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0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GEP\GEP_LP\Basic_LP\"/>
    </mc:Choice>
  </mc:AlternateContent>
  <bookViews>
    <workbookView xWindow="-120" yWindow="-120" windowWidth="29040" windowHeight="15720" tabRatio="842" firstSheet="21" activeTab="33"/>
  </bookViews>
  <sheets>
    <sheet name="provinces" sheetId="55" r:id="rId1"/>
    <sheet name="regionShares_" sheetId="78" r:id="rId2"/>
    <sheet name="main" sheetId="30" r:id="rId3"/>
    <sheet name="years" sheetId="5" r:id="rId4"/>
    <sheet name="months" sheetId="103" r:id="rId5"/>
    <sheet name="days" sheetId="6" r:id="rId6"/>
    <sheet name="hours" sheetId="7" r:id="rId7"/>
    <sheet name="J" sheetId="67" r:id="rId8"/>
    <sheet name="regions_" sheetId="76" r:id="rId9"/>
    <sheet name="unitTypes" sheetId="4" r:id="rId10"/>
    <sheet name="chargerTypes" sheetId="65" r:id="rId11"/>
    <sheet name="penetLevels" sheetId="83" r:id="rId12"/>
    <sheet name="minmaxPenet_(t)" sheetId="90" r:id="rId13"/>
    <sheet name="nEVs" sheetId="124" r:id="rId14"/>
    <sheet name="nEVs_t" sheetId="121" r:id="rId15"/>
    <sheet name="unitCosts(t,k)_" sheetId="72" r:id="rId16"/>
    <sheet name="budget" sheetId="71" r:id="rId17"/>
    <sheet name="transmissionCosts" sheetId="106" r:id="rId18"/>
    <sheet name="initCapacity(k,b)_" sheetId="88" r:id="rId19"/>
    <sheet name="NewCap(t,b)_" sheetId="81" r:id="rId20"/>
    <sheet name="retiredCap(t,k,b)" sheetId="1" r:id="rId21"/>
    <sheet name="emissions" sheetId="17" r:id="rId22"/>
    <sheet name="cf(k,g,h)" sheetId="119" r:id="rId23"/>
    <sheet name="cf(k,b)" sheetId="118" r:id="rId24"/>
    <sheet name="capFactor_" sheetId="94" r:id="rId25"/>
    <sheet name="baseLoad(g)" sheetId="114" r:id="rId26"/>
    <sheet name="baseLoadWeight(g,b)" sheetId="79" r:id="rId27"/>
    <sheet name="10 000 EVLoad(g,j)" sheetId="111" r:id="rId28"/>
    <sheet name="weight(t,j)" sheetId="120" r:id="rId29"/>
    <sheet name="weight(t,j)_" sheetId="123" r:id="rId30"/>
    <sheet name="EVLoadWeight(g,b)" sheetId="115" r:id="rId31"/>
    <sheet name="chrg_dist(j)" sheetId="116" r:id="rId32"/>
    <sheet name="Loc_Chrg" sheetId="122" r:id="rId33"/>
    <sheet name="chrg_dens_cost(t)" sheetId="96" r:id="rId34"/>
    <sheet name="solar_" sheetId="91" r:id="rId35"/>
    <sheet name="wind_" sheetId="92" r:id="rId36"/>
    <sheet name="hydro_" sheetId="95" r:id="rId37"/>
    <sheet name="analysis_1" sheetId="32" r:id="rId38"/>
    <sheet name="analysis_2" sheetId="42" r:id="rId39"/>
    <sheet name="population_location" sheetId="49" r:id="rId40"/>
  </sheets>
  <definedNames>
    <definedName name="_xlnm._FilterDatabase" localSheetId="24" hidden="1">capFactor_!$A$1:$AC$1801</definedName>
    <definedName name="_xlnm._FilterDatabase" localSheetId="39" hidden="1">population_location!$A$1:$E$974</definedName>
    <definedName name="_xlnm._FilterDatabase" localSheetId="0" hidden="1">provinces!$A$3:$AA$84</definedName>
    <definedName name="JR_PAGE_ANCHOR_10_1" localSheetId="13">#REF!</definedName>
    <definedName name="JR_PAGE_ANCHOR_10_1">#REF!</definedName>
    <definedName name="JR_PAGE_ANCHOR_11_1" localSheetId="13">#REF!</definedName>
    <definedName name="JR_PAGE_ANCHOR_11_1">#REF!</definedName>
    <definedName name="JR_PAGE_ANCHOR_12_1" localSheetId="13">#REF!</definedName>
    <definedName name="JR_PAGE_ANCHOR_12_1">#REF!</definedName>
  </definedNames>
  <calcPr calcId="162913"/>
  <pivotCaches>
    <pivotCache cacheId="418" r:id="rId41"/>
  </pivotCaches>
</workbook>
</file>

<file path=xl/calcChain.xml><?xml version="1.0" encoding="utf-8"?>
<calcChain xmlns="http://schemas.openxmlformats.org/spreadsheetml/2006/main">
  <c r="S3" i="96" l="1"/>
  <c r="S4" i="96"/>
  <c r="S5" i="96"/>
  <c r="S6" i="96"/>
  <c r="S7" i="96"/>
  <c r="S8" i="96"/>
  <c r="S9" i="96"/>
  <c r="S10" i="96"/>
  <c r="S11" i="96"/>
  <c r="S12" i="96"/>
  <c r="S13" i="96"/>
  <c r="S14" i="96"/>
  <c r="S15" i="96"/>
  <c r="S16" i="96"/>
  <c r="S17" i="96"/>
  <c r="S18" i="96"/>
  <c r="S19" i="96"/>
  <c r="S20" i="96"/>
  <c r="S21" i="96"/>
  <c r="S22" i="96"/>
  <c r="S2" i="96"/>
  <c r="P3" i="96"/>
  <c r="P4" i="96"/>
  <c r="P5" i="96"/>
  <c r="P6" i="96"/>
  <c r="P7" i="96"/>
  <c r="P8" i="96"/>
  <c r="P9" i="96"/>
  <c r="P10" i="96"/>
  <c r="P11" i="96"/>
  <c r="P12" i="96"/>
  <c r="P13" i="96"/>
  <c r="P14" i="96"/>
  <c r="P15" i="96"/>
  <c r="P16" i="96"/>
  <c r="P17" i="96"/>
  <c r="P18" i="96"/>
  <c r="P19" i="96"/>
  <c r="P20" i="96"/>
  <c r="P21" i="96"/>
  <c r="P22" i="96"/>
  <c r="P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" i="96"/>
  <c r="M29" i="120"/>
  <c r="N29" i="120"/>
  <c r="M30" i="120"/>
  <c r="N30" i="120"/>
  <c r="N31" i="120"/>
  <c r="M36" i="120"/>
  <c r="M38" i="120"/>
  <c r="N38" i="120"/>
  <c r="L26" i="120"/>
  <c r="L27" i="120"/>
  <c r="M43" i="120"/>
  <c r="N43" i="120"/>
  <c r="B43" i="120"/>
  <c r="B25" i="120"/>
  <c r="M25" i="120"/>
  <c r="L25" i="120"/>
  <c r="B26" i="120"/>
  <c r="M26" i="120"/>
  <c r="B27" i="120"/>
  <c r="M27" i="120"/>
  <c r="B28" i="120"/>
  <c r="L28" i="120"/>
  <c r="B29" i="120"/>
  <c r="L29" i="120"/>
  <c r="B30" i="120"/>
  <c r="L30" i="120"/>
  <c r="B31" i="120"/>
  <c r="M31" i="120"/>
  <c r="B32" i="120"/>
  <c r="M32" i="120"/>
  <c r="B33" i="120"/>
  <c r="M33" i="120"/>
  <c r="B34" i="120"/>
  <c r="L34" i="120"/>
  <c r="B35" i="120"/>
  <c r="L35" i="120"/>
  <c r="B36" i="120"/>
  <c r="L36" i="120"/>
  <c r="B37" i="120"/>
  <c r="N37" i="120"/>
  <c r="B38" i="120"/>
  <c r="L38" i="120"/>
  <c r="B39" i="120"/>
  <c r="M39" i="120"/>
  <c r="B40" i="120"/>
  <c r="M40" i="120"/>
  <c r="L40" i="120"/>
  <c r="B41" i="120"/>
  <c r="M41" i="120"/>
  <c r="B42" i="120"/>
  <c r="M42" i="120"/>
  <c r="M24" i="120"/>
  <c r="N23" i="120"/>
  <c r="M23" i="120"/>
  <c r="B24" i="120"/>
  <c r="B23" i="120"/>
  <c r="L41" i="120" l="1"/>
  <c r="M37" i="120"/>
  <c r="L24" i="120"/>
  <c r="N36" i="120"/>
  <c r="N28" i="120"/>
  <c r="M28" i="120"/>
  <c r="L43" i="120"/>
  <c r="N35" i="120"/>
  <c r="N27" i="120"/>
  <c r="M35" i="120"/>
  <c r="N42" i="120"/>
  <c r="N26" i="120"/>
  <c r="L42" i="120"/>
  <c r="L39" i="120"/>
  <c r="N34" i="120"/>
  <c r="M34" i="120"/>
  <c r="N41" i="120"/>
  <c r="N33" i="120"/>
  <c r="N25" i="120"/>
  <c r="L37" i="120"/>
  <c r="L33" i="120"/>
  <c r="L32" i="120"/>
  <c r="N40" i="120"/>
  <c r="N32" i="120"/>
  <c r="N24" i="120"/>
  <c r="L23" i="120"/>
  <c r="L31" i="120"/>
  <c r="N39" i="120"/>
  <c r="A3" i="111" l="1"/>
  <c r="B3" i="111"/>
  <c r="A4" i="111"/>
  <c r="B4" i="111"/>
  <c r="A5" i="111"/>
  <c r="B5" i="111"/>
  <c r="A6" i="111"/>
  <c r="B6" i="111"/>
  <c r="A7" i="111"/>
  <c r="B7" i="111"/>
  <c r="A8" i="111"/>
  <c r="B8" i="111"/>
  <c r="A9" i="111"/>
  <c r="B9" i="111"/>
  <c r="A10" i="111"/>
  <c r="B10" i="111"/>
  <c r="A11" i="111"/>
  <c r="B11" i="111"/>
  <c r="A12" i="111"/>
  <c r="B12" i="111"/>
  <c r="A13" i="111"/>
  <c r="B13" i="111"/>
  <c r="A14" i="111"/>
  <c r="B14" i="111"/>
  <c r="A15" i="111"/>
  <c r="B15" i="111"/>
  <c r="A16" i="111"/>
  <c r="B16" i="111"/>
  <c r="A17" i="111"/>
  <c r="B17" i="111"/>
  <c r="A18" i="111"/>
  <c r="B18" i="111"/>
  <c r="A19" i="111"/>
  <c r="B19" i="111"/>
  <c r="A20" i="111"/>
  <c r="B20" i="111"/>
  <c r="A21" i="111"/>
  <c r="B21" i="111"/>
  <c r="A22" i="111"/>
  <c r="B22" i="111"/>
  <c r="A23" i="111"/>
  <c r="B23" i="111"/>
  <c r="A24" i="111"/>
  <c r="B24" i="111"/>
  <c r="A25" i="111"/>
  <c r="B25" i="111"/>
  <c r="A26" i="111"/>
  <c r="B26" i="111"/>
  <c r="A27" i="111"/>
  <c r="B27" i="111"/>
  <c r="A28" i="111"/>
  <c r="B28" i="111"/>
  <c r="A29" i="111"/>
  <c r="B29" i="111"/>
  <c r="A30" i="111"/>
  <c r="B30" i="111"/>
  <c r="A31" i="111"/>
  <c r="B31" i="111"/>
  <c r="A32" i="111"/>
  <c r="B32" i="111"/>
  <c r="A33" i="111"/>
  <c r="B33" i="111"/>
  <c r="A34" i="111"/>
  <c r="B34" i="111"/>
  <c r="A35" i="111"/>
  <c r="B35" i="111"/>
  <c r="A36" i="111"/>
  <c r="B36" i="111"/>
  <c r="A37" i="111"/>
  <c r="B37" i="111"/>
  <c r="A38" i="111"/>
  <c r="B38" i="111"/>
  <c r="A39" i="111"/>
  <c r="B39" i="111"/>
  <c r="A40" i="111"/>
  <c r="B40" i="111"/>
  <c r="A41" i="111"/>
  <c r="B41" i="111"/>
  <c r="A42" i="111"/>
  <c r="B42" i="111"/>
  <c r="A43" i="111"/>
  <c r="B43" i="111"/>
  <c r="A44" i="111"/>
  <c r="B44" i="111"/>
  <c r="A45" i="111"/>
  <c r="B45" i="111"/>
  <c r="A46" i="111"/>
  <c r="B46" i="111"/>
  <c r="A47" i="111"/>
  <c r="B47" i="111"/>
  <c r="A48" i="111"/>
  <c r="B48" i="111"/>
  <c r="A49" i="111"/>
  <c r="B49" i="111"/>
  <c r="A50" i="111"/>
  <c r="B50" i="111"/>
  <c r="A51" i="111"/>
  <c r="B51" i="111"/>
  <c r="A52" i="111"/>
  <c r="B52" i="111"/>
  <c r="A53" i="111"/>
  <c r="B53" i="111"/>
  <c r="A54" i="111"/>
  <c r="B54" i="111"/>
  <c r="A55" i="111"/>
  <c r="B55" i="111"/>
  <c r="A56" i="111"/>
  <c r="B56" i="111"/>
  <c r="A57" i="111"/>
  <c r="B57" i="111"/>
  <c r="A58" i="111"/>
  <c r="B58" i="111"/>
  <c r="A59" i="111"/>
  <c r="B59" i="111"/>
  <c r="A60" i="111"/>
  <c r="B60" i="111"/>
  <c r="A61" i="111"/>
  <c r="B61" i="111"/>
  <c r="A62" i="111"/>
  <c r="B62" i="111"/>
  <c r="A63" i="111"/>
  <c r="B63" i="111"/>
  <c r="A64" i="111"/>
  <c r="B64" i="111"/>
  <c r="A65" i="111"/>
  <c r="B65" i="111"/>
  <c r="A66" i="111"/>
  <c r="B66" i="111"/>
  <c r="A67" i="111"/>
  <c r="B67" i="111"/>
  <c r="A68" i="111"/>
  <c r="B68" i="111"/>
  <c r="A69" i="111"/>
  <c r="B69" i="111"/>
  <c r="A70" i="111"/>
  <c r="B70" i="111"/>
  <c r="A71" i="111"/>
  <c r="B71" i="111"/>
  <c r="A72" i="111"/>
  <c r="B72" i="111"/>
  <c r="A73" i="111"/>
  <c r="B73" i="111"/>
  <c r="A74" i="111"/>
  <c r="B74" i="111"/>
  <c r="A75" i="111"/>
  <c r="B75" i="111"/>
  <c r="A76" i="111"/>
  <c r="B76" i="111"/>
  <c r="A77" i="111"/>
  <c r="B77" i="111"/>
  <c r="A78" i="111"/>
  <c r="B78" i="111"/>
  <c r="A79" i="111"/>
  <c r="B79" i="111"/>
  <c r="A80" i="111"/>
  <c r="B80" i="111"/>
  <c r="A81" i="111"/>
  <c r="B81" i="111"/>
  <c r="A82" i="111"/>
  <c r="B82" i="111"/>
  <c r="A83" i="111"/>
  <c r="B83" i="111"/>
  <c r="A84" i="111"/>
  <c r="B84" i="111"/>
  <c r="A85" i="111"/>
  <c r="B85" i="111"/>
  <c r="A86" i="111"/>
  <c r="B86" i="111"/>
  <c r="A87" i="111"/>
  <c r="B87" i="111"/>
  <c r="A88" i="111"/>
  <c r="B88" i="111"/>
  <c r="A89" i="111"/>
  <c r="B89" i="111"/>
  <c r="A90" i="111"/>
  <c r="B90" i="111"/>
  <c r="A91" i="111"/>
  <c r="B91" i="111"/>
  <c r="A92" i="111"/>
  <c r="B92" i="111"/>
  <c r="A93" i="111"/>
  <c r="B93" i="111"/>
  <c r="A94" i="111"/>
  <c r="B94" i="111"/>
  <c r="A95" i="111"/>
  <c r="B95" i="111"/>
  <c r="A96" i="111"/>
  <c r="B96" i="111"/>
  <c r="A97" i="111"/>
  <c r="B97" i="111"/>
  <c r="A98" i="111"/>
  <c r="B98" i="111"/>
  <c r="A99" i="111"/>
  <c r="B99" i="111"/>
  <c r="A100" i="111"/>
  <c r="B100" i="111"/>
  <c r="A101" i="111"/>
  <c r="B101" i="111"/>
  <c r="A102" i="111"/>
  <c r="B102" i="111"/>
  <c r="A103" i="111"/>
  <c r="B103" i="111"/>
  <c r="A104" i="111"/>
  <c r="B104" i="111"/>
  <c r="A105" i="111"/>
  <c r="B105" i="111"/>
  <c r="A106" i="111"/>
  <c r="B106" i="111"/>
  <c r="A107" i="111"/>
  <c r="B107" i="111"/>
  <c r="A108" i="111"/>
  <c r="B108" i="111"/>
  <c r="A109" i="111"/>
  <c r="B109" i="111"/>
  <c r="A110" i="111"/>
  <c r="B110" i="111"/>
  <c r="A111" i="111"/>
  <c r="B111" i="111"/>
  <c r="A112" i="111"/>
  <c r="B112" i="111"/>
  <c r="A113" i="111"/>
  <c r="B113" i="111"/>
  <c r="A114" i="111"/>
  <c r="B114" i="111"/>
  <c r="A115" i="111"/>
  <c r="B115" i="111"/>
  <c r="A116" i="111"/>
  <c r="B116" i="111"/>
  <c r="A117" i="111"/>
  <c r="B117" i="111"/>
  <c r="A118" i="111"/>
  <c r="B118" i="111"/>
  <c r="A119" i="111"/>
  <c r="B119" i="111"/>
  <c r="A120" i="111"/>
  <c r="B120" i="111"/>
  <c r="A121" i="111"/>
  <c r="B121" i="111"/>
  <c r="A122" i="111"/>
  <c r="B122" i="111"/>
  <c r="A123" i="111"/>
  <c r="B123" i="111"/>
  <c r="A124" i="111"/>
  <c r="B124" i="111"/>
  <c r="A125" i="111"/>
  <c r="B125" i="111"/>
  <c r="A126" i="111"/>
  <c r="B126" i="111"/>
  <c r="A127" i="111"/>
  <c r="B127" i="111"/>
  <c r="A128" i="111"/>
  <c r="B128" i="111"/>
  <c r="A129" i="111"/>
  <c r="B129" i="111"/>
  <c r="A130" i="111"/>
  <c r="B130" i="111"/>
  <c r="A131" i="111"/>
  <c r="B131" i="111"/>
  <c r="A132" i="111"/>
  <c r="B132" i="111"/>
  <c r="A133" i="111"/>
  <c r="B133" i="111"/>
  <c r="A134" i="111"/>
  <c r="B134" i="111"/>
  <c r="A135" i="111"/>
  <c r="B135" i="111"/>
  <c r="A136" i="111"/>
  <c r="B136" i="111"/>
  <c r="A137" i="111"/>
  <c r="B137" i="111"/>
  <c r="A138" i="111"/>
  <c r="B138" i="111"/>
  <c r="A139" i="111"/>
  <c r="B139" i="111"/>
  <c r="A140" i="111"/>
  <c r="B140" i="111"/>
  <c r="A141" i="111"/>
  <c r="B141" i="111"/>
  <c r="A142" i="111"/>
  <c r="B142" i="111"/>
  <c r="A143" i="111"/>
  <c r="B143" i="111"/>
  <c r="A144" i="111"/>
  <c r="B144" i="111"/>
  <c r="A145" i="111"/>
  <c r="B145" i="111"/>
  <c r="B2" i="111"/>
  <c r="A2" i="111"/>
  <c r="B12" i="119"/>
  <c r="B21" i="119" s="1"/>
  <c r="B30" i="119" s="1"/>
  <c r="B39" i="119" s="1"/>
  <c r="B48" i="119" s="1"/>
  <c r="B57" i="119" s="1"/>
  <c r="B66" i="119" s="1"/>
  <c r="B75" i="119" s="1"/>
  <c r="B84" i="119" s="1"/>
  <c r="B93" i="119" s="1"/>
  <c r="B102" i="119" s="1"/>
  <c r="B111" i="119" s="1"/>
  <c r="B120" i="119" s="1"/>
  <c r="B129" i="119" s="1"/>
  <c r="B138" i="119" s="1"/>
  <c r="B147" i="119" s="1"/>
  <c r="B156" i="119" s="1"/>
  <c r="B165" i="119" s="1"/>
  <c r="B174" i="119" s="1"/>
  <c r="B183" i="119" s="1"/>
  <c r="B192" i="119" s="1"/>
  <c r="B201" i="119" s="1"/>
  <c r="B210" i="119" s="1"/>
  <c r="B13" i="119"/>
  <c r="B14" i="119"/>
  <c r="B15" i="119"/>
  <c r="B16" i="119"/>
  <c r="B17" i="119"/>
  <c r="B18" i="119"/>
  <c r="B19" i="119"/>
  <c r="B20" i="119"/>
  <c r="B29" i="119" s="1"/>
  <c r="B38" i="119" s="1"/>
  <c r="B47" i="119" s="1"/>
  <c r="B56" i="119" s="1"/>
  <c r="B65" i="119" s="1"/>
  <c r="B74" i="119" s="1"/>
  <c r="B83" i="119" s="1"/>
  <c r="B92" i="119" s="1"/>
  <c r="B101" i="119" s="1"/>
  <c r="B110" i="119" s="1"/>
  <c r="B119" i="119" s="1"/>
  <c r="B128" i="119" s="1"/>
  <c r="B137" i="119" s="1"/>
  <c r="B146" i="119" s="1"/>
  <c r="B155" i="119" s="1"/>
  <c r="B164" i="119" s="1"/>
  <c r="B173" i="119" s="1"/>
  <c r="B182" i="119" s="1"/>
  <c r="B191" i="119" s="1"/>
  <c r="B200" i="119" s="1"/>
  <c r="B209" i="119" s="1"/>
  <c r="B22" i="119"/>
  <c r="B31" i="119" s="1"/>
  <c r="B40" i="119" s="1"/>
  <c r="B49" i="119" s="1"/>
  <c r="B58" i="119" s="1"/>
  <c r="B67" i="119" s="1"/>
  <c r="B76" i="119" s="1"/>
  <c r="B85" i="119" s="1"/>
  <c r="B94" i="119" s="1"/>
  <c r="B103" i="119" s="1"/>
  <c r="B112" i="119" s="1"/>
  <c r="B121" i="119" s="1"/>
  <c r="B130" i="119" s="1"/>
  <c r="B139" i="119" s="1"/>
  <c r="B148" i="119" s="1"/>
  <c r="B157" i="119" s="1"/>
  <c r="B166" i="119" s="1"/>
  <c r="B175" i="119" s="1"/>
  <c r="B184" i="119" s="1"/>
  <c r="B193" i="119" s="1"/>
  <c r="B202" i="119" s="1"/>
  <c r="B211" i="119" s="1"/>
  <c r="B23" i="119"/>
  <c r="B32" i="119" s="1"/>
  <c r="B41" i="119" s="1"/>
  <c r="B50" i="119" s="1"/>
  <c r="B59" i="119" s="1"/>
  <c r="B68" i="119" s="1"/>
  <c r="B77" i="119" s="1"/>
  <c r="B86" i="119" s="1"/>
  <c r="B95" i="119" s="1"/>
  <c r="B104" i="119" s="1"/>
  <c r="B113" i="119" s="1"/>
  <c r="B122" i="119" s="1"/>
  <c r="B131" i="119" s="1"/>
  <c r="B140" i="119" s="1"/>
  <c r="B149" i="119" s="1"/>
  <c r="B158" i="119" s="1"/>
  <c r="B167" i="119" s="1"/>
  <c r="B176" i="119" s="1"/>
  <c r="B185" i="119" s="1"/>
  <c r="B194" i="119" s="1"/>
  <c r="B203" i="119" s="1"/>
  <c r="B212" i="119" s="1"/>
  <c r="B24" i="119"/>
  <c r="B33" i="119" s="1"/>
  <c r="B42" i="119" s="1"/>
  <c r="B51" i="119" s="1"/>
  <c r="B60" i="119" s="1"/>
  <c r="B69" i="119" s="1"/>
  <c r="B78" i="119" s="1"/>
  <c r="B87" i="119" s="1"/>
  <c r="B96" i="119" s="1"/>
  <c r="B105" i="119" s="1"/>
  <c r="B114" i="119" s="1"/>
  <c r="B123" i="119" s="1"/>
  <c r="B132" i="119" s="1"/>
  <c r="B141" i="119" s="1"/>
  <c r="B150" i="119" s="1"/>
  <c r="B159" i="119" s="1"/>
  <c r="B168" i="119" s="1"/>
  <c r="B177" i="119" s="1"/>
  <c r="B186" i="119" s="1"/>
  <c r="B195" i="119" s="1"/>
  <c r="B204" i="119" s="1"/>
  <c r="B213" i="119" s="1"/>
  <c r="B25" i="119"/>
  <c r="B34" i="119" s="1"/>
  <c r="B43" i="119" s="1"/>
  <c r="B52" i="119" s="1"/>
  <c r="B61" i="119" s="1"/>
  <c r="B70" i="119" s="1"/>
  <c r="B79" i="119" s="1"/>
  <c r="B88" i="119" s="1"/>
  <c r="B97" i="119" s="1"/>
  <c r="B106" i="119" s="1"/>
  <c r="B115" i="119" s="1"/>
  <c r="B124" i="119" s="1"/>
  <c r="B133" i="119" s="1"/>
  <c r="B142" i="119" s="1"/>
  <c r="B151" i="119" s="1"/>
  <c r="B160" i="119" s="1"/>
  <c r="B169" i="119" s="1"/>
  <c r="B178" i="119" s="1"/>
  <c r="B187" i="119" s="1"/>
  <c r="B196" i="119" s="1"/>
  <c r="B205" i="119" s="1"/>
  <c r="B214" i="119" s="1"/>
  <c r="B26" i="119"/>
  <c r="B35" i="119" s="1"/>
  <c r="B44" i="119" s="1"/>
  <c r="B53" i="119" s="1"/>
  <c r="B62" i="119" s="1"/>
  <c r="B71" i="119" s="1"/>
  <c r="B80" i="119" s="1"/>
  <c r="B89" i="119" s="1"/>
  <c r="B98" i="119" s="1"/>
  <c r="B107" i="119" s="1"/>
  <c r="B116" i="119" s="1"/>
  <c r="B125" i="119" s="1"/>
  <c r="B134" i="119" s="1"/>
  <c r="B143" i="119" s="1"/>
  <c r="B152" i="119" s="1"/>
  <c r="B161" i="119" s="1"/>
  <c r="B170" i="119" s="1"/>
  <c r="B179" i="119" s="1"/>
  <c r="B188" i="119" s="1"/>
  <c r="B197" i="119" s="1"/>
  <c r="B206" i="119" s="1"/>
  <c r="B215" i="119" s="1"/>
  <c r="B27" i="119"/>
  <c r="B36" i="119" s="1"/>
  <c r="B45" i="119" s="1"/>
  <c r="B54" i="119" s="1"/>
  <c r="B63" i="119" s="1"/>
  <c r="B72" i="119" s="1"/>
  <c r="B81" i="119" s="1"/>
  <c r="B90" i="119" s="1"/>
  <c r="B99" i="119" s="1"/>
  <c r="B108" i="119" s="1"/>
  <c r="B117" i="119" s="1"/>
  <c r="B126" i="119" s="1"/>
  <c r="B135" i="119" s="1"/>
  <c r="B144" i="119" s="1"/>
  <c r="B153" i="119" s="1"/>
  <c r="B162" i="119" s="1"/>
  <c r="B171" i="119" s="1"/>
  <c r="B180" i="119" s="1"/>
  <c r="B189" i="119" s="1"/>
  <c r="B198" i="119" s="1"/>
  <c r="B207" i="119" s="1"/>
  <c r="B216" i="119" s="1"/>
  <c r="B28" i="119"/>
  <c r="B37" i="119" s="1"/>
  <c r="B46" i="119" s="1"/>
  <c r="B55" i="119" s="1"/>
  <c r="B64" i="119" s="1"/>
  <c r="B73" i="119" s="1"/>
  <c r="B82" i="119" s="1"/>
  <c r="B91" i="119" s="1"/>
  <c r="B100" i="119" s="1"/>
  <c r="B109" i="119" s="1"/>
  <c r="B118" i="119" s="1"/>
  <c r="B127" i="119" s="1"/>
  <c r="B136" i="119" s="1"/>
  <c r="B145" i="119" s="1"/>
  <c r="B154" i="119" s="1"/>
  <c r="B163" i="119" s="1"/>
  <c r="B172" i="119" s="1"/>
  <c r="B181" i="119" s="1"/>
  <c r="B190" i="119" s="1"/>
  <c r="B199" i="119" s="1"/>
  <c r="B208" i="119" s="1"/>
  <c r="B217" i="119" s="1"/>
  <c r="B11" i="119"/>
  <c r="B14" i="42" l="1"/>
  <c r="AQ9" i="42"/>
  <c r="AO9" i="42"/>
  <c r="AN9" i="42"/>
  <c r="AM9" i="42"/>
  <c r="AL9" i="42"/>
  <c r="AK9" i="42"/>
  <c r="AJ9" i="42"/>
  <c r="AI9" i="42"/>
  <c r="AH9" i="42"/>
  <c r="AG9" i="42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B9" i="42"/>
  <c r="AQ8" i="42"/>
  <c r="AO8" i="42"/>
  <c r="AN8" i="42"/>
  <c r="AM8" i="42"/>
  <c r="AL8" i="42"/>
  <c r="AK8" i="42"/>
  <c r="AJ8" i="42"/>
  <c r="AI8" i="42"/>
  <c r="AH8" i="42"/>
  <c r="AG8" i="42"/>
  <c r="AF8" i="42"/>
  <c r="AE8" i="42"/>
  <c r="AD8" i="42"/>
  <c r="AC8" i="42"/>
  <c r="AB8" i="42"/>
  <c r="AA8" i="42"/>
  <c r="Z8" i="42"/>
  <c r="Y8" i="42"/>
  <c r="X8" i="42"/>
  <c r="W8" i="42"/>
  <c r="V8" i="42"/>
  <c r="U8" i="42"/>
  <c r="T8" i="42"/>
  <c r="S8" i="42"/>
  <c r="R8" i="42"/>
  <c r="Q8" i="42"/>
  <c r="P8" i="42"/>
  <c r="O8" i="42"/>
  <c r="N8" i="42"/>
  <c r="M8" i="42"/>
  <c r="L8" i="42"/>
  <c r="K8" i="42"/>
  <c r="J8" i="42"/>
  <c r="I8" i="42"/>
  <c r="H8" i="42"/>
  <c r="G8" i="42"/>
  <c r="F8" i="42"/>
  <c r="E8" i="42"/>
  <c r="D8" i="42"/>
  <c r="B8" i="42"/>
  <c r="AQ7" i="42"/>
  <c r="AO7" i="42"/>
  <c r="AN7" i="42"/>
  <c r="AM7" i="42"/>
  <c r="AL7" i="42"/>
  <c r="AK7" i="42"/>
  <c r="AJ7" i="42"/>
  <c r="AI7" i="42"/>
  <c r="AH7" i="42"/>
  <c r="AG7" i="42"/>
  <c r="AF7" i="42"/>
  <c r="AE7" i="42"/>
  <c r="AD7" i="42"/>
  <c r="AC7" i="42"/>
  <c r="AB7" i="42"/>
  <c r="AA7" i="42"/>
  <c r="Z7" i="42"/>
  <c r="Y7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B7" i="42"/>
  <c r="AQ6" i="42"/>
  <c r="AO6" i="42"/>
  <c r="AN6" i="42"/>
  <c r="AM6" i="42"/>
  <c r="AL6" i="42"/>
  <c r="AK6" i="42"/>
  <c r="AJ6" i="42"/>
  <c r="AI6" i="42"/>
  <c r="AH6" i="42"/>
  <c r="AG6" i="42"/>
  <c r="AF6" i="42"/>
  <c r="AE6" i="42"/>
  <c r="AD6" i="42"/>
  <c r="AC6" i="42"/>
  <c r="AB6" i="42"/>
  <c r="AA6" i="42"/>
  <c r="Z6" i="42"/>
  <c r="Y6" i="42"/>
  <c r="X6" i="42"/>
  <c r="W6" i="42"/>
  <c r="V6" i="42"/>
  <c r="U6" i="42"/>
  <c r="T6" i="42"/>
  <c r="S6" i="42"/>
  <c r="R6" i="42"/>
  <c r="Q6" i="42"/>
  <c r="P6" i="42"/>
  <c r="O6" i="42"/>
  <c r="N6" i="42"/>
  <c r="M6" i="42"/>
  <c r="L6" i="42"/>
  <c r="K6" i="42"/>
  <c r="J6" i="42"/>
  <c r="I6" i="42"/>
  <c r="H6" i="42"/>
  <c r="G6" i="42"/>
  <c r="F6" i="42"/>
  <c r="E6" i="42"/>
  <c r="D6" i="42"/>
  <c r="B6" i="42"/>
  <c r="AQ5" i="42"/>
  <c r="AO5" i="42"/>
  <c r="AN5" i="42"/>
  <c r="AM5" i="42"/>
  <c r="AL5" i="42"/>
  <c r="AK5" i="42"/>
  <c r="AJ5" i="42"/>
  <c r="AI5" i="42"/>
  <c r="AH5" i="42"/>
  <c r="AG5" i="42"/>
  <c r="AF5" i="42"/>
  <c r="AE5" i="42"/>
  <c r="AD5" i="42"/>
  <c r="AC5" i="42"/>
  <c r="AB5" i="42"/>
  <c r="AA5" i="42"/>
  <c r="Z5" i="42"/>
  <c r="Y5" i="42"/>
  <c r="X5" i="42"/>
  <c r="W5" i="42"/>
  <c r="V5" i="42"/>
  <c r="U5" i="42"/>
  <c r="T5" i="42"/>
  <c r="S5" i="42"/>
  <c r="R5" i="42"/>
  <c r="Q5" i="42"/>
  <c r="P5" i="42"/>
  <c r="O5" i="42"/>
  <c r="N5" i="42"/>
  <c r="M5" i="42"/>
  <c r="L5" i="42"/>
  <c r="K5" i="42"/>
  <c r="J5" i="42"/>
  <c r="I5" i="42"/>
  <c r="H5" i="42"/>
  <c r="G5" i="42"/>
  <c r="F5" i="42"/>
  <c r="E5" i="42"/>
  <c r="D5" i="42"/>
  <c r="B5" i="42"/>
  <c r="AQ4" i="42"/>
  <c r="AO4" i="42"/>
  <c r="AN4" i="42"/>
  <c r="AM4" i="42"/>
  <c r="AL4" i="42"/>
  <c r="AK4" i="42"/>
  <c r="AJ4" i="42"/>
  <c r="AI4" i="42"/>
  <c r="AH4" i="42"/>
  <c r="AG4" i="42"/>
  <c r="AF4" i="42"/>
  <c r="AE4" i="42"/>
  <c r="AD4" i="42"/>
  <c r="AC4" i="42"/>
  <c r="AB4" i="42"/>
  <c r="AA4" i="42"/>
  <c r="Z4" i="42"/>
  <c r="Y4" i="42"/>
  <c r="X4" i="42"/>
  <c r="W4" i="42"/>
  <c r="V4" i="42"/>
  <c r="U4" i="42"/>
  <c r="T4" i="42"/>
  <c r="S4" i="42"/>
  <c r="R4" i="42"/>
  <c r="Q4" i="42"/>
  <c r="P4" i="42"/>
  <c r="O4" i="42"/>
  <c r="N4" i="42"/>
  <c r="M4" i="42"/>
  <c r="L4" i="42"/>
  <c r="K4" i="42"/>
  <c r="J4" i="42"/>
  <c r="I4" i="42"/>
  <c r="H4" i="42"/>
  <c r="G4" i="42"/>
  <c r="F4" i="42"/>
  <c r="E4" i="42"/>
  <c r="D4" i="42"/>
  <c r="B4" i="42"/>
  <c r="AQ3" i="42"/>
  <c r="AO3" i="42"/>
  <c r="AN3" i="42"/>
  <c r="AM3" i="42"/>
  <c r="AL3" i="42"/>
  <c r="AK3" i="42"/>
  <c r="AJ3" i="42"/>
  <c r="AI3" i="42"/>
  <c r="AH3" i="42"/>
  <c r="AG3" i="42"/>
  <c r="AF3" i="42"/>
  <c r="AE3" i="42"/>
  <c r="AD3" i="42"/>
  <c r="AC3" i="42"/>
  <c r="AB3" i="42"/>
  <c r="AA3" i="42"/>
  <c r="Z3" i="42"/>
  <c r="Y3" i="42"/>
  <c r="X3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D3" i="42"/>
  <c r="B3" i="42"/>
  <c r="AQ2" i="42"/>
  <c r="AO2" i="42"/>
  <c r="AN2" i="42"/>
  <c r="AM2" i="42"/>
  <c r="AL2" i="42"/>
  <c r="AK2" i="42"/>
  <c r="AJ2" i="42"/>
  <c r="AI2" i="42"/>
  <c r="AH2" i="42"/>
  <c r="AG2" i="42"/>
  <c r="AF2" i="42"/>
  <c r="AE2" i="42"/>
  <c r="AD2" i="42"/>
  <c r="AC2" i="42"/>
  <c r="AB2" i="42"/>
  <c r="AA2" i="42"/>
  <c r="Z2" i="42"/>
  <c r="Y2" i="42"/>
  <c r="X2" i="42"/>
  <c r="W2" i="42"/>
  <c r="V2" i="42"/>
  <c r="U2" i="42"/>
  <c r="T2" i="42"/>
  <c r="S2" i="42"/>
  <c r="R2" i="42"/>
  <c r="Q2" i="42"/>
  <c r="P2" i="42"/>
  <c r="O2" i="42"/>
  <c r="N2" i="42"/>
  <c r="M2" i="42"/>
  <c r="L2" i="42"/>
  <c r="K2" i="42"/>
  <c r="J2" i="42"/>
  <c r="I2" i="42"/>
  <c r="H2" i="42"/>
  <c r="G2" i="42"/>
  <c r="F2" i="42"/>
  <c r="E2" i="42"/>
  <c r="D2" i="42"/>
  <c r="B2" i="42"/>
  <c r="E50" i="32"/>
  <c r="B50" i="32"/>
  <c r="E49" i="32"/>
  <c r="B49" i="32"/>
  <c r="E48" i="32"/>
  <c r="B48" i="32"/>
  <c r="E47" i="32"/>
  <c r="B47" i="32"/>
  <c r="E46" i="32"/>
  <c r="B46" i="32"/>
  <c r="E45" i="32"/>
  <c r="B45" i="32"/>
  <c r="E44" i="32"/>
  <c r="B44" i="32"/>
  <c r="E43" i="32"/>
  <c r="B43" i="32"/>
  <c r="E39" i="32"/>
  <c r="B39" i="32"/>
  <c r="E38" i="32"/>
  <c r="B38" i="32"/>
  <c r="E37" i="32"/>
  <c r="B37" i="32"/>
  <c r="E36" i="32"/>
  <c r="B36" i="32"/>
  <c r="E35" i="32"/>
  <c r="B35" i="32"/>
  <c r="E34" i="32"/>
  <c r="B34" i="32"/>
  <c r="E33" i="32"/>
  <c r="B33" i="32"/>
  <c r="E32" i="32"/>
  <c r="B32" i="32"/>
  <c r="B28" i="32"/>
  <c r="B26" i="32"/>
  <c r="B25" i="32"/>
  <c r="C20" i="32"/>
  <c r="B20" i="32"/>
  <c r="C19" i="32"/>
  <c r="B19" i="32"/>
  <c r="B14" i="32"/>
  <c r="Q11" i="32"/>
  <c r="P11" i="32"/>
  <c r="N11" i="32"/>
  <c r="M11" i="32"/>
  <c r="L11" i="32"/>
  <c r="J11" i="32"/>
  <c r="I11" i="32"/>
  <c r="H11" i="32"/>
  <c r="G11" i="32"/>
  <c r="F11" i="32"/>
  <c r="E11" i="32"/>
  <c r="D11" i="32"/>
  <c r="C11" i="32"/>
  <c r="Q10" i="32"/>
  <c r="P10" i="32"/>
  <c r="N10" i="32"/>
  <c r="M10" i="32"/>
  <c r="L10" i="32"/>
  <c r="J10" i="32"/>
  <c r="I10" i="32"/>
  <c r="H10" i="32"/>
  <c r="G10" i="32"/>
  <c r="F10" i="32"/>
  <c r="E10" i="32"/>
  <c r="D10" i="32"/>
  <c r="C10" i="32"/>
  <c r="Q9" i="32"/>
  <c r="P9" i="32"/>
  <c r="N9" i="32"/>
  <c r="M9" i="32"/>
  <c r="L9" i="32"/>
  <c r="J9" i="32"/>
  <c r="I9" i="32"/>
  <c r="H9" i="32"/>
  <c r="G9" i="32"/>
  <c r="F9" i="32"/>
  <c r="E9" i="32"/>
  <c r="D9" i="32"/>
  <c r="C9" i="32"/>
  <c r="Q8" i="32"/>
  <c r="P8" i="32"/>
  <c r="N8" i="32"/>
  <c r="M8" i="32"/>
  <c r="L8" i="32"/>
  <c r="J8" i="32"/>
  <c r="I8" i="32"/>
  <c r="H8" i="32"/>
  <c r="G8" i="32"/>
  <c r="F8" i="32"/>
  <c r="E8" i="32"/>
  <c r="D8" i="32"/>
  <c r="C8" i="32"/>
  <c r="Q7" i="32"/>
  <c r="P7" i="32"/>
  <c r="N7" i="32"/>
  <c r="M7" i="32"/>
  <c r="L7" i="32"/>
  <c r="J7" i="32"/>
  <c r="I7" i="32"/>
  <c r="H7" i="32"/>
  <c r="G7" i="32"/>
  <c r="F7" i="32"/>
  <c r="E7" i="32"/>
  <c r="D7" i="32"/>
  <c r="C7" i="32"/>
  <c r="Q6" i="32"/>
  <c r="P6" i="32"/>
  <c r="N6" i="32"/>
  <c r="M6" i="32"/>
  <c r="L6" i="32"/>
  <c r="J6" i="32"/>
  <c r="I6" i="32"/>
  <c r="H6" i="32"/>
  <c r="G6" i="32"/>
  <c r="F6" i="32"/>
  <c r="E6" i="32"/>
  <c r="D6" i="32"/>
  <c r="C6" i="32"/>
  <c r="Q5" i="32"/>
  <c r="P5" i="32"/>
  <c r="N5" i="32"/>
  <c r="M5" i="32"/>
  <c r="L5" i="32"/>
  <c r="J5" i="32"/>
  <c r="I5" i="32"/>
  <c r="H5" i="32"/>
  <c r="G5" i="32"/>
  <c r="F5" i="32"/>
  <c r="E5" i="32"/>
  <c r="D5" i="32"/>
  <c r="C5" i="32"/>
  <c r="Q4" i="32"/>
  <c r="P4" i="32"/>
  <c r="N4" i="32"/>
  <c r="M4" i="32"/>
  <c r="L4" i="32"/>
  <c r="J4" i="32"/>
  <c r="I4" i="32"/>
  <c r="H4" i="32"/>
  <c r="G4" i="32"/>
  <c r="F4" i="32"/>
  <c r="E4" i="32"/>
  <c r="D4" i="32"/>
  <c r="C4" i="32"/>
  <c r="Q3" i="32"/>
  <c r="P3" i="32"/>
  <c r="N3" i="32"/>
  <c r="M3" i="32"/>
  <c r="L3" i="32"/>
  <c r="J3" i="32"/>
  <c r="I3" i="32"/>
  <c r="H3" i="32"/>
  <c r="G3" i="32"/>
  <c r="F3" i="32"/>
  <c r="E3" i="32"/>
  <c r="D3" i="32"/>
  <c r="C3" i="32"/>
  <c r="Q2" i="32"/>
  <c r="P2" i="32"/>
  <c r="N2" i="32"/>
  <c r="M2" i="32"/>
  <c r="L2" i="32"/>
  <c r="J2" i="32"/>
  <c r="I2" i="32"/>
  <c r="H2" i="32"/>
  <c r="G2" i="32"/>
  <c r="F2" i="32"/>
  <c r="E2" i="32"/>
  <c r="D2" i="32"/>
  <c r="C2" i="32"/>
  <c r="Q1" i="32"/>
  <c r="D16" i="95"/>
  <c r="D15" i="95"/>
  <c r="D14" i="95"/>
  <c r="D13" i="95"/>
  <c r="D12" i="95"/>
  <c r="D11" i="95"/>
  <c r="D10" i="95"/>
  <c r="D9" i="95"/>
  <c r="D8" i="95"/>
  <c r="D7" i="95"/>
  <c r="D6" i="95"/>
  <c r="D5" i="95"/>
  <c r="D4" i="95"/>
  <c r="D3" i="95"/>
  <c r="D2" i="95"/>
  <c r="AD27" i="92"/>
  <c r="AD26" i="92"/>
  <c r="AD25" i="92"/>
  <c r="AD24" i="92"/>
  <c r="AD23" i="92"/>
  <c r="AD22" i="92"/>
  <c r="AD21" i="92"/>
  <c r="AD20" i="92"/>
  <c r="AD19" i="92"/>
  <c r="AD18" i="92"/>
  <c r="AD17" i="92"/>
  <c r="AD16" i="92"/>
  <c r="B16" i="92"/>
  <c r="AD15" i="92"/>
  <c r="B15" i="92"/>
  <c r="AD14" i="92"/>
  <c r="B14" i="92"/>
  <c r="AD13" i="92"/>
  <c r="B13" i="92"/>
  <c r="AD12" i="92"/>
  <c r="B12" i="92"/>
  <c r="AD11" i="92"/>
  <c r="B11" i="92"/>
  <c r="AD10" i="92"/>
  <c r="B10" i="92"/>
  <c r="AD9" i="92"/>
  <c r="B9" i="92"/>
  <c r="AD8" i="92"/>
  <c r="B8" i="92"/>
  <c r="AD7" i="92"/>
  <c r="B7" i="92"/>
  <c r="AD6" i="92"/>
  <c r="B6" i="92"/>
  <c r="AD5" i="92"/>
  <c r="B5" i="92"/>
  <c r="AD4" i="92"/>
  <c r="B4" i="92"/>
  <c r="AD3" i="92"/>
  <c r="B3" i="92"/>
  <c r="AD2" i="92"/>
  <c r="B2" i="92"/>
  <c r="B16" i="91"/>
  <c r="B15" i="91"/>
  <c r="B14" i="91"/>
  <c r="AD13" i="91"/>
  <c r="B13" i="91"/>
  <c r="AD12" i="91"/>
  <c r="B12" i="91"/>
  <c r="AD11" i="91"/>
  <c r="B11" i="91"/>
  <c r="AD10" i="91"/>
  <c r="B10" i="91"/>
  <c r="AD9" i="91"/>
  <c r="B9" i="91"/>
  <c r="AD8" i="91"/>
  <c r="B8" i="91"/>
  <c r="AD7" i="91"/>
  <c r="B7" i="91"/>
  <c r="AD6" i="91"/>
  <c r="B6" i="91"/>
  <c r="AD5" i="91"/>
  <c r="B5" i="91"/>
  <c r="AD4" i="91"/>
  <c r="B4" i="91"/>
  <c r="AD3" i="91"/>
  <c r="B3" i="91"/>
  <c r="AD2" i="91"/>
  <c r="B2" i="91"/>
  <c r="O22" i="96"/>
  <c r="K22" i="96"/>
  <c r="J22" i="96"/>
  <c r="I22" i="96"/>
  <c r="H22" i="96"/>
  <c r="G22" i="96"/>
  <c r="F22" i="96"/>
  <c r="E22" i="96"/>
  <c r="D22" i="96"/>
  <c r="C22" i="96"/>
  <c r="B22" i="96"/>
  <c r="O21" i="96"/>
  <c r="K21" i="96"/>
  <c r="J21" i="96"/>
  <c r="I21" i="96"/>
  <c r="H21" i="96"/>
  <c r="G21" i="96"/>
  <c r="F21" i="96"/>
  <c r="E21" i="96"/>
  <c r="D21" i="96"/>
  <c r="C21" i="96"/>
  <c r="B21" i="96"/>
  <c r="O20" i="96"/>
  <c r="K20" i="96"/>
  <c r="J20" i="96"/>
  <c r="I20" i="96"/>
  <c r="H20" i="96"/>
  <c r="G20" i="96"/>
  <c r="F20" i="96"/>
  <c r="E20" i="96"/>
  <c r="D20" i="96"/>
  <c r="C20" i="96"/>
  <c r="B20" i="96"/>
  <c r="O19" i="96"/>
  <c r="K19" i="96"/>
  <c r="J19" i="96"/>
  <c r="I19" i="96"/>
  <c r="H19" i="96"/>
  <c r="G19" i="96"/>
  <c r="F19" i="96"/>
  <c r="E19" i="96"/>
  <c r="D19" i="96"/>
  <c r="C19" i="96"/>
  <c r="B19" i="96"/>
  <c r="O18" i="96"/>
  <c r="K18" i="96"/>
  <c r="J18" i="96"/>
  <c r="I18" i="96"/>
  <c r="H18" i="96"/>
  <c r="G18" i="96"/>
  <c r="F18" i="96"/>
  <c r="E18" i="96"/>
  <c r="D18" i="96"/>
  <c r="C18" i="96"/>
  <c r="B18" i="96"/>
  <c r="O17" i="96"/>
  <c r="K17" i="96"/>
  <c r="J17" i="96"/>
  <c r="I17" i="96"/>
  <c r="H17" i="96"/>
  <c r="G17" i="96"/>
  <c r="F17" i="96"/>
  <c r="E17" i="96"/>
  <c r="D17" i="96"/>
  <c r="C17" i="96"/>
  <c r="B17" i="96"/>
  <c r="O16" i="96"/>
  <c r="K16" i="96"/>
  <c r="J16" i="96"/>
  <c r="I16" i="96"/>
  <c r="H16" i="96"/>
  <c r="G16" i="96"/>
  <c r="F16" i="96"/>
  <c r="E16" i="96"/>
  <c r="D16" i="96"/>
  <c r="C16" i="96"/>
  <c r="B16" i="96"/>
  <c r="O15" i="96"/>
  <c r="K15" i="96"/>
  <c r="J15" i="96"/>
  <c r="I15" i="96"/>
  <c r="H15" i="96"/>
  <c r="G15" i="96"/>
  <c r="F15" i="96"/>
  <c r="E15" i="96"/>
  <c r="D15" i="96"/>
  <c r="C15" i="96"/>
  <c r="B15" i="96"/>
  <c r="O14" i="96"/>
  <c r="K14" i="96"/>
  <c r="J14" i="96"/>
  <c r="I14" i="96"/>
  <c r="H14" i="96"/>
  <c r="G14" i="96"/>
  <c r="F14" i="96"/>
  <c r="E14" i="96"/>
  <c r="D14" i="96"/>
  <c r="C14" i="96"/>
  <c r="B14" i="96"/>
  <c r="O13" i="96"/>
  <c r="K13" i="96"/>
  <c r="J13" i="96"/>
  <c r="I13" i="96"/>
  <c r="H13" i="96"/>
  <c r="G13" i="96"/>
  <c r="F13" i="96"/>
  <c r="E13" i="96"/>
  <c r="D13" i="96"/>
  <c r="C13" i="96"/>
  <c r="B13" i="96"/>
  <c r="O12" i="96"/>
  <c r="K12" i="96"/>
  <c r="J12" i="96"/>
  <c r="I12" i="96"/>
  <c r="H12" i="96"/>
  <c r="G12" i="96"/>
  <c r="F12" i="96"/>
  <c r="E12" i="96"/>
  <c r="D12" i="96"/>
  <c r="C12" i="96"/>
  <c r="B12" i="96"/>
  <c r="O11" i="96"/>
  <c r="K11" i="96"/>
  <c r="J11" i="96"/>
  <c r="I11" i="96"/>
  <c r="H11" i="96"/>
  <c r="G11" i="96"/>
  <c r="F11" i="96"/>
  <c r="E11" i="96"/>
  <c r="D11" i="96"/>
  <c r="C11" i="96"/>
  <c r="B11" i="96"/>
  <c r="O10" i="96"/>
  <c r="K10" i="96"/>
  <c r="J10" i="96"/>
  <c r="I10" i="96"/>
  <c r="H10" i="96"/>
  <c r="G10" i="96"/>
  <c r="F10" i="96"/>
  <c r="E10" i="96"/>
  <c r="D10" i="96"/>
  <c r="C10" i="96"/>
  <c r="B10" i="96"/>
  <c r="O9" i="96"/>
  <c r="K9" i="96"/>
  <c r="J9" i="96"/>
  <c r="I9" i="96"/>
  <c r="H9" i="96"/>
  <c r="G9" i="96"/>
  <c r="F9" i="96"/>
  <c r="E9" i="96"/>
  <c r="D9" i="96"/>
  <c r="C9" i="96"/>
  <c r="B9" i="96"/>
  <c r="O8" i="96"/>
  <c r="K8" i="96"/>
  <c r="J8" i="96"/>
  <c r="I8" i="96"/>
  <c r="H8" i="96"/>
  <c r="G8" i="96"/>
  <c r="F8" i="96"/>
  <c r="E8" i="96"/>
  <c r="D8" i="96"/>
  <c r="C8" i="96"/>
  <c r="B8" i="96"/>
  <c r="O7" i="96"/>
  <c r="K7" i="96"/>
  <c r="J7" i="96"/>
  <c r="I7" i="96"/>
  <c r="H7" i="96"/>
  <c r="G7" i="96"/>
  <c r="F7" i="96"/>
  <c r="E7" i="96"/>
  <c r="D7" i="96"/>
  <c r="C7" i="96"/>
  <c r="B7" i="96"/>
  <c r="O6" i="96"/>
  <c r="K6" i="96"/>
  <c r="J6" i="96"/>
  <c r="I6" i="96"/>
  <c r="H6" i="96"/>
  <c r="G6" i="96"/>
  <c r="F6" i="96"/>
  <c r="E6" i="96"/>
  <c r="D6" i="96"/>
  <c r="C6" i="96"/>
  <c r="B6" i="96"/>
  <c r="O5" i="96"/>
  <c r="K5" i="96"/>
  <c r="J5" i="96"/>
  <c r="I5" i="96"/>
  <c r="H5" i="96"/>
  <c r="G5" i="96"/>
  <c r="F5" i="96"/>
  <c r="E5" i="96"/>
  <c r="D5" i="96"/>
  <c r="C5" i="96"/>
  <c r="B5" i="96"/>
  <c r="O4" i="96"/>
  <c r="K4" i="96"/>
  <c r="J4" i="96"/>
  <c r="I4" i="96"/>
  <c r="H4" i="96"/>
  <c r="G4" i="96"/>
  <c r="F4" i="96"/>
  <c r="E4" i="96"/>
  <c r="D4" i="96"/>
  <c r="C4" i="96"/>
  <c r="B4" i="96"/>
  <c r="O3" i="96"/>
  <c r="K3" i="96"/>
  <c r="J3" i="96"/>
  <c r="I3" i="96"/>
  <c r="H3" i="96"/>
  <c r="G3" i="96"/>
  <c r="F3" i="96"/>
  <c r="E3" i="96"/>
  <c r="D3" i="96"/>
  <c r="C3" i="96"/>
  <c r="B3" i="96"/>
  <c r="O2" i="96"/>
  <c r="K2" i="96"/>
  <c r="J2" i="96"/>
  <c r="I2" i="96"/>
  <c r="H2" i="96"/>
  <c r="E10" i="116"/>
  <c r="E9" i="116"/>
  <c r="E8" i="116"/>
  <c r="E7" i="116"/>
  <c r="E6" i="116"/>
  <c r="E5" i="116"/>
  <c r="E4" i="116"/>
  <c r="E3" i="116"/>
  <c r="E2" i="116"/>
  <c r="P25" i="115"/>
  <c r="O25" i="115"/>
  <c r="N25" i="115"/>
  <c r="M25" i="115"/>
  <c r="L25" i="115"/>
  <c r="K25" i="115"/>
  <c r="J25" i="115"/>
  <c r="I25" i="115"/>
  <c r="H25" i="115"/>
  <c r="G25" i="115"/>
  <c r="F25" i="115"/>
  <c r="E25" i="115"/>
  <c r="D25" i="115"/>
  <c r="C25" i="115"/>
  <c r="B25" i="115"/>
  <c r="A25" i="115"/>
  <c r="P24" i="115"/>
  <c r="O24" i="115"/>
  <c r="N24" i="115"/>
  <c r="M24" i="115"/>
  <c r="L24" i="115"/>
  <c r="K24" i="115"/>
  <c r="J24" i="115"/>
  <c r="I24" i="115"/>
  <c r="H24" i="115"/>
  <c r="G24" i="115"/>
  <c r="F24" i="115"/>
  <c r="E24" i="115"/>
  <c r="D24" i="115"/>
  <c r="C24" i="115"/>
  <c r="B24" i="115"/>
  <c r="A24" i="115"/>
  <c r="P23" i="115"/>
  <c r="O23" i="115"/>
  <c r="N23" i="115"/>
  <c r="M23" i="115"/>
  <c r="L23" i="115"/>
  <c r="K23" i="115"/>
  <c r="J23" i="115"/>
  <c r="I23" i="115"/>
  <c r="H23" i="115"/>
  <c r="G23" i="115"/>
  <c r="F23" i="115"/>
  <c r="E23" i="115"/>
  <c r="D23" i="115"/>
  <c r="C23" i="115"/>
  <c r="B23" i="115"/>
  <c r="A23" i="115"/>
  <c r="P22" i="115"/>
  <c r="O22" i="115"/>
  <c r="N22" i="115"/>
  <c r="M22" i="115"/>
  <c r="L22" i="115"/>
  <c r="K22" i="115"/>
  <c r="J22" i="115"/>
  <c r="I22" i="115"/>
  <c r="H22" i="115"/>
  <c r="G22" i="115"/>
  <c r="F22" i="115"/>
  <c r="E22" i="115"/>
  <c r="D22" i="115"/>
  <c r="C22" i="115"/>
  <c r="B22" i="115"/>
  <c r="A22" i="115"/>
  <c r="P21" i="115"/>
  <c r="O21" i="115"/>
  <c r="N21" i="115"/>
  <c r="M21" i="115"/>
  <c r="L21" i="115"/>
  <c r="K21" i="115"/>
  <c r="J21" i="115"/>
  <c r="I21" i="115"/>
  <c r="H21" i="115"/>
  <c r="G21" i="115"/>
  <c r="F21" i="115"/>
  <c r="E21" i="115"/>
  <c r="D21" i="115"/>
  <c r="C21" i="115"/>
  <c r="B21" i="115"/>
  <c r="A21" i="115"/>
  <c r="P20" i="115"/>
  <c r="O20" i="115"/>
  <c r="N20" i="115"/>
  <c r="M20" i="115"/>
  <c r="L20" i="115"/>
  <c r="K20" i="115"/>
  <c r="J20" i="115"/>
  <c r="I20" i="115"/>
  <c r="H20" i="115"/>
  <c r="G20" i="115"/>
  <c r="F20" i="115"/>
  <c r="E20" i="115"/>
  <c r="D20" i="115"/>
  <c r="C20" i="115"/>
  <c r="B20" i="115"/>
  <c r="A20" i="115"/>
  <c r="P19" i="115"/>
  <c r="O19" i="115"/>
  <c r="N19" i="115"/>
  <c r="M19" i="115"/>
  <c r="L19" i="115"/>
  <c r="K19" i="115"/>
  <c r="J19" i="115"/>
  <c r="I19" i="115"/>
  <c r="H19" i="115"/>
  <c r="G19" i="115"/>
  <c r="F19" i="115"/>
  <c r="E19" i="115"/>
  <c r="D19" i="115"/>
  <c r="C19" i="115"/>
  <c r="B19" i="115"/>
  <c r="A19" i="115"/>
  <c r="P18" i="115"/>
  <c r="O18" i="115"/>
  <c r="N18" i="115"/>
  <c r="M18" i="115"/>
  <c r="L18" i="115"/>
  <c r="K18" i="115"/>
  <c r="J18" i="115"/>
  <c r="I18" i="115"/>
  <c r="H18" i="115"/>
  <c r="G18" i="115"/>
  <c r="F18" i="115"/>
  <c r="E18" i="115"/>
  <c r="D18" i="115"/>
  <c r="C18" i="115"/>
  <c r="B18" i="115"/>
  <c r="A18" i="115"/>
  <c r="P17" i="115"/>
  <c r="O17" i="115"/>
  <c r="N17" i="115"/>
  <c r="M17" i="115"/>
  <c r="L17" i="115"/>
  <c r="K17" i="115"/>
  <c r="J17" i="115"/>
  <c r="I17" i="115"/>
  <c r="H17" i="115"/>
  <c r="G17" i="115"/>
  <c r="F17" i="115"/>
  <c r="E17" i="115"/>
  <c r="D17" i="115"/>
  <c r="C17" i="115"/>
  <c r="B17" i="115"/>
  <c r="A17" i="115"/>
  <c r="P16" i="115"/>
  <c r="O16" i="115"/>
  <c r="N16" i="115"/>
  <c r="M16" i="115"/>
  <c r="L16" i="115"/>
  <c r="K16" i="115"/>
  <c r="J16" i="115"/>
  <c r="I16" i="115"/>
  <c r="H16" i="115"/>
  <c r="G16" i="115"/>
  <c r="F16" i="115"/>
  <c r="E16" i="115"/>
  <c r="D16" i="115"/>
  <c r="C16" i="115"/>
  <c r="B16" i="115"/>
  <c r="A16" i="115"/>
  <c r="P15" i="115"/>
  <c r="O15" i="115"/>
  <c r="N15" i="115"/>
  <c r="M15" i="115"/>
  <c r="L15" i="115"/>
  <c r="K15" i="115"/>
  <c r="J15" i="115"/>
  <c r="I15" i="115"/>
  <c r="H15" i="115"/>
  <c r="G15" i="115"/>
  <c r="F15" i="115"/>
  <c r="E15" i="115"/>
  <c r="D15" i="115"/>
  <c r="C15" i="115"/>
  <c r="B15" i="115"/>
  <c r="A15" i="115"/>
  <c r="P14" i="115"/>
  <c r="O14" i="115"/>
  <c r="N14" i="115"/>
  <c r="M14" i="115"/>
  <c r="L14" i="115"/>
  <c r="K14" i="115"/>
  <c r="J14" i="115"/>
  <c r="I14" i="115"/>
  <c r="H14" i="115"/>
  <c r="G14" i="115"/>
  <c r="F14" i="115"/>
  <c r="E14" i="115"/>
  <c r="D14" i="115"/>
  <c r="C14" i="115"/>
  <c r="B14" i="115"/>
  <c r="A14" i="115"/>
  <c r="P13" i="115"/>
  <c r="O13" i="115"/>
  <c r="N13" i="115"/>
  <c r="M13" i="115"/>
  <c r="L13" i="115"/>
  <c r="K13" i="115"/>
  <c r="J13" i="115"/>
  <c r="I13" i="115"/>
  <c r="H13" i="115"/>
  <c r="G13" i="115"/>
  <c r="F13" i="115"/>
  <c r="E13" i="115"/>
  <c r="D13" i="115"/>
  <c r="C13" i="115"/>
  <c r="B13" i="115"/>
  <c r="A13" i="115"/>
  <c r="P12" i="115"/>
  <c r="O12" i="115"/>
  <c r="N12" i="115"/>
  <c r="M12" i="115"/>
  <c r="L12" i="115"/>
  <c r="K12" i="115"/>
  <c r="J12" i="115"/>
  <c r="I12" i="115"/>
  <c r="H12" i="115"/>
  <c r="G12" i="115"/>
  <c r="F12" i="115"/>
  <c r="E12" i="115"/>
  <c r="D12" i="115"/>
  <c r="C12" i="115"/>
  <c r="B12" i="115"/>
  <c r="A12" i="115"/>
  <c r="P11" i="115"/>
  <c r="O11" i="115"/>
  <c r="N11" i="115"/>
  <c r="M11" i="115"/>
  <c r="L11" i="115"/>
  <c r="K11" i="115"/>
  <c r="J11" i="115"/>
  <c r="I11" i="115"/>
  <c r="H11" i="115"/>
  <c r="G11" i="115"/>
  <c r="F11" i="115"/>
  <c r="E11" i="115"/>
  <c r="D11" i="115"/>
  <c r="C11" i="115"/>
  <c r="B11" i="115"/>
  <c r="A11" i="115"/>
  <c r="P10" i="115"/>
  <c r="O10" i="115"/>
  <c r="N10" i="115"/>
  <c r="M10" i="115"/>
  <c r="L10" i="115"/>
  <c r="K10" i="115"/>
  <c r="J10" i="115"/>
  <c r="I10" i="115"/>
  <c r="H10" i="115"/>
  <c r="G10" i="115"/>
  <c r="F10" i="115"/>
  <c r="E10" i="115"/>
  <c r="D10" i="115"/>
  <c r="C10" i="115"/>
  <c r="B10" i="115"/>
  <c r="A10" i="115"/>
  <c r="P9" i="115"/>
  <c r="O9" i="115"/>
  <c r="N9" i="115"/>
  <c r="M9" i="115"/>
  <c r="L9" i="115"/>
  <c r="K9" i="115"/>
  <c r="J9" i="115"/>
  <c r="I9" i="115"/>
  <c r="H9" i="115"/>
  <c r="G9" i="115"/>
  <c r="F9" i="115"/>
  <c r="E9" i="115"/>
  <c r="D9" i="115"/>
  <c r="C9" i="115"/>
  <c r="B9" i="115"/>
  <c r="A9" i="115"/>
  <c r="P8" i="115"/>
  <c r="O8" i="115"/>
  <c r="N8" i="115"/>
  <c r="M8" i="115"/>
  <c r="L8" i="115"/>
  <c r="K8" i="115"/>
  <c r="J8" i="115"/>
  <c r="I8" i="115"/>
  <c r="H8" i="115"/>
  <c r="G8" i="115"/>
  <c r="F8" i="115"/>
  <c r="E8" i="115"/>
  <c r="D8" i="115"/>
  <c r="C8" i="115"/>
  <c r="B8" i="115"/>
  <c r="A8" i="115"/>
  <c r="P7" i="115"/>
  <c r="O7" i="115"/>
  <c r="N7" i="115"/>
  <c r="M7" i="115"/>
  <c r="L7" i="115"/>
  <c r="K7" i="115"/>
  <c r="J7" i="115"/>
  <c r="I7" i="115"/>
  <c r="H7" i="115"/>
  <c r="G7" i="115"/>
  <c r="F7" i="115"/>
  <c r="E7" i="115"/>
  <c r="D7" i="115"/>
  <c r="C7" i="115"/>
  <c r="B7" i="115"/>
  <c r="A7" i="115"/>
  <c r="P6" i="115"/>
  <c r="O6" i="115"/>
  <c r="N6" i="115"/>
  <c r="M6" i="115"/>
  <c r="L6" i="115"/>
  <c r="K6" i="115"/>
  <c r="J6" i="115"/>
  <c r="I6" i="115"/>
  <c r="H6" i="115"/>
  <c r="G6" i="115"/>
  <c r="F6" i="115"/>
  <c r="E6" i="115"/>
  <c r="D6" i="115"/>
  <c r="C6" i="115"/>
  <c r="B6" i="115"/>
  <c r="A6" i="115"/>
  <c r="P5" i="115"/>
  <c r="O5" i="115"/>
  <c r="N5" i="115"/>
  <c r="M5" i="115"/>
  <c r="L5" i="115"/>
  <c r="K5" i="115"/>
  <c r="J5" i="115"/>
  <c r="I5" i="115"/>
  <c r="H5" i="115"/>
  <c r="G5" i="115"/>
  <c r="F5" i="115"/>
  <c r="E5" i="115"/>
  <c r="D5" i="115"/>
  <c r="C5" i="115"/>
  <c r="B5" i="115"/>
  <c r="A5" i="115"/>
  <c r="P4" i="115"/>
  <c r="O4" i="115"/>
  <c r="N4" i="115"/>
  <c r="M4" i="115"/>
  <c r="L4" i="115"/>
  <c r="K4" i="115"/>
  <c r="J4" i="115"/>
  <c r="I4" i="115"/>
  <c r="H4" i="115"/>
  <c r="G4" i="115"/>
  <c r="F4" i="115"/>
  <c r="E4" i="115"/>
  <c r="D4" i="115"/>
  <c r="C4" i="115"/>
  <c r="B4" i="115"/>
  <c r="A4" i="115"/>
  <c r="P3" i="115"/>
  <c r="O3" i="115"/>
  <c r="N3" i="115"/>
  <c r="M3" i="115"/>
  <c r="L3" i="115"/>
  <c r="K3" i="115"/>
  <c r="J3" i="115"/>
  <c r="I3" i="115"/>
  <c r="H3" i="115"/>
  <c r="G3" i="115"/>
  <c r="F3" i="115"/>
  <c r="E3" i="115"/>
  <c r="D3" i="115"/>
  <c r="C3" i="115"/>
  <c r="B3" i="115"/>
  <c r="A3" i="115"/>
  <c r="P2" i="115"/>
  <c r="O2" i="115"/>
  <c r="N2" i="115"/>
  <c r="M2" i="115"/>
  <c r="L2" i="115"/>
  <c r="K2" i="115"/>
  <c r="J2" i="115"/>
  <c r="I2" i="115"/>
  <c r="H2" i="115"/>
  <c r="G2" i="115"/>
  <c r="F2" i="115"/>
  <c r="E2" i="115"/>
  <c r="D2" i="115"/>
  <c r="C2" i="115"/>
  <c r="B2" i="115"/>
  <c r="A2" i="115"/>
  <c r="P64" i="123"/>
  <c r="O64" i="123"/>
  <c r="N64" i="123"/>
  <c r="L64" i="123"/>
  <c r="G64" i="123"/>
  <c r="F64" i="123"/>
  <c r="E64" i="123"/>
  <c r="D64" i="123"/>
  <c r="C64" i="123"/>
  <c r="A64" i="123"/>
  <c r="P63" i="123"/>
  <c r="O63" i="123"/>
  <c r="N63" i="123"/>
  <c r="L63" i="123"/>
  <c r="G63" i="123"/>
  <c r="F63" i="123"/>
  <c r="E63" i="123"/>
  <c r="D63" i="123"/>
  <c r="C63" i="123"/>
  <c r="A63" i="123"/>
  <c r="P62" i="123"/>
  <c r="O62" i="123"/>
  <c r="N62" i="123"/>
  <c r="L62" i="123"/>
  <c r="G62" i="123"/>
  <c r="F62" i="123"/>
  <c r="E62" i="123"/>
  <c r="D62" i="123"/>
  <c r="C62" i="123"/>
  <c r="A62" i="123"/>
  <c r="P61" i="123"/>
  <c r="O61" i="123"/>
  <c r="N61" i="123"/>
  <c r="L61" i="123"/>
  <c r="G61" i="123"/>
  <c r="F61" i="123"/>
  <c r="E61" i="123"/>
  <c r="D61" i="123"/>
  <c r="C61" i="123"/>
  <c r="A61" i="123"/>
  <c r="P60" i="123"/>
  <c r="O60" i="123"/>
  <c r="N60" i="123"/>
  <c r="L60" i="123"/>
  <c r="G60" i="123"/>
  <c r="F60" i="123"/>
  <c r="E60" i="123"/>
  <c r="D60" i="123"/>
  <c r="C60" i="123"/>
  <c r="A60" i="123"/>
  <c r="P59" i="123"/>
  <c r="O59" i="123"/>
  <c r="N59" i="123"/>
  <c r="L59" i="123"/>
  <c r="G59" i="123"/>
  <c r="F59" i="123"/>
  <c r="E59" i="123"/>
  <c r="D59" i="123"/>
  <c r="C59" i="123"/>
  <c r="A59" i="123"/>
  <c r="P58" i="123"/>
  <c r="O58" i="123"/>
  <c r="N58" i="123"/>
  <c r="L58" i="123"/>
  <c r="G58" i="123"/>
  <c r="F58" i="123"/>
  <c r="E58" i="123"/>
  <c r="D58" i="123"/>
  <c r="C58" i="123"/>
  <c r="A58" i="123"/>
  <c r="P57" i="123"/>
  <c r="O57" i="123"/>
  <c r="N57" i="123"/>
  <c r="L57" i="123"/>
  <c r="G57" i="123"/>
  <c r="F57" i="123"/>
  <c r="E57" i="123"/>
  <c r="D57" i="123"/>
  <c r="C57" i="123"/>
  <c r="A57" i="123"/>
  <c r="P56" i="123"/>
  <c r="O56" i="123"/>
  <c r="N56" i="123"/>
  <c r="L56" i="123"/>
  <c r="G56" i="123"/>
  <c r="F56" i="123"/>
  <c r="E56" i="123"/>
  <c r="D56" i="123"/>
  <c r="A56" i="123"/>
  <c r="P55" i="123"/>
  <c r="O55" i="123"/>
  <c r="N55" i="123"/>
  <c r="L55" i="123"/>
  <c r="G55" i="123"/>
  <c r="F55" i="123"/>
  <c r="E55" i="123"/>
  <c r="D55" i="123"/>
  <c r="C55" i="123"/>
  <c r="A55" i="123"/>
  <c r="P54" i="123"/>
  <c r="O54" i="123"/>
  <c r="N54" i="123"/>
  <c r="L54" i="123"/>
  <c r="G54" i="123"/>
  <c r="F54" i="123"/>
  <c r="E54" i="123"/>
  <c r="D54" i="123"/>
  <c r="C54" i="123"/>
  <c r="A54" i="123"/>
  <c r="P53" i="123"/>
  <c r="O53" i="123"/>
  <c r="N53" i="123"/>
  <c r="L53" i="123"/>
  <c r="G53" i="123"/>
  <c r="F53" i="123"/>
  <c r="E53" i="123"/>
  <c r="D53" i="123"/>
  <c r="A53" i="123"/>
  <c r="P52" i="123"/>
  <c r="O52" i="123"/>
  <c r="N52" i="123"/>
  <c r="L52" i="123"/>
  <c r="G52" i="123"/>
  <c r="F52" i="123"/>
  <c r="D52" i="123"/>
  <c r="A52" i="123"/>
  <c r="P51" i="123"/>
  <c r="O51" i="123"/>
  <c r="N51" i="123"/>
  <c r="L51" i="123"/>
  <c r="G51" i="123"/>
  <c r="F51" i="123"/>
  <c r="D51" i="123"/>
  <c r="C51" i="123"/>
  <c r="A51" i="123"/>
  <c r="P50" i="123"/>
  <c r="O50" i="123"/>
  <c r="N50" i="123"/>
  <c r="L50" i="123"/>
  <c r="G50" i="123"/>
  <c r="F50" i="123"/>
  <c r="E50" i="123"/>
  <c r="D50" i="123"/>
  <c r="C50" i="123"/>
  <c r="A50" i="123"/>
  <c r="P49" i="123"/>
  <c r="O49" i="123"/>
  <c r="N49" i="123"/>
  <c r="L49" i="123"/>
  <c r="G49" i="123"/>
  <c r="F49" i="123"/>
  <c r="E49" i="123"/>
  <c r="D49" i="123"/>
  <c r="C49" i="123"/>
  <c r="A49" i="123"/>
  <c r="P48" i="123"/>
  <c r="O48" i="123"/>
  <c r="N48" i="123"/>
  <c r="L48" i="123"/>
  <c r="G48" i="123"/>
  <c r="F48" i="123"/>
  <c r="E48" i="123"/>
  <c r="D48" i="123"/>
  <c r="C48" i="123"/>
  <c r="A48" i="123"/>
  <c r="P47" i="123"/>
  <c r="O47" i="123"/>
  <c r="N47" i="123"/>
  <c r="L47" i="123"/>
  <c r="G47" i="123"/>
  <c r="F47" i="123"/>
  <c r="E47" i="123"/>
  <c r="D47" i="123"/>
  <c r="C47" i="123"/>
  <c r="A47" i="123"/>
  <c r="P46" i="123"/>
  <c r="O46" i="123"/>
  <c r="N46" i="123"/>
  <c r="L46" i="123"/>
  <c r="G46" i="123"/>
  <c r="F46" i="123"/>
  <c r="E46" i="123"/>
  <c r="D46" i="123"/>
  <c r="C46" i="123"/>
  <c r="A46" i="123"/>
  <c r="P45" i="123"/>
  <c r="O45" i="123"/>
  <c r="N45" i="123"/>
  <c r="L45" i="123"/>
  <c r="G45" i="123"/>
  <c r="F45" i="123"/>
  <c r="E45" i="123"/>
  <c r="D45" i="123"/>
  <c r="C45" i="123"/>
  <c r="A45" i="123"/>
  <c r="P44" i="123"/>
  <c r="O44" i="123"/>
  <c r="N44" i="123"/>
  <c r="L44" i="123"/>
  <c r="P43" i="123"/>
  <c r="O43" i="123"/>
  <c r="N43" i="123"/>
  <c r="L43" i="123"/>
  <c r="H43" i="123"/>
  <c r="D43" i="123"/>
  <c r="C43" i="123"/>
  <c r="A43" i="123"/>
  <c r="P42" i="123"/>
  <c r="O42" i="123"/>
  <c r="N42" i="123"/>
  <c r="L42" i="123"/>
  <c r="H42" i="123"/>
  <c r="D42" i="123"/>
  <c r="C42" i="123"/>
  <c r="A42" i="123"/>
  <c r="P41" i="123"/>
  <c r="O41" i="123"/>
  <c r="N41" i="123"/>
  <c r="L41" i="123"/>
  <c r="H41" i="123"/>
  <c r="D41" i="123"/>
  <c r="C41" i="123"/>
  <c r="A41" i="123"/>
  <c r="P40" i="123"/>
  <c r="O40" i="123"/>
  <c r="N40" i="123"/>
  <c r="L40" i="123"/>
  <c r="H40" i="123"/>
  <c r="D40" i="123"/>
  <c r="C40" i="123"/>
  <c r="A40" i="123"/>
  <c r="P39" i="123"/>
  <c r="O39" i="123"/>
  <c r="N39" i="123"/>
  <c r="L39" i="123"/>
  <c r="H39" i="123"/>
  <c r="D39" i="123"/>
  <c r="C39" i="123"/>
  <c r="A39" i="123"/>
  <c r="P38" i="123"/>
  <c r="O38" i="123"/>
  <c r="N38" i="123"/>
  <c r="L38" i="123"/>
  <c r="H38" i="123"/>
  <c r="D38" i="123"/>
  <c r="C38" i="123"/>
  <c r="A38" i="123"/>
  <c r="P37" i="123"/>
  <c r="O37" i="123"/>
  <c r="N37" i="123"/>
  <c r="L37" i="123"/>
  <c r="H37" i="123"/>
  <c r="D37" i="123"/>
  <c r="C37" i="123"/>
  <c r="A37" i="123"/>
  <c r="P36" i="123"/>
  <c r="O36" i="123"/>
  <c r="N36" i="123"/>
  <c r="L36" i="123"/>
  <c r="H36" i="123"/>
  <c r="D36" i="123"/>
  <c r="C36" i="123"/>
  <c r="A36" i="123"/>
  <c r="P35" i="123"/>
  <c r="O35" i="123"/>
  <c r="N35" i="123"/>
  <c r="L35" i="123"/>
  <c r="H35" i="123"/>
  <c r="D35" i="123"/>
  <c r="C35" i="123"/>
  <c r="A35" i="123"/>
  <c r="P34" i="123"/>
  <c r="O34" i="123"/>
  <c r="N34" i="123"/>
  <c r="L34" i="123"/>
  <c r="H34" i="123"/>
  <c r="D34" i="123"/>
  <c r="C34" i="123"/>
  <c r="A34" i="123"/>
  <c r="P33" i="123"/>
  <c r="O33" i="123"/>
  <c r="N33" i="123"/>
  <c r="L33" i="123"/>
  <c r="H33" i="123"/>
  <c r="D33" i="123"/>
  <c r="C33" i="123"/>
  <c r="A33" i="123"/>
  <c r="P32" i="123"/>
  <c r="O32" i="123"/>
  <c r="N32" i="123"/>
  <c r="L32" i="123"/>
  <c r="H32" i="123"/>
  <c r="D32" i="123"/>
  <c r="A32" i="123"/>
  <c r="P31" i="123"/>
  <c r="O31" i="123"/>
  <c r="N31" i="123"/>
  <c r="L31" i="123"/>
  <c r="H31" i="123"/>
  <c r="D31" i="123"/>
  <c r="A31" i="123"/>
  <c r="P30" i="123"/>
  <c r="O30" i="123"/>
  <c r="N30" i="123"/>
  <c r="L30" i="123"/>
  <c r="H30" i="123"/>
  <c r="D30" i="123"/>
  <c r="A30" i="123"/>
  <c r="P29" i="123"/>
  <c r="O29" i="123"/>
  <c r="N29" i="123"/>
  <c r="L29" i="123"/>
  <c r="H29" i="123"/>
  <c r="D29" i="123"/>
  <c r="A29" i="123"/>
  <c r="P28" i="123"/>
  <c r="O28" i="123"/>
  <c r="N28" i="123"/>
  <c r="L28" i="123"/>
  <c r="H28" i="123"/>
  <c r="D28" i="123"/>
  <c r="C28" i="123"/>
  <c r="A28" i="123"/>
  <c r="P27" i="123"/>
  <c r="O27" i="123"/>
  <c r="N27" i="123"/>
  <c r="L27" i="123"/>
  <c r="H27" i="123"/>
  <c r="D27" i="123"/>
  <c r="C27" i="123"/>
  <c r="A27" i="123"/>
  <c r="P26" i="123"/>
  <c r="O26" i="123"/>
  <c r="N26" i="123"/>
  <c r="L26" i="123"/>
  <c r="H26" i="123"/>
  <c r="D26" i="123"/>
  <c r="C26" i="123"/>
  <c r="A26" i="123"/>
  <c r="P25" i="123"/>
  <c r="O25" i="123"/>
  <c r="N25" i="123"/>
  <c r="L25" i="123"/>
  <c r="H25" i="123"/>
  <c r="D25" i="123"/>
  <c r="C25" i="123"/>
  <c r="A25" i="123"/>
  <c r="P24" i="123"/>
  <c r="O24" i="123"/>
  <c r="N24" i="123"/>
  <c r="L24" i="123"/>
  <c r="H24" i="123"/>
  <c r="D24" i="123"/>
  <c r="C24" i="123"/>
  <c r="A24" i="123"/>
  <c r="P23" i="123"/>
  <c r="O23" i="123"/>
  <c r="N23" i="123"/>
  <c r="L23" i="123"/>
  <c r="P22" i="123"/>
  <c r="O22" i="123"/>
  <c r="N22" i="123"/>
  <c r="L22" i="123"/>
  <c r="H22" i="123"/>
  <c r="G22" i="123"/>
  <c r="F22" i="123"/>
  <c r="E22" i="123"/>
  <c r="D22" i="123"/>
  <c r="C22" i="123"/>
  <c r="A22" i="123"/>
  <c r="P21" i="123"/>
  <c r="O21" i="123"/>
  <c r="N21" i="123"/>
  <c r="L21" i="123"/>
  <c r="H21" i="123"/>
  <c r="G21" i="123"/>
  <c r="F21" i="123"/>
  <c r="E21" i="123"/>
  <c r="D21" i="123"/>
  <c r="C21" i="123"/>
  <c r="A21" i="123"/>
  <c r="P20" i="123"/>
  <c r="O20" i="123"/>
  <c r="N20" i="123"/>
  <c r="L20" i="123"/>
  <c r="H20" i="123"/>
  <c r="G20" i="123"/>
  <c r="F20" i="123"/>
  <c r="E20" i="123"/>
  <c r="D20" i="123"/>
  <c r="C20" i="123"/>
  <c r="A20" i="123"/>
  <c r="P19" i="123"/>
  <c r="O19" i="123"/>
  <c r="N19" i="123"/>
  <c r="L19" i="123"/>
  <c r="H19" i="123"/>
  <c r="G19" i="123"/>
  <c r="F19" i="123"/>
  <c r="E19" i="123"/>
  <c r="D19" i="123"/>
  <c r="C19" i="123"/>
  <c r="A19" i="123"/>
  <c r="P18" i="123"/>
  <c r="O18" i="123"/>
  <c r="N18" i="123"/>
  <c r="L18" i="123"/>
  <c r="H18" i="123"/>
  <c r="G18" i="123"/>
  <c r="F18" i="123"/>
  <c r="E18" i="123"/>
  <c r="D18" i="123"/>
  <c r="C18" i="123"/>
  <c r="A18" i="123"/>
  <c r="P17" i="123"/>
  <c r="O17" i="123"/>
  <c r="N17" i="123"/>
  <c r="L17" i="123"/>
  <c r="H17" i="123"/>
  <c r="G17" i="123"/>
  <c r="F17" i="123"/>
  <c r="E17" i="123"/>
  <c r="D17" i="123"/>
  <c r="C17" i="123"/>
  <c r="A17" i="123"/>
  <c r="P16" i="123"/>
  <c r="O16" i="123"/>
  <c r="N16" i="123"/>
  <c r="L16" i="123"/>
  <c r="H16" i="123"/>
  <c r="G16" i="123"/>
  <c r="F16" i="123"/>
  <c r="E16" i="123"/>
  <c r="D16" i="123"/>
  <c r="C16" i="123"/>
  <c r="A16" i="123"/>
  <c r="P15" i="123"/>
  <c r="O15" i="123"/>
  <c r="N15" i="123"/>
  <c r="L15" i="123"/>
  <c r="H15" i="123"/>
  <c r="G15" i="123"/>
  <c r="F15" i="123"/>
  <c r="E15" i="123"/>
  <c r="D15" i="123"/>
  <c r="C15" i="123"/>
  <c r="A15" i="123"/>
  <c r="P14" i="123"/>
  <c r="O14" i="123"/>
  <c r="N14" i="123"/>
  <c r="L14" i="123"/>
  <c r="H14" i="123"/>
  <c r="G14" i="123"/>
  <c r="F14" i="123"/>
  <c r="E14" i="123"/>
  <c r="D14" i="123"/>
  <c r="C14" i="123"/>
  <c r="A14" i="123"/>
  <c r="P13" i="123"/>
  <c r="O13" i="123"/>
  <c r="N13" i="123"/>
  <c r="L13" i="123"/>
  <c r="H13" i="123"/>
  <c r="G13" i="123"/>
  <c r="F13" i="123"/>
  <c r="E13" i="123"/>
  <c r="D13" i="123"/>
  <c r="C13" i="123"/>
  <c r="A13" i="123"/>
  <c r="P12" i="123"/>
  <c r="O12" i="123"/>
  <c r="N12" i="123"/>
  <c r="L12" i="123"/>
  <c r="H12" i="123"/>
  <c r="G12" i="123"/>
  <c r="F12" i="123"/>
  <c r="E12" i="123"/>
  <c r="D12" i="123"/>
  <c r="C12" i="123"/>
  <c r="A12" i="123"/>
  <c r="P11" i="123"/>
  <c r="O11" i="123"/>
  <c r="N11" i="123"/>
  <c r="L11" i="123"/>
  <c r="H11" i="123"/>
  <c r="G11" i="123"/>
  <c r="F11" i="123"/>
  <c r="E11" i="123"/>
  <c r="D11" i="123"/>
  <c r="C11" i="123"/>
  <c r="A11" i="123"/>
  <c r="P10" i="123"/>
  <c r="O10" i="123"/>
  <c r="N10" i="123"/>
  <c r="L10" i="123"/>
  <c r="H10" i="123"/>
  <c r="G10" i="123"/>
  <c r="F10" i="123"/>
  <c r="E10" i="123"/>
  <c r="D10" i="123"/>
  <c r="C10" i="123"/>
  <c r="A10" i="123"/>
  <c r="P9" i="123"/>
  <c r="O9" i="123"/>
  <c r="N9" i="123"/>
  <c r="L9" i="123"/>
  <c r="H9" i="123"/>
  <c r="G9" i="123"/>
  <c r="F9" i="123"/>
  <c r="E9" i="123"/>
  <c r="D9" i="123"/>
  <c r="C9" i="123"/>
  <c r="A9" i="123"/>
  <c r="P8" i="123"/>
  <c r="O8" i="123"/>
  <c r="N8" i="123"/>
  <c r="L8" i="123"/>
  <c r="H8" i="123"/>
  <c r="G8" i="123"/>
  <c r="F8" i="123"/>
  <c r="E8" i="123"/>
  <c r="D8" i="123"/>
  <c r="C8" i="123"/>
  <c r="A8" i="123"/>
  <c r="P7" i="123"/>
  <c r="O7" i="123"/>
  <c r="N7" i="123"/>
  <c r="L7" i="123"/>
  <c r="H7" i="123"/>
  <c r="G7" i="123"/>
  <c r="F7" i="123"/>
  <c r="E7" i="123"/>
  <c r="D7" i="123"/>
  <c r="C7" i="123"/>
  <c r="A7" i="123"/>
  <c r="P6" i="123"/>
  <c r="O6" i="123"/>
  <c r="N6" i="123"/>
  <c r="L6" i="123"/>
  <c r="H6" i="123"/>
  <c r="G6" i="123"/>
  <c r="F6" i="123"/>
  <c r="E6" i="123"/>
  <c r="D6" i="123"/>
  <c r="C6" i="123"/>
  <c r="A6" i="123"/>
  <c r="P5" i="123"/>
  <c r="O5" i="123"/>
  <c r="N5" i="123"/>
  <c r="L5" i="123"/>
  <c r="H5" i="123"/>
  <c r="G5" i="123"/>
  <c r="F5" i="123"/>
  <c r="E5" i="123"/>
  <c r="D5" i="123"/>
  <c r="C5" i="123"/>
  <c r="A5" i="123"/>
  <c r="P4" i="123"/>
  <c r="O4" i="123"/>
  <c r="N4" i="123"/>
  <c r="L4" i="123"/>
  <c r="H4" i="123"/>
  <c r="G4" i="123"/>
  <c r="F4" i="123"/>
  <c r="E4" i="123"/>
  <c r="D4" i="123"/>
  <c r="C4" i="123"/>
  <c r="A4" i="123"/>
  <c r="P3" i="123"/>
  <c r="O3" i="123"/>
  <c r="N3" i="123"/>
  <c r="L3" i="123"/>
  <c r="H3" i="123"/>
  <c r="G3" i="123"/>
  <c r="F3" i="123"/>
  <c r="E3" i="123"/>
  <c r="D3" i="123"/>
  <c r="C3" i="123"/>
  <c r="A3" i="123"/>
  <c r="P2" i="123"/>
  <c r="O2" i="123"/>
  <c r="N2" i="123"/>
  <c r="L2" i="123"/>
  <c r="N22" i="120"/>
  <c r="M22" i="120"/>
  <c r="L22" i="120"/>
  <c r="N21" i="120"/>
  <c r="M21" i="120"/>
  <c r="L21" i="120"/>
  <c r="N20" i="120"/>
  <c r="M20" i="120"/>
  <c r="L20" i="120"/>
  <c r="N19" i="120"/>
  <c r="M19" i="120"/>
  <c r="L19" i="120"/>
  <c r="N18" i="120"/>
  <c r="M18" i="120"/>
  <c r="L18" i="120"/>
  <c r="N17" i="120"/>
  <c r="M17" i="120"/>
  <c r="L17" i="120"/>
  <c r="N16" i="120"/>
  <c r="M16" i="120"/>
  <c r="L16" i="120"/>
  <c r="N15" i="120"/>
  <c r="M15" i="120"/>
  <c r="L15" i="120"/>
  <c r="N14" i="120"/>
  <c r="M14" i="120"/>
  <c r="L14" i="120"/>
  <c r="N13" i="120"/>
  <c r="M13" i="120"/>
  <c r="L13" i="120"/>
  <c r="N12" i="120"/>
  <c r="M12" i="120"/>
  <c r="L12" i="120"/>
  <c r="N11" i="120"/>
  <c r="M11" i="120"/>
  <c r="L11" i="120"/>
  <c r="N10" i="120"/>
  <c r="M10" i="120"/>
  <c r="L10" i="120"/>
  <c r="N9" i="120"/>
  <c r="M9" i="120"/>
  <c r="L9" i="120"/>
  <c r="N8" i="120"/>
  <c r="M8" i="120"/>
  <c r="L8" i="120"/>
  <c r="N7" i="120"/>
  <c r="M7" i="120"/>
  <c r="L7" i="120"/>
  <c r="N6" i="120"/>
  <c r="M6" i="120"/>
  <c r="L6" i="120"/>
  <c r="N5" i="120"/>
  <c r="M5" i="120"/>
  <c r="L5" i="120"/>
  <c r="N4" i="120"/>
  <c r="M4" i="120"/>
  <c r="L4" i="120"/>
  <c r="N3" i="120"/>
  <c r="M3" i="120"/>
  <c r="L3" i="120"/>
  <c r="N2" i="120"/>
  <c r="M2" i="120"/>
  <c r="L2" i="120"/>
  <c r="AB145" i="111"/>
  <c r="AB144" i="111"/>
  <c r="AB143" i="111"/>
  <c r="AB142" i="111"/>
  <c r="AB141" i="111"/>
  <c r="AB140" i="111"/>
  <c r="AB139" i="111"/>
  <c r="AB138" i="111"/>
  <c r="AB137" i="111"/>
  <c r="AB136" i="111"/>
  <c r="AB135" i="111"/>
  <c r="AB134" i="111"/>
  <c r="AB133" i="111"/>
  <c r="AB132" i="111"/>
  <c r="AB131" i="111"/>
  <c r="AB130" i="111"/>
  <c r="AB129" i="111"/>
  <c r="AB128" i="111"/>
  <c r="AB127" i="111"/>
  <c r="AB126" i="111"/>
  <c r="AB125" i="111"/>
  <c r="AB124" i="111"/>
  <c r="AB123" i="111"/>
  <c r="AB122" i="111"/>
  <c r="AB121" i="111"/>
  <c r="AB120" i="111"/>
  <c r="AB119" i="111"/>
  <c r="AB118" i="111"/>
  <c r="AB117" i="111"/>
  <c r="AB116" i="111"/>
  <c r="AB115" i="111"/>
  <c r="AB114" i="111"/>
  <c r="AB113" i="111"/>
  <c r="AB112" i="111"/>
  <c r="AB111" i="111"/>
  <c r="AB110" i="111"/>
  <c r="AB109" i="111"/>
  <c r="AB108" i="111"/>
  <c r="AB107" i="111"/>
  <c r="AB106" i="111"/>
  <c r="AB105" i="111"/>
  <c r="AB104" i="111"/>
  <c r="AB103" i="111"/>
  <c r="AB102" i="111"/>
  <c r="AB101" i="111"/>
  <c r="AB100" i="111"/>
  <c r="AB99" i="111"/>
  <c r="AB98" i="111"/>
  <c r="AB97" i="111"/>
  <c r="AB96" i="111"/>
  <c r="AB95" i="111"/>
  <c r="AB94" i="111"/>
  <c r="AB93" i="111"/>
  <c r="AB92" i="111"/>
  <c r="AB91" i="111"/>
  <c r="AB90" i="111"/>
  <c r="AB89" i="111"/>
  <c r="AB88" i="111"/>
  <c r="AB87" i="111"/>
  <c r="AB86" i="111"/>
  <c r="AB85" i="111"/>
  <c r="AB84" i="111"/>
  <c r="AB83" i="111"/>
  <c r="AB82" i="111"/>
  <c r="AB81" i="111"/>
  <c r="AB80" i="111"/>
  <c r="AB79" i="111"/>
  <c r="AB78" i="111"/>
  <c r="AB77" i="111"/>
  <c r="AB76" i="111"/>
  <c r="AB75" i="111"/>
  <c r="AB74" i="111"/>
  <c r="AB73" i="111"/>
  <c r="AB72" i="111"/>
  <c r="AB71" i="111"/>
  <c r="AB70" i="111"/>
  <c r="AB69" i="111"/>
  <c r="AB68" i="111"/>
  <c r="AB67" i="111"/>
  <c r="AB66" i="111"/>
  <c r="AB65" i="111"/>
  <c r="AB64" i="111"/>
  <c r="AB63" i="111"/>
  <c r="AB62" i="111"/>
  <c r="AB61" i="111"/>
  <c r="AB60" i="111"/>
  <c r="AB59" i="111"/>
  <c r="AB58" i="111"/>
  <c r="AB57" i="111"/>
  <c r="AB56" i="111"/>
  <c r="AB55" i="111"/>
  <c r="AB54" i="111"/>
  <c r="AB53" i="111"/>
  <c r="AB52" i="111"/>
  <c r="AB51" i="111"/>
  <c r="AB50" i="111"/>
  <c r="AB49" i="111"/>
  <c r="AB48" i="111"/>
  <c r="AB47" i="111"/>
  <c r="AB46" i="111"/>
  <c r="AB45" i="111"/>
  <c r="AB44" i="111"/>
  <c r="AB43" i="111"/>
  <c r="AB42" i="111"/>
  <c r="AB41" i="111"/>
  <c r="AB40" i="111"/>
  <c r="AB39" i="111"/>
  <c r="AB38" i="111"/>
  <c r="AB37" i="111"/>
  <c r="AB36" i="111"/>
  <c r="AB35" i="111"/>
  <c r="AB34" i="111"/>
  <c r="AB33" i="111"/>
  <c r="AB32" i="111"/>
  <c r="AB31" i="111"/>
  <c r="AB30" i="111"/>
  <c r="AB29" i="111"/>
  <c r="AB28" i="111"/>
  <c r="AB27" i="111"/>
  <c r="AB26" i="111"/>
  <c r="AB25" i="111"/>
  <c r="AB24" i="111"/>
  <c r="AB23" i="111"/>
  <c r="AB22" i="111"/>
  <c r="AB21" i="111"/>
  <c r="AB20" i="111"/>
  <c r="AB19" i="111"/>
  <c r="AB18" i="111"/>
  <c r="AB17" i="111"/>
  <c r="AB16" i="111"/>
  <c r="AB15" i="111"/>
  <c r="AB14" i="111"/>
  <c r="AB13" i="111"/>
  <c r="AB12" i="111"/>
  <c r="AB11" i="111"/>
  <c r="AB10" i="111"/>
  <c r="AB9" i="111"/>
  <c r="AB8" i="111"/>
  <c r="AB7" i="111"/>
  <c r="AB6" i="111"/>
  <c r="AB5" i="111"/>
  <c r="AB4" i="111"/>
  <c r="AB3" i="111"/>
  <c r="AB2" i="111"/>
  <c r="Q25" i="79"/>
  <c r="P25" i="79"/>
  <c r="O25" i="79"/>
  <c r="N25" i="79"/>
  <c r="M25" i="79"/>
  <c r="L25" i="79"/>
  <c r="K25" i="79"/>
  <c r="J25" i="79"/>
  <c r="I25" i="79"/>
  <c r="H25" i="79"/>
  <c r="G25" i="79"/>
  <c r="F25" i="79"/>
  <c r="E25" i="79"/>
  <c r="D25" i="79"/>
  <c r="C25" i="79"/>
  <c r="B25" i="79"/>
  <c r="A25" i="79"/>
  <c r="Q24" i="79"/>
  <c r="P24" i="79"/>
  <c r="O24" i="79"/>
  <c r="N24" i="79"/>
  <c r="M24" i="79"/>
  <c r="L24" i="79"/>
  <c r="K24" i="79"/>
  <c r="J24" i="79"/>
  <c r="I24" i="79"/>
  <c r="H24" i="79"/>
  <c r="G24" i="79"/>
  <c r="F24" i="79"/>
  <c r="E24" i="79"/>
  <c r="D24" i="79"/>
  <c r="C24" i="79"/>
  <c r="B24" i="79"/>
  <c r="A24" i="79"/>
  <c r="Q23" i="79"/>
  <c r="P23" i="79"/>
  <c r="O23" i="79"/>
  <c r="N23" i="79"/>
  <c r="M23" i="79"/>
  <c r="L23" i="79"/>
  <c r="K23" i="79"/>
  <c r="J23" i="79"/>
  <c r="I23" i="79"/>
  <c r="H23" i="79"/>
  <c r="G23" i="79"/>
  <c r="F23" i="79"/>
  <c r="E23" i="79"/>
  <c r="D23" i="79"/>
  <c r="C23" i="79"/>
  <c r="B23" i="79"/>
  <c r="A23" i="79"/>
  <c r="Q22" i="79"/>
  <c r="P22" i="79"/>
  <c r="O22" i="79"/>
  <c r="N22" i="79"/>
  <c r="M22" i="79"/>
  <c r="L22" i="79"/>
  <c r="K22" i="79"/>
  <c r="J22" i="79"/>
  <c r="I22" i="79"/>
  <c r="H22" i="79"/>
  <c r="G22" i="79"/>
  <c r="F22" i="79"/>
  <c r="E22" i="79"/>
  <c r="D22" i="79"/>
  <c r="C22" i="79"/>
  <c r="B22" i="79"/>
  <c r="A22" i="79"/>
  <c r="Q21" i="79"/>
  <c r="P21" i="79"/>
  <c r="O21" i="79"/>
  <c r="N21" i="79"/>
  <c r="M21" i="79"/>
  <c r="L21" i="79"/>
  <c r="K21" i="79"/>
  <c r="J21" i="79"/>
  <c r="I21" i="79"/>
  <c r="H21" i="79"/>
  <c r="G21" i="79"/>
  <c r="F21" i="79"/>
  <c r="E21" i="79"/>
  <c r="D21" i="79"/>
  <c r="C21" i="79"/>
  <c r="B21" i="79"/>
  <c r="A21" i="79"/>
  <c r="Q20" i="79"/>
  <c r="P20" i="79"/>
  <c r="O20" i="79"/>
  <c r="N20" i="79"/>
  <c r="M20" i="79"/>
  <c r="L20" i="79"/>
  <c r="K20" i="79"/>
  <c r="J20" i="79"/>
  <c r="I20" i="79"/>
  <c r="H20" i="79"/>
  <c r="G20" i="79"/>
  <c r="F20" i="79"/>
  <c r="E20" i="79"/>
  <c r="D20" i="79"/>
  <c r="C20" i="79"/>
  <c r="B20" i="79"/>
  <c r="A20" i="79"/>
  <c r="Q19" i="79"/>
  <c r="P19" i="79"/>
  <c r="O19" i="79"/>
  <c r="N19" i="79"/>
  <c r="M19" i="79"/>
  <c r="L19" i="79"/>
  <c r="K19" i="79"/>
  <c r="J19" i="79"/>
  <c r="I19" i="79"/>
  <c r="H19" i="79"/>
  <c r="G19" i="79"/>
  <c r="F19" i="79"/>
  <c r="E19" i="79"/>
  <c r="D19" i="79"/>
  <c r="C19" i="79"/>
  <c r="B19" i="79"/>
  <c r="A19" i="79"/>
  <c r="Q18" i="79"/>
  <c r="P18" i="79"/>
  <c r="O18" i="79"/>
  <c r="N18" i="79"/>
  <c r="M18" i="79"/>
  <c r="L18" i="79"/>
  <c r="K18" i="79"/>
  <c r="J18" i="79"/>
  <c r="I18" i="79"/>
  <c r="H18" i="79"/>
  <c r="G18" i="79"/>
  <c r="F18" i="79"/>
  <c r="E18" i="79"/>
  <c r="D18" i="79"/>
  <c r="C18" i="79"/>
  <c r="B18" i="79"/>
  <c r="A18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A17" i="79"/>
  <c r="Q16" i="79"/>
  <c r="P16" i="79"/>
  <c r="O16" i="79"/>
  <c r="N16" i="79"/>
  <c r="M16" i="79"/>
  <c r="L16" i="79"/>
  <c r="K16" i="79"/>
  <c r="J16" i="79"/>
  <c r="I16" i="79"/>
  <c r="H16" i="79"/>
  <c r="G16" i="79"/>
  <c r="F16" i="79"/>
  <c r="E16" i="79"/>
  <c r="D16" i="79"/>
  <c r="C16" i="79"/>
  <c r="B16" i="79"/>
  <c r="A16" i="79"/>
  <c r="Q15" i="79"/>
  <c r="P15" i="79"/>
  <c r="O15" i="79"/>
  <c r="N15" i="79"/>
  <c r="M15" i="79"/>
  <c r="L15" i="79"/>
  <c r="K15" i="79"/>
  <c r="J15" i="79"/>
  <c r="I15" i="79"/>
  <c r="H15" i="79"/>
  <c r="G15" i="79"/>
  <c r="F15" i="79"/>
  <c r="E15" i="79"/>
  <c r="D15" i="79"/>
  <c r="C15" i="79"/>
  <c r="B15" i="79"/>
  <c r="A15" i="79"/>
  <c r="Q14" i="79"/>
  <c r="P14" i="79"/>
  <c r="O14" i="79"/>
  <c r="N14" i="79"/>
  <c r="M14" i="79"/>
  <c r="L14" i="79"/>
  <c r="K14" i="79"/>
  <c r="J14" i="79"/>
  <c r="I14" i="79"/>
  <c r="H14" i="79"/>
  <c r="G14" i="79"/>
  <c r="F14" i="79"/>
  <c r="E14" i="79"/>
  <c r="D14" i="79"/>
  <c r="C14" i="79"/>
  <c r="B14" i="79"/>
  <c r="A14" i="79"/>
  <c r="Q13" i="79"/>
  <c r="P13" i="79"/>
  <c r="O13" i="79"/>
  <c r="N13" i="79"/>
  <c r="M13" i="79"/>
  <c r="L13" i="79"/>
  <c r="K13" i="79"/>
  <c r="J13" i="79"/>
  <c r="I13" i="79"/>
  <c r="H13" i="79"/>
  <c r="G13" i="79"/>
  <c r="F13" i="79"/>
  <c r="E13" i="79"/>
  <c r="D13" i="79"/>
  <c r="C13" i="79"/>
  <c r="B13" i="79"/>
  <c r="A13" i="79"/>
  <c r="Q12" i="79"/>
  <c r="P12" i="79"/>
  <c r="O12" i="79"/>
  <c r="N12" i="79"/>
  <c r="M12" i="79"/>
  <c r="L12" i="79"/>
  <c r="K12" i="79"/>
  <c r="J12" i="79"/>
  <c r="I12" i="79"/>
  <c r="H12" i="79"/>
  <c r="G12" i="79"/>
  <c r="F12" i="79"/>
  <c r="E12" i="79"/>
  <c r="D12" i="79"/>
  <c r="C12" i="79"/>
  <c r="B12" i="79"/>
  <c r="A12" i="79"/>
  <c r="Q11" i="79"/>
  <c r="P11" i="79"/>
  <c r="O11" i="79"/>
  <c r="N11" i="79"/>
  <c r="M11" i="79"/>
  <c r="L11" i="79"/>
  <c r="K11" i="79"/>
  <c r="J11" i="79"/>
  <c r="I11" i="79"/>
  <c r="H11" i="79"/>
  <c r="G11" i="79"/>
  <c r="F11" i="79"/>
  <c r="E11" i="79"/>
  <c r="D11" i="79"/>
  <c r="C11" i="79"/>
  <c r="B11" i="79"/>
  <c r="A11" i="79"/>
  <c r="Q10" i="79"/>
  <c r="P10" i="79"/>
  <c r="O10" i="79"/>
  <c r="N10" i="79"/>
  <c r="M10" i="79"/>
  <c r="L10" i="79"/>
  <c r="K10" i="79"/>
  <c r="J10" i="79"/>
  <c r="I10" i="79"/>
  <c r="H10" i="79"/>
  <c r="G10" i="79"/>
  <c r="F10" i="79"/>
  <c r="E10" i="79"/>
  <c r="D10" i="79"/>
  <c r="C10" i="79"/>
  <c r="B10" i="79"/>
  <c r="A10" i="79"/>
  <c r="Q9" i="79"/>
  <c r="P9" i="79"/>
  <c r="O9" i="79"/>
  <c r="N9" i="79"/>
  <c r="M9" i="79"/>
  <c r="L9" i="79"/>
  <c r="K9" i="79"/>
  <c r="J9" i="79"/>
  <c r="I9" i="79"/>
  <c r="H9" i="79"/>
  <c r="G9" i="79"/>
  <c r="F9" i="79"/>
  <c r="E9" i="79"/>
  <c r="D9" i="79"/>
  <c r="C9" i="79"/>
  <c r="B9" i="79"/>
  <c r="A9" i="79"/>
  <c r="Q8" i="79"/>
  <c r="P8" i="79"/>
  <c r="O8" i="79"/>
  <c r="N8" i="79"/>
  <c r="M8" i="79"/>
  <c r="L8" i="79"/>
  <c r="K8" i="79"/>
  <c r="J8" i="79"/>
  <c r="I8" i="79"/>
  <c r="H8" i="79"/>
  <c r="G8" i="79"/>
  <c r="F8" i="79"/>
  <c r="E8" i="79"/>
  <c r="D8" i="79"/>
  <c r="C8" i="79"/>
  <c r="B8" i="79"/>
  <c r="A8" i="79"/>
  <c r="Q7" i="79"/>
  <c r="P7" i="79"/>
  <c r="O7" i="79"/>
  <c r="N7" i="79"/>
  <c r="M7" i="79"/>
  <c r="L7" i="79"/>
  <c r="K7" i="79"/>
  <c r="J7" i="79"/>
  <c r="I7" i="79"/>
  <c r="H7" i="79"/>
  <c r="G7" i="79"/>
  <c r="F7" i="79"/>
  <c r="E7" i="79"/>
  <c r="D7" i="79"/>
  <c r="C7" i="79"/>
  <c r="B7" i="79"/>
  <c r="A7" i="79"/>
  <c r="Q6" i="79"/>
  <c r="P6" i="79"/>
  <c r="O6" i="79"/>
  <c r="N6" i="79"/>
  <c r="M6" i="79"/>
  <c r="L6" i="79"/>
  <c r="K6" i="79"/>
  <c r="J6" i="79"/>
  <c r="I6" i="79"/>
  <c r="H6" i="79"/>
  <c r="G6" i="79"/>
  <c r="F6" i="79"/>
  <c r="E6" i="79"/>
  <c r="D6" i="79"/>
  <c r="C6" i="79"/>
  <c r="B6" i="79"/>
  <c r="A6" i="79"/>
  <c r="Q5" i="79"/>
  <c r="P5" i="79"/>
  <c r="O5" i="79"/>
  <c r="N5" i="79"/>
  <c r="M5" i="79"/>
  <c r="L5" i="79"/>
  <c r="K5" i="79"/>
  <c r="J5" i="79"/>
  <c r="I5" i="79"/>
  <c r="H5" i="79"/>
  <c r="G5" i="79"/>
  <c r="F5" i="79"/>
  <c r="E5" i="79"/>
  <c r="D5" i="79"/>
  <c r="C5" i="79"/>
  <c r="B5" i="79"/>
  <c r="A5" i="79"/>
  <c r="Q4" i="79"/>
  <c r="P4" i="79"/>
  <c r="O4" i="79"/>
  <c r="N4" i="79"/>
  <c r="M4" i="79"/>
  <c r="L4" i="79"/>
  <c r="K4" i="79"/>
  <c r="J4" i="79"/>
  <c r="I4" i="79"/>
  <c r="H4" i="79"/>
  <c r="G4" i="79"/>
  <c r="F4" i="79"/>
  <c r="E4" i="79"/>
  <c r="D4" i="79"/>
  <c r="C4" i="79"/>
  <c r="B4" i="79"/>
  <c r="A4" i="79"/>
  <c r="Q3" i="79"/>
  <c r="P3" i="79"/>
  <c r="O3" i="79"/>
  <c r="N3" i="79"/>
  <c r="M3" i="79"/>
  <c r="L3" i="79"/>
  <c r="K3" i="79"/>
  <c r="J3" i="79"/>
  <c r="I3" i="79"/>
  <c r="H3" i="79"/>
  <c r="G3" i="79"/>
  <c r="F3" i="79"/>
  <c r="E3" i="79"/>
  <c r="D3" i="79"/>
  <c r="C3" i="79"/>
  <c r="B3" i="79"/>
  <c r="A3" i="79"/>
  <c r="Q2" i="79"/>
  <c r="P2" i="79"/>
  <c r="O2" i="79"/>
  <c r="N2" i="79"/>
  <c r="M2" i="79"/>
  <c r="L2" i="79"/>
  <c r="K2" i="79"/>
  <c r="J2" i="79"/>
  <c r="I2" i="79"/>
  <c r="H2" i="79"/>
  <c r="G2" i="79"/>
  <c r="F2" i="79"/>
  <c r="E2" i="79"/>
  <c r="D2" i="79"/>
  <c r="C2" i="79"/>
  <c r="B2" i="79"/>
  <c r="A2" i="79"/>
  <c r="AF25" i="114"/>
  <c r="AE25" i="114"/>
  <c r="F25" i="114"/>
  <c r="C25" i="114"/>
  <c r="AF24" i="114"/>
  <c r="AE24" i="114"/>
  <c r="F24" i="114"/>
  <c r="C24" i="114"/>
  <c r="AF23" i="114"/>
  <c r="AE23" i="114"/>
  <c r="F23" i="114"/>
  <c r="C23" i="114"/>
  <c r="AF22" i="114"/>
  <c r="AE22" i="114"/>
  <c r="F22" i="114"/>
  <c r="C22" i="114"/>
  <c r="AF21" i="114"/>
  <c r="AE21" i="114"/>
  <c r="F21" i="114"/>
  <c r="C21" i="114"/>
  <c r="AF20" i="114"/>
  <c r="AE20" i="114"/>
  <c r="F20" i="114"/>
  <c r="C20" i="114"/>
  <c r="AF19" i="114"/>
  <c r="AE19" i="114"/>
  <c r="F19" i="114"/>
  <c r="C19" i="114"/>
  <c r="AF18" i="114"/>
  <c r="AE18" i="114"/>
  <c r="F18" i="114"/>
  <c r="C18" i="114"/>
  <c r="AF17" i="114"/>
  <c r="AE17" i="114"/>
  <c r="F17" i="114"/>
  <c r="C17" i="114"/>
  <c r="AF16" i="114"/>
  <c r="AE16" i="114"/>
  <c r="F16" i="114"/>
  <c r="C16" i="114"/>
  <c r="AF15" i="114"/>
  <c r="AE15" i="114"/>
  <c r="F15" i="114"/>
  <c r="C15" i="114"/>
  <c r="AF14" i="114"/>
  <c r="AE14" i="114"/>
  <c r="F14" i="114"/>
  <c r="C14" i="114"/>
  <c r="AF13" i="114"/>
  <c r="AE13" i="114"/>
  <c r="F13" i="114"/>
  <c r="C13" i="114"/>
  <c r="AF12" i="114"/>
  <c r="AE12" i="114"/>
  <c r="F12" i="114"/>
  <c r="C12" i="114"/>
  <c r="AF11" i="114"/>
  <c r="AE11" i="114"/>
  <c r="F11" i="114"/>
  <c r="C11" i="114"/>
  <c r="AF10" i="114"/>
  <c r="AE10" i="114"/>
  <c r="F10" i="114"/>
  <c r="C10" i="114"/>
  <c r="AF9" i="114"/>
  <c r="AE9" i="114"/>
  <c r="F9" i="114"/>
  <c r="C9" i="114"/>
  <c r="AF8" i="114"/>
  <c r="AE8" i="114"/>
  <c r="F8" i="114"/>
  <c r="C8" i="114"/>
  <c r="AF7" i="114"/>
  <c r="AE7" i="114"/>
  <c r="F7" i="114"/>
  <c r="C7" i="114"/>
  <c r="AF6" i="114"/>
  <c r="AE6" i="114"/>
  <c r="F6" i="114"/>
  <c r="C6" i="114"/>
  <c r="AF5" i="114"/>
  <c r="AE5" i="114"/>
  <c r="F5" i="114"/>
  <c r="C5" i="114"/>
  <c r="AF4" i="114"/>
  <c r="AE4" i="114"/>
  <c r="F4" i="114"/>
  <c r="C4" i="114"/>
  <c r="AF3" i="114"/>
  <c r="AE3" i="114"/>
  <c r="F3" i="114"/>
  <c r="C3" i="114"/>
  <c r="AF2" i="114"/>
  <c r="AE2" i="114"/>
  <c r="F2" i="114"/>
  <c r="AC1801" i="94"/>
  <c r="D1801" i="94"/>
  <c r="C1801" i="94"/>
  <c r="B1801" i="94"/>
  <c r="A1801" i="94"/>
  <c r="AC1800" i="94"/>
  <c r="D1800" i="94"/>
  <c r="C1800" i="94"/>
  <c r="B1800" i="94"/>
  <c r="A1800" i="94"/>
  <c r="AC1799" i="94"/>
  <c r="AB1799" i="94"/>
  <c r="AA1799" i="94"/>
  <c r="Z1799" i="94"/>
  <c r="Y1799" i="94"/>
  <c r="X1799" i="94"/>
  <c r="W1799" i="94"/>
  <c r="V1799" i="94"/>
  <c r="U1799" i="94"/>
  <c r="T1799" i="94"/>
  <c r="S1799" i="94"/>
  <c r="R1799" i="94"/>
  <c r="Q1799" i="94"/>
  <c r="P1799" i="94"/>
  <c r="O1799" i="94"/>
  <c r="N1799" i="94"/>
  <c r="M1799" i="94"/>
  <c r="L1799" i="94"/>
  <c r="K1799" i="94"/>
  <c r="J1799" i="94"/>
  <c r="I1799" i="94"/>
  <c r="H1799" i="94"/>
  <c r="G1799" i="94"/>
  <c r="F1799" i="94"/>
  <c r="E1799" i="94"/>
  <c r="D1799" i="94"/>
  <c r="C1799" i="94"/>
  <c r="B1799" i="94"/>
  <c r="A1799" i="94"/>
  <c r="AC1798" i="94"/>
  <c r="AB1798" i="94"/>
  <c r="AA1798" i="94"/>
  <c r="Z1798" i="94"/>
  <c r="Y1798" i="94"/>
  <c r="X1798" i="94"/>
  <c r="W1798" i="94"/>
  <c r="V1798" i="94"/>
  <c r="U1798" i="94"/>
  <c r="T1798" i="94"/>
  <c r="S1798" i="94"/>
  <c r="R1798" i="94"/>
  <c r="Q1798" i="94"/>
  <c r="P1798" i="94"/>
  <c r="O1798" i="94"/>
  <c r="N1798" i="94"/>
  <c r="M1798" i="94"/>
  <c r="L1798" i="94"/>
  <c r="K1798" i="94"/>
  <c r="J1798" i="94"/>
  <c r="I1798" i="94"/>
  <c r="H1798" i="94"/>
  <c r="G1798" i="94"/>
  <c r="F1798" i="94"/>
  <c r="E1798" i="94"/>
  <c r="D1798" i="94"/>
  <c r="C1798" i="94"/>
  <c r="B1798" i="94"/>
  <c r="A1798" i="94"/>
  <c r="AC1797" i="94"/>
  <c r="AB1797" i="94"/>
  <c r="AA1797" i="94"/>
  <c r="Z1797" i="94"/>
  <c r="Y1797" i="94"/>
  <c r="X1797" i="94"/>
  <c r="W1797" i="94"/>
  <c r="V1797" i="94"/>
  <c r="U1797" i="94"/>
  <c r="T1797" i="94"/>
  <c r="S1797" i="94"/>
  <c r="R1797" i="94"/>
  <c r="Q1797" i="94"/>
  <c r="P1797" i="94"/>
  <c r="O1797" i="94"/>
  <c r="N1797" i="94"/>
  <c r="M1797" i="94"/>
  <c r="L1797" i="94"/>
  <c r="K1797" i="94"/>
  <c r="J1797" i="94"/>
  <c r="I1797" i="94"/>
  <c r="H1797" i="94"/>
  <c r="G1797" i="94"/>
  <c r="F1797" i="94"/>
  <c r="E1797" i="94"/>
  <c r="D1797" i="94"/>
  <c r="C1797" i="94"/>
  <c r="B1797" i="94"/>
  <c r="A1797" i="94"/>
  <c r="AC1796" i="94"/>
  <c r="AB1796" i="94"/>
  <c r="AA1796" i="94"/>
  <c r="Z1796" i="94"/>
  <c r="Y1796" i="94"/>
  <c r="X1796" i="94"/>
  <c r="W1796" i="94"/>
  <c r="V1796" i="94"/>
  <c r="U1796" i="94"/>
  <c r="T1796" i="94"/>
  <c r="S1796" i="94"/>
  <c r="R1796" i="94"/>
  <c r="Q1796" i="94"/>
  <c r="P1796" i="94"/>
  <c r="O1796" i="94"/>
  <c r="N1796" i="94"/>
  <c r="M1796" i="94"/>
  <c r="L1796" i="94"/>
  <c r="K1796" i="94"/>
  <c r="J1796" i="94"/>
  <c r="I1796" i="94"/>
  <c r="H1796" i="94"/>
  <c r="G1796" i="94"/>
  <c r="F1796" i="94"/>
  <c r="E1796" i="94"/>
  <c r="D1796" i="94"/>
  <c r="C1796" i="94"/>
  <c r="B1796" i="94"/>
  <c r="A1796" i="94"/>
  <c r="AC1795" i="94"/>
  <c r="D1795" i="94"/>
  <c r="C1795" i="94"/>
  <c r="B1795" i="94"/>
  <c r="A1795" i="94"/>
  <c r="AC1794" i="94"/>
  <c r="D1794" i="94"/>
  <c r="C1794" i="94"/>
  <c r="B1794" i="94"/>
  <c r="A1794" i="94"/>
  <c r="AC1793" i="94"/>
  <c r="D1793" i="94"/>
  <c r="C1793" i="94"/>
  <c r="B1793" i="94"/>
  <c r="A1793" i="94"/>
  <c r="AC1792" i="94"/>
  <c r="D1792" i="94"/>
  <c r="C1792" i="94"/>
  <c r="B1792" i="94"/>
  <c r="A1792" i="94"/>
  <c r="AC1791" i="94"/>
  <c r="D1791" i="94"/>
  <c r="C1791" i="94"/>
  <c r="B1791" i="94"/>
  <c r="A1791" i="94"/>
  <c r="AC1790" i="94"/>
  <c r="D1790" i="94"/>
  <c r="C1790" i="94"/>
  <c r="B1790" i="94"/>
  <c r="A1790" i="94"/>
  <c r="AC1789" i="94"/>
  <c r="AB1789" i="94"/>
  <c r="AA1789" i="94"/>
  <c r="Z1789" i="94"/>
  <c r="Y1789" i="94"/>
  <c r="X1789" i="94"/>
  <c r="W1789" i="94"/>
  <c r="V1789" i="94"/>
  <c r="U1789" i="94"/>
  <c r="T1789" i="94"/>
  <c r="S1789" i="94"/>
  <c r="R1789" i="94"/>
  <c r="Q1789" i="94"/>
  <c r="P1789" i="94"/>
  <c r="O1789" i="94"/>
  <c r="N1789" i="94"/>
  <c r="M1789" i="94"/>
  <c r="L1789" i="94"/>
  <c r="K1789" i="94"/>
  <c r="J1789" i="94"/>
  <c r="I1789" i="94"/>
  <c r="H1789" i="94"/>
  <c r="G1789" i="94"/>
  <c r="F1789" i="94"/>
  <c r="E1789" i="94"/>
  <c r="D1789" i="94"/>
  <c r="C1789" i="94"/>
  <c r="B1789" i="94"/>
  <c r="A1789" i="94"/>
  <c r="AC1788" i="94"/>
  <c r="AB1788" i="94"/>
  <c r="AA1788" i="94"/>
  <c r="Z1788" i="94"/>
  <c r="Y1788" i="94"/>
  <c r="X1788" i="94"/>
  <c r="W1788" i="94"/>
  <c r="V1788" i="94"/>
  <c r="U1788" i="94"/>
  <c r="T1788" i="94"/>
  <c r="S1788" i="94"/>
  <c r="R1788" i="94"/>
  <c r="Q1788" i="94"/>
  <c r="P1788" i="94"/>
  <c r="O1788" i="94"/>
  <c r="N1788" i="94"/>
  <c r="M1788" i="94"/>
  <c r="L1788" i="94"/>
  <c r="K1788" i="94"/>
  <c r="J1788" i="94"/>
  <c r="I1788" i="94"/>
  <c r="H1788" i="94"/>
  <c r="G1788" i="94"/>
  <c r="F1788" i="94"/>
  <c r="E1788" i="94"/>
  <c r="D1788" i="94"/>
  <c r="C1788" i="94"/>
  <c r="B1788" i="94"/>
  <c r="A1788" i="94"/>
  <c r="AC1787" i="94"/>
  <c r="AB1787" i="94"/>
  <c r="AA1787" i="94"/>
  <c r="Z1787" i="94"/>
  <c r="Y1787" i="94"/>
  <c r="X1787" i="94"/>
  <c r="W1787" i="94"/>
  <c r="V1787" i="94"/>
  <c r="U1787" i="94"/>
  <c r="T1787" i="94"/>
  <c r="S1787" i="94"/>
  <c r="R1787" i="94"/>
  <c r="Q1787" i="94"/>
  <c r="P1787" i="94"/>
  <c r="O1787" i="94"/>
  <c r="N1787" i="94"/>
  <c r="M1787" i="94"/>
  <c r="L1787" i="94"/>
  <c r="K1787" i="94"/>
  <c r="J1787" i="94"/>
  <c r="I1787" i="94"/>
  <c r="H1787" i="94"/>
  <c r="G1787" i="94"/>
  <c r="F1787" i="94"/>
  <c r="E1787" i="94"/>
  <c r="D1787" i="94"/>
  <c r="C1787" i="94"/>
  <c r="B1787" i="94"/>
  <c r="A1787" i="94"/>
  <c r="AC1786" i="94"/>
  <c r="AB1786" i="94"/>
  <c r="AA1786" i="94"/>
  <c r="Z1786" i="94"/>
  <c r="Y1786" i="94"/>
  <c r="X1786" i="94"/>
  <c r="W1786" i="94"/>
  <c r="V1786" i="94"/>
  <c r="U1786" i="94"/>
  <c r="T1786" i="94"/>
  <c r="S1786" i="94"/>
  <c r="R1786" i="94"/>
  <c r="Q1786" i="94"/>
  <c r="P1786" i="94"/>
  <c r="O1786" i="94"/>
  <c r="N1786" i="94"/>
  <c r="M1786" i="94"/>
  <c r="L1786" i="94"/>
  <c r="K1786" i="94"/>
  <c r="J1786" i="94"/>
  <c r="I1786" i="94"/>
  <c r="H1786" i="94"/>
  <c r="G1786" i="94"/>
  <c r="F1786" i="94"/>
  <c r="E1786" i="94"/>
  <c r="D1786" i="94"/>
  <c r="C1786" i="94"/>
  <c r="B1786" i="94"/>
  <c r="A1786" i="94"/>
  <c r="AC1785" i="94"/>
  <c r="D1785" i="94"/>
  <c r="C1785" i="94"/>
  <c r="B1785" i="94"/>
  <c r="A1785" i="94"/>
  <c r="AC1784" i="94"/>
  <c r="D1784" i="94"/>
  <c r="C1784" i="94"/>
  <c r="B1784" i="94"/>
  <c r="A1784" i="94"/>
  <c r="AC1783" i="94"/>
  <c r="D1783" i="94"/>
  <c r="C1783" i="94"/>
  <c r="B1783" i="94"/>
  <c r="A1783" i="94"/>
  <c r="AC1782" i="94"/>
  <c r="D1782" i="94"/>
  <c r="C1782" i="94"/>
  <c r="B1782" i="94"/>
  <c r="A1782" i="94"/>
  <c r="AC1781" i="94"/>
  <c r="D1781" i="94"/>
  <c r="C1781" i="94"/>
  <c r="B1781" i="94"/>
  <c r="A1781" i="94"/>
  <c r="AC1780" i="94"/>
  <c r="D1780" i="94"/>
  <c r="C1780" i="94"/>
  <c r="B1780" i="94"/>
  <c r="A1780" i="94"/>
  <c r="AC1779" i="94"/>
  <c r="AB1779" i="94"/>
  <c r="AA1779" i="94"/>
  <c r="Z1779" i="94"/>
  <c r="Y1779" i="94"/>
  <c r="X1779" i="94"/>
  <c r="W1779" i="94"/>
  <c r="V1779" i="94"/>
  <c r="U1779" i="94"/>
  <c r="T1779" i="94"/>
  <c r="S1779" i="94"/>
  <c r="R1779" i="94"/>
  <c r="Q1779" i="94"/>
  <c r="P1779" i="94"/>
  <c r="O1779" i="94"/>
  <c r="N1779" i="94"/>
  <c r="M1779" i="94"/>
  <c r="L1779" i="94"/>
  <c r="K1779" i="94"/>
  <c r="J1779" i="94"/>
  <c r="I1779" i="94"/>
  <c r="H1779" i="94"/>
  <c r="G1779" i="94"/>
  <c r="F1779" i="94"/>
  <c r="E1779" i="94"/>
  <c r="D1779" i="94"/>
  <c r="C1779" i="94"/>
  <c r="B1779" i="94"/>
  <c r="A1779" i="94"/>
  <c r="AC1778" i="94"/>
  <c r="AB1778" i="94"/>
  <c r="AA1778" i="94"/>
  <c r="Z1778" i="94"/>
  <c r="Y1778" i="94"/>
  <c r="X1778" i="94"/>
  <c r="W1778" i="94"/>
  <c r="V1778" i="94"/>
  <c r="U1778" i="94"/>
  <c r="T1778" i="94"/>
  <c r="S1778" i="94"/>
  <c r="R1778" i="94"/>
  <c r="Q1778" i="94"/>
  <c r="P1778" i="94"/>
  <c r="O1778" i="94"/>
  <c r="N1778" i="94"/>
  <c r="M1778" i="94"/>
  <c r="L1778" i="94"/>
  <c r="K1778" i="94"/>
  <c r="J1778" i="94"/>
  <c r="I1778" i="94"/>
  <c r="H1778" i="94"/>
  <c r="G1778" i="94"/>
  <c r="F1778" i="94"/>
  <c r="E1778" i="94"/>
  <c r="D1778" i="94"/>
  <c r="C1778" i="94"/>
  <c r="B1778" i="94"/>
  <c r="A1778" i="94"/>
  <c r="AC1777" i="94"/>
  <c r="AB1777" i="94"/>
  <c r="AA1777" i="94"/>
  <c r="Z1777" i="94"/>
  <c r="Y1777" i="94"/>
  <c r="X1777" i="94"/>
  <c r="W1777" i="94"/>
  <c r="V1777" i="94"/>
  <c r="U1777" i="94"/>
  <c r="T1777" i="94"/>
  <c r="S1777" i="94"/>
  <c r="R1777" i="94"/>
  <c r="Q1777" i="94"/>
  <c r="P1777" i="94"/>
  <c r="O1777" i="94"/>
  <c r="N1777" i="94"/>
  <c r="M1777" i="94"/>
  <c r="L1777" i="94"/>
  <c r="K1777" i="94"/>
  <c r="J1777" i="94"/>
  <c r="I1777" i="94"/>
  <c r="H1777" i="94"/>
  <c r="G1777" i="94"/>
  <c r="F1777" i="94"/>
  <c r="E1777" i="94"/>
  <c r="D1777" i="94"/>
  <c r="C1777" i="94"/>
  <c r="B1777" i="94"/>
  <c r="A1777" i="94"/>
  <c r="AC1776" i="94"/>
  <c r="AB1776" i="94"/>
  <c r="AA1776" i="94"/>
  <c r="Z1776" i="94"/>
  <c r="Y1776" i="94"/>
  <c r="X1776" i="94"/>
  <c r="W1776" i="94"/>
  <c r="V1776" i="94"/>
  <c r="U1776" i="94"/>
  <c r="T1776" i="94"/>
  <c r="S1776" i="94"/>
  <c r="R1776" i="94"/>
  <c r="Q1776" i="94"/>
  <c r="P1776" i="94"/>
  <c r="O1776" i="94"/>
  <c r="N1776" i="94"/>
  <c r="M1776" i="94"/>
  <c r="L1776" i="94"/>
  <c r="K1776" i="94"/>
  <c r="J1776" i="94"/>
  <c r="I1776" i="94"/>
  <c r="H1776" i="94"/>
  <c r="G1776" i="94"/>
  <c r="F1776" i="94"/>
  <c r="E1776" i="94"/>
  <c r="D1776" i="94"/>
  <c r="C1776" i="94"/>
  <c r="B1776" i="94"/>
  <c r="A1776" i="94"/>
  <c r="AC1775" i="94"/>
  <c r="D1775" i="94"/>
  <c r="C1775" i="94"/>
  <c r="B1775" i="94"/>
  <c r="A1775" i="94"/>
  <c r="AC1774" i="94"/>
  <c r="D1774" i="94"/>
  <c r="C1774" i="94"/>
  <c r="B1774" i="94"/>
  <c r="A1774" i="94"/>
  <c r="AC1773" i="94"/>
  <c r="D1773" i="94"/>
  <c r="C1773" i="94"/>
  <c r="B1773" i="94"/>
  <c r="A1773" i="94"/>
  <c r="AC1772" i="94"/>
  <c r="D1772" i="94"/>
  <c r="C1772" i="94"/>
  <c r="B1772" i="94"/>
  <c r="A1772" i="94"/>
  <c r="AC1771" i="94"/>
  <c r="D1771" i="94"/>
  <c r="C1771" i="94"/>
  <c r="B1771" i="94"/>
  <c r="A1771" i="94"/>
  <c r="AC1770" i="94"/>
  <c r="D1770" i="94"/>
  <c r="C1770" i="94"/>
  <c r="B1770" i="94"/>
  <c r="A1770" i="94"/>
  <c r="AC1769" i="94"/>
  <c r="AB1769" i="94"/>
  <c r="AA1769" i="94"/>
  <c r="Z1769" i="94"/>
  <c r="Y1769" i="94"/>
  <c r="X1769" i="94"/>
  <c r="W1769" i="94"/>
  <c r="V1769" i="94"/>
  <c r="U1769" i="94"/>
  <c r="T1769" i="94"/>
  <c r="S1769" i="94"/>
  <c r="R1769" i="94"/>
  <c r="Q1769" i="94"/>
  <c r="P1769" i="94"/>
  <c r="O1769" i="94"/>
  <c r="N1769" i="94"/>
  <c r="M1769" i="94"/>
  <c r="L1769" i="94"/>
  <c r="K1769" i="94"/>
  <c r="J1769" i="94"/>
  <c r="I1769" i="94"/>
  <c r="H1769" i="94"/>
  <c r="G1769" i="94"/>
  <c r="F1769" i="94"/>
  <c r="E1769" i="94"/>
  <c r="D1769" i="94"/>
  <c r="C1769" i="94"/>
  <c r="B1769" i="94"/>
  <c r="A1769" i="94"/>
  <c r="AC1768" i="94"/>
  <c r="AB1768" i="94"/>
  <c r="AA1768" i="94"/>
  <c r="Z1768" i="94"/>
  <c r="Y1768" i="94"/>
  <c r="X1768" i="94"/>
  <c r="W1768" i="94"/>
  <c r="V1768" i="94"/>
  <c r="U1768" i="94"/>
  <c r="T1768" i="94"/>
  <c r="S1768" i="94"/>
  <c r="R1768" i="94"/>
  <c r="Q1768" i="94"/>
  <c r="P1768" i="94"/>
  <c r="O1768" i="94"/>
  <c r="N1768" i="94"/>
  <c r="M1768" i="94"/>
  <c r="L1768" i="94"/>
  <c r="K1768" i="94"/>
  <c r="J1768" i="94"/>
  <c r="I1768" i="94"/>
  <c r="H1768" i="94"/>
  <c r="G1768" i="94"/>
  <c r="F1768" i="94"/>
  <c r="E1768" i="94"/>
  <c r="D1768" i="94"/>
  <c r="C1768" i="94"/>
  <c r="B1768" i="94"/>
  <c r="A1768" i="94"/>
  <c r="AC1767" i="94"/>
  <c r="AB1767" i="94"/>
  <c r="AA1767" i="94"/>
  <c r="Z1767" i="94"/>
  <c r="Y1767" i="94"/>
  <c r="X1767" i="94"/>
  <c r="W1767" i="94"/>
  <c r="V1767" i="94"/>
  <c r="U1767" i="94"/>
  <c r="T1767" i="94"/>
  <c r="S1767" i="94"/>
  <c r="R1767" i="94"/>
  <c r="Q1767" i="94"/>
  <c r="P1767" i="94"/>
  <c r="O1767" i="94"/>
  <c r="N1767" i="94"/>
  <c r="M1767" i="94"/>
  <c r="L1767" i="94"/>
  <c r="K1767" i="94"/>
  <c r="J1767" i="94"/>
  <c r="I1767" i="94"/>
  <c r="H1767" i="94"/>
  <c r="G1767" i="94"/>
  <c r="F1767" i="94"/>
  <c r="E1767" i="94"/>
  <c r="D1767" i="94"/>
  <c r="C1767" i="94"/>
  <c r="B1767" i="94"/>
  <c r="A1767" i="94"/>
  <c r="AC1766" i="94"/>
  <c r="AB1766" i="94"/>
  <c r="AA1766" i="94"/>
  <c r="Z1766" i="94"/>
  <c r="Y1766" i="94"/>
  <c r="X1766" i="94"/>
  <c r="W1766" i="94"/>
  <c r="V1766" i="94"/>
  <c r="U1766" i="94"/>
  <c r="T1766" i="94"/>
  <c r="S1766" i="94"/>
  <c r="R1766" i="94"/>
  <c r="Q1766" i="94"/>
  <c r="P1766" i="94"/>
  <c r="O1766" i="94"/>
  <c r="N1766" i="94"/>
  <c r="M1766" i="94"/>
  <c r="L1766" i="94"/>
  <c r="K1766" i="94"/>
  <c r="J1766" i="94"/>
  <c r="I1766" i="94"/>
  <c r="H1766" i="94"/>
  <c r="G1766" i="94"/>
  <c r="F1766" i="94"/>
  <c r="E1766" i="94"/>
  <c r="D1766" i="94"/>
  <c r="C1766" i="94"/>
  <c r="B1766" i="94"/>
  <c r="A1766" i="94"/>
  <c r="AC1765" i="94"/>
  <c r="D1765" i="94"/>
  <c r="C1765" i="94"/>
  <c r="B1765" i="94"/>
  <c r="A1765" i="94"/>
  <c r="AC1764" i="94"/>
  <c r="D1764" i="94"/>
  <c r="C1764" i="94"/>
  <c r="B1764" i="94"/>
  <c r="A1764" i="94"/>
  <c r="AC1763" i="94"/>
  <c r="D1763" i="94"/>
  <c r="C1763" i="94"/>
  <c r="B1763" i="94"/>
  <c r="A1763" i="94"/>
  <c r="AC1762" i="94"/>
  <c r="D1762" i="94"/>
  <c r="C1762" i="94"/>
  <c r="B1762" i="94"/>
  <c r="A1762" i="94"/>
  <c r="AC1761" i="94"/>
  <c r="D1761" i="94"/>
  <c r="C1761" i="94"/>
  <c r="B1761" i="94"/>
  <c r="A1761" i="94"/>
  <c r="AC1760" i="94"/>
  <c r="D1760" i="94"/>
  <c r="C1760" i="94"/>
  <c r="B1760" i="94"/>
  <c r="A1760" i="94"/>
  <c r="AC1759" i="94"/>
  <c r="AB1759" i="94"/>
  <c r="AA1759" i="94"/>
  <c r="Z1759" i="94"/>
  <c r="Y1759" i="94"/>
  <c r="X1759" i="94"/>
  <c r="W1759" i="94"/>
  <c r="V1759" i="94"/>
  <c r="U1759" i="94"/>
  <c r="T1759" i="94"/>
  <c r="S1759" i="94"/>
  <c r="R1759" i="94"/>
  <c r="Q1759" i="94"/>
  <c r="P1759" i="94"/>
  <c r="O1759" i="94"/>
  <c r="N1759" i="94"/>
  <c r="M1759" i="94"/>
  <c r="L1759" i="94"/>
  <c r="K1759" i="94"/>
  <c r="J1759" i="94"/>
  <c r="I1759" i="94"/>
  <c r="H1759" i="94"/>
  <c r="G1759" i="94"/>
  <c r="F1759" i="94"/>
  <c r="E1759" i="94"/>
  <c r="D1759" i="94"/>
  <c r="C1759" i="94"/>
  <c r="B1759" i="94"/>
  <c r="A1759" i="94"/>
  <c r="AC1758" i="94"/>
  <c r="AB1758" i="94"/>
  <c r="AA1758" i="94"/>
  <c r="Z1758" i="94"/>
  <c r="Y1758" i="94"/>
  <c r="X1758" i="94"/>
  <c r="W1758" i="94"/>
  <c r="V1758" i="94"/>
  <c r="U1758" i="94"/>
  <c r="T1758" i="94"/>
  <c r="S1758" i="94"/>
  <c r="R1758" i="94"/>
  <c r="Q1758" i="94"/>
  <c r="P1758" i="94"/>
  <c r="O1758" i="94"/>
  <c r="N1758" i="94"/>
  <c r="M1758" i="94"/>
  <c r="L1758" i="94"/>
  <c r="K1758" i="94"/>
  <c r="J1758" i="94"/>
  <c r="I1758" i="94"/>
  <c r="H1758" i="94"/>
  <c r="G1758" i="94"/>
  <c r="F1758" i="94"/>
  <c r="E1758" i="94"/>
  <c r="D1758" i="94"/>
  <c r="C1758" i="94"/>
  <c r="B1758" i="94"/>
  <c r="A1758" i="94"/>
  <c r="AC1757" i="94"/>
  <c r="AB1757" i="94"/>
  <c r="AA1757" i="94"/>
  <c r="Z1757" i="94"/>
  <c r="Y1757" i="94"/>
  <c r="X1757" i="94"/>
  <c r="W1757" i="94"/>
  <c r="V1757" i="94"/>
  <c r="U1757" i="94"/>
  <c r="T1757" i="94"/>
  <c r="S1757" i="94"/>
  <c r="R1757" i="94"/>
  <c r="Q1757" i="94"/>
  <c r="P1757" i="94"/>
  <c r="O1757" i="94"/>
  <c r="N1757" i="94"/>
  <c r="M1757" i="94"/>
  <c r="L1757" i="94"/>
  <c r="K1757" i="94"/>
  <c r="J1757" i="94"/>
  <c r="I1757" i="94"/>
  <c r="H1757" i="94"/>
  <c r="G1757" i="94"/>
  <c r="F1757" i="94"/>
  <c r="E1757" i="94"/>
  <c r="D1757" i="94"/>
  <c r="C1757" i="94"/>
  <c r="B1757" i="94"/>
  <c r="A1757" i="94"/>
  <c r="AC1756" i="94"/>
  <c r="AB1756" i="94"/>
  <c r="AA1756" i="94"/>
  <c r="Z1756" i="94"/>
  <c r="Y1756" i="94"/>
  <c r="X1756" i="94"/>
  <c r="W1756" i="94"/>
  <c r="V1756" i="94"/>
  <c r="U1756" i="94"/>
  <c r="T1756" i="94"/>
  <c r="S1756" i="94"/>
  <c r="R1756" i="94"/>
  <c r="Q1756" i="94"/>
  <c r="P1756" i="94"/>
  <c r="O1756" i="94"/>
  <c r="N1756" i="94"/>
  <c r="M1756" i="94"/>
  <c r="L1756" i="94"/>
  <c r="K1756" i="94"/>
  <c r="J1756" i="94"/>
  <c r="I1756" i="94"/>
  <c r="H1756" i="94"/>
  <c r="G1756" i="94"/>
  <c r="F1756" i="94"/>
  <c r="E1756" i="94"/>
  <c r="D1756" i="94"/>
  <c r="C1756" i="94"/>
  <c r="B1756" i="94"/>
  <c r="A1756" i="94"/>
  <c r="AC1755" i="94"/>
  <c r="D1755" i="94"/>
  <c r="C1755" i="94"/>
  <c r="B1755" i="94"/>
  <c r="A1755" i="94"/>
  <c r="AC1754" i="94"/>
  <c r="D1754" i="94"/>
  <c r="C1754" i="94"/>
  <c r="B1754" i="94"/>
  <c r="A1754" i="94"/>
  <c r="AC1753" i="94"/>
  <c r="D1753" i="94"/>
  <c r="C1753" i="94"/>
  <c r="B1753" i="94"/>
  <c r="A1753" i="94"/>
  <c r="AC1752" i="94"/>
  <c r="D1752" i="94"/>
  <c r="C1752" i="94"/>
  <c r="B1752" i="94"/>
  <c r="A1752" i="94"/>
  <c r="AC1751" i="94"/>
  <c r="D1751" i="94"/>
  <c r="C1751" i="94"/>
  <c r="B1751" i="94"/>
  <c r="A1751" i="94"/>
  <c r="AC1750" i="94"/>
  <c r="D1750" i="94"/>
  <c r="C1750" i="94"/>
  <c r="B1750" i="94"/>
  <c r="A1750" i="94"/>
  <c r="AC1749" i="94"/>
  <c r="AB1749" i="94"/>
  <c r="AA1749" i="94"/>
  <c r="Z1749" i="94"/>
  <c r="Y1749" i="94"/>
  <c r="X1749" i="94"/>
  <c r="W1749" i="94"/>
  <c r="V1749" i="94"/>
  <c r="U1749" i="94"/>
  <c r="T1749" i="94"/>
  <c r="S1749" i="94"/>
  <c r="R1749" i="94"/>
  <c r="Q1749" i="94"/>
  <c r="P1749" i="94"/>
  <c r="O1749" i="94"/>
  <c r="N1749" i="94"/>
  <c r="M1749" i="94"/>
  <c r="L1749" i="94"/>
  <c r="K1749" i="94"/>
  <c r="J1749" i="94"/>
  <c r="I1749" i="94"/>
  <c r="H1749" i="94"/>
  <c r="G1749" i="94"/>
  <c r="F1749" i="94"/>
  <c r="E1749" i="94"/>
  <c r="D1749" i="94"/>
  <c r="C1749" i="94"/>
  <c r="B1749" i="94"/>
  <c r="A1749" i="94"/>
  <c r="AC1748" i="94"/>
  <c r="AB1748" i="94"/>
  <c r="AA1748" i="94"/>
  <c r="Z1748" i="94"/>
  <c r="Y1748" i="94"/>
  <c r="X1748" i="94"/>
  <c r="W1748" i="94"/>
  <c r="V1748" i="94"/>
  <c r="U1748" i="94"/>
  <c r="T1748" i="94"/>
  <c r="S1748" i="94"/>
  <c r="R1748" i="94"/>
  <c r="Q1748" i="94"/>
  <c r="P1748" i="94"/>
  <c r="O1748" i="94"/>
  <c r="N1748" i="94"/>
  <c r="M1748" i="94"/>
  <c r="L1748" i="94"/>
  <c r="K1748" i="94"/>
  <c r="J1748" i="94"/>
  <c r="I1748" i="94"/>
  <c r="H1748" i="94"/>
  <c r="G1748" i="94"/>
  <c r="F1748" i="94"/>
  <c r="E1748" i="94"/>
  <c r="D1748" i="94"/>
  <c r="C1748" i="94"/>
  <c r="B1748" i="94"/>
  <c r="A1748" i="94"/>
  <c r="AC1747" i="94"/>
  <c r="AB1747" i="94"/>
  <c r="AA1747" i="94"/>
  <c r="Z1747" i="94"/>
  <c r="Y1747" i="94"/>
  <c r="X1747" i="94"/>
  <c r="W1747" i="94"/>
  <c r="V1747" i="94"/>
  <c r="U1747" i="94"/>
  <c r="T1747" i="94"/>
  <c r="S1747" i="94"/>
  <c r="R1747" i="94"/>
  <c r="Q1747" i="94"/>
  <c r="P1747" i="94"/>
  <c r="O1747" i="94"/>
  <c r="N1747" i="94"/>
  <c r="M1747" i="94"/>
  <c r="L1747" i="94"/>
  <c r="K1747" i="94"/>
  <c r="J1747" i="94"/>
  <c r="I1747" i="94"/>
  <c r="H1747" i="94"/>
  <c r="G1747" i="94"/>
  <c r="F1747" i="94"/>
  <c r="E1747" i="94"/>
  <c r="D1747" i="94"/>
  <c r="C1747" i="94"/>
  <c r="B1747" i="94"/>
  <c r="A1747" i="94"/>
  <c r="AC1746" i="94"/>
  <c r="AB1746" i="94"/>
  <c r="AA1746" i="94"/>
  <c r="Z1746" i="94"/>
  <c r="Y1746" i="94"/>
  <c r="X1746" i="94"/>
  <c r="W1746" i="94"/>
  <c r="V1746" i="94"/>
  <c r="U1746" i="94"/>
  <c r="T1746" i="94"/>
  <c r="S1746" i="94"/>
  <c r="R1746" i="94"/>
  <c r="Q1746" i="94"/>
  <c r="P1746" i="94"/>
  <c r="O1746" i="94"/>
  <c r="N1746" i="94"/>
  <c r="M1746" i="94"/>
  <c r="L1746" i="94"/>
  <c r="K1746" i="94"/>
  <c r="J1746" i="94"/>
  <c r="I1746" i="94"/>
  <c r="H1746" i="94"/>
  <c r="G1746" i="94"/>
  <c r="F1746" i="94"/>
  <c r="E1746" i="94"/>
  <c r="D1746" i="94"/>
  <c r="C1746" i="94"/>
  <c r="B1746" i="94"/>
  <c r="A1746" i="94"/>
  <c r="AC1745" i="94"/>
  <c r="D1745" i="94"/>
  <c r="C1745" i="94"/>
  <c r="B1745" i="94"/>
  <c r="A1745" i="94"/>
  <c r="AC1744" i="94"/>
  <c r="D1744" i="94"/>
  <c r="C1744" i="94"/>
  <c r="B1744" i="94"/>
  <c r="A1744" i="94"/>
  <c r="AC1743" i="94"/>
  <c r="D1743" i="94"/>
  <c r="C1743" i="94"/>
  <c r="B1743" i="94"/>
  <c r="A1743" i="94"/>
  <c r="AC1742" i="94"/>
  <c r="D1742" i="94"/>
  <c r="C1742" i="94"/>
  <c r="B1742" i="94"/>
  <c r="A1742" i="94"/>
  <c r="AC1741" i="94"/>
  <c r="D1741" i="94"/>
  <c r="C1741" i="94"/>
  <c r="B1741" i="94"/>
  <c r="A1741" i="94"/>
  <c r="AC1740" i="94"/>
  <c r="D1740" i="94"/>
  <c r="C1740" i="94"/>
  <c r="B1740" i="94"/>
  <c r="A1740" i="94"/>
  <c r="AC1739" i="94"/>
  <c r="AB1739" i="94"/>
  <c r="AA1739" i="94"/>
  <c r="Z1739" i="94"/>
  <c r="Y1739" i="94"/>
  <c r="X1739" i="94"/>
  <c r="W1739" i="94"/>
  <c r="V1739" i="94"/>
  <c r="U1739" i="94"/>
  <c r="T1739" i="94"/>
  <c r="S1739" i="94"/>
  <c r="R1739" i="94"/>
  <c r="Q1739" i="94"/>
  <c r="P1739" i="94"/>
  <c r="O1739" i="94"/>
  <c r="N1739" i="94"/>
  <c r="M1739" i="94"/>
  <c r="L1739" i="94"/>
  <c r="K1739" i="94"/>
  <c r="J1739" i="94"/>
  <c r="I1739" i="94"/>
  <c r="H1739" i="94"/>
  <c r="G1739" i="94"/>
  <c r="F1739" i="94"/>
  <c r="E1739" i="94"/>
  <c r="D1739" i="94"/>
  <c r="C1739" i="94"/>
  <c r="B1739" i="94"/>
  <c r="A1739" i="94"/>
  <c r="AC1738" i="94"/>
  <c r="AB1738" i="94"/>
  <c r="AA1738" i="94"/>
  <c r="Z1738" i="94"/>
  <c r="Y1738" i="94"/>
  <c r="X1738" i="94"/>
  <c r="W1738" i="94"/>
  <c r="V1738" i="94"/>
  <c r="U1738" i="94"/>
  <c r="T1738" i="94"/>
  <c r="S1738" i="94"/>
  <c r="R1738" i="94"/>
  <c r="Q1738" i="94"/>
  <c r="P1738" i="94"/>
  <c r="O1738" i="94"/>
  <c r="N1738" i="94"/>
  <c r="M1738" i="94"/>
  <c r="L1738" i="94"/>
  <c r="K1738" i="94"/>
  <c r="J1738" i="94"/>
  <c r="I1738" i="94"/>
  <c r="H1738" i="94"/>
  <c r="G1738" i="94"/>
  <c r="F1738" i="94"/>
  <c r="E1738" i="94"/>
  <c r="D1738" i="94"/>
  <c r="C1738" i="94"/>
  <c r="B1738" i="94"/>
  <c r="A1738" i="94"/>
  <c r="AC1737" i="94"/>
  <c r="AB1737" i="94"/>
  <c r="AA1737" i="94"/>
  <c r="Z1737" i="94"/>
  <c r="Y1737" i="94"/>
  <c r="X1737" i="94"/>
  <c r="W1737" i="94"/>
  <c r="V1737" i="94"/>
  <c r="U1737" i="94"/>
  <c r="T1737" i="94"/>
  <c r="S1737" i="94"/>
  <c r="R1737" i="94"/>
  <c r="Q1737" i="94"/>
  <c r="P1737" i="94"/>
  <c r="O1737" i="94"/>
  <c r="N1737" i="94"/>
  <c r="M1737" i="94"/>
  <c r="L1737" i="94"/>
  <c r="K1737" i="94"/>
  <c r="J1737" i="94"/>
  <c r="I1737" i="94"/>
  <c r="H1737" i="94"/>
  <c r="G1737" i="94"/>
  <c r="F1737" i="94"/>
  <c r="E1737" i="94"/>
  <c r="D1737" i="94"/>
  <c r="C1737" i="94"/>
  <c r="B1737" i="94"/>
  <c r="A1737" i="94"/>
  <c r="AC1736" i="94"/>
  <c r="AB1736" i="94"/>
  <c r="AA1736" i="94"/>
  <c r="Z1736" i="94"/>
  <c r="Y1736" i="94"/>
  <c r="X1736" i="94"/>
  <c r="W1736" i="94"/>
  <c r="V1736" i="94"/>
  <c r="U1736" i="94"/>
  <c r="T1736" i="94"/>
  <c r="S1736" i="94"/>
  <c r="R1736" i="94"/>
  <c r="Q1736" i="94"/>
  <c r="P1736" i="94"/>
  <c r="O1736" i="94"/>
  <c r="N1736" i="94"/>
  <c r="M1736" i="94"/>
  <c r="L1736" i="94"/>
  <c r="K1736" i="94"/>
  <c r="J1736" i="94"/>
  <c r="I1736" i="94"/>
  <c r="H1736" i="94"/>
  <c r="G1736" i="94"/>
  <c r="F1736" i="94"/>
  <c r="E1736" i="94"/>
  <c r="D1736" i="94"/>
  <c r="C1736" i="94"/>
  <c r="B1736" i="94"/>
  <c r="A1736" i="94"/>
  <c r="AC1735" i="94"/>
  <c r="D1735" i="94"/>
  <c r="C1735" i="94"/>
  <c r="B1735" i="94"/>
  <c r="A1735" i="94"/>
  <c r="AC1734" i="94"/>
  <c r="D1734" i="94"/>
  <c r="C1734" i="94"/>
  <c r="B1734" i="94"/>
  <c r="A1734" i="94"/>
  <c r="AC1733" i="94"/>
  <c r="D1733" i="94"/>
  <c r="C1733" i="94"/>
  <c r="B1733" i="94"/>
  <c r="A1733" i="94"/>
  <c r="AC1732" i="94"/>
  <c r="D1732" i="94"/>
  <c r="C1732" i="94"/>
  <c r="B1732" i="94"/>
  <c r="A1732" i="94"/>
  <c r="AC1731" i="94"/>
  <c r="D1731" i="94"/>
  <c r="C1731" i="94"/>
  <c r="B1731" i="94"/>
  <c r="A1731" i="94"/>
  <c r="AC1730" i="94"/>
  <c r="D1730" i="94"/>
  <c r="C1730" i="94"/>
  <c r="B1730" i="94"/>
  <c r="A1730" i="94"/>
  <c r="AC1729" i="94"/>
  <c r="AB1729" i="94"/>
  <c r="AA1729" i="94"/>
  <c r="Z1729" i="94"/>
  <c r="Y1729" i="94"/>
  <c r="X1729" i="94"/>
  <c r="W1729" i="94"/>
  <c r="V1729" i="94"/>
  <c r="U1729" i="94"/>
  <c r="T1729" i="94"/>
  <c r="S1729" i="94"/>
  <c r="R1729" i="94"/>
  <c r="Q1729" i="94"/>
  <c r="P1729" i="94"/>
  <c r="O1729" i="94"/>
  <c r="N1729" i="94"/>
  <c r="M1729" i="94"/>
  <c r="L1729" i="94"/>
  <c r="K1729" i="94"/>
  <c r="J1729" i="94"/>
  <c r="I1729" i="94"/>
  <c r="H1729" i="94"/>
  <c r="G1729" i="94"/>
  <c r="F1729" i="94"/>
  <c r="E1729" i="94"/>
  <c r="D1729" i="94"/>
  <c r="C1729" i="94"/>
  <c r="B1729" i="94"/>
  <c r="A1729" i="94"/>
  <c r="AC1728" i="94"/>
  <c r="AB1728" i="94"/>
  <c r="AA1728" i="94"/>
  <c r="Z1728" i="94"/>
  <c r="Y1728" i="94"/>
  <c r="X1728" i="94"/>
  <c r="W1728" i="94"/>
  <c r="V1728" i="94"/>
  <c r="U1728" i="94"/>
  <c r="T1728" i="94"/>
  <c r="S1728" i="94"/>
  <c r="R1728" i="94"/>
  <c r="Q1728" i="94"/>
  <c r="P1728" i="94"/>
  <c r="O1728" i="94"/>
  <c r="N1728" i="94"/>
  <c r="M1728" i="94"/>
  <c r="L1728" i="94"/>
  <c r="K1728" i="94"/>
  <c r="J1728" i="94"/>
  <c r="I1728" i="94"/>
  <c r="H1728" i="94"/>
  <c r="G1728" i="94"/>
  <c r="F1728" i="94"/>
  <c r="E1728" i="94"/>
  <c r="D1728" i="94"/>
  <c r="C1728" i="94"/>
  <c r="B1728" i="94"/>
  <c r="A1728" i="94"/>
  <c r="AC1727" i="94"/>
  <c r="AB1727" i="94"/>
  <c r="AA1727" i="94"/>
  <c r="Z1727" i="94"/>
  <c r="Y1727" i="94"/>
  <c r="X1727" i="94"/>
  <c r="W1727" i="94"/>
  <c r="V1727" i="94"/>
  <c r="U1727" i="94"/>
  <c r="T1727" i="94"/>
  <c r="S1727" i="94"/>
  <c r="R1727" i="94"/>
  <c r="Q1727" i="94"/>
  <c r="P1727" i="94"/>
  <c r="O1727" i="94"/>
  <c r="N1727" i="94"/>
  <c r="M1727" i="94"/>
  <c r="L1727" i="94"/>
  <c r="K1727" i="94"/>
  <c r="J1727" i="94"/>
  <c r="I1727" i="94"/>
  <c r="H1727" i="94"/>
  <c r="G1727" i="94"/>
  <c r="F1727" i="94"/>
  <c r="E1727" i="94"/>
  <c r="D1727" i="94"/>
  <c r="C1727" i="94"/>
  <c r="B1727" i="94"/>
  <c r="A1727" i="94"/>
  <c r="AC1726" i="94"/>
  <c r="AB1726" i="94"/>
  <c r="AA1726" i="94"/>
  <c r="Z1726" i="94"/>
  <c r="Y1726" i="94"/>
  <c r="X1726" i="94"/>
  <c r="W1726" i="94"/>
  <c r="V1726" i="94"/>
  <c r="U1726" i="94"/>
  <c r="T1726" i="94"/>
  <c r="S1726" i="94"/>
  <c r="R1726" i="94"/>
  <c r="Q1726" i="94"/>
  <c r="P1726" i="94"/>
  <c r="O1726" i="94"/>
  <c r="N1726" i="94"/>
  <c r="M1726" i="94"/>
  <c r="L1726" i="94"/>
  <c r="K1726" i="94"/>
  <c r="J1726" i="94"/>
  <c r="I1726" i="94"/>
  <c r="H1726" i="94"/>
  <c r="G1726" i="94"/>
  <c r="F1726" i="94"/>
  <c r="E1726" i="94"/>
  <c r="D1726" i="94"/>
  <c r="C1726" i="94"/>
  <c r="B1726" i="94"/>
  <c r="A1726" i="94"/>
  <c r="AC1725" i="94"/>
  <c r="D1725" i="94"/>
  <c r="C1725" i="94"/>
  <c r="B1725" i="94"/>
  <c r="A1725" i="94"/>
  <c r="AC1724" i="94"/>
  <c r="D1724" i="94"/>
  <c r="C1724" i="94"/>
  <c r="B1724" i="94"/>
  <c r="A1724" i="94"/>
  <c r="AC1723" i="94"/>
  <c r="D1723" i="94"/>
  <c r="C1723" i="94"/>
  <c r="B1723" i="94"/>
  <c r="A1723" i="94"/>
  <c r="AC1722" i="94"/>
  <c r="D1722" i="94"/>
  <c r="C1722" i="94"/>
  <c r="B1722" i="94"/>
  <c r="A1722" i="94"/>
  <c r="AC1721" i="94"/>
  <c r="D1721" i="94"/>
  <c r="C1721" i="94"/>
  <c r="B1721" i="94"/>
  <c r="A1721" i="94"/>
  <c r="AC1720" i="94"/>
  <c r="D1720" i="94"/>
  <c r="C1720" i="94"/>
  <c r="B1720" i="94"/>
  <c r="A1720" i="94"/>
  <c r="AC1719" i="94"/>
  <c r="AB1719" i="94"/>
  <c r="AA1719" i="94"/>
  <c r="Z1719" i="94"/>
  <c r="Y1719" i="94"/>
  <c r="X1719" i="94"/>
  <c r="W1719" i="94"/>
  <c r="V1719" i="94"/>
  <c r="U1719" i="94"/>
  <c r="T1719" i="94"/>
  <c r="S1719" i="94"/>
  <c r="R1719" i="94"/>
  <c r="Q1719" i="94"/>
  <c r="P1719" i="94"/>
  <c r="O1719" i="94"/>
  <c r="N1719" i="94"/>
  <c r="M1719" i="94"/>
  <c r="L1719" i="94"/>
  <c r="K1719" i="94"/>
  <c r="J1719" i="94"/>
  <c r="I1719" i="94"/>
  <c r="H1719" i="94"/>
  <c r="G1719" i="94"/>
  <c r="F1719" i="94"/>
  <c r="E1719" i="94"/>
  <c r="D1719" i="94"/>
  <c r="C1719" i="94"/>
  <c r="B1719" i="94"/>
  <c r="A1719" i="94"/>
  <c r="AC1718" i="94"/>
  <c r="AB1718" i="94"/>
  <c r="AA1718" i="94"/>
  <c r="Z1718" i="94"/>
  <c r="Y1718" i="94"/>
  <c r="X1718" i="94"/>
  <c r="W1718" i="94"/>
  <c r="V1718" i="94"/>
  <c r="U1718" i="94"/>
  <c r="T1718" i="94"/>
  <c r="S1718" i="94"/>
  <c r="R1718" i="94"/>
  <c r="Q1718" i="94"/>
  <c r="P1718" i="94"/>
  <c r="O1718" i="94"/>
  <c r="N1718" i="94"/>
  <c r="M1718" i="94"/>
  <c r="L1718" i="94"/>
  <c r="K1718" i="94"/>
  <c r="J1718" i="94"/>
  <c r="I1718" i="94"/>
  <c r="H1718" i="94"/>
  <c r="G1718" i="94"/>
  <c r="F1718" i="94"/>
  <c r="E1718" i="94"/>
  <c r="D1718" i="94"/>
  <c r="C1718" i="94"/>
  <c r="B1718" i="94"/>
  <c r="A1718" i="94"/>
  <c r="AC1717" i="94"/>
  <c r="AB1717" i="94"/>
  <c r="AA1717" i="94"/>
  <c r="Z1717" i="94"/>
  <c r="Y1717" i="94"/>
  <c r="X1717" i="94"/>
  <c r="W1717" i="94"/>
  <c r="V1717" i="94"/>
  <c r="U1717" i="94"/>
  <c r="T1717" i="94"/>
  <c r="S1717" i="94"/>
  <c r="R1717" i="94"/>
  <c r="Q1717" i="94"/>
  <c r="P1717" i="94"/>
  <c r="O1717" i="94"/>
  <c r="N1717" i="94"/>
  <c r="M1717" i="94"/>
  <c r="L1717" i="94"/>
  <c r="K1717" i="94"/>
  <c r="J1717" i="94"/>
  <c r="I1717" i="94"/>
  <c r="H1717" i="94"/>
  <c r="G1717" i="94"/>
  <c r="F1717" i="94"/>
  <c r="E1717" i="94"/>
  <c r="D1717" i="94"/>
  <c r="C1717" i="94"/>
  <c r="B1717" i="94"/>
  <c r="A1717" i="94"/>
  <c r="AC1716" i="94"/>
  <c r="AB1716" i="94"/>
  <c r="AA1716" i="94"/>
  <c r="Z1716" i="94"/>
  <c r="Y1716" i="94"/>
  <c r="X1716" i="94"/>
  <c r="W1716" i="94"/>
  <c r="V1716" i="94"/>
  <c r="U1716" i="94"/>
  <c r="T1716" i="94"/>
  <c r="S1716" i="94"/>
  <c r="R1716" i="94"/>
  <c r="Q1716" i="94"/>
  <c r="P1716" i="94"/>
  <c r="O1716" i="94"/>
  <c r="N1716" i="94"/>
  <c r="M1716" i="94"/>
  <c r="L1716" i="94"/>
  <c r="K1716" i="94"/>
  <c r="J1716" i="94"/>
  <c r="I1716" i="94"/>
  <c r="H1716" i="94"/>
  <c r="G1716" i="94"/>
  <c r="F1716" i="94"/>
  <c r="E1716" i="94"/>
  <c r="D1716" i="94"/>
  <c r="C1716" i="94"/>
  <c r="B1716" i="94"/>
  <c r="A1716" i="94"/>
  <c r="AC1715" i="94"/>
  <c r="D1715" i="94"/>
  <c r="C1715" i="94"/>
  <c r="B1715" i="94"/>
  <c r="A1715" i="94"/>
  <c r="AC1714" i="94"/>
  <c r="D1714" i="94"/>
  <c r="C1714" i="94"/>
  <c r="B1714" i="94"/>
  <c r="A1714" i="94"/>
  <c r="AC1713" i="94"/>
  <c r="D1713" i="94"/>
  <c r="C1713" i="94"/>
  <c r="B1713" i="94"/>
  <c r="A1713" i="94"/>
  <c r="AC1712" i="94"/>
  <c r="D1712" i="94"/>
  <c r="C1712" i="94"/>
  <c r="B1712" i="94"/>
  <c r="A1712" i="94"/>
  <c r="AC1711" i="94"/>
  <c r="D1711" i="94"/>
  <c r="C1711" i="94"/>
  <c r="B1711" i="94"/>
  <c r="A1711" i="94"/>
  <c r="AC1710" i="94"/>
  <c r="D1710" i="94"/>
  <c r="C1710" i="94"/>
  <c r="B1710" i="94"/>
  <c r="A1710" i="94"/>
  <c r="AC1709" i="94"/>
  <c r="AB1709" i="94"/>
  <c r="AA1709" i="94"/>
  <c r="Z1709" i="94"/>
  <c r="Y1709" i="94"/>
  <c r="X1709" i="94"/>
  <c r="W1709" i="94"/>
  <c r="V1709" i="94"/>
  <c r="U1709" i="94"/>
  <c r="T1709" i="94"/>
  <c r="S1709" i="94"/>
  <c r="R1709" i="94"/>
  <c r="Q1709" i="94"/>
  <c r="P1709" i="94"/>
  <c r="O1709" i="94"/>
  <c r="N1709" i="94"/>
  <c r="M1709" i="94"/>
  <c r="L1709" i="94"/>
  <c r="K1709" i="94"/>
  <c r="J1709" i="94"/>
  <c r="I1709" i="94"/>
  <c r="H1709" i="94"/>
  <c r="G1709" i="94"/>
  <c r="F1709" i="94"/>
  <c r="E1709" i="94"/>
  <c r="D1709" i="94"/>
  <c r="C1709" i="94"/>
  <c r="B1709" i="94"/>
  <c r="A1709" i="94"/>
  <c r="AC1708" i="94"/>
  <c r="AB1708" i="94"/>
  <c r="AA1708" i="94"/>
  <c r="Z1708" i="94"/>
  <c r="Y1708" i="94"/>
  <c r="X1708" i="94"/>
  <c r="W1708" i="94"/>
  <c r="V1708" i="94"/>
  <c r="U1708" i="94"/>
  <c r="T1708" i="94"/>
  <c r="S1708" i="94"/>
  <c r="R1708" i="94"/>
  <c r="Q1708" i="94"/>
  <c r="P1708" i="94"/>
  <c r="O1708" i="94"/>
  <c r="N1708" i="94"/>
  <c r="M1708" i="94"/>
  <c r="L1708" i="94"/>
  <c r="K1708" i="94"/>
  <c r="J1708" i="94"/>
  <c r="I1708" i="94"/>
  <c r="H1708" i="94"/>
  <c r="G1708" i="94"/>
  <c r="F1708" i="94"/>
  <c r="E1708" i="94"/>
  <c r="D1708" i="94"/>
  <c r="C1708" i="94"/>
  <c r="B1708" i="94"/>
  <c r="A1708" i="94"/>
  <c r="AC1707" i="94"/>
  <c r="AB1707" i="94"/>
  <c r="AA1707" i="94"/>
  <c r="Z1707" i="94"/>
  <c r="Y1707" i="94"/>
  <c r="X1707" i="94"/>
  <c r="W1707" i="94"/>
  <c r="V1707" i="94"/>
  <c r="U1707" i="94"/>
  <c r="T1707" i="94"/>
  <c r="S1707" i="94"/>
  <c r="R1707" i="94"/>
  <c r="Q1707" i="94"/>
  <c r="P1707" i="94"/>
  <c r="O1707" i="94"/>
  <c r="N1707" i="94"/>
  <c r="M1707" i="94"/>
  <c r="L1707" i="94"/>
  <c r="K1707" i="94"/>
  <c r="J1707" i="94"/>
  <c r="I1707" i="94"/>
  <c r="H1707" i="94"/>
  <c r="G1707" i="94"/>
  <c r="F1707" i="94"/>
  <c r="E1707" i="94"/>
  <c r="D1707" i="94"/>
  <c r="C1707" i="94"/>
  <c r="B1707" i="94"/>
  <c r="A1707" i="94"/>
  <c r="AC1706" i="94"/>
  <c r="AB1706" i="94"/>
  <c r="AA1706" i="94"/>
  <c r="Z1706" i="94"/>
  <c r="Y1706" i="94"/>
  <c r="X1706" i="94"/>
  <c r="W1706" i="94"/>
  <c r="V1706" i="94"/>
  <c r="U1706" i="94"/>
  <c r="T1706" i="94"/>
  <c r="S1706" i="94"/>
  <c r="R1706" i="94"/>
  <c r="Q1706" i="94"/>
  <c r="P1706" i="94"/>
  <c r="O1706" i="94"/>
  <c r="N1706" i="94"/>
  <c r="M1706" i="94"/>
  <c r="L1706" i="94"/>
  <c r="K1706" i="94"/>
  <c r="J1706" i="94"/>
  <c r="I1706" i="94"/>
  <c r="H1706" i="94"/>
  <c r="G1706" i="94"/>
  <c r="F1706" i="94"/>
  <c r="E1706" i="94"/>
  <c r="D1706" i="94"/>
  <c r="C1706" i="94"/>
  <c r="B1706" i="94"/>
  <c r="A1706" i="94"/>
  <c r="AC1705" i="94"/>
  <c r="D1705" i="94"/>
  <c r="C1705" i="94"/>
  <c r="B1705" i="94"/>
  <c r="A1705" i="94"/>
  <c r="AC1704" i="94"/>
  <c r="D1704" i="94"/>
  <c r="C1704" i="94"/>
  <c r="B1704" i="94"/>
  <c r="A1704" i="94"/>
  <c r="AC1703" i="94"/>
  <c r="D1703" i="94"/>
  <c r="C1703" i="94"/>
  <c r="B1703" i="94"/>
  <c r="A1703" i="94"/>
  <c r="AC1702" i="94"/>
  <c r="D1702" i="94"/>
  <c r="C1702" i="94"/>
  <c r="B1702" i="94"/>
  <c r="A1702" i="94"/>
  <c r="AC1701" i="94"/>
  <c r="D1701" i="94"/>
  <c r="C1701" i="94"/>
  <c r="B1701" i="94"/>
  <c r="A1701" i="94"/>
  <c r="AC1700" i="94"/>
  <c r="D1700" i="94"/>
  <c r="C1700" i="94"/>
  <c r="B1700" i="94"/>
  <c r="A1700" i="94"/>
  <c r="AC1699" i="94"/>
  <c r="AB1699" i="94"/>
  <c r="AA1699" i="94"/>
  <c r="Z1699" i="94"/>
  <c r="Y1699" i="94"/>
  <c r="X1699" i="94"/>
  <c r="W1699" i="94"/>
  <c r="V1699" i="94"/>
  <c r="U1699" i="94"/>
  <c r="T1699" i="94"/>
  <c r="S1699" i="94"/>
  <c r="R1699" i="94"/>
  <c r="Q1699" i="94"/>
  <c r="P1699" i="94"/>
  <c r="O1699" i="94"/>
  <c r="N1699" i="94"/>
  <c r="M1699" i="94"/>
  <c r="L1699" i="94"/>
  <c r="K1699" i="94"/>
  <c r="J1699" i="94"/>
  <c r="I1699" i="94"/>
  <c r="H1699" i="94"/>
  <c r="G1699" i="94"/>
  <c r="F1699" i="94"/>
  <c r="E1699" i="94"/>
  <c r="D1699" i="94"/>
  <c r="C1699" i="94"/>
  <c r="B1699" i="94"/>
  <c r="A1699" i="94"/>
  <c r="AC1698" i="94"/>
  <c r="AB1698" i="94"/>
  <c r="AA1698" i="94"/>
  <c r="Z1698" i="94"/>
  <c r="Y1698" i="94"/>
  <c r="X1698" i="94"/>
  <c r="W1698" i="94"/>
  <c r="V1698" i="94"/>
  <c r="U1698" i="94"/>
  <c r="T1698" i="94"/>
  <c r="S1698" i="94"/>
  <c r="R1698" i="94"/>
  <c r="Q1698" i="94"/>
  <c r="P1698" i="94"/>
  <c r="O1698" i="94"/>
  <c r="N1698" i="94"/>
  <c r="M1698" i="94"/>
  <c r="L1698" i="94"/>
  <c r="K1698" i="94"/>
  <c r="J1698" i="94"/>
  <c r="I1698" i="94"/>
  <c r="H1698" i="94"/>
  <c r="G1698" i="94"/>
  <c r="F1698" i="94"/>
  <c r="E1698" i="94"/>
  <c r="D1698" i="94"/>
  <c r="C1698" i="94"/>
  <c r="B1698" i="94"/>
  <c r="A1698" i="94"/>
  <c r="AC1697" i="94"/>
  <c r="AB1697" i="94"/>
  <c r="AA1697" i="94"/>
  <c r="Z1697" i="94"/>
  <c r="Y1697" i="94"/>
  <c r="X1697" i="94"/>
  <c r="W1697" i="94"/>
  <c r="V1697" i="94"/>
  <c r="U1697" i="94"/>
  <c r="T1697" i="94"/>
  <c r="S1697" i="94"/>
  <c r="R1697" i="94"/>
  <c r="Q1697" i="94"/>
  <c r="P1697" i="94"/>
  <c r="O1697" i="94"/>
  <c r="N1697" i="94"/>
  <c r="M1697" i="94"/>
  <c r="L1697" i="94"/>
  <c r="K1697" i="94"/>
  <c r="J1697" i="94"/>
  <c r="I1697" i="94"/>
  <c r="H1697" i="94"/>
  <c r="G1697" i="94"/>
  <c r="F1697" i="94"/>
  <c r="E1697" i="94"/>
  <c r="D1697" i="94"/>
  <c r="C1697" i="94"/>
  <c r="B1697" i="94"/>
  <c r="A1697" i="94"/>
  <c r="AC1696" i="94"/>
  <c r="AB1696" i="94"/>
  <c r="AA1696" i="94"/>
  <c r="Z1696" i="94"/>
  <c r="Y1696" i="94"/>
  <c r="X1696" i="94"/>
  <c r="W1696" i="94"/>
  <c r="V1696" i="94"/>
  <c r="U1696" i="94"/>
  <c r="T1696" i="94"/>
  <c r="S1696" i="94"/>
  <c r="R1696" i="94"/>
  <c r="Q1696" i="94"/>
  <c r="P1696" i="94"/>
  <c r="O1696" i="94"/>
  <c r="N1696" i="94"/>
  <c r="M1696" i="94"/>
  <c r="L1696" i="94"/>
  <c r="K1696" i="94"/>
  <c r="J1696" i="94"/>
  <c r="I1696" i="94"/>
  <c r="H1696" i="94"/>
  <c r="G1696" i="94"/>
  <c r="F1696" i="94"/>
  <c r="E1696" i="94"/>
  <c r="D1696" i="94"/>
  <c r="C1696" i="94"/>
  <c r="B1696" i="94"/>
  <c r="A1696" i="94"/>
  <c r="AC1695" i="94"/>
  <c r="D1695" i="94"/>
  <c r="C1695" i="94"/>
  <c r="B1695" i="94"/>
  <c r="A1695" i="94"/>
  <c r="AC1694" i="94"/>
  <c r="D1694" i="94"/>
  <c r="C1694" i="94"/>
  <c r="B1694" i="94"/>
  <c r="A1694" i="94"/>
  <c r="AC1693" i="94"/>
  <c r="D1693" i="94"/>
  <c r="C1693" i="94"/>
  <c r="B1693" i="94"/>
  <c r="A1693" i="94"/>
  <c r="AC1692" i="94"/>
  <c r="D1692" i="94"/>
  <c r="C1692" i="94"/>
  <c r="B1692" i="94"/>
  <c r="A1692" i="94"/>
  <c r="AC1691" i="94"/>
  <c r="D1691" i="94"/>
  <c r="C1691" i="94"/>
  <c r="B1691" i="94"/>
  <c r="A1691" i="94"/>
  <c r="AC1690" i="94"/>
  <c r="D1690" i="94"/>
  <c r="C1690" i="94"/>
  <c r="B1690" i="94"/>
  <c r="A1690" i="94"/>
  <c r="AC1689" i="94"/>
  <c r="AB1689" i="94"/>
  <c r="AA1689" i="94"/>
  <c r="Z1689" i="94"/>
  <c r="Y1689" i="94"/>
  <c r="X1689" i="94"/>
  <c r="W1689" i="94"/>
  <c r="V1689" i="94"/>
  <c r="U1689" i="94"/>
  <c r="T1689" i="94"/>
  <c r="S1689" i="94"/>
  <c r="R1689" i="94"/>
  <c r="Q1689" i="94"/>
  <c r="P1689" i="94"/>
  <c r="O1689" i="94"/>
  <c r="N1689" i="94"/>
  <c r="M1689" i="94"/>
  <c r="L1689" i="94"/>
  <c r="K1689" i="94"/>
  <c r="J1689" i="94"/>
  <c r="I1689" i="94"/>
  <c r="H1689" i="94"/>
  <c r="G1689" i="94"/>
  <c r="F1689" i="94"/>
  <c r="E1689" i="94"/>
  <c r="D1689" i="94"/>
  <c r="C1689" i="94"/>
  <c r="B1689" i="94"/>
  <c r="A1689" i="94"/>
  <c r="AC1688" i="94"/>
  <c r="AB1688" i="94"/>
  <c r="AA1688" i="94"/>
  <c r="Z1688" i="94"/>
  <c r="Y1688" i="94"/>
  <c r="X1688" i="94"/>
  <c r="W1688" i="94"/>
  <c r="V1688" i="94"/>
  <c r="U1688" i="94"/>
  <c r="T1688" i="94"/>
  <c r="S1688" i="94"/>
  <c r="R1688" i="94"/>
  <c r="Q1688" i="94"/>
  <c r="P1688" i="94"/>
  <c r="O1688" i="94"/>
  <c r="N1688" i="94"/>
  <c r="M1688" i="94"/>
  <c r="L1688" i="94"/>
  <c r="K1688" i="94"/>
  <c r="J1688" i="94"/>
  <c r="I1688" i="94"/>
  <c r="H1688" i="94"/>
  <c r="G1688" i="94"/>
  <c r="F1688" i="94"/>
  <c r="E1688" i="94"/>
  <c r="D1688" i="94"/>
  <c r="C1688" i="94"/>
  <c r="B1688" i="94"/>
  <c r="A1688" i="94"/>
  <c r="AC1687" i="94"/>
  <c r="AB1687" i="94"/>
  <c r="AA1687" i="94"/>
  <c r="Z1687" i="94"/>
  <c r="Y1687" i="94"/>
  <c r="X1687" i="94"/>
  <c r="W1687" i="94"/>
  <c r="V1687" i="94"/>
  <c r="U1687" i="94"/>
  <c r="T1687" i="94"/>
  <c r="S1687" i="94"/>
  <c r="R1687" i="94"/>
  <c r="Q1687" i="94"/>
  <c r="P1687" i="94"/>
  <c r="O1687" i="94"/>
  <c r="N1687" i="94"/>
  <c r="M1687" i="94"/>
  <c r="L1687" i="94"/>
  <c r="K1687" i="94"/>
  <c r="J1687" i="94"/>
  <c r="I1687" i="94"/>
  <c r="H1687" i="94"/>
  <c r="G1687" i="94"/>
  <c r="F1687" i="94"/>
  <c r="E1687" i="94"/>
  <c r="D1687" i="94"/>
  <c r="C1687" i="94"/>
  <c r="B1687" i="94"/>
  <c r="A1687" i="94"/>
  <c r="AC1686" i="94"/>
  <c r="AB1686" i="94"/>
  <c r="AA1686" i="94"/>
  <c r="Z1686" i="94"/>
  <c r="Y1686" i="94"/>
  <c r="X1686" i="94"/>
  <c r="W1686" i="94"/>
  <c r="V1686" i="94"/>
  <c r="U1686" i="94"/>
  <c r="T1686" i="94"/>
  <c r="S1686" i="94"/>
  <c r="R1686" i="94"/>
  <c r="Q1686" i="94"/>
  <c r="P1686" i="94"/>
  <c r="O1686" i="94"/>
  <c r="N1686" i="94"/>
  <c r="M1686" i="94"/>
  <c r="L1686" i="94"/>
  <c r="K1686" i="94"/>
  <c r="J1686" i="94"/>
  <c r="I1686" i="94"/>
  <c r="H1686" i="94"/>
  <c r="G1686" i="94"/>
  <c r="F1686" i="94"/>
  <c r="E1686" i="94"/>
  <c r="D1686" i="94"/>
  <c r="C1686" i="94"/>
  <c r="B1686" i="94"/>
  <c r="A1686" i="94"/>
  <c r="AC1685" i="94"/>
  <c r="D1685" i="94"/>
  <c r="C1685" i="94"/>
  <c r="B1685" i="94"/>
  <c r="A1685" i="94"/>
  <c r="AC1684" i="94"/>
  <c r="D1684" i="94"/>
  <c r="C1684" i="94"/>
  <c r="B1684" i="94"/>
  <c r="A1684" i="94"/>
  <c r="AC1683" i="94"/>
  <c r="D1683" i="94"/>
  <c r="C1683" i="94"/>
  <c r="B1683" i="94"/>
  <c r="A1683" i="94"/>
  <c r="AC1682" i="94"/>
  <c r="D1682" i="94"/>
  <c r="C1682" i="94"/>
  <c r="B1682" i="94"/>
  <c r="AC1681" i="94"/>
  <c r="D1681" i="94"/>
  <c r="C1681" i="94"/>
  <c r="B1681" i="94"/>
  <c r="A1681" i="94"/>
  <c r="AC1680" i="94"/>
  <c r="D1680" i="94"/>
  <c r="C1680" i="94"/>
  <c r="B1680" i="94"/>
  <c r="A1680" i="94"/>
  <c r="AC1679" i="94"/>
  <c r="AB1679" i="94"/>
  <c r="AA1679" i="94"/>
  <c r="Z1679" i="94"/>
  <c r="Y1679" i="94"/>
  <c r="X1679" i="94"/>
  <c r="W1679" i="94"/>
  <c r="V1679" i="94"/>
  <c r="U1679" i="94"/>
  <c r="T1679" i="94"/>
  <c r="S1679" i="94"/>
  <c r="R1679" i="94"/>
  <c r="Q1679" i="94"/>
  <c r="P1679" i="94"/>
  <c r="O1679" i="94"/>
  <c r="N1679" i="94"/>
  <c r="M1679" i="94"/>
  <c r="L1679" i="94"/>
  <c r="K1679" i="94"/>
  <c r="J1679" i="94"/>
  <c r="I1679" i="94"/>
  <c r="H1679" i="94"/>
  <c r="G1679" i="94"/>
  <c r="F1679" i="94"/>
  <c r="E1679" i="94"/>
  <c r="D1679" i="94"/>
  <c r="C1679" i="94"/>
  <c r="B1679" i="94"/>
  <c r="A1679" i="94"/>
  <c r="AC1678" i="94"/>
  <c r="AB1678" i="94"/>
  <c r="AA1678" i="94"/>
  <c r="Z1678" i="94"/>
  <c r="Y1678" i="94"/>
  <c r="X1678" i="94"/>
  <c r="W1678" i="94"/>
  <c r="V1678" i="94"/>
  <c r="U1678" i="94"/>
  <c r="T1678" i="94"/>
  <c r="S1678" i="94"/>
  <c r="R1678" i="94"/>
  <c r="Q1678" i="94"/>
  <c r="P1678" i="94"/>
  <c r="O1678" i="94"/>
  <c r="N1678" i="94"/>
  <c r="M1678" i="94"/>
  <c r="L1678" i="94"/>
  <c r="K1678" i="94"/>
  <c r="J1678" i="94"/>
  <c r="I1678" i="94"/>
  <c r="H1678" i="94"/>
  <c r="G1678" i="94"/>
  <c r="F1678" i="94"/>
  <c r="E1678" i="94"/>
  <c r="D1678" i="94"/>
  <c r="C1678" i="94"/>
  <c r="B1678" i="94"/>
  <c r="A1678" i="94"/>
  <c r="AC1677" i="94"/>
  <c r="AB1677" i="94"/>
  <c r="AA1677" i="94"/>
  <c r="Z1677" i="94"/>
  <c r="Y1677" i="94"/>
  <c r="X1677" i="94"/>
  <c r="W1677" i="94"/>
  <c r="V1677" i="94"/>
  <c r="U1677" i="94"/>
  <c r="T1677" i="94"/>
  <c r="S1677" i="94"/>
  <c r="R1677" i="94"/>
  <c r="Q1677" i="94"/>
  <c r="P1677" i="94"/>
  <c r="O1677" i="94"/>
  <c r="N1677" i="94"/>
  <c r="M1677" i="94"/>
  <c r="L1677" i="94"/>
  <c r="K1677" i="94"/>
  <c r="J1677" i="94"/>
  <c r="I1677" i="94"/>
  <c r="H1677" i="94"/>
  <c r="G1677" i="94"/>
  <c r="F1677" i="94"/>
  <c r="E1677" i="94"/>
  <c r="D1677" i="94"/>
  <c r="C1677" i="94"/>
  <c r="B1677" i="94"/>
  <c r="A1677" i="94"/>
  <c r="AC1676" i="94"/>
  <c r="AB1676" i="94"/>
  <c r="AA1676" i="94"/>
  <c r="Z1676" i="94"/>
  <c r="Y1676" i="94"/>
  <c r="X1676" i="94"/>
  <c r="W1676" i="94"/>
  <c r="V1676" i="94"/>
  <c r="U1676" i="94"/>
  <c r="T1676" i="94"/>
  <c r="S1676" i="94"/>
  <c r="R1676" i="94"/>
  <c r="Q1676" i="94"/>
  <c r="P1676" i="94"/>
  <c r="O1676" i="94"/>
  <c r="N1676" i="94"/>
  <c r="M1676" i="94"/>
  <c r="L1676" i="94"/>
  <c r="K1676" i="94"/>
  <c r="J1676" i="94"/>
  <c r="I1676" i="94"/>
  <c r="H1676" i="94"/>
  <c r="G1676" i="94"/>
  <c r="F1676" i="94"/>
  <c r="E1676" i="94"/>
  <c r="D1676" i="94"/>
  <c r="C1676" i="94"/>
  <c r="B1676" i="94"/>
  <c r="A1676" i="94"/>
  <c r="AC1675" i="94"/>
  <c r="D1675" i="94"/>
  <c r="C1675" i="94"/>
  <c r="B1675" i="94"/>
  <c r="A1675" i="94"/>
  <c r="AC1674" i="94"/>
  <c r="D1674" i="94"/>
  <c r="C1674" i="94"/>
  <c r="B1674" i="94"/>
  <c r="A1674" i="94"/>
  <c r="AC1673" i="94"/>
  <c r="D1673" i="94"/>
  <c r="C1673" i="94"/>
  <c r="B1673" i="94"/>
  <c r="A1673" i="94"/>
  <c r="AC1672" i="94"/>
  <c r="D1672" i="94"/>
  <c r="C1672" i="94"/>
  <c r="B1672" i="94"/>
  <c r="A1672" i="94"/>
  <c r="AC1671" i="94"/>
  <c r="D1671" i="94"/>
  <c r="C1671" i="94"/>
  <c r="B1671" i="94"/>
  <c r="A1671" i="94"/>
  <c r="AC1670" i="94"/>
  <c r="D1670" i="94"/>
  <c r="C1670" i="94"/>
  <c r="B1670" i="94"/>
  <c r="A1670" i="94"/>
  <c r="AC1669" i="94"/>
  <c r="AB1669" i="94"/>
  <c r="AA1669" i="94"/>
  <c r="Z1669" i="94"/>
  <c r="Y1669" i="94"/>
  <c r="X1669" i="94"/>
  <c r="W1669" i="94"/>
  <c r="V1669" i="94"/>
  <c r="U1669" i="94"/>
  <c r="T1669" i="94"/>
  <c r="S1669" i="94"/>
  <c r="R1669" i="94"/>
  <c r="Q1669" i="94"/>
  <c r="P1669" i="94"/>
  <c r="O1669" i="94"/>
  <c r="N1669" i="94"/>
  <c r="M1669" i="94"/>
  <c r="L1669" i="94"/>
  <c r="K1669" i="94"/>
  <c r="J1669" i="94"/>
  <c r="I1669" i="94"/>
  <c r="H1669" i="94"/>
  <c r="G1669" i="94"/>
  <c r="F1669" i="94"/>
  <c r="E1669" i="94"/>
  <c r="D1669" i="94"/>
  <c r="C1669" i="94"/>
  <c r="B1669" i="94"/>
  <c r="A1669" i="94"/>
  <c r="AC1668" i="94"/>
  <c r="AB1668" i="94"/>
  <c r="AA1668" i="94"/>
  <c r="Z1668" i="94"/>
  <c r="Y1668" i="94"/>
  <c r="X1668" i="94"/>
  <c r="W1668" i="94"/>
  <c r="V1668" i="94"/>
  <c r="U1668" i="94"/>
  <c r="T1668" i="94"/>
  <c r="S1668" i="94"/>
  <c r="R1668" i="94"/>
  <c r="Q1668" i="94"/>
  <c r="P1668" i="94"/>
  <c r="O1668" i="94"/>
  <c r="N1668" i="94"/>
  <c r="M1668" i="94"/>
  <c r="L1668" i="94"/>
  <c r="K1668" i="94"/>
  <c r="J1668" i="94"/>
  <c r="I1668" i="94"/>
  <c r="H1668" i="94"/>
  <c r="G1668" i="94"/>
  <c r="F1668" i="94"/>
  <c r="E1668" i="94"/>
  <c r="D1668" i="94"/>
  <c r="C1668" i="94"/>
  <c r="B1668" i="94"/>
  <c r="A1668" i="94"/>
  <c r="AC1667" i="94"/>
  <c r="AB1667" i="94"/>
  <c r="AA1667" i="94"/>
  <c r="Z1667" i="94"/>
  <c r="Y1667" i="94"/>
  <c r="X1667" i="94"/>
  <c r="W1667" i="94"/>
  <c r="V1667" i="94"/>
  <c r="U1667" i="94"/>
  <c r="T1667" i="94"/>
  <c r="S1667" i="94"/>
  <c r="R1667" i="94"/>
  <c r="Q1667" i="94"/>
  <c r="P1667" i="94"/>
  <c r="O1667" i="94"/>
  <c r="N1667" i="94"/>
  <c r="M1667" i="94"/>
  <c r="L1667" i="94"/>
  <c r="K1667" i="94"/>
  <c r="J1667" i="94"/>
  <c r="I1667" i="94"/>
  <c r="H1667" i="94"/>
  <c r="G1667" i="94"/>
  <c r="F1667" i="94"/>
  <c r="E1667" i="94"/>
  <c r="D1667" i="94"/>
  <c r="C1667" i="94"/>
  <c r="B1667" i="94"/>
  <c r="A1667" i="94"/>
  <c r="AC1666" i="94"/>
  <c r="AB1666" i="94"/>
  <c r="AA1666" i="94"/>
  <c r="Z1666" i="94"/>
  <c r="Y1666" i="94"/>
  <c r="X1666" i="94"/>
  <c r="W1666" i="94"/>
  <c r="V1666" i="94"/>
  <c r="U1666" i="94"/>
  <c r="T1666" i="94"/>
  <c r="S1666" i="94"/>
  <c r="R1666" i="94"/>
  <c r="Q1666" i="94"/>
  <c r="P1666" i="94"/>
  <c r="O1666" i="94"/>
  <c r="N1666" i="94"/>
  <c r="M1666" i="94"/>
  <c r="L1666" i="94"/>
  <c r="K1666" i="94"/>
  <c r="J1666" i="94"/>
  <c r="I1666" i="94"/>
  <c r="H1666" i="94"/>
  <c r="G1666" i="94"/>
  <c r="F1666" i="94"/>
  <c r="E1666" i="94"/>
  <c r="D1666" i="94"/>
  <c r="C1666" i="94"/>
  <c r="B1666" i="94"/>
  <c r="A1666" i="94"/>
  <c r="AC1665" i="94"/>
  <c r="D1665" i="94"/>
  <c r="C1665" i="94"/>
  <c r="B1665" i="94"/>
  <c r="A1665" i="94"/>
  <c r="AC1664" i="94"/>
  <c r="D1664" i="94"/>
  <c r="C1664" i="94"/>
  <c r="B1664" i="94"/>
  <c r="A1664" i="94"/>
  <c r="AC1663" i="94"/>
  <c r="D1663" i="94"/>
  <c r="C1663" i="94"/>
  <c r="B1663" i="94"/>
  <c r="A1663" i="94"/>
  <c r="AC1662" i="94"/>
  <c r="D1662" i="94"/>
  <c r="C1662" i="94"/>
  <c r="B1662" i="94"/>
  <c r="A1662" i="94"/>
  <c r="AC1661" i="94"/>
  <c r="D1661" i="94"/>
  <c r="C1661" i="94"/>
  <c r="B1661" i="94"/>
  <c r="A1661" i="94"/>
  <c r="AC1660" i="94"/>
  <c r="D1660" i="94"/>
  <c r="C1660" i="94"/>
  <c r="B1660" i="94"/>
  <c r="A1660" i="94"/>
  <c r="AC1659" i="94"/>
  <c r="AB1659" i="94"/>
  <c r="AA1659" i="94"/>
  <c r="Z1659" i="94"/>
  <c r="Y1659" i="94"/>
  <c r="X1659" i="94"/>
  <c r="W1659" i="94"/>
  <c r="V1659" i="94"/>
  <c r="U1659" i="94"/>
  <c r="T1659" i="94"/>
  <c r="S1659" i="94"/>
  <c r="R1659" i="94"/>
  <c r="Q1659" i="94"/>
  <c r="P1659" i="94"/>
  <c r="O1659" i="94"/>
  <c r="N1659" i="94"/>
  <c r="M1659" i="94"/>
  <c r="L1659" i="94"/>
  <c r="K1659" i="94"/>
  <c r="J1659" i="94"/>
  <c r="I1659" i="94"/>
  <c r="H1659" i="94"/>
  <c r="G1659" i="94"/>
  <c r="F1659" i="94"/>
  <c r="E1659" i="94"/>
  <c r="D1659" i="94"/>
  <c r="C1659" i="94"/>
  <c r="B1659" i="94"/>
  <c r="A1659" i="94"/>
  <c r="AC1658" i="94"/>
  <c r="AB1658" i="94"/>
  <c r="AA1658" i="94"/>
  <c r="Z1658" i="94"/>
  <c r="Y1658" i="94"/>
  <c r="X1658" i="94"/>
  <c r="W1658" i="94"/>
  <c r="V1658" i="94"/>
  <c r="U1658" i="94"/>
  <c r="T1658" i="94"/>
  <c r="S1658" i="94"/>
  <c r="R1658" i="94"/>
  <c r="Q1658" i="94"/>
  <c r="P1658" i="94"/>
  <c r="O1658" i="94"/>
  <c r="N1658" i="94"/>
  <c r="M1658" i="94"/>
  <c r="L1658" i="94"/>
  <c r="K1658" i="94"/>
  <c r="J1658" i="94"/>
  <c r="I1658" i="94"/>
  <c r="H1658" i="94"/>
  <c r="G1658" i="94"/>
  <c r="F1658" i="94"/>
  <c r="E1658" i="94"/>
  <c r="D1658" i="94"/>
  <c r="C1658" i="94"/>
  <c r="B1658" i="94"/>
  <c r="A1658" i="94"/>
  <c r="AC1657" i="94"/>
  <c r="AB1657" i="94"/>
  <c r="AA1657" i="94"/>
  <c r="Z1657" i="94"/>
  <c r="Y1657" i="94"/>
  <c r="X1657" i="94"/>
  <c r="W1657" i="94"/>
  <c r="V1657" i="94"/>
  <c r="U1657" i="94"/>
  <c r="T1657" i="94"/>
  <c r="S1657" i="94"/>
  <c r="R1657" i="94"/>
  <c r="Q1657" i="94"/>
  <c r="P1657" i="94"/>
  <c r="O1657" i="94"/>
  <c r="N1657" i="94"/>
  <c r="M1657" i="94"/>
  <c r="L1657" i="94"/>
  <c r="K1657" i="94"/>
  <c r="J1657" i="94"/>
  <c r="I1657" i="94"/>
  <c r="H1657" i="94"/>
  <c r="G1657" i="94"/>
  <c r="F1657" i="94"/>
  <c r="E1657" i="94"/>
  <c r="D1657" i="94"/>
  <c r="C1657" i="94"/>
  <c r="B1657" i="94"/>
  <c r="A1657" i="94"/>
  <c r="AC1656" i="94"/>
  <c r="AB1656" i="94"/>
  <c r="AA1656" i="94"/>
  <c r="Z1656" i="94"/>
  <c r="Y1656" i="94"/>
  <c r="X1656" i="94"/>
  <c r="W1656" i="94"/>
  <c r="V1656" i="94"/>
  <c r="U1656" i="94"/>
  <c r="T1656" i="94"/>
  <c r="S1656" i="94"/>
  <c r="R1656" i="94"/>
  <c r="Q1656" i="94"/>
  <c r="P1656" i="94"/>
  <c r="O1656" i="94"/>
  <c r="N1656" i="94"/>
  <c r="M1656" i="94"/>
  <c r="L1656" i="94"/>
  <c r="K1656" i="94"/>
  <c r="J1656" i="94"/>
  <c r="I1656" i="94"/>
  <c r="H1656" i="94"/>
  <c r="G1656" i="94"/>
  <c r="F1656" i="94"/>
  <c r="E1656" i="94"/>
  <c r="D1656" i="94"/>
  <c r="C1656" i="94"/>
  <c r="B1656" i="94"/>
  <c r="A1656" i="94"/>
  <c r="AC1655" i="94"/>
  <c r="D1655" i="94"/>
  <c r="C1655" i="94"/>
  <c r="B1655" i="94"/>
  <c r="A1655" i="94"/>
  <c r="AC1654" i="94"/>
  <c r="D1654" i="94"/>
  <c r="C1654" i="94"/>
  <c r="B1654" i="94"/>
  <c r="A1654" i="94"/>
  <c r="AC1653" i="94"/>
  <c r="D1653" i="94"/>
  <c r="C1653" i="94"/>
  <c r="B1653" i="94"/>
  <c r="A1653" i="94"/>
  <c r="AC1652" i="94"/>
  <c r="D1652" i="94"/>
  <c r="C1652" i="94"/>
  <c r="B1652" i="94"/>
  <c r="A1652" i="94"/>
  <c r="AC1651" i="94"/>
  <c r="D1651" i="94"/>
  <c r="C1651" i="94"/>
  <c r="B1651" i="94"/>
  <c r="A1651" i="94"/>
  <c r="AC1650" i="94"/>
  <c r="D1650" i="94"/>
  <c r="C1650" i="94"/>
  <c r="B1650" i="94"/>
  <c r="A1650" i="94"/>
  <c r="AC1649" i="94"/>
  <c r="AB1649" i="94"/>
  <c r="AA1649" i="94"/>
  <c r="Z1649" i="94"/>
  <c r="Y1649" i="94"/>
  <c r="X1649" i="94"/>
  <c r="W1649" i="94"/>
  <c r="V1649" i="94"/>
  <c r="U1649" i="94"/>
  <c r="T1649" i="94"/>
  <c r="S1649" i="94"/>
  <c r="R1649" i="94"/>
  <c r="Q1649" i="94"/>
  <c r="P1649" i="94"/>
  <c r="O1649" i="94"/>
  <c r="N1649" i="94"/>
  <c r="M1649" i="94"/>
  <c r="L1649" i="94"/>
  <c r="K1649" i="94"/>
  <c r="J1649" i="94"/>
  <c r="I1649" i="94"/>
  <c r="H1649" i="94"/>
  <c r="G1649" i="94"/>
  <c r="F1649" i="94"/>
  <c r="E1649" i="94"/>
  <c r="D1649" i="94"/>
  <c r="C1649" i="94"/>
  <c r="B1649" i="94"/>
  <c r="A1649" i="94"/>
  <c r="AC1648" i="94"/>
  <c r="AB1648" i="94"/>
  <c r="AA1648" i="94"/>
  <c r="Z1648" i="94"/>
  <c r="Y1648" i="94"/>
  <c r="X1648" i="94"/>
  <c r="W1648" i="94"/>
  <c r="V1648" i="94"/>
  <c r="U1648" i="94"/>
  <c r="T1648" i="94"/>
  <c r="S1648" i="94"/>
  <c r="R1648" i="94"/>
  <c r="Q1648" i="94"/>
  <c r="P1648" i="94"/>
  <c r="O1648" i="94"/>
  <c r="N1648" i="94"/>
  <c r="M1648" i="94"/>
  <c r="L1648" i="94"/>
  <c r="K1648" i="94"/>
  <c r="J1648" i="94"/>
  <c r="I1648" i="94"/>
  <c r="H1648" i="94"/>
  <c r="G1648" i="94"/>
  <c r="F1648" i="94"/>
  <c r="E1648" i="94"/>
  <c r="D1648" i="94"/>
  <c r="C1648" i="94"/>
  <c r="B1648" i="94"/>
  <c r="A1648" i="94"/>
  <c r="AC1647" i="94"/>
  <c r="AB1647" i="94"/>
  <c r="AA1647" i="94"/>
  <c r="Z1647" i="94"/>
  <c r="Y1647" i="94"/>
  <c r="X1647" i="94"/>
  <c r="W1647" i="94"/>
  <c r="V1647" i="94"/>
  <c r="U1647" i="94"/>
  <c r="T1647" i="94"/>
  <c r="S1647" i="94"/>
  <c r="R1647" i="94"/>
  <c r="Q1647" i="94"/>
  <c r="P1647" i="94"/>
  <c r="O1647" i="94"/>
  <c r="N1647" i="94"/>
  <c r="M1647" i="94"/>
  <c r="L1647" i="94"/>
  <c r="K1647" i="94"/>
  <c r="J1647" i="94"/>
  <c r="I1647" i="94"/>
  <c r="H1647" i="94"/>
  <c r="G1647" i="94"/>
  <c r="F1647" i="94"/>
  <c r="E1647" i="94"/>
  <c r="D1647" i="94"/>
  <c r="C1647" i="94"/>
  <c r="B1647" i="94"/>
  <c r="A1647" i="94"/>
  <c r="AC1646" i="94"/>
  <c r="AB1646" i="94"/>
  <c r="AA1646" i="94"/>
  <c r="Z1646" i="94"/>
  <c r="Y1646" i="94"/>
  <c r="X1646" i="94"/>
  <c r="W1646" i="94"/>
  <c r="V1646" i="94"/>
  <c r="U1646" i="94"/>
  <c r="T1646" i="94"/>
  <c r="S1646" i="94"/>
  <c r="R1646" i="94"/>
  <c r="Q1646" i="94"/>
  <c r="P1646" i="94"/>
  <c r="O1646" i="94"/>
  <c r="N1646" i="94"/>
  <c r="M1646" i="94"/>
  <c r="L1646" i="94"/>
  <c r="K1646" i="94"/>
  <c r="J1646" i="94"/>
  <c r="I1646" i="94"/>
  <c r="H1646" i="94"/>
  <c r="G1646" i="94"/>
  <c r="F1646" i="94"/>
  <c r="E1646" i="94"/>
  <c r="D1646" i="94"/>
  <c r="C1646" i="94"/>
  <c r="B1646" i="94"/>
  <c r="A1646" i="94"/>
  <c r="AC1645" i="94"/>
  <c r="D1645" i="94"/>
  <c r="C1645" i="94"/>
  <c r="B1645" i="94"/>
  <c r="A1645" i="94"/>
  <c r="AC1644" i="94"/>
  <c r="D1644" i="94"/>
  <c r="C1644" i="94"/>
  <c r="B1644" i="94"/>
  <c r="A1644" i="94"/>
  <c r="AC1643" i="94"/>
  <c r="D1643" i="94"/>
  <c r="C1643" i="94"/>
  <c r="B1643" i="94"/>
  <c r="A1643" i="94"/>
  <c r="AC1642" i="94"/>
  <c r="D1642" i="94"/>
  <c r="C1642" i="94"/>
  <c r="B1642" i="94"/>
  <c r="A1642" i="94"/>
  <c r="AC1641" i="94"/>
  <c r="D1641" i="94"/>
  <c r="C1641" i="94"/>
  <c r="B1641" i="94"/>
  <c r="A1641" i="94"/>
  <c r="AC1640" i="94"/>
  <c r="D1640" i="94"/>
  <c r="C1640" i="94"/>
  <c r="B1640" i="94"/>
  <c r="A1640" i="94"/>
  <c r="AC1639" i="94"/>
  <c r="AB1639" i="94"/>
  <c r="AA1639" i="94"/>
  <c r="Z1639" i="94"/>
  <c r="Y1639" i="94"/>
  <c r="X1639" i="94"/>
  <c r="W1639" i="94"/>
  <c r="V1639" i="94"/>
  <c r="U1639" i="94"/>
  <c r="T1639" i="94"/>
  <c r="S1639" i="94"/>
  <c r="R1639" i="94"/>
  <c r="Q1639" i="94"/>
  <c r="P1639" i="94"/>
  <c r="O1639" i="94"/>
  <c r="N1639" i="94"/>
  <c r="M1639" i="94"/>
  <c r="L1639" i="94"/>
  <c r="K1639" i="94"/>
  <c r="J1639" i="94"/>
  <c r="I1639" i="94"/>
  <c r="H1639" i="94"/>
  <c r="G1639" i="94"/>
  <c r="F1639" i="94"/>
  <c r="E1639" i="94"/>
  <c r="D1639" i="94"/>
  <c r="C1639" i="94"/>
  <c r="B1639" i="94"/>
  <c r="A1639" i="94"/>
  <c r="AC1638" i="94"/>
  <c r="AB1638" i="94"/>
  <c r="AA1638" i="94"/>
  <c r="Z1638" i="94"/>
  <c r="Y1638" i="94"/>
  <c r="X1638" i="94"/>
  <c r="W1638" i="94"/>
  <c r="V1638" i="94"/>
  <c r="U1638" i="94"/>
  <c r="T1638" i="94"/>
  <c r="S1638" i="94"/>
  <c r="R1638" i="94"/>
  <c r="Q1638" i="94"/>
  <c r="P1638" i="94"/>
  <c r="O1638" i="94"/>
  <c r="N1638" i="94"/>
  <c r="M1638" i="94"/>
  <c r="L1638" i="94"/>
  <c r="K1638" i="94"/>
  <c r="J1638" i="94"/>
  <c r="I1638" i="94"/>
  <c r="H1638" i="94"/>
  <c r="G1638" i="94"/>
  <c r="F1638" i="94"/>
  <c r="E1638" i="94"/>
  <c r="D1638" i="94"/>
  <c r="C1638" i="94"/>
  <c r="B1638" i="94"/>
  <c r="A1638" i="94"/>
  <c r="AC1637" i="94"/>
  <c r="AB1637" i="94"/>
  <c r="AA1637" i="94"/>
  <c r="Z1637" i="94"/>
  <c r="Y1637" i="94"/>
  <c r="X1637" i="94"/>
  <c r="W1637" i="94"/>
  <c r="V1637" i="94"/>
  <c r="U1637" i="94"/>
  <c r="T1637" i="94"/>
  <c r="S1637" i="94"/>
  <c r="R1637" i="94"/>
  <c r="Q1637" i="94"/>
  <c r="P1637" i="94"/>
  <c r="O1637" i="94"/>
  <c r="N1637" i="94"/>
  <c r="M1637" i="94"/>
  <c r="L1637" i="94"/>
  <c r="K1637" i="94"/>
  <c r="J1637" i="94"/>
  <c r="I1637" i="94"/>
  <c r="H1637" i="94"/>
  <c r="G1637" i="94"/>
  <c r="F1637" i="94"/>
  <c r="E1637" i="94"/>
  <c r="D1637" i="94"/>
  <c r="C1637" i="94"/>
  <c r="B1637" i="94"/>
  <c r="A1637" i="94"/>
  <c r="AC1636" i="94"/>
  <c r="AB1636" i="94"/>
  <c r="AA1636" i="94"/>
  <c r="Z1636" i="94"/>
  <c r="Y1636" i="94"/>
  <c r="X1636" i="94"/>
  <c r="W1636" i="94"/>
  <c r="V1636" i="94"/>
  <c r="U1636" i="94"/>
  <c r="T1636" i="94"/>
  <c r="S1636" i="94"/>
  <c r="R1636" i="94"/>
  <c r="Q1636" i="94"/>
  <c r="P1636" i="94"/>
  <c r="O1636" i="94"/>
  <c r="N1636" i="94"/>
  <c r="M1636" i="94"/>
  <c r="L1636" i="94"/>
  <c r="K1636" i="94"/>
  <c r="J1636" i="94"/>
  <c r="I1636" i="94"/>
  <c r="H1636" i="94"/>
  <c r="G1636" i="94"/>
  <c r="F1636" i="94"/>
  <c r="E1636" i="94"/>
  <c r="D1636" i="94"/>
  <c r="C1636" i="94"/>
  <c r="B1636" i="94"/>
  <c r="A1636" i="94"/>
  <c r="AC1635" i="94"/>
  <c r="D1635" i="94"/>
  <c r="C1635" i="94"/>
  <c r="B1635" i="94"/>
  <c r="A1635" i="94"/>
  <c r="AC1634" i="94"/>
  <c r="D1634" i="94"/>
  <c r="C1634" i="94"/>
  <c r="B1634" i="94"/>
  <c r="A1634" i="94"/>
  <c r="AC1633" i="94"/>
  <c r="D1633" i="94"/>
  <c r="C1633" i="94"/>
  <c r="B1633" i="94"/>
  <c r="A1633" i="94"/>
  <c r="AC1632" i="94"/>
  <c r="D1632" i="94"/>
  <c r="C1632" i="94"/>
  <c r="B1632" i="94"/>
  <c r="A1632" i="94"/>
  <c r="AC1631" i="94"/>
  <c r="D1631" i="94"/>
  <c r="C1631" i="94"/>
  <c r="B1631" i="94"/>
  <c r="A1631" i="94"/>
  <c r="AC1630" i="94"/>
  <c r="D1630" i="94"/>
  <c r="C1630" i="94"/>
  <c r="B1630" i="94"/>
  <c r="A1630" i="94"/>
  <c r="AC1629" i="94"/>
  <c r="AB1629" i="94"/>
  <c r="AA1629" i="94"/>
  <c r="Z1629" i="94"/>
  <c r="Y1629" i="94"/>
  <c r="X1629" i="94"/>
  <c r="W1629" i="94"/>
  <c r="V1629" i="94"/>
  <c r="U1629" i="94"/>
  <c r="T1629" i="94"/>
  <c r="S1629" i="94"/>
  <c r="R1629" i="94"/>
  <c r="Q1629" i="94"/>
  <c r="P1629" i="94"/>
  <c r="O1629" i="94"/>
  <c r="N1629" i="94"/>
  <c r="M1629" i="94"/>
  <c r="L1629" i="94"/>
  <c r="K1629" i="94"/>
  <c r="J1629" i="94"/>
  <c r="I1629" i="94"/>
  <c r="H1629" i="94"/>
  <c r="G1629" i="94"/>
  <c r="F1629" i="94"/>
  <c r="E1629" i="94"/>
  <c r="D1629" i="94"/>
  <c r="C1629" i="94"/>
  <c r="B1629" i="94"/>
  <c r="A1629" i="94"/>
  <c r="AC1628" i="94"/>
  <c r="AB1628" i="94"/>
  <c r="AA1628" i="94"/>
  <c r="Z1628" i="94"/>
  <c r="Y1628" i="94"/>
  <c r="X1628" i="94"/>
  <c r="W1628" i="94"/>
  <c r="V1628" i="94"/>
  <c r="U1628" i="94"/>
  <c r="T1628" i="94"/>
  <c r="S1628" i="94"/>
  <c r="R1628" i="94"/>
  <c r="Q1628" i="94"/>
  <c r="P1628" i="94"/>
  <c r="O1628" i="94"/>
  <c r="N1628" i="94"/>
  <c r="M1628" i="94"/>
  <c r="L1628" i="94"/>
  <c r="K1628" i="94"/>
  <c r="J1628" i="94"/>
  <c r="I1628" i="94"/>
  <c r="H1628" i="94"/>
  <c r="G1628" i="94"/>
  <c r="F1628" i="94"/>
  <c r="E1628" i="94"/>
  <c r="D1628" i="94"/>
  <c r="C1628" i="94"/>
  <c r="B1628" i="94"/>
  <c r="A1628" i="94"/>
  <c r="AC1627" i="94"/>
  <c r="AB1627" i="94"/>
  <c r="AA1627" i="94"/>
  <c r="Z1627" i="94"/>
  <c r="Y1627" i="94"/>
  <c r="X1627" i="94"/>
  <c r="W1627" i="94"/>
  <c r="V1627" i="94"/>
  <c r="U1627" i="94"/>
  <c r="T1627" i="94"/>
  <c r="S1627" i="94"/>
  <c r="R1627" i="94"/>
  <c r="Q1627" i="94"/>
  <c r="P1627" i="94"/>
  <c r="O1627" i="94"/>
  <c r="N1627" i="94"/>
  <c r="M1627" i="94"/>
  <c r="L1627" i="94"/>
  <c r="K1627" i="94"/>
  <c r="J1627" i="94"/>
  <c r="I1627" i="94"/>
  <c r="H1627" i="94"/>
  <c r="G1627" i="94"/>
  <c r="F1627" i="94"/>
  <c r="E1627" i="94"/>
  <c r="D1627" i="94"/>
  <c r="C1627" i="94"/>
  <c r="B1627" i="94"/>
  <c r="A1627" i="94"/>
  <c r="AC1626" i="94"/>
  <c r="AB1626" i="94"/>
  <c r="AA1626" i="94"/>
  <c r="Z1626" i="94"/>
  <c r="Y1626" i="94"/>
  <c r="X1626" i="94"/>
  <c r="W1626" i="94"/>
  <c r="V1626" i="94"/>
  <c r="U1626" i="94"/>
  <c r="T1626" i="94"/>
  <c r="S1626" i="94"/>
  <c r="R1626" i="94"/>
  <c r="Q1626" i="94"/>
  <c r="P1626" i="94"/>
  <c r="O1626" i="94"/>
  <c r="N1626" i="94"/>
  <c r="M1626" i="94"/>
  <c r="L1626" i="94"/>
  <c r="K1626" i="94"/>
  <c r="J1626" i="94"/>
  <c r="I1626" i="94"/>
  <c r="H1626" i="94"/>
  <c r="G1626" i="94"/>
  <c r="F1626" i="94"/>
  <c r="E1626" i="94"/>
  <c r="D1626" i="94"/>
  <c r="C1626" i="94"/>
  <c r="B1626" i="94"/>
  <c r="A1626" i="94"/>
  <c r="AC1625" i="94"/>
  <c r="D1625" i="94"/>
  <c r="C1625" i="94"/>
  <c r="B1625" i="94"/>
  <c r="A1625" i="94"/>
  <c r="AC1624" i="94"/>
  <c r="D1624" i="94"/>
  <c r="C1624" i="94"/>
  <c r="B1624" i="94"/>
  <c r="A1624" i="94"/>
  <c r="AC1623" i="94"/>
  <c r="D1623" i="94"/>
  <c r="C1623" i="94"/>
  <c r="B1623" i="94"/>
  <c r="A1623" i="94"/>
  <c r="AC1622" i="94"/>
  <c r="D1622" i="94"/>
  <c r="C1622" i="94"/>
  <c r="B1622" i="94"/>
  <c r="A1622" i="94"/>
  <c r="AC1621" i="94"/>
  <c r="D1621" i="94"/>
  <c r="C1621" i="94"/>
  <c r="B1621" i="94"/>
  <c r="A1621" i="94"/>
  <c r="AC1620" i="94"/>
  <c r="D1620" i="94"/>
  <c r="C1620" i="94"/>
  <c r="B1620" i="94"/>
  <c r="A1620" i="94"/>
  <c r="AC1619" i="94"/>
  <c r="AB1619" i="94"/>
  <c r="AA1619" i="94"/>
  <c r="Z1619" i="94"/>
  <c r="Y1619" i="94"/>
  <c r="X1619" i="94"/>
  <c r="W1619" i="94"/>
  <c r="V1619" i="94"/>
  <c r="U1619" i="94"/>
  <c r="T1619" i="94"/>
  <c r="S1619" i="94"/>
  <c r="R1619" i="94"/>
  <c r="Q1619" i="94"/>
  <c r="P1619" i="94"/>
  <c r="O1619" i="94"/>
  <c r="N1619" i="94"/>
  <c r="M1619" i="94"/>
  <c r="L1619" i="94"/>
  <c r="K1619" i="94"/>
  <c r="J1619" i="94"/>
  <c r="I1619" i="94"/>
  <c r="H1619" i="94"/>
  <c r="G1619" i="94"/>
  <c r="F1619" i="94"/>
  <c r="E1619" i="94"/>
  <c r="D1619" i="94"/>
  <c r="C1619" i="94"/>
  <c r="B1619" i="94"/>
  <c r="A1619" i="94"/>
  <c r="AC1618" i="94"/>
  <c r="AB1618" i="94"/>
  <c r="AA1618" i="94"/>
  <c r="Z1618" i="94"/>
  <c r="Y1618" i="94"/>
  <c r="X1618" i="94"/>
  <c r="W1618" i="94"/>
  <c r="V1618" i="94"/>
  <c r="U1618" i="94"/>
  <c r="T1618" i="94"/>
  <c r="S1618" i="94"/>
  <c r="R1618" i="94"/>
  <c r="Q1618" i="94"/>
  <c r="P1618" i="94"/>
  <c r="O1618" i="94"/>
  <c r="N1618" i="94"/>
  <c r="M1618" i="94"/>
  <c r="L1618" i="94"/>
  <c r="K1618" i="94"/>
  <c r="J1618" i="94"/>
  <c r="I1618" i="94"/>
  <c r="H1618" i="94"/>
  <c r="G1618" i="94"/>
  <c r="F1618" i="94"/>
  <c r="E1618" i="94"/>
  <c r="D1618" i="94"/>
  <c r="C1618" i="94"/>
  <c r="B1618" i="94"/>
  <c r="A1618" i="94"/>
  <c r="AC1617" i="94"/>
  <c r="AB1617" i="94"/>
  <c r="AA1617" i="94"/>
  <c r="Z1617" i="94"/>
  <c r="Y1617" i="94"/>
  <c r="X1617" i="94"/>
  <c r="W1617" i="94"/>
  <c r="V1617" i="94"/>
  <c r="U1617" i="94"/>
  <c r="T1617" i="94"/>
  <c r="S1617" i="94"/>
  <c r="R1617" i="94"/>
  <c r="Q1617" i="94"/>
  <c r="P1617" i="94"/>
  <c r="O1617" i="94"/>
  <c r="N1617" i="94"/>
  <c r="M1617" i="94"/>
  <c r="L1617" i="94"/>
  <c r="K1617" i="94"/>
  <c r="J1617" i="94"/>
  <c r="I1617" i="94"/>
  <c r="H1617" i="94"/>
  <c r="G1617" i="94"/>
  <c r="F1617" i="94"/>
  <c r="E1617" i="94"/>
  <c r="D1617" i="94"/>
  <c r="C1617" i="94"/>
  <c r="B1617" i="94"/>
  <c r="A1617" i="94"/>
  <c r="AC1616" i="94"/>
  <c r="AB1616" i="94"/>
  <c r="AA1616" i="94"/>
  <c r="Z1616" i="94"/>
  <c r="Y1616" i="94"/>
  <c r="X1616" i="94"/>
  <c r="W1616" i="94"/>
  <c r="V1616" i="94"/>
  <c r="U1616" i="94"/>
  <c r="T1616" i="94"/>
  <c r="S1616" i="94"/>
  <c r="R1616" i="94"/>
  <c r="Q1616" i="94"/>
  <c r="P1616" i="94"/>
  <c r="O1616" i="94"/>
  <c r="N1616" i="94"/>
  <c r="M1616" i="94"/>
  <c r="L1616" i="94"/>
  <c r="K1616" i="94"/>
  <c r="J1616" i="94"/>
  <c r="I1616" i="94"/>
  <c r="H1616" i="94"/>
  <c r="G1616" i="94"/>
  <c r="F1616" i="94"/>
  <c r="E1616" i="94"/>
  <c r="D1616" i="94"/>
  <c r="C1616" i="94"/>
  <c r="B1616" i="94"/>
  <c r="A1616" i="94"/>
  <c r="AC1615" i="94"/>
  <c r="D1615" i="94"/>
  <c r="C1615" i="94"/>
  <c r="B1615" i="94"/>
  <c r="A1615" i="94"/>
  <c r="AC1614" i="94"/>
  <c r="D1614" i="94"/>
  <c r="C1614" i="94"/>
  <c r="B1614" i="94"/>
  <c r="A1614" i="94"/>
  <c r="AC1613" i="94"/>
  <c r="D1613" i="94"/>
  <c r="C1613" i="94"/>
  <c r="B1613" i="94"/>
  <c r="A1613" i="94"/>
  <c r="AC1612" i="94"/>
  <c r="D1612" i="94"/>
  <c r="C1612" i="94"/>
  <c r="B1612" i="94"/>
  <c r="A1612" i="94"/>
  <c r="AC1611" i="94"/>
  <c r="D1611" i="94"/>
  <c r="C1611" i="94"/>
  <c r="B1611" i="94"/>
  <c r="A1611" i="94"/>
  <c r="AC1610" i="94"/>
  <c r="D1610" i="94"/>
  <c r="C1610" i="94"/>
  <c r="B1610" i="94"/>
  <c r="A1610" i="94"/>
  <c r="AC1609" i="94"/>
  <c r="AB1609" i="94"/>
  <c r="AA1609" i="94"/>
  <c r="Z1609" i="94"/>
  <c r="Y1609" i="94"/>
  <c r="X1609" i="94"/>
  <c r="W1609" i="94"/>
  <c r="V1609" i="94"/>
  <c r="U1609" i="94"/>
  <c r="T1609" i="94"/>
  <c r="S1609" i="94"/>
  <c r="R1609" i="94"/>
  <c r="Q1609" i="94"/>
  <c r="P1609" i="94"/>
  <c r="O1609" i="94"/>
  <c r="N1609" i="94"/>
  <c r="M1609" i="94"/>
  <c r="L1609" i="94"/>
  <c r="K1609" i="94"/>
  <c r="J1609" i="94"/>
  <c r="I1609" i="94"/>
  <c r="H1609" i="94"/>
  <c r="G1609" i="94"/>
  <c r="F1609" i="94"/>
  <c r="E1609" i="94"/>
  <c r="D1609" i="94"/>
  <c r="C1609" i="94"/>
  <c r="B1609" i="94"/>
  <c r="A1609" i="94"/>
  <c r="AC1608" i="94"/>
  <c r="AB1608" i="94"/>
  <c r="AA1608" i="94"/>
  <c r="Z1608" i="94"/>
  <c r="Y1608" i="94"/>
  <c r="X1608" i="94"/>
  <c r="W1608" i="94"/>
  <c r="V1608" i="94"/>
  <c r="U1608" i="94"/>
  <c r="T1608" i="94"/>
  <c r="S1608" i="94"/>
  <c r="R1608" i="94"/>
  <c r="Q1608" i="94"/>
  <c r="P1608" i="94"/>
  <c r="O1608" i="94"/>
  <c r="N1608" i="94"/>
  <c r="M1608" i="94"/>
  <c r="L1608" i="94"/>
  <c r="K1608" i="94"/>
  <c r="J1608" i="94"/>
  <c r="I1608" i="94"/>
  <c r="H1608" i="94"/>
  <c r="G1608" i="94"/>
  <c r="F1608" i="94"/>
  <c r="E1608" i="94"/>
  <c r="D1608" i="94"/>
  <c r="C1608" i="94"/>
  <c r="B1608" i="94"/>
  <c r="A1608" i="94"/>
  <c r="AC1607" i="94"/>
  <c r="AB1607" i="94"/>
  <c r="AA1607" i="94"/>
  <c r="Z1607" i="94"/>
  <c r="Y1607" i="94"/>
  <c r="X1607" i="94"/>
  <c r="W1607" i="94"/>
  <c r="V1607" i="94"/>
  <c r="U1607" i="94"/>
  <c r="T1607" i="94"/>
  <c r="S1607" i="94"/>
  <c r="R1607" i="94"/>
  <c r="Q1607" i="94"/>
  <c r="P1607" i="94"/>
  <c r="O1607" i="94"/>
  <c r="N1607" i="94"/>
  <c r="M1607" i="94"/>
  <c r="L1607" i="94"/>
  <c r="K1607" i="94"/>
  <c r="J1607" i="94"/>
  <c r="I1607" i="94"/>
  <c r="H1607" i="94"/>
  <c r="G1607" i="94"/>
  <c r="F1607" i="94"/>
  <c r="E1607" i="94"/>
  <c r="D1607" i="94"/>
  <c r="C1607" i="94"/>
  <c r="B1607" i="94"/>
  <c r="A1607" i="94"/>
  <c r="AC1606" i="94"/>
  <c r="AB1606" i="94"/>
  <c r="AA1606" i="94"/>
  <c r="Z1606" i="94"/>
  <c r="Y1606" i="94"/>
  <c r="X1606" i="94"/>
  <c r="W1606" i="94"/>
  <c r="V1606" i="94"/>
  <c r="U1606" i="94"/>
  <c r="T1606" i="94"/>
  <c r="S1606" i="94"/>
  <c r="R1606" i="94"/>
  <c r="Q1606" i="94"/>
  <c r="P1606" i="94"/>
  <c r="O1606" i="94"/>
  <c r="N1606" i="94"/>
  <c r="M1606" i="94"/>
  <c r="L1606" i="94"/>
  <c r="K1606" i="94"/>
  <c r="J1606" i="94"/>
  <c r="I1606" i="94"/>
  <c r="H1606" i="94"/>
  <c r="G1606" i="94"/>
  <c r="F1606" i="94"/>
  <c r="E1606" i="94"/>
  <c r="D1606" i="94"/>
  <c r="C1606" i="94"/>
  <c r="B1606" i="94"/>
  <c r="A1606" i="94"/>
  <c r="AC1605" i="94"/>
  <c r="D1605" i="94"/>
  <c r="C1605" i="94"/>
  <c r="B1605" i="94"/>
  <c r="A1605" i="94"/>
  <c r="AC1604" i="94"/>
  <c r="D1604" i="94"/>
  <c r="C1604" i="94"/>
  <c r="B1604" i="94"/>
  <c r="A1604" i="94"/>
  <c r="AC1603" i="94"/>
  <c r="D1603" i="94"/>
  <c r="C1603" i="94"/>
  <c r="B1603" i="94"/>
  <c r="A1603" i="94"/>
  <c r="AC1602" i="94"/>
  <c r="D1602" i="94"/>
  <c r="C1602" i="94"/>
  <c r="B1602" i="94"/>
  <c r="A1602" i="94"/>
  <c r="AC1601" i="94"/>
  <c r="D1601" i="94"/>
  <c r="C1601" i="94"/>
  <c r="B1601" i="94"/>
  <c r="A1601" i="94"/>
  <c r="AC1600" i="94"/>
  <c r="D1600" i="94"/>
  <c r="C1600" i="94"/>
  <c r="B1600" i="94"/>
  <c r="A1600" i="94"/>
  <c r="AC1599" i="94"/>
  <c r="AB1599" i="94"/>
  <c r="AA1599" i="94"/>
  <c r="Z1599" i="94"/>
  <c r="Y1599" i="94"/>
  <c r="X1599" i="94"/>
  <c r="W1599" i="94"/>
  <c r="V1599" i="94"/>
  <c r="U1599" i="94"/>
  <c r="T1599" i="94"/>
  <c r="S1599" i="94"/>
  <c r="R1599" i="94"/>
  <c r="Q1599" i="94"/>
  <c r="P1599" i="94"/>
  <c r="O1599" i="94"/>
  <c r="N1599" i="94"/>
  <c r="M1599" i="94"/>
  <c r="L1599" i="94"/>
  <c r="K1599" i="94"/>
  <c r="J1599" i="94"/>
  <c r="I1599" i="94"/>
  <c r="H1599" i="94"/>
  <c r="G1599" i="94"/>
  <c r="F1599" i="94"/>
  <c r="E1599" i="94"/>
  <c r="D1599" i="94"/>
  <c r="C1599" i="94"/>
  <c r="B1599" i="94"/>
  <c r="A1599" i="94"/>
  <c r="AC1598" i="94"/>
  <c r="AB1598" i="94"/>
  <c r="AA1598" i="94"/>
  <c r="Z1598" i="94"/>
  <c r="Y1598" i="94"/>
  <c r="X1598" i="94"/>
  <c r="W1598" i="94"/>
  <c r="V1598" i="94"/>
  <c r="U1598" i="94"/>
  <c r="T1598" i="94"/>
  <c r="S1598" i="94"/>
  <c r="R1598" i="94"/>
  <c r="Q1598" i="94"/>
  <c r="P1598" i="94"/>
  <c r="O1598" i="94"/>
  <c r="N1598" i="94"/>
  <c r="M1598" i="94"/>
  <c r="L1598" i="94"/>
  <c r="K1598" i="94"/>
  <c r="J1598" i="94"/>
  <c r="I1598" i="94"/>
  <c r="H1598" i="94"/>
  <c r="G1598" i="94"/>
  <c r="F1598" i="94"/>
  <c r="E1598" i="94"/>
  <c r="D1598" i="94"/>
  <c r="C1598" i="94"/>
  <c r="B1598" i="94"/>
  <c r="A1598" i="94"/>
  <c r="AC1597" i="94"/>
  <c r="AB1597" i="94"/>
  <c r="AA1597" i="94"/>
  <c r="Z1597" i="94"/>
  <c r="Y1597" i="94"/>
  <c r="X1597" i="94"/>
  <c r="W1597" i="94"/>
  <c r="V1597" i="94"/>
  <c r="U1597" i="94"/>
  <c r="T1597" i="94"/>
  <c r="S1597" i="94"/>
  <c r="R1597" i="94"/>
  <c r="Q1597" i="94"/>
  <c r="P1597" i="94"/>
  <c r="O1597" i="94"/>
  <c r="N1597" i="94"/>
  <c r="M1597" i="94"/>
  <c r="L1597" i="94"/>
  <c r="K1597" i="94"/>
  <c r="J1597" i="94"/>
  <c r="I1597" i="94"/>
  <c r="H1597" i="94"/>
  <c r="G1597" i="94"/>
  <c r="F1597" i="94"/>
  <c r="E1597" i="94"/>
  <c r="D1597" i="94"/>
  <c r="C1597" i="94"/>
  <c r="B1597" i="94"/>
  <c r="A1597" i="94"/>
  <c r="AC1596" i="94"/>
  <c r="AB1596" i="94"/>
  <c r="AA1596" i="94"/>
  <c r="Z1596" i="94"/>
  <c r="Y1596" i="94"/>
  <c r="X1596" i="94"/>
  <c r="W1596" i="94"/>
  <c r="V1596" i="94"/>
  <c r="U1596" i="94"/>
  <c r="T1596" i="94"/>
  <c r="S1596" i="94"/>
  <c r="R1596" i="94"/>
  <c r="Q1596" i="94"/>
  <c r="P1596" i="94"/>
  <c r="O1596" i="94"/>
  <c r="N1596" i="94"/>
  <c r="M1596" i="94"/>
  <c r="L1596" i="94"/>
  <c r="K1596" i="94"/>
  <c r="J1596" i="94"/>
  <c r="I1596" i="94"/>
  <c r="H1596" i="94"/>
  <c r="G1596" i="94"/>
  <c r="F1596" i="94"/>
  <c r="E1596" i="94"/>
  <c r="D1596" i="94"/>
  <c r="C1596" i="94"/>
  <c r="B1596" i="94"/>
  <c r="A1596" i="94"/>
  <c r="AC1595" i="94"/>
  <c r="D1595" i="94"/>
  <c r="C1595" i="94"/>
  <c r="B1595" i="94"/>
  <c r="A1595" i="94"/>
  <c r="AC1594" i="94"/>
  <c r="D1594" i="94"/>
  <c r="C1594" i="94"/>
  <c r="B1594" i="94"/>
  <c r="A1594" i="94"/>
  <c r="AC1593" i="94"/>
  <c r="D1593" i="94"/>
  <c r="C1593" i="94"/>
  <c r="B1593" i="94"/>
  <c r="A1593" i="94"/>
  <c r="AC1592" i="94"/>
  <c r="D1592" i="94"/>
  <c r="C1592" i="94"/>
  <c r="B1592" i="94"/>
  <c r="A1592" i="94"/>
  <c r="AC1591" i="94"/>
  <c r="D1591" i="94"/>
  <c r="C1591" i="94"/>
  <c r="B1591" i="94"/>
  <c r="A1591" i="94"/>
  <c r="AC1590" i="94"/>
  <c r="D1590" i="94"/>
  <c r="C1590" i="94"/>
  <c r="B1590" i="94"/>
  <c r="A1590" i="94"/>
  <c r="AC1589" i="94"/>
  <c r="AB1589" i="94"/>
  <c r="AA1589" i="94"/>
  <c r="Z1589" i="94"/>
  <c r="Y1589" i="94"/>
  <c r="X1589" i="94"/>
  <c r="W1589" i="94"/>
  <c r="V1589" i="94"/>
  <c r="U1589" i="94"/>
  <c r="T1589" i="94"/>
  <c r="S1589" i="94"/>
  <c r="R1589" i="94"/>
  <c r="Q1589" i="94"/>
  <c r="P1589" i="94"/>
  <c r="O1589" i="94"/>
  <c r="N1589" i="94"/>
  <c r="M1589" i="94"/>
  <c r="L1589" i="94"/>
  <c r="K1589" i="94"/>
  <c r="J1589" i="94"/>
  <c r="I1589" i="94"/>
  <c r="H1589" i="94"/>
  <c r="G1589" i="94"/>
  <c r="F1589" i="94"/>
  <c r="E1589" i="94"/>
  <c r="D1589" i="94"/>
  <c r="C1589" i="94"/>
  <c r="B1589" i="94"/>
  <c r="A1589" i="94"/>
  <c r="AC1588" i="94"/>
  <c r="AB1588" i="94"/>
  <c r="AA1588" i="94"/>
  <c r="Z1588" i="94"/>
  <c r="Y1588" i="94"/>
  <c r="X1588" i="94"/>
  <c r="W1588" i="94"/>
  <c r="V1588" i="94"/>
  <c r="U1588" i="94"/>
  <c r="T1588" i="94"/>
  <c r="S1588" i="94"/>
  <c r="R1588" i="94"/>
  <c r="Q1588" i="94"/>
  <c r="P1588" i="94"/>
  <c r="O1588" i="94"/>
  <c r="N1588" i="94"/>
  <c r="M1588" i="94"/>
  <c r="L1588" i="94"/>
  <c r="K1588" i="94"/>
  <c r="J1588" i="94"/>
  <c r="I1588" i="94"/>
  <c r="H1588" i="94"/>
  <c r="G1588" i="94"/>
  <c r="F1588" i="94"/>
  <c r="E1588" i="94"/>
  <c r="D1588" i="94"/>
  <c r="C1588" i="94"/>
  <c r="B1588" i="94"/>
  <c r="A1588" i="94"/>
  <c r="AC1587" i="94"/>
  <c r="AB1587" i="94"/>
  <c r="AA1587" i="94"/>
  <c r="Z1587" i="94"/>
  <c r="Y1587" i="94"/>
  <c r="X1587" i="94"/>
  <c r="W1587" i="94"/>
  <c r="V1587" i="94"/>
  <c r="U1587" i="94"/>
  <c r="T1587" i="94"/>
  <c r="S1587" i="94"/>
  <c r="R1587" i="94"/>
  <c r="Q1587" i="94"/>
  <c r="P1587" i="94"/>
  <c r="O1587" i="94"/>
  <c r="N1587" i="94"/>
  <c r="M1587" i="94"/>
  <c r="L1587" i="94"/>
  <c r="K1587" i="94"/>
  <c r="J1587" i="94"/>
  <c r="I1587" i="94"/>
  <c r="H1587" i="94"/>
  <c r="G1587" i="94"/>
  <c r="F1587" i="94"/>
  <c r="E1587" i="94"/>
  <c r="D1587" i="94"/>
  <c r="C1587" i="94"/>
  <c r="B1587" i="94"/>
  <c r="A1587" i="94"/>
  <c r="AC1586" i="94"/>
  <c r="AB1586" i="94"/>
  <c r="AA1586" i="94"/>
  <c r="Z1586" i="94"/>
  <c r="Y1586" i="94"/>
  <c r="X1586" i="94"/>
  <c r="W1586" i="94"/>
  <c r="V1586" i="94"/>
  <c r="U1586" i="94"/>
  <c r="T1586" i="94"/>
  <c r="S1586" i="94"/>
  <c r="R1586" i="94"/>
  <c r="Q1586" i="94"/>
  <c r="P1586" i="94"/>
  <c r="O1586" i="94"/>
  <c r="N1586" i="94"/>
  <c r="M1586" i="94"/>
  <c r="L1586" i="94"/>
  <c r="K1586" i="94"/>
  <c r="J1586" i="94"/>
  <c r="I1586" i="94"/>
  <c r="H1586" i="94"/>
  <c r="G1586" i="94"/>
  <c r="F1586" i="94"/>
  <c r="E1586" i="94"/>
  <c r="D1586" i="94"/>
  <c r="C1586" i="94"/>
  <c r="B1586" i="94"/>
  <c r="A1586" i="94"/>
  <c r="AC1585" i="94"/>
  <c r="D1585" i="94"/>
  <c r="C1585" i="94"/>
  <c r="B1585" i="94"/>
  <c r="A1585" i="94"/>
  <c r="AC1584" i="94"/>
  <c r="D1584" i="94"/>
  <c r="C1584" i="94"/>
  <c r="B1584" i="94"/>
  <c r="A1584" i="94"/>
  <c r="AC1583" i="94"/>
  <c r="D1583" i="94"/>
  <c r="C1583" i="94"/>
  <c r="B1583" i="94"/>
  <c r="A1583" i="94"/>
  <c r="AC1582" i="94"/>
  <c r="D1582" i="94"/>
  <c r="C1582" i="94"/>
  <c r="B1582" i="94"/>
  <c r="A1582" i="94"/>
  <c r="AC1581" i="94"/>
  <c r="D1581" i="94"/>
  <c r="C1581" i="94"/>
  <c r="B1581" i="94"/>
  <c r="A1581" i="94"/>
  <c r="AC1580" i="94"/>
  <c r="D1580" i="94"/>
  <c r="C1580" i="94"/>
  <c r="B1580" i="94"/>
  <c r="A1580" i="94"/>
  <c r="AC1579" i="94"/>
  <c r="AB1579" i="94"/>
  <c r="AA1579" i="94"/>
  <c r="Z1579" i="94"/>
  <c r="Y1579" i="94"/>
  <c r="X1579" i="94"/>
  <c r="W1579" i="94"/>
  <c r="V1579" i="94"/>
  <c r="U1579" i="94"/>
  <c r="T1579" i="94"/>
  <c r="S1579" i="94"/>
  <c r="R1579" i="94"/>
  <c r="Q1579" i="94"/>
  <c r="P1579" i="94"/>
  <c r="O1579" i="94"/>
  <c r="N1579" i="94"/>
  <c r="M1579" i="94"/>
  <c r="L1579" i="94"/>
  <c r="K1579" i="94"/>
  <c r="J1579" i="94"/>
  <c r="I1579" i="94"/>
  <c r="H1579" i="94"/>
  <c r="G1579" i="94"/>
  <c r="F1579" i="94"/>
  <c r="E1579" i="94"/>
  <c r="D1579" i="94"/>
  <c r="C1579" i="94"/>
  <c r="B1579" i="94"/>
  <c r="A1579" i="94"/>
  <c r="AC1578" i="94"/>
  <c r="AB1578" i="94"/>
  <c r="AA1578" i="94"/>
  <c r="Z1578" i="94"/>
  <c r="Y1578" i="94"/>
  <c r="X1578" i="94"/>
  <c r="W1578" i="94"/>
  <c r="V1578" i="94"/>
  <c r="U1578" i="94"/>
  <c r="T1578" i="94"/>
  <c r="S1578" i="94"/>
  <c r="R1578" i="94"/>
  <c r="Q1578" i="94"/>
  <c r="P1578" i="94"/>
  <c r="O1578" i="94"/>
  <c r="N1578" i="94"/>
  <c r="M1578" i="94"/>
  <c r="L1578" i="94"/>
  <c r="K1578" i="94"/>
  <c r="J1578" i="94"/>
  <c r="I1578" i="94"/>
  <c r="H1578" i="94"/>
  <c r="G1578" i="94"/>
  <c r="F1578" i="94"/>
  <c r="E1578" i="94"/>
  <c r="D1578" i="94"/>
  <c r="C1578" i="94"/>
  <c r="B1578" i="94"/>
  <c r="A1578" i="94"/>
  <c r="AC1577" i="94"/>
  <c r="AB1577" i="94"/>
  <c r="AA1577" i="94"/>
  <c r="Z1577" i="94"/>
  <c r="Y1577" i="94"/>
  <c r="X1577" i="94"/>
  <c r="W1577" i="94"/>
  <c r="V1577" i="94"/>
  <c r="U1577" i="94"/>
  <c r="T1577" i="94"/>
  <c r="S1577" i="94"/>
  <c r="R1577" i="94"/>
  <c r="Q1577" i="94"/>
  <c r="P1577" i="94"/>
  <c r="O1577" i="94"/>
  <c r="N1577" i="94"/>
  <c r="M1577" i="94"/>
  <c r="L1577" i="94"/>
  <c r="K1577" i="94"/>
  <c r="J1577" i="94"/>
  <c r="I1577" i="94"/>
  <c r="H1577" i="94"/>
  <c r="G1577" i="94"/>
  <c r="F1577" i="94"/>
  <c r="E1577" i="94"/>
  <c r="D1577" i="94"/>
  <c r="C1577" i="94"/>
  <c r="B1577" i="94"/>
  <c r="A1577" i="94"/>
  <c r="AC1576" i="94"/>
  <c r="AB1576" i="94"/>
  <c r="AA1576" i="94"/>
  <c r="Z1576" i="94"/>
  <c r="Y1576" i="94"/>
  <c r="X1576" i="94"/>
  <c r="W1576" i="94"/>
  <c r="V1576" i="94"/>
  <c r="U1576" i="94"/>
  <c r="T1576" i="94"/>
  <c r="S1576" i="94"/>
  <c r="R1576" i="94"/>
  <c r="Q1576" i="94"/>
  <c r="P1576" i="94"/>
  <c r="O1576" i="94"/>
  <c r="N1576" i="94"/>
  <c r="M1576" i="94"/>
  <c r="L1576" i="94"/>
  <c r="K1576" i="94"/>
  <c r="J1576" i="94"/>
  <c r="I1576" i="94"/>
  <c r="H1576" i="94"/>
  <c r="G1576" i="94"/>
  <c r="F1576" i="94"/>
  <c r="E1576" i="94"/>
  <c r="D1576" i="94"/>
  <c r="C1576" i="94"/>
  <c r="B1576" i="94"/>
  <c r="A1576" i="94"/>
  <c r="AC1575" i="94"/>
  <c r="D1575" i="94"/>
  <c r="C1575" i="94"/>
  <c r="B1575" i="94"/>
  <c r="A1575" i="94"/>
  <c r="AC1574" i="94"/>
  <c r="D1574" i="94"/>
  <c r="C1574" i="94"/>
  <c r="B1574" i="94"/>
  <c r="A1574" i="94"/>
  <c r="AC1573" i="94"/>
  <c r="D1573" i="94"/>
  <c r="C1573" i="94"/>
  <c r="B1573" i="94"/>
  <c r="A1573" i="94"/>
  <c r="AC1572" i="94"/>
  <c r="D1572" i="94"/>
  <c r="C1572" i="94"/>
  <c r="B1572" i="94"/>
  <c r="A1572" i="94"/>
  <c r="AC1571" i="94"/>
  <c r="D1571" i="94"/>
  <c r="C1571" i="94"/>
  <c r="B1571" i="94"/>
  <c r="A1571" i="94"/>
  <c r="AC1570" i="94"/>
  <c r="D1570" i="94"/>
  <c r="C1570" i="94"/>
  <c r="B1570" i="94"/>
  <c r="A1570" i="94"/>
  <c r="AC1569" i="94"/>
  <c r="AB1569" i="94"/>
  <c r="AA1569" i="94"/>
  <c r="Z1569" i="94"/>
  <c r="Y1569" i="94"/>
  <c r="X1569" i="94"/>
  <c r="W1569" i="94"/>
  <c r="V1569" i="94"/>
  <c r="U1569" i="94"/>
  <c r="T1569" i="94"/>
  <c r="S1569" i="94"/>
  <c r="R1569" i="94"/>
  <c r="Q1569" i="94"/>
  <c r="P1569" i="94"/>
  <c r="O1569" i="94"/>
  <c r="N1569" i="94"/>
  <c r="M1569" i="94"/>
  <c r="L1569" i="94"/>
  <c r="K1569" i="94"/>
  <c r="J1569" i="94"/>
  <c r="I1569" i="94"/>
  <c r="H1569" i="94"/>
  <c r="G1569" i="94"/>
  <c r="F1569" i="94"/>
  <c r="E1569" i="94"/>
  <c r="D1569" i="94"/>
  <c r="C1569" i="94"/>
  <c r="B1569" i="94"/>
  <c r="A1569" i="94"/>
  <c r="AC1568" i="94"/>
  <c r="AB1568" i="94"/>
  <c r="AA1568" i="94"/>
  <c r="Z1568" i="94"/>
  <c r="Y1568" i="94"/>
  <c r="X1568" i="94"/>
  <c r="W1568" i="94"/>
  <c r="V1568" i="94"/>
  <c r="U1568" i="94"/>
  <c r="T1568" i="94"/>
  <c r="S1568" i="94"/>
  <c r="R1568" i="94"/>
  <c r="Q1568" i="94"/>
  <c r="P1568" i="94"/>
  <c r="O1568" i="94"/>
  <c r="N1568" i="94"/>
  <c r="M1568" i="94"/>
  <c r="L1568" i="94"/>
  <c r="K1568" i="94"/>
  <c r="J1568" i="94"/>
  <c r="I1568" i="94"/>
  <c r="H1568" i="94"/>
  <c r="G1568" i="94"/>
  <c r="F1568" i="94"/>
  <c r="E1568" i="94"/>
  <c r="D1568" i="94"/>
  <c r="C1568" i="94"/>
  <c r="B1568" i="94"/>
  <c r="A1568" i="94"/>
  <c r="AC1567" i="94"/>
  <c r="AB1567" i="94"/>
  <c r="AA1567" i="94"/>
  <c r="Z1567" i="94"/>
  <c r="Y1567" i="94"/>
  <c r="X1567" i="94"/>
  <c r="W1567" i="94"/>
  <c r="V1567" i="94"/>
  <c r="U1567" i="94"/>
  <c r="T1567" i="94"/>
  <c r="S1567" i="94"/>
  <c r="R1567" i="94"/>
  <c r="Q1567" i="94"/>
  <c r="P1567" i="94"/>
  <c r="O1567" i="94"/>
  <c r="N1567" i="94"/>
  <c r="M1567" i="94"/>
  <c r="L1567" i="94"/>
  <c r="K1567" i="94"/>
  <c r="J1567" i="94"/>
  <c r="I1567" i="94"/>
  <c r="H1567" i="94"/>
  <c r="G1567" i="94"/>
  <c r="F1567" i="94"/>
  <c r="E1567" i="94"/>
  <c r="D1567" i="94"/>
  <c r="C1567" i="94"/>
  <c r="B1567" i="94"/>
  <c r="A1567" i="94"/>
  <c r="AC1566" i="94"/>
  <c r="AB1566" i="94"/>
  <c r="AA1566" i="94"/>
  <c r="Z1566" i="94"/>
  <c r="Y1566" i="94"/>
  <c r="X1566" i="94"/>
  <c r="W1566" i="94"/>
  <c r="V1566" i="94"/>
  <c r="U1566" i="94"/>
  <c r="T1566" i="94"/>
  <c r="S1566" i="94"/>
  <c r="R1566" i="94"/>
  <c r="Q1566" i="94"/>
  <c r="P1566" i="94"/>
  <c r="O1566" i="94"/>
  <c r="N1566" i="94"/>
  <c r="M1566" i="94"/>
  <c r="L1566" i="94"/>
  <c r="K1566" i="94"/>
  <c r="J1566" i="94"/>
  <c r="I1566" i="94"/>
  <c r="H1566" i="94"/>
  <c r="G1566" i="94"/>
  <c r="F1566" i="94"/>
  <c r="E1566" i="94"/>
  <c r="D1566" i="94"/>
  <c r="C1566" i="94"/>
  <c r="B1566" i="94"/>
  <c r="A1566" i="94"/>
  <c r="AC1565" i="94"/>
  <c r="D1565" i="94"/>
  <c r="C1565" i="94"/>
  <c r="B1565" i="94"/>
  <c r="A1565" i="94"/>
  <c r="AC1564" i="94"/>
  <c r="D1564" i="94"/>
  <c r="C1564" i="94"/>
  <c r="B1564" i="94"/>
  <c r="A1564" i="94"/>
  <c r="AC1563" i="94"/>
  <c r="D1563" i="94"/>
  <c r="C1563" i="94"/>
  <c r="B1563" i="94"/>
  <c r="A1563" i="94"/>
  <c r="AC1562" i="94"/>
  <c r="D1562" i="94"/>
  <c r="C1562" i="94"/>
  <c r="B1562" i="94"/>
  <c r="AC1561" i="94"/>
  <c r="D1561" i="94"/>
  <c r="C1561" i="94"/>
  <c r="B1561" i="94"/>
  <c r="A1561" i="94"/>
  <c r="AC1560" i="94"/>
  <c r="D1560" i="94"/>
  <c r="C1560" i="94"/>
  <c r="B1560" i="94"/>
  <c r="A1560" i="94"/>
  <c r="AC1559" i="94"/>
  <c r="AB1559" i="94"/>
  <c r="AA1559" i="94"/>
  <c r="Z1559" i="94"/>
  <c r="Y1559" i="94"/>
  <c r="X1559" i="94"/>
  <c r="W1559" i="94"/>
  <c r="V1559" i="94"/>
  <c r="U1559" i="94"/>
  <c r="T1559" i="94"/>
  <c r="S1559" i="94"/>
  <c r="R1559" i="94"/>
  <c r="Q1559" i="94"/>
  <c r="P1559" i="94"/>
  <c r="O1559" i="94"/>
  <c r="N1559" i="94"/>
  <c r="M1559" i="94"/>
  <c r="L1559" i="94"/>
  <c r="K1559" i="94"/>
  <c r="J1559" i="94"/>
  <c r="I1559" i="94"/>
  <c r="H1559" i="94"/>
  <c r="G1559" i="94"/>
  <c r="F1559" i="94"/>
  <c r="E1559" i="94"/>
  <c r="D1559" i="94"/>
  <c r="C1559" i="94"/>
  <c r="B1559" i="94"/>
  <c r="A1559" i="94"/>
  <c r="AC1558" i="94"/>
  <c r="AB1558" i="94"/>
  <c r="AA1558" i="94"/>
  <c r="Z1558" i="94"/>
  <c r="Y1558" i="94"/>
  <c r="X1558" i="94"/>
  <c r="W1558" i="94"/>
  <c r="V1558" i="94"/>
  <c r="U1558" i="94"/>
  <c r="T1558" i="94"/>
  <c r="S1558" i="94"/>
  <c r="R1558" i="94"/>
  <c r="Q1558" i="94"/>
  <c r="P1558" i="94"/>
  <c r="O1558" i="94"/>
  <c r="N1558" i="94"/>
  <c r="M1558" i="94"/>
  <c r="L1558" i="94"/>
  <c r="K1558" i="94"/>
  <c r="J1558" i="94"/>
  <c r="I1558" i="94"/>
  <c r="H1558" i="94"/>
  <c r="G1558" i="94"/>
  <c r="F1558" i="94"/>
  <c r="E1558" i="94"/>
  <c r="D1558" i="94"/>
  <c r="C1558" i="94"/>
  <c r="B1558" i="94"/>
  <c r="A1558" i="94"/>
  <c r="AC1557" i="94"/>
  <c r="AB1557" i="94"/>
  <c r="AA1557" i="94"/>
  <c r="Z1557" i="94"/>
  <c r="Y1557" i="94"/>
  <c r="X1557" i="94"/>
  <c r="W1557" i="94"/>
  <c r="V1557" i="94"/>
  <c r="U1557" i="94"/>
  <c r="T1557" i="94"/>
  <c r="S1557" i="94"/>
  <c r="R1557" i="94"/>
  <c r="Q1557" i="94"/>
  <c r="P1557" i="94"/>
  <c r="O1557" i="94"/>
  <c r="N1557" i="94"/>
  <c r="M1557" i="94"/>
  <c r="L1557" i="94"/>
  <c r="K1557" i="94"/>
  <c r="J1557" i="94"/>
  <c r="I1557" i="94"/>
  <c r="H1557" i="94"/>
  <c r="G1557" i="94"/>
  <c r="F1557" i="94"/>
  <c r="E1557" i="94"/>
  <c r="D1557" i="94"/>
  <c r="C1557" i="94"/>
  <c r="B1557" i="94"/>
  <c r="A1557" i="94"/>
  <c r="AC1556" i="94"/>
  <c r="AB1556" i="94"/>
  <c r="AA1556" i="94"/>
  <c r="Z1556" i="94"/>
  <c r="Y1556" i="94"/>
  <c r="X1556" i="94"/>
  <c r="W1556" i="94"/>
  <c r="V1556" i="94"/>
  <c r="U1556" i="94"/>
  <c r="T1556" i="94"/>
  <c r="S1556" i="94"/>
  <c r="R1556" i="94"/>
  <c r="Q1556" i="94"/>
  <c r="P1556" i="94"/>
  <c r="O1556" i="94"/>
  <c r="N1556" i="94"/>
  <c r="M1556" i="94"/>
  <c r="L1556" i="94"/>
  <c r="K1556" i="94"/>
  <c r="J1556" i="94"/>
  <c r="I1556" i="94"/>
  <c r="H1556" i="94"/>
  <c r="G1556" i="94"/>
  <c r="F1556" i="94"/>
  <c r="E1556" i="94"/>
  <c r="D1556" i="94"/>
  <c r="C1556" i="94"/>
  <c r="B1556" i="94"/>
  <c r="A1556" i="94"/>
  <c r="AC1555" i="94"/>
  <c r="D1555" i="94"/>
  <c r="C1555" i="94"/>
  <c r="B1555" i="94"/>
  <c r="A1555" i="94"/>
  <c r="AC1554" i="94"/>
  <c r="D1554" i="94"/>
  <c r="C1554" i="94"/>
  <c r="B1554" i="94"/>
  <c r="A1554" i="94"/>
  <c r="AC1553" i="94"/>
  <c r="D1553" i="94"/>
  <c r="C1553" i="94"/>
  <c r="B1553" i="94"/>
  <c r="A1553" i="94"/>
  <c r="AC1552" i="94"/>
  <c r="D1552" i="94"/>
  <c r="C1552" i="94"/>
  <c r="B1552" i="94"/>
  <c r="A1552" i="94"/>
  <c r="AC1551" i="94"/>
  <c r="D1551" i="94"/>
  <c r="C1551" i="94"/>
  <c r="B1551" i="94"/>
  <c r="A1551" i="94"/>
  <c r="AC1550" i="94"/>
  <c r="D1550" i="94"/>
  <c r="C1550" i="94"/>
  <c r="B1550" i="94"/>
  <c r="A1550" i="94"/>
  <c r="AC1549" i="94"/>
  <c r="AB1549" i="94"/>
  <c r="AA1549" i="94"/>
  <c r="Z1549" i="94"/>
  <c r="Y1549" i="94"/>
  <c r="X1549" i="94"/>
  <c r="W1549" i="94"/>
  <c r="V1549" i="94"/>
  <c r="U1549" i="94"/>
  <c r="T1549" i="94"/>
  <c r="S1549" i="94"/>
  <c r="R1549" i="94"/>
  <c r="Q1549" i="94"/>
  <c r="P1549" i="94"/>
  <c r="O1549" i="94"/>
  <c r="N1549" i="94"/>
  <c r="M1549" i="94"/>
  <c r="L1549" i="94"/>
  <c r="K1549" i="94"/>
  <c r="J1549" i="94"/>
  <c r="I1549" i="94"/>
  <c r="H1549" i="94"/>
  <c r="G1549" i="94"/>
  <c r="F1549" i="94"/>
  <c r="E1549" i="94"/>
  <c r="D1549" i="94"/>
  <c r="C1549" i="94"/>
  <c r="B1549" i="94"/>
  <c r="A1549" i="94"/>
  <c r="AC1548" i="94"/>
  <c r="AB1548" i="94"/>
  <c r="AA1548" i="94"/>
  <c r="Z1548" i="94"/>
  <c r="Y1548" i="94"/>
  <c r="X1548" i="94"/>
  <c r="W1548" i="94"/>
  <c r="V1548" i="94"/>
  <c r="U1548" i="94"/>
  <c r="T1548" i="94"/>
  <c r="S1548" i="94"/>
  <c r="R1548" i="94"/>
  <c r="Q1548" i="94"/>
  <c r="P1548" i="94"/>
  <c r="O1548" i="94"/>
  <c r="N1548" i="94"/>
  <c r="M1548" i="94"/>
  <c r="L1548" i="94"/>
  <c r="K1548" i="94"/>
  <c r="J1548" i="94"/>
  <c r="I1548" i="94"/>
  <c r="H1548" i="94"/>
  <c r="G1548" i="94"/>
  <c r="F1548" i="94"/>
  <c r="E1548" i="94"/>
  <c r="D1548" i="94"/>
  <c r="C1548" i="94"/>
  <c r="B1548" i="94"/>
  <c r="A1548" i="94"/>
  <c r="AC1547" i="94"/>
  <c r="AB1547" i="94"/>
  <c r="AA1547" i="94"/>
  <c r="Z1547" i="94"/>
  <c r="Y1547" i="94"/>
  <c r="X1547" i="94"/>
  <c r="W1547" i="94"/>
  <c r="V1547" i="94"/>
  <c r="U1547" i="94"/>
  <c r="T1547" i="94"/>
  <c r="S1547" i="94"/>
  <c r="R1547" i="94"/>
  <c r="Q1547" i="94"/>
  <c r="P1547" i="94"/>
  <c r="O1547" i="94"/>
  <c r="N1547" i="94"/>
  <c r="M1547" i="94"/>
  <c r="L1547" i="94"/>
  <c r="K1547" i="94"/>
  <c r="J1547" i="94"/>
  <c r="I1547" i="94"/>
  <c r="H1547" i="94"/>
  <c r="G1547" i="94"/>
  <c r="F1547" i="94"/>
  <c r="E1547" i="94"/>
  <c r="D1547" i="94"/>
  <c r="C1547" i="94"/>
  <c r="B1547" i="94"/>
  <c r="A1547" i="94"/>
  <c r="AC1546" i="94"/>
  <c r="AB1546" i="94"/>
  <c r="AA1546" i="94"/>
  <c r="Z1546" i="94"/>
  <c r="Y1546" i="94"/>
  <c r="X1546" i="94"/>
  <c r="W1546" i="94"/>
  <c r="V1546" i="94"/>
  <c r="U1546" i="94"/>
  <c r="T1546" i="94"/>
  <c r="S1546" i="94"/>
  <c r="R1546" i="94"/>
  <c r="Q1546" i="94"/>
  <c r="P1546" i="94"/>
  <c r="O1546" i="94"/>
  <c r="N1546" i="94"/>
  <c r="M1546" i="94"/>
  <c r="L1546" i="94"/>
  <c r="K1546" i="94"/>
  <c r="J1546" i="94"/>
  <c r="I1546" i="94"/>
  <c r="H1546" i="94"/>
  <c r="G1546" i="94"/>
  <c r="F1546" i="94"/>
  <c r="E1546" i="94"/>
  <c r="D1546" i="94"/>
  <c r="C1546" i="94"/>
  <c r="B1546" i="94"/>
  <c r="A1546" i="94"/>
  <c r="AC1545" i="94"/>
  <c r="D1545" i="94"/>
  <c r="C1545" i="94"/>
  <c r="B1545" i="94"/>
  <c r="A1545" i="94"/>
  <c r="AC1544" i="94"/>
  <c r="D1544" i="94"/>
  <c r="C1544" i="94"/>
  <c r="B1544" i="94"/>
  <c r="A1544" i="94"/>
  <c r="AC1543" i="94"/>
  <c r="D1543" i="94"/>
  <c r="C1543" i="94"/>
  <c r="B1543" i="94"/>
  <c r="A1543" i="94"/>
  <c r="AC1542" i="94"/>
  <c r="D1542" i="94"/>
  <c r="C1542" i="94"/>
  <c r="B1542" i="94"/>
  <c r="A1542" i="94"/>
  <c r="AC1541" i="94"/>
  <c r="D1541" i="94"/>
  <c r="C1541" i="94"/>
  <c r="B1541" i="94"/>
  <c r="A1541" i="94"/>
  <c r="AC1540" i="94"/>
  <c r="D1540" i="94"/>
  <c r="C1540" i="94"/>
  <c r="B1540" i="94"/>
  <c r="A1540" i="94"/>
  <c r="AC1539" i="94"/>
  <c r="AB1539" i="94"/>
  <c r="AA1539" i="94"/>
  <c r="Z1539" i="94"/>
  <c r="Y1539" i="94"/>
  <c r="X1539" i="94"/>
  <c r="W1539" i="94"/>
  <c r="V1539" i="94"/>
  <c r="U1539" i="94"/>
  <c r="T1539" i="94"/>
  <c r="S1539" i="94"/>
  <c r="R1539" i="94"/>
  <c r="Q1539" i="94"/>
  <c r="P1539" i="94"/>
  <c r="O1539" i="94"/>
  <c r="N1539" i="94"/>
  <c r="M1539" i="94"/>
  <c r="L1539" i="94"/>
  <c r="K1539" i="94"/>
  <c r="J1539" i="94"/>
  <c r="I1539" i="94"/>
  <c r="H1539" i="94"/>
  <c r="G1539" i="94"/>
  <c r="F1539" i="94"/>
  <c r="E1539" i="94"/>
  <c r="D1539" i="94"/>
  <c r="C1539" i="94"/>
  <c r="B1539" i="94"/>
  <c r="A1539" i="94"/>
  <c r="AC1538" i="94"/>
  <c r="AB1538" i="94"/>
  <c r="AA1538" i="94"/>
  <c r="Z1538" i="94"/>
  <c r="Y1538" i="94"/>
  <c r="X1538" i="94"/>
  <c r="W1538" i="94"/>
  <c r="V1538" i="94"/>
  <c r="U1538" i="94"/>
  <c r="T1538" i="94"/>
  <c r="S1538" i="94"/>
  <c r="R1538" i="94"/>
  <c r="Q1538" i="94"/>
  <c r="P1538" i="94"/>
  <c r="O1538" i="94"/>
  <c r="N1538" i="94"/>
  <c r="M1538" i="94"/>
  <c r="L1538" i="94"/>
  <c r="K1538" i="94"/>
  <c r="J1538" i="94"/>
  <c r="I1538" i="94"/>
  <c r="H1538" i="94"/>
  <c r="G1538" i="94"/>
  <c r="F1538" i="94"/>
  <c r="E1538" i="94"/>
  <c r="D1538" i="94"/>
  <c r="C1538" i="94"/>
  <c r="B1538" i="94"/>
  <c r="A1538" i="94"/>
  <c r="AC1537" i="94"/>
  <c r="AB1537" i="94"/>
  <c r="AA1537" i="94"/>
  <c r="Z1537" i="94"/>
  <c r="Y1537" i="94"/>
  <c r="X1537" i="94"/>
  <c r="W1537" i="94"/>
  <c r="V1537" i="94"/>
  <c r="U1537" i="94"/>
  <c r="T1537" i="94"/>
  <c r="S1537" i="94"/>
  <c r="R1537" i="94"/>
  <c r="Q1537" i="94"/>
  <c r="P1537" i="94"/>
  <c r="O1537" i="94"/>
  <c r="N1537" i="94"/>
  <c r="M1537" i="94"/>
  <c r="L1537" i="94"/>
  <c r="K1537" i="94"/>
  <c r="J1537" i="94"/>
  <c r="I1537" i="94"/>
  <c r="H1537" i="94"/>
  <c r="G1537" i="94"/>
  <c r="F1537" i="94"/>
  <c r="E1537" i="94"/>
  <c r="D1537" i="94"/>
  <c r="C1537" i="94"/>
  <c r="B1537" i="94"/>
  <c r="A1537" i="94"/>
  <c r="AC1536" i="94"/>
  <c r="AB1536" i="94"/>
  <c r="AA1536" i="94"/>
  <c r="Z1536" i="94"/>
  <c r="Y1536" i="94"/>
  <c r="X1536" i="94"/>
  <c r="W1536" i="94"/>
  <c r="V1536" i="94"/>
  <c r="U1536" i="94"/>
  <c r="T1536" i="94"/>
  <c r="S1536" i="94"/>
  <c r="R1536" i="94"/>
  <c r="Q1536" i="94"/>
  <c r="P1536" i="94"/>
  <c r="O1536" i="94"/>
  <c r="N1536" i="94"/>
  <c r="M1536" i="94"/>
  <c r="L1536" i="94"/>
  <c r="K1536" i="94"/>
  <c r="J1536" i="94"/>
  <c r="I1536" i="94"/>
  <c r="H1536" i="94"/>
  <c r="G1536" i="94"/>
  <c r="F1536" i="94"/>
  <c r="E1536" i="94"/>
  <c r="D1536" i="94"/>
  <c r="C1536" i="94"/>
  <c r="B1536" i="94"/>
  <c r="A1536" i="94"/>
  <c r="AC1535" i="94"/>
  <c r="D1535" i="94"/>
  <c r="C1535" i="94"/>
  <c r="B1535" i="94"/>
  <c r="A1535" i="94"/>
  <c r="AC1534" i="94"/>
  <c r="D1534" i="94"/>
  <c r="C1534" i="94"/>
  <c r="B1534" i="94"/>
  <c r="A1534" i="94"/>
  <c r="AC1533" i="94"/>
  <c r="D1533" i="94"/>
  <c r="C1533" i="94"/>
  <c r="B1533" i="94"/>
  <c r="A1533" i="94"/>
  <c r="AC1532" i="94"/>
  <c r="D1532" i="94"/>
  <c r="C1532" i="94"/>
  <c r="B1532" i="94"/>
  <c r="A1532" i="94"/>
  <c r="AC1531" i="94"/>
  <c r="D1531" i="94"/>
  <c r="C1531" i="94"/>
  <c r="B1531" i="94"/>
  <c r="A1531" i="94"/>
  <c r="AC1530" i="94"/>
  <c r="D1530" i="94"/>
  <c r="C1530" i="94"/>
  <c r="B1530" i="94"/>
  <c r="A1530" i="94"/>
  <c r="AC1529" i="94"/>
  <c r="AB1529" i="94"/>
  <c r="AA1529" i="94"/>
  <c r="Z1529" i="94"/>
  <c r="Y1529" i="94"/>
  <c r="X1529" i="94"/>
  <c r="W1529" i="94"/>
  <c r="V1529" i="94"/>
  <c r="U1529" i="94"/>
  <c r="T1529" i="94"/>
  <c r="S1529" i="94"/>
  <c r="R1529" i="94"/>
  <c r="Q1529" i="94"/>
  <c r="P1529" i="94"/>
  <c r="O1529" i="94"/>
  <c r="N1529" i="94"/>
  <c r="M1529" i="94"/>
  <c r="L1529" i="94"/>
  <c r="K1529" i="94"/>
  <c r="J1529" i="94"/>
  <c r="I1529" i="94"/>
  <c r="H1529" i="94"/>
  <c r="G1529" i="94"/>
  <c r="F1529" i="94"/>
  <c r="E1529" i="94"/>
  <c r="D1529" i="94"/>
  <c r="C1529" i="94"/>
  <c r="B1529" i="94"/>
  <c r="A1529" i="94"/>
  <c r="AC1528" i="94"/>
  <c r="AB1528" i="94"/>
  <c r="AA1528" i="94"/>
  <c r="Z1528" i="94"/>
  <c r="Y1528" i="94"/>
  <c r="X1528" i="94"/>
  <c r="W1528" i="94"/>
  <c r="V1528" i="94"/>
  <c r="U1528" i="94"/>
  <c r="T1528" i="94"/>
  <c r="S1528" i="94"/>
  <c r="R1528" i="94"/>
  <c r="Q1528" i="94"/>
  <c r="P1528" i="94"/>
  <c r="O1528" i="94"/>
  <c r="N1528" i="94"/>
  <c r="M1528" i="94"/>
  <c r="L1528" i="94"/>
  <c r="K1528" i="94"/>
  <c r="J1528" i="94"/>
  <c r="I1528" i="94"/>
  <c r="H1528" i="94"/>
  <c r="G1528" i="94"/>
  <c r="F1528" i="94"/>
  <c r="E1528" i="94"/>
  <c r="D1528" i="94"/>
  <c r="C1528" i="94"/>
  <c r="B1528" i="94"/>
  <c r="A1528" i="94"/>
  <c r="AC1527" i="94"/>
  <c r="AB1527" i="94"/>
  <c r="AA1527" i="94"/>
  <c r="Z1527" i="94"/>
  <c r="Y1527" i="94"/>
  <c r="X1527" i="94"/>
  <c r="W1527" i="94"/>
  <c r="V1527" i="94"/>
  <c r="U1527" i="94"/>
  <c r="T1527" i="94"/>
  <c r="S1527" i="94"/>
  <c r="R1527" i="94"/>
  <c r="Q1527" i="94"/>
  <c r="P1527" i="94"/>
  <c r="O1527" i="94"/>
  <c r="N1527" i="94"/>
  <c r="M1527" i="94"/>
  <c r="L1527" i="94"/>
  <c r="K1527" i="94"/>
  <c r="J1527" i="94"/>
  <c r="I1527" i="94"/>
  <c r="H1527" i="94"/>
  <c r="G1527" i="94"/>
  <c r="F1527" i="94"/>
  <c r="E1527" i="94"/>
  <c r="D1527" i="94"/>
  <c r="C1527" i="94"/>
  <c r="B1527" i="94"/>
  <c r="A1527" i="94"/>
  <c r="AC1526" i="94"/>
  <c r="AB1526" i="94"/>
  <c r="AA1526" i="94"/>
  <c r="Z1526" i="94"/>
  <c r="Y1526" i="94"/>
  <c r="X1526" i="94"/>
  <c r="W1526" i="94"/>
  <c r="V1526" i="94"/>
  <c r="U1526" i="94"/>
  <c r="T1526" i="94"/>
  <c r="S1526" i="94"/>
  <c r="R1526" i="94"/>
  <c r="Q1526" i="94"/>
  <c r="P1526" i="94"/>
  <c r="O1526" i="94"/>
  <c r="N1526" i="94"/>
  <c r="M1526" i="94"/>
  <c r="L1526" i="94"/>
  <c r="K1526" i="94"/>
  <c r="J1526" i="94"/>
  <c r="I1526" i="94"/>
  <c r="H1526" i="94"/>
  <c r="G1526" i="94"/>
  <c r="F1526" i="94"/>
  <c r="E1526" i="94"/>
  <c r="D1526" i="94"/>
  <c r="C1526" i="94"/>
  <c r="B1526" i="94"/>
  <c r="A1526" i="94"/>
  <c r="AC1525" i="94"/>
  <c r="D1525" i="94"/>
  <c r="C1525" i="94"/>
  <c r="B1525" i="94"/>
  <c r="A1525" i="94"/>
  <c r="AC1524" i="94"/>
  <c r="D1524" i="94"/>
  <c r="C1524" i="94"/>
  <c r="B1524" i="94"/>
  <c r="A1524" i="94"/>
  <c r="AC1523" i="94"/>
  <c r="D1523" i="94"/>
  <c r="C1523" i="94"/>
  <c r="B1523" i="94"/>
  <c r="A1523" i="94"/>
  <c r="AC1522" i="94"/>
  <c r="D1522" i="94"/>
  <c r="C1522" i="94"/>
  <c r="B1522" i="94"/>
  <c r="A1522" i="94"/>
  <c r="AC1521" i="94"/>
  <c r="D1521" i="94"/>
  <c r="C1521" i="94"/>
  <c r="B1521" i="94"/>
  <c r="A1521" i="94"/>
  <c r="AC1520" i="94"/>
  <c r="D1520" i="94"/>
  <c r="C1520" i="94"/>
  <c r="B1520" i="94"/>
  <c r="A1520" i="94"/>
  <c r="AC1519" i="94"/>
  <c r="AB1519" i="94"/>
  <c r="AA1519" i="94"/>
  <c r="Z1519" i="94"/>
  <c r="Y1519" i="94"/>
  <c r="X1519" i="94"/>
  <c r="W1519" i="94"/>
  <c r="V1519" i="94"/>
  <c r="U1519" i="94"/>
  <c r="T1519" i="94"/>
  <c r="S1519" i="94"/>
  <c r="R1519" i="94"/>
  <c r="Q1519" i="94"/>
  <c r="P1519" i="94"/>
  <c r="O1519" i="94"/>
  <c r="N1519" i="94"/>
  <c r="M1519" i="94"/>
  <c r="L1519" i="94"/>
  <c r="K1519" i="94"/>
  <c r="J1519" i="94"/>
  <c r="I1519" i="94"/>
  <c r="H1519" i="94"/>
  <c r="G1519" i="94"/>
  <c r="F1519" i="94"/>
  <c r="E1519" i="94"/>
  <c r="D1519" i="94"/>
  <c r="C1519" i="94"/>
  <c r="B1519" i="94"/>
  <c r="A1519" i="94"/>
  <c r="AC1518" i="94"/>
  <c r="AB1518" i="94"/>
  <c r="AA1518" i="94"/>
  <c r="Z1518" i="94"/>
  <c r="Y1518" i="94"/>
  <c r="X1518" i="94"/>
  <c r="W1518" i="94"/>
  <c r="V1518" i="94"/>
  <c r="U1518" i="94"/>
  <c r="T1518" i="94"/>
  <c r="S1518" i="94"/>
  <c r="R1518" i="94"/>
  <c r="Q1518" i="94"/>
  <c r="P1518" i="94"/>
  <c r="O1518" i="94"/>
  <c r="N1518" i="94"/>
  <c r="M1518" i="94"/>
  <c r="L1518" i="94"/>
  <c r="K1518" i="94"/>
  <c r="J1518" i="94"/>
  <c r="I1518" i="94"/>
  <c r="H1518" i="94"/>
  <c r="G1518" i="94"/>
  <c r="F1518" i="94"/>
  <c r="E1518" i="94"/>
  <c r="D1518" i="94"/>
  <c r="C1518" i="94"/>
  <c r="B1518" i="94"/>
  <c r="A1518" i="94"/>
  <c r="AC1517" i="94"/>
  <c r="AB1517" i="94"/>
  <c r="AA1517" i="94"/>
  <c r="Z1517" i="94"/>
  <c r="Y1517" i="94"/>
  <c r="X1517" i="94"/>
  <c r="W1517" i="94"/>
  <c r="V1517" i="94"/>
  <c r="U1517" i="94"/>
  <c r="T1517" i="94"/>
  <c r="S1517" i="94"/>
  <c r="R1517" i="94"/>
  <c r="Q1517" i="94"/>
  <c r="P1517" i="94"/>
  <c r="O1517" i="94"/>
  <c r="N1517" i="94"/>
  <c r="M1517" i="94"/>
  <c r="L1517" i="94"/>
  <c r="K1517" i="94"/>
  <c r="J1517" i="94"/>
  <c r="I1517" i="94"/>
  <c r="H1517" i="94"/>
  <c r="G1517" i="94"/>
  <c r="F1517" i="94"/>
  <c r="E1517" i="94"/>
  <c r="D1517" i="94"/>
  <c r="C1517" i="94"/>
  <c r="B1517" i="94"/>
  <c r="A1517" i="94"/>
  <c r="AC1516" i="94"/>
  <c r="AB1516" i="94"/>
  <c r="AA1516" i="94"/>
  <c r="Z1516" i="94"/>
  <c r="Y1516" i="94"/>
  <c r="X1516" i="94"/>
  <c r="W1516" i="94"/>
  <c r="V1516" i="94"/>
  <c r="U1516" i="94"/>
  <c r="T1516" i="94"/>
  <c r="S1516" i="94"/>
  <c r="R1516" i="94"/>
  <c r="Q1516" i="94"/>
  <c r="P1516" i="94"/>
  <c r="O1516" i="94"/>
  <c r="N1516" i="94"/>
  <c r="M1516" i="94"/>
  <c r="L1516" i="94"/>
  <c r="K1516" i="94"/>
  <c r="J1516" i="94"/>
  <c r="I1516" i="94"/>
  <c r="H1516" i="94"/>
  <c r="G1516" i="94"/>
  <c r="F1516" i="94"/>
  <c r="E1516" i="94"/>
  <c r="D1516" i="94"/>
  <c r="C1516" i="94"/>
  <c r="B1516" i="94"/>
  <c r="A1516" i="94"/>
  <c r="AC1515" i="94"/>
  <c r="D1515" i="94"/>
  <c r="C1515" i="94"/>
  <c r="B1515" i="94"/>
  <c r="A1515" i="94"/>
  <c r="AC1514" i="94"/>
  <c r="D1514" i="94"/>
  <c r="C1514" i="94"/>
  <c r="B1514" i="94"/>
  <c r="A1514" i="94"/>
  <c r="AC1513" i="94"/>
  <c r="D1513" i="94"/>
  <c r="C1513" i="94"/>
  <c r="B1513" i="94"/>
  <c r="A1513" i="94"/>
  <c r="AC1512" i="94"/>
  <c r="D1512" i="94"/>
  <c r="C1512" i="94"/>
  <c r="B1512" i="94"/>
  <c r="A1512" i="94"/>
  <c r="AC1511" i="94"/>
  <c r="D1511" i="94"/>
  <c r="C1511" i="94"/>
  <c r="B1511" i="94"/>
  <c r="A1511" i="94"/>
  <c r="AC1510" i="94"/>
  <c r="D1510" i="94"/>
  <c r="C1510" i="94"/>
  <c r="B1510" i="94"/>
  <c r="A1510" i="94"/>
  <c r="AC1509" i="94"/>
  <c r="AB1509" i="94"/>
  <c r="AA1509" i="94"/>
  <c r="Z1509" i="94"/>
  <c r="Y1509" i="94"/>
  <c r="X1509" i="94"/>
  <c r="W1509" i="94"/>
  <c r="V1509" i="94"/>
  <c r="U1509" i="94"/>
  <c r="T1509" i="94"/>
  <c r="S1509" i="94"/>
  <c r="R1509" i="94"/>
  <c r="Q1509" i="94"/>
  <c r="P1509" i="94"/>
  <c r="O1509" i="94"/>
  <c r="N1509" i="94"/>
  <c r="M1509" i="94"/>
  <c r="L1509" i="94"/>
  <c r="K1509" i="94"/>
  <c r="J1509" i="94"/>
  <c r="I1509" i="94"/>
  <c r="H1509" i="94"/>
  <c r="G1509" i="94"/>
  <c r="F1509" i="94"/>
  <c r="E1509" i="94"/>
  <c r="D1509" i="94"/>
  <c r="C1509" i="94"/>
  <c r="B1509" i="94"/>
  <c r="A1509" i="94"/>
  <c r="AC1508" i="94"/>
  <c r="AB1508" i="94"/>
  <c r="AA1508" i="94"/>
  <c r="Z1508" i="94"/>
  <c r="Y1508" i="94"/>
  <c r="X1508" i="94"/>
  <c r="W1508" i="94"/>
  <c r="V1508" i="94"/>
  <c r="U1508" i="94"/>
  <c r="T1508" i="94"/>
  <c r="S1508" i="94"/>
  <c r="R1508" i="94"/>
  <c r="Q1508" i="94"/>
  <c r="P1508" i="94"/>
  <c r="O1508" i="94"/>
  <c r="N1508" i="94"/>
  <c r="M1508" i="94"/>
  <c r="L1508" i="94"/>
  <c r="K1508" i="94"/>
  <c r="J1508" i="94"/>
  <c r="I1508" i="94"/>
  <c r="H1508" i="94"/>
  <c r="G1508" i="94"/>
  <c r="F1508" i="94"/>
  <c r="E1508" i="94"/>
  <c r="D1508" i="94"/>
  <c r="C1508" i="94"/>
  <c r="B1508" i="94"/>
  <c r="A1508" i="94"/>
  <c r="AC1507" i="94"/>
  <c r="AB1507" i="94"/>
  <c r="AA1507" i="94"/>
  <c r="Z1507" i="94"/>
  <c r="Y1507" i="94"/>
  <c r="X1507" i="94"/>
  <c r="W1507" i="94"/>
  <c r="V1507" i="94"/>
  <c r="U1507" i="94"/>
  <c r="T1507" i="94"/>
  <c r="S1507" i="94"/>
  <c r="R1507" i="94"/>
  <c r="Q1507" i="94"/>
  <c r="P1507" i="94"/>
  <c r="O1507" i="94"/>
  <c r="N1507" i="94"/>
  <c r="M1507" i="94"/>
  <c r="L1507" i="94"/>
  <c r="K1507" i="94"/>
  <c r="J1507" i="94"/>
  <c r="I1507" i="94"/>
  <c r="H1507" i="94"/>
  <c r="G1507" i="94"/>
  <c r="F1507" i="94"/>
  <c r="E1507" i="94"/>
  <c r="D1507" i="94"/>
  <c r="C1507" i="94"/>
  <c r="B1507" i="94"/>
  <c r="A1507" i="94"/>
  <c r="AC1506" i="94"/>
  <c r="AB1506" i="94"/>
  <c r="AA1506" i="94"/>
  <c r="Z1506" i="94"/>
  <c r="Y1506" i="94"/>
  <c r="X1506" i="94"/>
  <c r="W1506" i="94"/>
  <c r="V1506" i="94"/>
  <c r="U1506" i="94"/>
  <c r="T1506" i="94"/>
  <c r="S1506" i="94"/>
  <c r="R1506" i="94"/>
  <c r="Q1506" i="94"/>
  <c r="P1506" i="94"/>
  <c r="O1506" i="94"/>
  <c r="N1506" i="94"/>
  <c r="M1506" i="94"/>
  <c r="L1506" i="94"/>
  <c r="K1506" i="94"/>
  <c r="J1506" i="94"/>
  <c r="I1506" i="94"/>
  <c r="H1506" i="94"/>
  <c r="G1506" i="94"/>
  <c r="F1506" i="94"/>
  <c r="E1506" i="94"/>
  <c r="D1506" i="94"/>
  <c r="C1506" i="94"/>
  <c r="B1506" i="94"/>
  <c r="A1506" i="94"/>
  <c r="AC1505" i="94"/>
  <c r="D1505" i="94"/>
  <c r="C1505" i="94"/>
  <c r="B1505" i="94"/>
  <c r="A1505" i="94"/>
  <c r="AC1504" i="94"/>
  <c r="D1504" i="94"/>
  <c r="C1504" i="94"/>
  <c r="B1504" i="94"/>
  <c r="A1504" i="94"/>
  <c r="AC1503" i="94"/>
  <c r="D1503" i="94"/>
  <c r="C1503" i="94"/>
  <c r="B1503" i="94"/>
  <c r="A1503" i="94"/>
  <c r="AC1502" i="94"/>
  <c r="D1502" i="94"/>
  <c r="C1502" i="94"/>
  <c r="B1502" i="94"/>
  <c r="A1502" i="94"/>
  <c r="AC1501" i="94"/>
  <c r="D1501" i="94"/>
  <c r="C1501" i="94"/>
  <c r="B1501" i="94"/>
  <c r="A1501" i="94"/>
  <c r="AC1500" i="94"/>
  <c r="D1500" i="94"/>
  <c r="C1500" i="94"/>
  <c r="B1500" i="94"/>
  <c r="A1500" i="94"/>
  <c r="AC1499" i="94"/>
  <c r="AB1499" i="94"/>
  <c r="AA1499" i="94"/>
  <c r="Z1499" i="94"/>
  <c r="Y1499" i="94"/>
  <c r="X1499" i="94"/>
  <c r="W1499" i="94"/>
  <c r="V1499" i="94"/>
  <c r="U1499" i="94"/>
  <c r="T1499" i="94"/>
  <c r="S1499" i="94"/>
  <c r="R1499" i="94"/>
  <c r="Q1499" i="94"/>
  <c r="P1499" i="94"/>
  <c r="O1499" i="94"/>
  <c r="N1499" i="94"/>
  <c r="M1499" i="94"/>
  <c r="L1499" i="94"/>
  <c r="K1499" i="94"/>
  <c r="J1499" i="94"/>
  <c r="I1499" i="94"/>
  <c r="H1499" i="94"/>
  <c r="G1499" i="94"/>
  <c r="F1499" i="94"/>
  <c r="E1499" i="94"/>
  <c r="D1499" i="94"/>
  <c r="C1499" i="94"/>
  <c r="B1499" i="94"/>
  <c r="A1499" i="94"/>
  <c r="AC1498" i="94"/>
  <c r="AB1498" i="94"/>
  <c r="AA1498" i="94"/>
  <c r="Z1498" i="94"/>
  <c r="Y1498" i="94"/>
  <c r="X1498" i="94"/>
  <c r="W1498" i="94"/>
  <c r="V1498" i="94"/>
  <c r="U1498" i="94"/>
  <c r="T1498" i="94"/>
  <c r="S1498" i="94"/>
  <c r="R1498" i="94"/>
  <c r="Q1498" i="94"/>
  <c r="P1498" i="94"/>
  <c r="O1498" i="94"/>
  <c r="N1498" i="94"/>
  <c r="M1498" i="94"/>
  <c r="L1498" i="94"/>
  <c r="K1498" i="94"/>
  <c r="J1498" i="94"/>
  <c r="I1498" i="94"/>
  <c r="H1498" i="94"/>
  <c r="G1498" i="94"/>
  <c r="F1498" i="94"/>
  <c r="E1498" i="94"/>
  <c r="D1498" i="94"/>
  <c r="C1498" i="94"/>
  <c r="B1498" i="94"/>
  <c r="A1498" i="94"/>
  <c r="AC1497" i="94"/>
  <c r="AB1497" i="94"/>
  <c r="AA1497" i="94"/>
  <c r="Z1497" i="94"/>
  <c r="Y1497" i="94"/>
  <c r="X1497" i="94"/>
  <c r="W1497" i="94"/>
  <c r="V1497" i="94"/>
  <c r="U1497" i="94"/>
  <c r="T1497" i="94"/>
  <c r="S1497" i="94"/>
  <c r="R1497" i="94"/>
  <c r="Q1497" i="94"/>
  <c r="P1497" i="94"/>
  <c r="O1497" i="94"/>
  <c r="N1497" i="94"/>
  <c r="M1497" i="94"/>
  <c r="L1497" i="94"/>
  <c r="K1497" i="94"/>
  <c r="J1497" i="94"/>
  <c r="I1497" i="94"/>
  <c r="H1497" i="94"/>
  <c r="G1497" i="94"/>
  <c r="F1497" i="94"/>
  <c r="E1497" i="94"/>
  <c r="D1497" i="94"/>
  <c r="C1497" i="94"/>
  <c r="B1497" i="94"/>
  <c r="A1497" i="94"/>
  <c r="AC1496" i="94"/>
  <c r="AB1496" i="94"/>
  <c r="AA1496" i="94"/>
  <c r="Z1496" i="94"/>
  <c r="Y1496" i="94"/>
  <c r="X1496" i="94"/>
  <c r="W1496" i="94"/>
  <c r="V1496" i="94"/>
  <c r="U1496" i="94"/>
  <c r="T1496" i="94"/>
  <c r="S1496" i="94"/>
  <c r="R1496" i="94"/>
  <c r="Q1496" i="94"/>
  <c r="P1496" i="94"/>
  <c r="O1496" i="94"/>
  <c r="N1496" i="94"/>
  <c r="M1496" i="94"/>
  <c r="L1496" i="94"/>
  <c r="K1496" i="94"/>
  <c r="J1496" i="94"/>
  <c r="I1496" i="94"/>
  <c r="H1496" i="94"/>
  <c r="G1496" i="94"/>
  <c r="F1496" i="94"/>
  <c r="E1496" i="94"/>
  <c r="D1496" i="94"/>
  <c r="C1496" i="94"/>
  <c r="B1496" i="94"/>
  <c r="A1496" i="94"/>
  <c r="AC1495" i="94"/>
  <c r="D1495" i="94"/>
  <c r="C1495" i="94"/>
  <c r="B1495" i="94"/>
  <c r="A1495" i="94"/>
  <c r="AC1494" i="94"/>
  <c r="D1494" i="94"/>
  <c r="C1494" i="94"/>
  <c r="B1494" i="94"/>
  <c r="A1494" i="94"/>
  <c r="AC1493" i="94"/>
  <c r="D1493" i="94"/>
  <c r="C1493" i="94"/>
  <c r="B1493" i="94"/>
  <c r="A1493" i="94"/>
  <c r="AC1492" i="94"/>
  <c r="D1492" i="94"/>
  <c r="C1492" i="94"/>
  <c r="B1492" i="94"/>
  <c r="A1492" i="94"/>
  <c r="AC1491" i="94"/>
  <c r="D1491" i="94"/>
  <c r="C1491" i="94"/>
  <c r="B1491" i="94"/>
  <c r="A1491" i="94"/>
  <c r="AC1490" i="94"/>
  <c r="D1490" i="94"/>
  <c r="C1490" i="94"/>
  <c r="B1490" i="94"/>
  <c r="A1490" i="94"/>
  <c r="AC1489" i="94"/>
  <c r="AB1489" i="94"/>
  <c r="AA1489" i="94"/>
  <c r="Z1489" i="94"/>
  <c r="Y1489" i="94"/>
  <c r="X1489" i="94"/>
  <c r="W1489" i="94"/>
  <c r="V1489" i="94"/>
  <c r="U1489" i="94"/>
  <c r="T1489" i="94"/>
  <c r="S1489" i="94"/>
  <c r="R1489" i="94"/>
  <c r="Q1489" i="94"/>
  <c r="P1489" i="94"/>
  <c r="O1489" i="94"/>
  <c r="N1489" i="94"/>
  <c r="M1489" i="94"/>
  <c r="L1489" i="94"/>
  <c r="K1489" i="94"/>
  <c r="J1489" i="94"/>
  <c r="I1489" i="94"/>
  <c r="H1489" i="94"/>
  <c r="G1489" i="94"/>
  <c r="F1489" i="94"/>
  <c r="E1489" i="94"/>
  <c r="D1489" i="94"/>
  <c r="C1489" i="94"/>
  <c r="B1489" i="94"/>
  <c r="A1489" i="94"/>
  <c r="AC1488" i="94"/>
  <c r="AB1488" i="94"/>
  <c r="AA1488" i="94"/>
  <c r="Z1488" i="94"/>
  <c r="Y1488" i="94"/>
  <c r="X1488" i="94"/>
  <c r="W1488" i="94"/>
  <c r="V1488" i="94"/>
  <c r="U1488" i="94"/>
  <c r="T1488" i="94"/>
  <c r="S1488" i="94"/>
  <c r="R1488" i="94"/>
  <c r="Q1488" i="94"/>
  <c r="P1488" i="94"/>
  <c r="O1488" i="94"/>
  <c r="N1488" i="94"/>
  <c r="M1488" i="94"/>
  <c r="L1488" i="94"/>
  <c r="K1488" i="94"/>
  <c r="J1488" i="94"/>
  <c r="I1488" i="94"/>
  <c r="H1488" i="94"/>
  <c r="G1488" i="94"/>
  <c r="F1488" i="94"/>
  <c r="E1488" i="94"/>
  <c r="D1488" i="94"/>
  <c r="C1488" i="94"/>
  <c r="B1488" i="94"/>
  <c r="A1488" i="94"/>
  <c r="AC1487" i="94"/>
  <c r="AB1487" i="94"/>
  <c r="AA1487" i="94"/>
  <c r="Z1487" i="94"/>
  <c r="Y1487" i="94"/>
  <c r="X1487" i="94"/>
  <c r="W1487" i="94"/>
  <c r="V1487" i="94"/>
  <c r="U1487" i="94"/>
  <c r="T1487" i="94"/>
  <c r="S1487" i="94"/>
  <c r="R1487" i="94"/>
  <c r="Q1487" i="94"/>
  <c r="P1487" i="94"/>
  <c r="O1487" i="94"/>
  <c r="N1487" i="94"/>
  <c r="M1487" i="94"/>
  <c r="L1487" i="94"/>
  <c r="K1487" i="94"/>
  <c r="J1487" i="94"/>
  <c r="I1487" i="94"/>
  <c r="H1487" i="94"/>
  <c r="G1487" i="94"/>
  <c r="F1487" i="94"/>
  <c r="E1487" i="94"/>
  <c r="D1487" i="94"/>
  <c r="C1487" i="94"/>
  <c r="B1487" i="94"/>
  <c r="A1487" i="94"/>
  <c r="AC1486" i="94"/>
  <c r="AB1486" i="94"/>
  <c r="AA1486" i="94"/>
  <c r="Z1486" i="94"/>
  <c r="Y1486" i="94"/>
  <c r="X1486" i="94"/>
  <c r="W1486" i="94"/>
  <c r="V1486" i="94"/>
  <c r="U1486" i="94"/>
  <c r="T1486" i="94"/>
  <c r="S1486" i="94"/>
  <c r="R1486" i="94"/>
  <c r="Q1486" i="94"/>
  <c r="P1486" i="94"/>
  <c r="O1486" i="94"/>
  <c r="N1486" i="94"/>
  <c r="M1486" i="94"/>
  <c r="L1486" i="94"/>
  <c r="K1486" i="94"/>
  <c r="J1486" i="94"/>
  <c r="I1486" i="94"/>
  <c r="H1486" i="94"/>
  <c r="G1486" i="94"/>
  <c r="F1486" i="94"/>
  <c r="E1486" i="94"/>
  <c r="D1486" i="94"/>
  <c r="C1486" i="94"/>
  <c r="B1486" i="94"/>
  <c r="A1486" i="94"/>
  <c r="AC1485" i="94"/>
  <c r="D1485" i="94"/>
  <c r="C1485" i="94"/>
  <c r="B1485" i="94"/>
  <c r="A1485" i="94"/>
  <c r="AC1484" i="94"/>
  <c r="D1484" i="94"/>
  <c r="C1484" i="94"/>
  <c r="B1484" i="94"/>
  <c r="A1484" i="94"/>
  <c r="AC1483" i="94"/>
  <c r="D1483" i="94"/>
  <c r="C1483" i="94"/>
  <c r="B1483" i="94"/>
  <c r="A1483" i="94"/>
  <c r="AC1482" i="94"/>
  <c r="D1482" i="94"/>
  <c r="C1482" i="94"/>
  <c r="B1482" i="94"/>
  <c r="A1482" i="94"/>
  <c r="AC1481" i="94"/>
  <c r="D1481" i="94"/>
  <c r="C1481" i="94"/>
  <c r="B1481" i="94"/>
  <c r="A1481" i="94"/>
  <c r="AC1480" i="94"/>
  <c r="D1480" i="94"/>
  <c r="C1480" i="94"/>
  <c r="B1480" i="94"/>
  <c r="A1480" i="94"/>
  <c r="AC1479" i="94"/>
  <c r="AB1479" i="94"/>
  <c r="AA1479" i="94"/>
  <c r="Z1479" i="94"/>
  <c r="Y1479" i="94"/>
  <c r="X1479" i="94"/>
  <c r="W1479" i="94"/>
  <c r="V1479" i="94"/>
  <c r="U1479" i="94"/>
  <c r="T1479" i="94"/>
  <c r="S1479" i="94"/>
  <c r="R1479" i="94"/>
  <c r="Q1479" i="94"/>
  <c r="P1479" i="94"/>
  <c r="O1479" i="94"/>
  <c r="N1479" i="94"/>
  <c r="M1479" i="94"/>
  <c r="L1479" i="94"/>
  <c r="K1479" i="94"/>
  <c r="J1479" i="94"/>
  <c r="I1479" i="94"/>
  <c r="H1479" i="94"/>
  <c r="G1479" i="94"/>
  <c r="F1479" i="94"/>
  <c r="E1479" i="94"/>
  <c r="D1479" i="94"/>
  <c r="C1479" i="94"/>
  <c r="B1479" i="94"/>
  <c r="A1479" i="94"/>
  <c r="AC1478" i="94"/>
  <c r="AB1478" i="94"/>
  <c r="AA1478" i="94"/>
  <c r="Z1478" i="94"/>
  <c r="Y1478" i="94"/>
  <c r="X1478" i="94"/>
  <c r="W1478" i="94"/>
  <c r="V1478" i="94"/>
  <c r="U1478" i="94"/>
  <c r="T1478" i="94"/>
  <c r="S1478" i="94"/>
  <c r="R1478" i="94"/>
  <c r="Q1478" i="94"/>
  <c r="P1478" i="94"/>
  <c r="O1478" i="94"/>
  <c r="N1478" i="94"/>
  <c r="M1478" i="94"/>
  <c r="L1478" i="94"/>
  <c r="K1478" i="94"/>
  <c r="J1478" i="94"/>
  <c r="I1478" i="94"/>
  <c r="H1478" i="94"/>
  <c r="G1478" i="94"/>
  <c r="F1478" i="94"/>
  <c r="E1478" i="94"/>
  <c r="D1478" i="94"/>
  <c r="C1478" i="94"/>
  <c r="B1478" i="94"/>
  <c r="A1478" i="94"/>
  <c r="AC1477" i="94"/>
  <c r="AB1477" i="94"/>
  <c r="AA1477" i="94"/>
  <c r="Z1477" i="94"/>
  <c r="Y1477" i="94"/>
  <c r="X1477" i="94"/>
  <c r="W1477" i="94"/>
  <c r="V1477" i="94"/>
  <c r="U1477" i="94"/>
  <c r="T1477" i="94"/>
  <c r="S1477" i="94"/>
  <c r="R1477" i="94"/>
  <c r="Q1477" i="94"/>
  <c r="P1477" i="94"/>
  <c r="O1477" i="94"/>
  <c r="N1477" i="94"/>
  <c r="M1477" i="94"/>
  <c r="L1477" i="94"/>
  <c r="K1477" i="94"/>
  <c r="J1477" i="94"/>
  <c r="I1477" i="94"/>
  <c r="H1477" i="94"/>
  <c r="G1477" i="94"/>
  <c r="F1477" i="94"/>
  <c r="E1477" i="94"/>
  <c r="D1477" i="94"/>
  <c r="C1477" i="94"/>
  <c r="B1477" i="94"/>
  <c r="A1477" i="94"/>
  <c r="AC1476" i="94"/>
  <c r="AB1476" i="94"/>
  <c r="AA1476" i="94"/>
  <c r="Z1476" i="94"/>
  <c r="Y1476" i="94"/>
  <c r="X1476" i="94"/>
  <c r="W1476" i="94"/>
  <c r="V1476" i="94"/>
  <c r="U1476" i="94"/>
  <c r="T1476" i="94"/>
  <c r="S1476" i="94"/>
  <c r="R1476" i="94"/>
  <c r="Q1476" i="94"/>
  <c r="P1476" i="94"/>
  <c r="O1476" i="94"/>
  <c r="N1476" i="94"/>
  <c r="M1476" i="94"/>
  <c r="L1476" i="94"/>
  <c r="K1476" i="94"/>
  <c r="J1476" i="94"/>
  <c r="I1476" i="94"/>
  <c r="H1476" i="94"/>
  <c r="G1476" i="94"/>
  <c r="F1476" i="94"/>
  <c r="E1476" i="94"/>
  <c r="D1476" i="94"/>
  <c r="C1476" i="94"/>
  <c r="B1476" i="94"/>
  <c r="A1476" i="94"/>
  <c r="AC1475" i="94"/>
  <c r="D1475" i="94"/>
  <c r="C1475" i="94"/>
  <c r="B1475" i="94"/>
  <c r="A1475" i="94"/>
  <c r="AC1474" i="94"/>
  <c r="D1474" i="94"/>
  <c r="C1474" i="94"/>
  <c r="B1474" i="94"/>
  <c r="A1474" i="94"/>
  <c r="AC1473" i="94"/>
  <c r="D1473" i="94"/>
  <c r="C1473" i="94"/>
  <c r="B1473" i="94"/>
  <c r="A1473" i="94"/>
  <c r="AC1472" i="94"/>
  <c r="D1472" i="94"/>
  <c r="C1472" i="94"/>
  <c r="B1472" i="94"/>
  <c r="A1472" i="94"/>
  <c r="AC1471" i="94"/>
  <c r="D1471" i="94"/>
  <c r="C1471" i="94"/>
  <c r="B1471" i="94"/>
  <c r="A1471" i="94"/>
  <c r="AC1470" i="94"/>
  <c r="D1470" i="94"/>
  <c r="C1470" i="94"/>
  <c r="B1470" i="94"/>
  <c r="A1470" i="94"/>
  <c r="AC1469" i="94"/>
  <c r="AB1469" i="94"/>
  <c r="AA1469" i="94"/>
  <c r="Z1469" i="94"/>
  <c r="Y1469" i="94"/>
  <c r="X1469" i="94"/>
  <c r="W1469" i="94"/>
  <c r="V1469" i="94"/>
  <c r="U1469" i="94"/>
  <c r="T1469" i="94"/>
  <c r="S1469" i="94"/>
  <c r="R1469" i="94"/>
  <c r="Q1469" i="94"/>
  <c r="P1469" i="94"/>
  <c r="O1469" i="94"/>
  <c r="N1469" i="94"/>
  <c r="M1469" i="94"/>
  <c r="L1469" i="94"/>
  <c r="K1469" i="94"/>
  <c r="J1469" i="94"/>
  <c r="I1469" i="94"/>
  <c r="H1469" i="94"/>
  <c r="G1469" i="94"/>
  <c r="F1469" i="94"/>
  <c r="E1469" i="94"/>
  <c r="D1469" i="94"/>
  <c r="C1469" i="94"/>
  <c r="B1469" i="94"/>
  <c r="A1469" i="94"/>
  <c r="AC1468" i="94"/>
  <c r="AB1468" i="94"/>
  <c r="AA1468" i="94"/>
  <c r="Z1468" i="94"/>
  <c r="Y1468" i="94"/>
  <c r="X1468" i="94"/>
  <c r="W1468" i="94"/>
  <c r="V1468" i="94"/>
  <c r="U1468" i="94"/>
  <c r="T1468" i="94"/>
  <c r="S1468" i="94"/>
  <c r="R1468" i="94"/>
  <c r="Q1468" i="94"/>
  <c r="P1468" i="94"/>
  <c r="O1468" i="94"/>
  <c r="N1468" i="94"/>
  <c r="M1468" i="94"/>
  <c r="L1468" i="94"/>
  <c r="K1468" i="94"/>
  <c r="J1468" i="94"/>
  <c r="I1468" i="94"/>
  <c r="H1468" i="94"/>
  <c r="G1468" i="94"/>
  <c r="F1468" i="94"/>
  <c r="E1468" i="94"/>
  <c r="D1468" i="94"/>
  <c r="C1468" i="94"/>
  <c r="B1468" i="94"/>
  <c r="A1468" i="94"/>
  <c r="AC1467" i="94"/>
  <c r="AB1467" i="94"/>
  <c r="AA1467" i="94"/>
  <c r="Z1467" i="94"/>
  <c r="Y1467" i="94"/>
  <c r="X1467" i="94"/>
  <c r="W1467" i="94"/>
  <c r="V1467" i="94"/>
  <c r="U1467" i="94"/>
  <c r="T1467" i="94"/>
  <c r="S1467" i="94"/>
  <c r="R1467" i="94"/>
  <c r="Q1467" i="94"/>
  <c r="P1467" i="94"/>
  <c r="O1467" i="94"/>
  <c r="N1467" i="94"/>
  <c r="M1467" i="94"/>
  <c r="L1467" i="94"/>
  <c r="K1467" i="94"/>
  <c r="J1467" i="94"/>
  <c r="I1467" i="94"/>
  <c r="H1467" i="94"/>
  <c r="G1467" i="94"/>
  <c r="F1467" i="94"/>
  <c r="E1467" i="94"/>
  <c r="D1467" i="94"/>
  <c r="C1467" i="94"/>
  <c r="B1467" i="94"/>
  <c r="A1467" i="94"/>
  <c r="AC1466" i="94"/>
  <c r="AB1466" i="94"/>
  <c r="AA1466" i="94"/>
  <c r="Z1466" i="94"/>
  <c r="Y1466" i="94"/>
  <c r="X1466" i="94"/>
  <c r="W1466" i="94"/>
  <c r="V1466" i="94"/>
  <c r="U1466" i="94"/>
  <c r="T1466" i="94"/>
  <c r="S1466" i="94"/>
  <c r="R1466" i="94"/>
  <c r="Q1466" i="94"/>
  <c r="P1466" i="94"/>
  <c r="O1466" i="94"/>
  <c r="N1466" i="94"/>
  <c r="M1466" i="94"/>
  <c r="L1466" i="94"/>
  <c r="K1466" i="94"/>
  <c r="J1466" i="94"/>
  <c r="I1466" i="94"/>
  <c r="H1466" i="94"/>
  <c r="G1466" i="94"/>
  <c r="F1466" i="94"/>
  <c r="E1466" i="94"/>
  <c r="D1466" i="94"/>
  <c r="C1466" i="94"/>
  <c r="B1466" i="94"/>
  <c r="A1466" i="94"/>
  <c r="AC1465" i="94"/>
  <c r="D1465" i="94"/>
  <c r="C1465" i="94"/>
  <c r="B1465" i="94"/>
  <c r="A1465" i="94"/>
  <c r="AC1464" i="94"/>
  <c r="D1464" i="94"/>
  <c r="C1464" i="94"/>
  <c r="B1464" i="94"/>
  <c r="A1464" i="94"/>
  <c r="AC1463" i="94"/>
  <c r="D1463" i="94"/>
  <c r="C1463" i="94"/>
  <c r="B1463" i="94"/>
  <c r="A1463" i="94"/>
  <c r="AC1462" i="94"/>
  <c r="D1462" i="94"/>
  <c r="C1462" i="94"/>
  <c r="B1462" i="94"/>
  <c r="A1462" i="94"/>
  <c r="AC1461" i="94"/>
  <c r="D1461" i="94"/>
  <c r="C1461" i="94"/>
  <c r="B1461" i="94"/>
  <c r="A1461" i="94"/>
  <c r="AC1460" i="94"/>
  <c r="D1460" i="94"/>
  <c r="C1460" i="94"/>
  <c r="B1460" i="94"/>
  <c r="A1460" i="94"/>
  <c r="AC1459" i="94"/>
  <c r="AB1459" i="94"/>
  <c r="AA1459" i="94"/>
  <c r="Z1459" i="94"/>
  <c r="Y1459" i="94"/>
  <c r="X1459" i="94"/>
  <c r="W1459" i="94"/>
  <c r="V1459" i="94"/>
  <c r="U1459" i="94"/>
  <c r="T1459" i="94"/>
  <c r="S1459" i="94"/>
  <c r="R1459" i="94"/>
  <c r="Q1459" i="94"/>
  <c r="P1459" i="94"/>
  <c r="O1459" i="94"/>
  <c r="N1459" i="94"/>
  <c r="M1459" i="94"/>
  <c r="L1459" i="94"/>
  <c r="K1459" i="94"/>
  <c r="J1459" i="94"/>
  <c r="I1459" i="94"/>
  <c r="H1459" i="94"/>
  <c r="G1459" i="94"/>
  <c r="F1459" i="94"/>
  <c r="E1459" i="94"/>
  <c r="D1459" i="94"/>
  <c r="C1459" i="94"/>
  <c r="B1459" i="94"/>
  <c r="A1459" i="94"/>
  <c r="AC1458" i="94"/>
  <c r="AB1458" i="94"/>
  <c r="AA1458" i="94"/>
  <c r="Z1458" i="94"/>
  <c r="Y1458" i="94"/>
  <c r="X1458" i="94"/>
  <c r="W1458" i="94"/>
  <c r="V1458" i="94"/>
  <c r="U1458" i="94"/>
  <c r="T1458" i="94"/>
  <c r="S1458" i="94"/>
  <c r="R1458" i="94"/>
  <c r="Q1458" i="94"/>
  <c r="P1458" i="94"/>
  <c r="O1458" i="94"/>
  <c r="N1458" i="94"/>
  <c r="M1458" i="94"/>
  <c r="L1458" i="94"/>
  <c r="K1458" i="94"/>
  <c r="J1458" i="94"/>
  <c r="I1458" i="94"/>
  <c r="H1458" i="94"/>
  <c r="G1458" i="94"/>
  <c r="F1458" i="94"/>
  <c r="E1458" i="94"/>
  <c r="D1458" i="94"/>
  <c r="C1458" i="94"/>
  <c r="B1458" i="94"/>
  <c r="A1458" i="94"/>
  <c r="AC1457" i="94"/>
  <c r="AB1457" i="94"/>
  <c r="AA1457" i="94"/>
  <c r="Z1457" i="94"/>
  <c r="Y1457" i="94"/>
  <c r="X1457" i="94"/>
  <c r="W1457" i="94"/>
  <c r="V1457" i="94"/>
  <c r="U1457" i="94"/>
  <c r="T1457" i="94"/>
  <c r="S1457" i="94"/>
  <c r="R1457" i="94"/>
  <c r="Q1457" i="94"/>
  <c r="P1457" i="94"/>
  <c r="O1457" i="94"/>
  <c r="N1457" i="94"/>
  <c r="M1457" i="94"/>
  <c r="L1457" i="94"/>
  <c r="K1457" i="94"/>
  <c r="J1457" i="94"/>
  <c r="I1457" i="94"/>
  <c r="H1457" i="94"/>
  <c r="G1457" i="94"/>
  <c r="F1457" i="94"/>
  <c r="E1457" i="94"/>
  <c r="D1457" i="94"/>
  <c r="C1457" i="94"/>
  <c r="B1457" i="94"/>
  <c r="A1457" i="94"/>
  <c r="AC1456" i="94"/>
  <c r="AB1456" i="94"/>
  <c r="AA1456" i="94"/>
  <c r="Z1456" i="94"/>
  <c r="Y1456" i="94"/>
  <c r="X1456" i="94"/>
  <c r="W1456" i="94"/>
  <c r="V1456" i="94"/>
  <c r="U1456" i="94"/>
  <c r="T1456" i="94"/>
  <c r="S1456" i="94"/>
  <c r="R1456" i="94"/>
  <c r="Q1456" i="94"/>
  <c r="P1456" i="94"/>
  <c r="O1456" i="94"/>
  <c r="N1456" i="94"/>
  <c r="M1456" i="94"/>
  <c r="L1456" i="94"/>
  <c r="K1456" i="94"/>
  <c r="J1456" i="94"/>
  <c r="I1456" i="94"/>
  <c r="H1456" i="94"/>
  <c r="G1456" i="94"/>
  <c r="F1456" i="94"/>
  <c r="E1456" i="94"/>
  <c r="D1456" i="94"/>
  <c r="C1456" i="94"/>
  <c r="B1456" i="94"/>
  <c r="A1456" i="94"/>
  <c r="AC1455" i="94"/>
  <c r="D1455" i="94"/>
  <c r="C1455" i="94"/>
  <c r="B1455" i="94"/>
  <c r="A1455" i="94"/>
  <c r="AC1454" i="94"/>
  <c r="D1454" i="94"/>
  <c r="C1454" i="94"/>
  <c r="B1454" i="94"/>
  <c r="A1454" i="94"/>
  <c r="AC1453" i="94"/>
  <c r="D1453" i="94"/>
  <c r="C1453" i="94"/>
  <c r="B1453" i="94"/>
  <c r="A1453" i="94"/>
  <c r="AC1452" i="94"/>
  <c r="D1452" i="94"/>
  <c r="C1452" i="94"/>
  <c r="B1452" i="94"/>
  <c r="A1452" i="94"/>
  <c r="AC1451" i="94"/>
  <c r="D1451" i="94"/>
  <c r="C1451" i="94"/>
  <c r="B1451" i="94"/>
  <c r="A1451" i="94"/>
  <c r="AC1450" i="94"/>
  <c r="D1450" i="94"/>
  <c r="C1450" i="94"/>
  <c r="B1450" i="94"/>
  <c r="A1450" i="94"/>
  <c r="AC1449" i="94"/>
  <c r="AB1449" i="94"/>
  <c r="AA1449" i="94"/>
  <c r="Z1449" i="94"/>
  <c r="Y1449" i="94"/>
  <c r="X1449" i="94"/>
  <c r="W1449" i="94"/>
  <c r="V1449" i="94"/>
  <c r="U1449" i="94"/>
  <c r="T1449" i="94"/>
  <c r="S1449" i="94"/>
  <c r="R1449" i="94"/>
  <c r="Q1449" i="94"/>
  <c r="P1449" i="94"/>
  <c r="O1449" i="94"/>
  <c r="N1449" i="94"/>
  <c r="M1449" i="94"/>
  <c r="L1449" i="94"/>
  <c r="K1449" i="94"/>
  <c r="J1449" i="94"/>
  <c r="I1449" i="94"/>
  <c r="H1449" i="94"/>
  <c r="G1449" i="94"/>
  <c r="F1449" i="94"/>
  <c r="E1449" i="94"/>
  <c r="D1449" i="94"/>
  <c r="C1449" i="94"/>
  <c r="B1449" i="94"/>
  <c r="A1449" i="94"/>
  <c r="AC1448" i="94"/>
  <c r="AB1448" i="94"/>
  <c r="AA1448" i="94"/>
  <c r="Z1448" i="94"/>
  <c r="Y1448" i="94"/>
  <c r="X1448" i="94"/>
  <c r="W1448" i="94"/>
  <c r="V1448" i="94"/>
  <c r="U1448" i="94"/>
  <c r="T1448" i="94"/>
  <c r="S1448" i="94"/>
  <c r="R1448" i="94"/>
  <c r="Q1448" i="94"/>
  <c r="P1448" i="94"/>
  <c r="O1448" i="94"/>
  <c r="N1448" i="94"/>
  <c r="M1448" i="94"/>
  <c r="L1448" i="94"/>
  <c r="K1448" i="94"/>
  <c r="J1448" i="94"/>
  <c r="I1448" i="94"/>
  <c r="H1448" i="94"/>
  <c r="G1448" i="94"/>
  <c r="F1448" i="94"/>
  <c r="E1448" i="94"/>
  <c r="D1448" i="94"/>
  <c r="C1448" i="94"/>
  <c r="B1448" i="94"/>
  <c r="A1448" i="94"/>
  <c r="AC1447" i="94"/>
  <c r="AB1447" i="94"/>
  <c r="AA1447" i="94"/>
  <c r="Z1447" i="94"/>
  <c r="Y1447" i="94"/>
  <c r="X1447" i="94"/>
  <c r="W1447" i="94"/>
  <c r="V1447" i="94"/>
  <c r="U1447" i="94"/>
  <c r="T1447" i="94"/>
  <c r="S1447" i="94"/>
  <c r="R1447" i="94"/>
  <c r="Q1447" i="94"/>
  <c r="P1447" i="94"/>
  <c r="O1447" i="94"/>
  <c r="N1447" i="94"/>
  <c r="M1447" i="94"/>
  <c r="L1447" i="94"/>
  <c r="K1447" i="94"/>
  <c r="J1447" i="94"/>
  <c r="I1447" i="94"/>
  <c r="H1447" i="94"/>
  <c r="G1447" i="94"/>
  <c r="F1447" i="94"/>
  <c r="E1447" i="94"/>
  <c r="D1447" i="94"/>
  <c r="C1447" i="94"/>
  <c r="B1447" i="94"/>
  <c r="A1447" i="94"/>
  <c r="AC1446" i="94"/>
  <c r="AB1446" i="94"/>
  <c r="AA1446" i="94"/>
  <c r="Z1446" i="94"/>
  <c r="Y1446" i="94"/>
  <c r="X1446" i="94"/>
  <c r="W1446" i="94"/>
  <c r="V1446" i="94"/>
  <c r="U1446" i="94"/>
  <c r="T1446" i="94"/>
  <c r="S1446" i="94"/>
  <c r="R1446" i="94"/>
  <c r="Q1446" i="94"/>
  <c r="P1446" i="94"/>
  <c r="O1446" i="94"/>
  <c r="N1446" i="94"/>
  <c r="M1446" i="94"/>
  <c r="L1446" i="94"/>
  <c r="K1446" i="94"/>
  <c r="J1446" i="94"/>
  <c r="I1446" i="94"/>
  <c r="H1446" i="94"/>
  <c r="G1446" i="94"/>
  <c r="F1446" i="94"/>
  <c r="E1446" i="94"/>
  <c r="D1446" i="94"/>
  <c r="C1446" i="94"/>
  <c r="B1446" i="94"/>
  <c r="A1446" i="94"/>
  <c r="AC1445" i="94"/>
  <c r="D1445" i="94"/>
  <c r="C1445" i="94"/>
  <c r="B1445" i="94"/>
  <c r="A1445" i="94"/>
  <c r="AC1444" i="94"/>
  <c r="D1444" i="94"/>
  <c r="C1444" i="94"/>
  <c r="B1444" i="94"/>
  <c r="A1444" i="94"/>
  <c r="AC1443" i="94"/>
  <c r="D1443" i="94"/>
  <c r="C1443" i="94"/>
  <c r="B1443" i="94"/>
  <c r="A1443" i="94"/>
  <c r="AC1442" i="94"/>
  <c r="D1442" i="94"/>
  <c r="C1442" i="94"/>
  <c r="B1442" i="94"/>
  <c r="AC1441" i="94"/>
  <c r="D1441" i="94"/>
  <c r="C1441" i="94"/>
  <c r="B1441" i="94"/>
  <c r="A1441" i="94"/>
  <c r="AC1440" i="94"/>
  <c r="D1440" i="94"/>
  <c r="C1440" i="94"/>
  <c r="B1440" i="94"/>
  <c r="A1440" i="94"/>
  <c r="AC1439" i="94"/>
  <c r="AB1439" i="94"/>
  <c r="AA1439" i="94"/>
  <c r="Z1439" i="94"/>
  <c r="Y1439" i="94"/>
  <c r="X1439" i="94"/>
  <c r="W1439" i="94"/>
  <c r="V1439" i="94"/>
  <c r="U1439" i="94"/>
  <c r="T1439" i="94"/>
  <c r="S1439" i="94"/>
  <c r="R1439" i="94"/>
  <c r="Q1439" i="94"/>
  <c r="P1439" i="94"/>
  <c r="O1439" i="94"/>
  <c r="N1439" i="94"/>
  <c r="M1439" i="94"/>
  <c r="L1439" i="94"/>
  <c r="K1439" i="94"/>
  <c r="J1439" i="94"/>
  <c r="I1439" i="94"/>
  <c r="H1439" i="94"/>
  <c r="G1439" i="94"/>
  <c r="F1439" i="94"/>
  <c r="E1439" i="94"/>
  <c r="D1439" i="94"/>
  <c r="C1439" i="94"/>
  <c r="B1439" i="94"/>
  <c r="A1439" i="94"/>
  <c r="AC1438" i="94"/>
  <c r="AB1438" i="94"/>
  <c r="AA1438" i="94"/>
  <c r="Z1438" i="94"/>
  <c r="Y1438" i="94"/>
  <c r="X1438" i="94"/>
  <c r="W1438" i="94"/>
  <c r="V1438" i="94"/>
  <c r="U1438" i="94"/>
  <c r="T1438" i="94"/>
  <c r="S1438" i="94"/>
  <c r="R1438" i="94"/>
  <c r="Q1438" i="94"/>
  <c r="P1438" i="94"/>
  <c r="O1438" i="94"/>
  <c r="N1438" i="94"/>
  <c r="M1438" i="94"/>
  <c r="L1438" i="94"/>
  <c r="K1438" i="94"/>
  <c r="J1438" i="94"/>
  <c r="I1438" i="94"/>
  <c r="H1438" i="94"/>
  <c r="G1438" i="94"/>
  <c r="F1438" i="94"/>
  <c r="E1438" i="94"/>
  <c r="D1438" i="94"/>
  <c r="C1438" i="94"/>
  <c r="B1438" i="94"/>
  <c r="A1438" i="94"/>
  <c r="AC1437" i="94"/>
  <c r="AB1437" i="94"/>
  <c r="AA1437" i="94"/>
  <c r="Z1437" i="94"/>
  <c r="Y1437" i="94"/>
  <c r="X1437" i="94"/>
  <c r="W1437" i="94"/>
  <c r="V1437" i="94"/>
  <c r="U1437" i="94"/>
  <c r="T1437" i="94"/>
  <c r="S1437" i="94"/>
  <c r="R1437" i="94"/>
  <c r="Q1437" i="94"/>
  <c r="P1437" i="94"/>
  <c r="O1437" i="94"/>
  <c r="N1437" i="94"/>
  <c r="M1437" i="94"/>
  <c r="L1437" i="94"/>
  <c r="K1437" i="94"/>
  <c r="J1437" i="94"/>
  <c r="I1437" i="94"/>
  <c r="H1437" i="94"/>
  <c r="G1437" i="94"/>
  <c r="F1437" i="94"/>
  <c r="E1437" i="94"/>
  <c r="D1437" i="94"/>
  <c r="C1437" i="94"/>
  <c r="B1437" i="94"/>
  <c r="A1437" i="94"/>
  <c r="AC1436" i="94"/>
  <c r="AB1436" i="94"/>
  <c r="AA1436" i="94"/>
  <c r="Z1436" i="94"/>
  <c r="Y1436" i="94"/>
  <c r="X1436" i="94"/>
  <c r="W1436" i="94"/>
  <c r="V1436" i="94"/>
  <c r="U1436" i="94"/>
  <c r="T1436" i="94"/>
  <c r="S1436" i="94"/>
  <c r="R1436" i="94"/>
  <c r="Q1436" i="94"/>
  <c r="P1436" i="94"/>
  <c r="O1436" i="94"/>
  <c r="N1436" i="94"/>
  <c r="M1436" i="94"/>
  <c r="L1436" i="94"/>
  <c r="K1436" i="94"/>
  <c r="J1436" i="94"/>
  <c r="I1436" i="94"/>
  <c r="H1436" i="94"/>
  <c r="G1436" i="94"/>
  <c r="F1436" i="94"/>
  <c r="E1436" i="94"/>
  <c r="D1436" i="94"/>
  <c r="C1436" i="94"/>
  <c r="B1436" i="94"/>
  <c r="A1436" i="94"/>
  <c r="AC1435" i="94"/>
  <c r="D1435" i="94"/>
  <c r="C1435" i="94"/>
  <c r="B1435" i="94"/>
  <c r="A1435" i="94"/>
  <c r="AC1434" i="94"/>
  <c r="D1434" i="94"/>
  <c r="C1434" i="94"/>
  <c r="B1434" i="94"/>
  <c r="A1434" i="94"/>
  <c r="AC1433" i="94"/>
  <c r="D1433" i="94"/>
  <c r="C1433" i="94"/>
  <c r="B1433" i="94"/>
  <c r="A1433" i="94"/>
  <c r="AC1432" i="94"/>
  <c r="D1432" i="94"/>
  <c r="C1432" i="94"/>
  <c r="B1432" i="94"/>
  <c r="A1432" i="94"/>
  <c r="AC1431" i="94"/>
  <c r="D1431" i="94"/>
  <c r="C1431" i="94"/>
  <c r="B1431" i="94"/>
  <c r="A1431" i="94"/>
  <c r="AC1430" i="94"/>
  <c r="D1430" i="94"/>
  <c r="C1430" i="94"/>
  <c r="B1430" i="94"/>
  <c r="A1430" i="94"/>
  <c r="AC1429" i="94"/>
  <c r="AB1429" i="94"/>
  <c r="AA1429" i="94"/>
  <c r="Z1429" i="94"/>
  <c r="Y1429" i="94"/>
  <c r="X1429" i="94"/>
  <c r="W1429" i="94"/>
  <c r="V1429" i="94"/>
  <c r="U1429" i="94"/>
  <c r="T1429" i="94"/>
  <c r="S1429" i="94"/>
  <c r="R1429" i="94"/>
  <c r="Q1429" i="94"/>
  <c r="P1429" i="94"/>
  <c r="O1429" i="94"/>
  <c r="N1429" i="94"/>
  <c r="M1429" i="94"/>
  <c r="L1429" i="94"/>
  <c r="K1429" i="94"/>
  <c r="J1429" i="94"/>
  <c r="I1429" i="94"/>
  <c r="H1429" i="94"/>
  <c r="G1429" i="94"/>
  <c r="F1429" i="94"/>
  <c r="E1429" i="94"/>
  <c r="D1429" i="94"/>
  <c r="C1429" i="94"/>
  <c r="B1429" i="94"/>
  <c r="A1429" i="94"/>
  <c r="AC1428" i="94"/>
  <c r="AB1428" i="94"/>
  <c r="AA1428" i="94"/>
  <c r="Z1428" i="94"/>
  <c r="Y1428" i="94"/>
  <c r="X1428" i="94"/>
  <c r="W1428" i="94"/>
  <c r="V1428" i="94"/>
  <c r="U1428" i="94"/>
  <c r="T1428" i="94"/>
  <c r="S1428" i="94"/>
  <c r="R1428" i="94"/>
  <c r="Q1428" i="94"/>
  <c r="P1428" i="94"/>
  <c r="O1428" i="94"/>
  <c r="N1428" i="94"/>
  <c r="M1428" i="94"/>
  <c r="L1428" i="94"/>
  <c r="K1428" i="94"/>
  <c r="J1428" i="94"/>
  <c r="I1428" i="94"/>
  <c r="H1428" i="94"/>
  <c r="G1428" i="94"/>
  <c r="F1428" i="94"/>
  <c r="E1428" i="94"/>
  <c r="D1428" i="94"/>
  <c r="C1428" i="94"/>
  <c r="B1428" i="94"/>
  <c r="A1428" i="94"/>
  <c r="AC1427" i="94"/>
  <c r="AB1427" i="94"/>
  <c r="AA1427" i="94"/>
  <c r="Z1427" i="94"/>
  <c r="Y1427" i="94"/>
  <c r="X1427" i="94"/>
  <c r="W1427" i="94"/>
  <c r="V1427" i="94"/>
  <c r="U1427" i="94"/>
  <c r="T1427" i="94"/>
  <c r="S1427" i="94"/>
  <c r="R1427" i="94"/>
  <c r="Q1427" i="94"/>
  <c r="P1427" i="94"/>
  <c r="O1427" i="94"/>
  <c r="N1427" i="94"/>
  <c r="M1427" i="94"/>
  <c r="L1427" i="94"/>
  <c r="K1427" i="94"/>
  <c r="J1427" i="94"/>
  <c r="I1427" i="94"/>
  <c r="H1427" i="94"/>
  <c r="G1427" i="94"/>
  <c r="F1427" i="94"/>
  <c r="E1427" i="94"/>
  <c r="D1427" i="94"/>
  <c r="C1427" i="94"/>
  <c r="B1427" i="94"/>
  <c r="A1427" i="94"/>
  <c r="AC1426" i="94"/>
  <c r="AB1426" i="94"/>
  <c r="AA1426" i="94"/>
  <c r="Z1426" i="94"/>
  <c r="Y1426" i="94"/>
  <c r="X1426" i="94"/>
  <c r="W1426" i="94"/>
  <c r="V1426" i="94"/>
  <c r="U1426" i="94"/>
  <c r="T1426" i="94"/>
  <c r="S1426" i="94"/>
  <c r="R1426" i="94"/>
  <c r="Q1426" i="94"/>
  <c r="P1426" i="94"/>
  <c r="O1426" i="94"/>
  <c r="N1426" i="94"/>
  <c r="M1426" i="94"/>
  <c r="L1426" i="94"/>
  <c r="K1426" i="94"/>
  <c r="J1426" i="94"/>
  <c r="I1426" i="94"/>
  <c r="H1426" i="94"/>
  <c r="G1426" i="94"/>
  <c r="F1426" i="94"/>
  <c r="E1426" i="94"/>
  <c r="D1426" i="94"/>
  <c r="C1426" i="94"/>
  <c r="B1426" i="94"/>
  <c r="A1426" i="94"/>
  <c r="AC1425" i="94"/>
  <c r="D1425" i="94"/>
  <c r="C1425" i="94"/>
  <c r="B1425" i="94"/>
  <c r="A1425" i="94"/>
  <c r="AC1424" i="94"/>
  <c r="D1424" i="94"/>
  <c r="C1424" i="94"/>
  <c r="B1424" i="94"/>
  <c r="A1424" i="94"/>
  <c r="AC1423" i="94"/>
  <c r="D1423" i="94"/>
  <c r="C1423" i="94"/>
  <c r="B1423" i="94"/>
  <c r="A1423" i="94"/>
  <c r="AC1422" i="94"/>
  <c r="D1422" i="94"/>
  <c r="C1422" i="94"/>
  <c r="B1422" i="94"/>
  <c r="A1422" i="94"/>
  <c r="AC1421" i="94"/>
  <c r="D1421" i="94"/>
  <c r="C1421" i="94"/>
  <c r="B1421" i="94"/>
  <c r="A1421" i="94"/>
  <c r="AC1420" i="94"/>
  <c r="D1420" i="94"/>
  <c r="C1420" i="94"/>
  <c r="B1420" i="94"/>
  <c r="A1420" i="94"/>
  <c r="AC1419" i="94"/>
  <c r="AB1419" i="94"/>
  <c r="AA1419" i="94"/>
  <c r="Z1419" i="94"/>
  <c r="Y1419" i="94"/>
  <c r="X1419" i="94"/>
  <c r="W1419" i="94"/>
  <c r="V1419" i="94"/>
  <c r="U1419" i="94"/>
  <c r="T1419" i="94"/>
  <c r="S1419" i="94"/>
  <c r="R1419" i="94"/>
  <c r="Q1419" i="94"/>
  <c r="P1419" i="94"/>
  <c r="O1419" i="94"/>
  <c r="N1419" i="94"/>
  <c r="M1419" i="94"/>
  <c r="L1419" i="94"/>
  <c r="K1419" i="94"/>
  <c r="J1419" i="94"/>
  <c r="I1419" i="94"/>
  <c r="H1419" i="94"/>
  <c r="G1419" i="94"/>
  <c r="F1419" i="94"/>
  <c r="E1419" i="94"/>
  <c r="D1419" i="94"/>
  <c r="C1419" i="94"/>
  <c r="B1419" i="94"/>
  <c r="A1419" i="94"/>
  <c r="AC1418" i="94"/>
  <c r="AB1418" i="94"/>
  <c r="AA1418" i="94"/>
  <c r="Z1418" i="94"/>
  <c r="Y1418" i="94"/>
  <c r="X1418" i="94"/>
  <c r="W1418" i="94"/>
  <c r="V1418" i="94"/>
  <c r="U1418" i="94"/>
  <c r="T1418" i="94"/>
  <c r="S1418" i="94"/>
  <c r="R1418" i="94"/>
  <c r="Q1418" i="94"/>
  <c r="P1418" i="94"/>
  <c r="O1418" i="94"/>
  <c r="N1418" i="94"/>
  <c r="M1418" i="94"/>
  <c r="L1418" i="94"/>
  <c r="K1418" i="94"/>
  <c r="J1418" i="94"/>
  <c r="I1418" i="94"/>
  <c r="H1418" i="94"/>
  <c r="G1418" i="94"/>
  <c r="F1418" i="94"/>
  <c r="E1418" i="94"/>
  <c r="D1418" i="94"/>
  <c r="C1418" i="94"/>
  <c r="B1418" i="94"/>
  <c r="A1418" i="94"/>
  <c r="AC1417" i="94"/>
  <c r="AB1417" i="94"/>
  <c r="AA1417" i="94"/>
  <c r="Z1417" i="94"/>
  <c r="Y1417" i="94"/>
  <c r="X1417" i="94"/>
  <c r="W1417" i="94"/>
  <c r="V1417" i="94"/>
  <c r="U1417" i="94"/>
  <c r="T1417" i="94"/>
  <c r="S1417" i="94"/>
  <c r="R1417" i="94"/>
  <c r="Q1417" i="94"/>
  <c r="P1417" i="94"/>
  <c r="O1417" i="94"/>
  <c r="N1417" i="94"/>
  <c r="M1417" i="94"/>
  <c r="L1417" i="94"/>
  <c r="K1417" i="94"/>
  <c r="J1417" i="94"/>
  <c r="I1417" i="94"/>
  <c r="H1417" i="94"/>
  <c r="G1417" i="94"/>
  <c r="F1417" i="94"/>
  <c r="E1417" i="94"/>
  <c r="D1417" i="94"/>
  <c r="C1417" i="94"/>
  <c r="B1417" i="94"/>
  <c r="A1417" i="94"/>
  <c r="AC1416" i="94"/>
  <c r="AB1416" i="94"/>
  <c r="AA1416" i="94"/>
  <c r="Z1416" i="94"/>
  <c r="Y1416" i="94"/>
  <c r="X1416" i="94"/>
  <c r="W1416" i="94"/>
  <c r="V1416" i="94"/>
  <c r="U1416" i="94"/>
  <c r="T1416" i="94"/>
  <c r="S1416" i="94"/>
  <c r="R1416" i="94"/>
  <c r="Q1416" i="94"/>
  <c r="P1416" i="94"/>
  <c r="O1416" i="94"/>
  <c r="N1416" i="94"/>
  <c r="M1416" i="94"/>
  <c r="L1416" i="94"/>
  <c r="K1416" i="94"/>
  <c r="J1416" i="94"/>
  <c r="I1416" i="94"/>
  <c r="H1416" i="94"/>
  <c r="G1416" i="94"/>
  <c r="F1416" i="94"/>
  <c r="E1416" i="94"/>
  <c r="D1416" i="94"/>
  <c r="C1416" i="94"/>
  <c r="B1416" i="94"/>
  <c r="A1416" i="94"/>
  <c r="AC1415" i="94"/>
  <c r="D1415" i="94"/>
  <c r="C1415" i="94"/>
  <c r="B1415" i="94"/>
  <c r="A1415" i="94"/>
  <c r="AC1414" i="94"/>
  <c r="D1414" i="94"/>
  <c r="C1414" i="94"/>
  <c r="B1414" i="94"/>
  <c r="A1414" i="94"/>
  <c r="AC1413" i="94"/>
  <c r="D1413" i="94"/>
  <c r="C1413" i="94"/>
  <c r="B1413" i="94"/>
  <c r="A1413" i="94"/>
  <c r="AC1412" i="94"/>
  <c r="D1412" i="94"/>
  <c r="C1412" i="94"/>
  <c r="B1412" i="94"/>
  <c r="A1412" i="94"/>
  <c r="AC1411" i="94"/>
  <c r="D1411" i="94"/>
  <c r="C1411" i="94"/>
  <c r="B1411" i="94"/>
  <c r="A1411" i="94"/>
  <c r="AC1410" i="94"/>
  <c r="D1410" i="94"/>
  <c r="C1410" i="94"/>
  <c r="B1410" i="94"/>
  <c r="A1410" i="94"/>
  <c r="AC1409" i="94"/>
  <c r="AB1409" i="94"/>
  <c r="AA1409" i="94"/>
  <c r="Z1409" i="94"/>
  <c r="Y1409" i="94"/>
  <c r="X1409" i="94"/>
  <c r="W1409" i="94"/>
  <c r="V1409" i="94"/>
  <c r="U1409" i="94"/>
  <c r="T1409" i="94"/>
  <c r="S1409" i="94"/>
  <c r="R1409" i="94"/>
  <c r="Q1409" i="94"/>
  <c r="P1409" i="94"/>
  <c r="O1409" i="94"/>
  <c r="N1409" i="94"/>
  <c r="M1409" i="94"/>
  <c r="L1409" i="94"/>
  <c r="K1409" i="94"/>
  <c r="J1409" i="94"/>
  <c r="I1409" i="94"/>
  <c r="H1409" i="94"/>
  <c r="G1409" i="94"/>
  <c r="F1409" i="94"/>
  <c r="E1409" i="94"/>
  <c r="D1409" i="94"/>
  <c r="C1409" i="94"/>
  <c r="B1409" i="94"/>
  <c r="A1409" i="94"/>
  <c r="AC1408" i="94"/>
  <c r="AB1408" i="94"/>
  <c r="AA1408" i="94"/>
  <c r="Z1408" i="94"/>
  <c r="Y1408" i="94"/>
  <c r="X1408" i="94"/>
  <c r="W1408" i="94"/>
  <c r="V1408" i="94"/>
  <c r="U1408" i="94"/>
  <c r="T1408" i="94"/>
  <c r="S1408" i="94"/>
  <c r="R1408" i="94"/>
  <c r="Q1408" i="94"/>
  <c r="P1408" i="94"/>
  <c r="O1408" i="94"/>
  <c r="N1408" i="94"/>
  <c r="M1408" i="94"/>
  <c r="L1408" i="94"/>
  <c r="K1408" i="94"/>
  <c r="J1408" i="94"/>
  <c r="I1408" i="94"/>
  <c r="H1408" i="94"/>
  <c r="G1408" i="94"/>
  <c r="F1408" i="94"/>
  <c r="E1408" i="94"/>
  <c r="D1408" i="94"/>
  <c r="C1408" i="94"/>
  <c r="B1408" i="94"/>
  <c r="A1408" i="94"/>
  <c r="AC1407" i="94"/>
  <c r="AB1407" i="94"/>
  <c r="AA1407" i="94"/>
  <c r="Z1407" i="94"/>
  <c r="Y1407" i="94"/>
  <c r="X1407" i="94"/>
  <c r="W1407" i="94"/>
  <c r="V1407" i="94"/>
  <c r="U1407" i="94"/>
  <c r="T1407" i="94"/>
  <c r="S1407" i="94"/>
  <c r="R1407" i="94"/>
  <c r="Q1407" i="94"/>
  <c r="P1407" i="94"/>
  <c r="O1407" i="94"/>
  <c r="N1407" i="94"/>
  <c r="M1407" i="94"/>
  <c r="L1407" i="94"/>
  <c r="K1407" i="94"/>
  <c r="J1407" i="94"/>
  <c r="I1407" i="94"/>
  <c r="H1407" i="94"/>
  <c r="G1407" i="94"/>
  <c r="F1407" i="94"/>
  <c r="E1407" i="94"/>
  <c r="D1407" i="94"/>
  <c r="C1407" i="94"/>
  <c r="B1407" i="94"/>
  <c r="A1407" i="94"/>
  <c r="AC1406" i="94"/>
  <c r="AB1406" i="94"/>
  <c r="AA1406" i="94"/>
  <c r="Z1406" i="94"/>
  <c r="Y1406" i="94"/>
  <c r="X1406" i="94"/>
  <c r="W1406" i="94"/>
  <c r="V1406" i="94"/>
  <c r="U1406" i="94"/>
  <c r="T1406" i="94"/>
  <c r="S1406" i="94"/>
  <c r="R1406" i="94"/>
  <c r="Q1406" i="94"/>
  <c r="P1406" i="94"/>
  <c r="O1406" i="94"/>
  <c r="N1406" i="94"/>
  <c r="M1406" i="94"/>
  <c r="L1406" i="94"/>
  <c r="K1406" i="94"/>
  <c r="J1406" i="94"/>
  <c r="I1406" i="94"/>
  <c r="H1406" i="94"/>
  <c r="G1406" i="94"/>
  <c r="F1406" i="94"/>
  <c r="E1406" i="94"/>
  <c r="D1406" i="94"/>
  <c r="C1406" i="94"/>
  <c r="B1406" i="94"/>
  <c r="A1406" i="94"/>
  <c r="AC1405" i="94"/>
  <c r="D1405" i="94"/>
  <c r="C1405" i="94"/>
  <c r="B1405" i="94"/>
  <c r="A1405" i="94"/>
  <c r="AC1404" i="94"/>
  <c r="D1404" i="94"/>
  <c r="C1404" i="94"/>
  <c r="B1404" i="94"/>
  <c r="A1404" i="94"/>
  <c r="AC1403" i="94"/>
  <c r="D1403" i="94"/>
  <c r="C1403" i="94"/>
  <c r="B1403" i="94"/>
  <c r="A1403" i="94"/>
  <c r="AC1402" i="94"/>
  <c r="D1402" i="94"/>
  <c r="C1402" i="94"/>
  <c r="B1402" i="94"/>
  <c r="A1402" i="94"/>
  <c r="AC1401" i="94"/>
  <c r="D1401" i="94"/>
  <c r="C1401" i="94"/>
  <c r="B1401" i="94"/>
  <c r="A1401" i="94"/>
  <c r="AC1400" i="94"/>
  <c r="D1400" i="94"/>
  <c r="C1400" i="94"/>
  <c r="B1400" i="94"/>
  <c r="A1400" i="94"/>
  <c r="AC1399" i="94"/>
  <c r="AB1399" i="94"/>
  <c r="AA1399" i="94"/>
  <c r="Z1399" i="94"/>
  <c r="Y1399" i="94"/>
  <c r="X1399" i="94"/>
  <c r="W1399" i="94"/>
  <c r="V1399" i="94"/>
  <c r="U1399" i="94"/>
  <c r="T1399" i="94"/>
  <c r="S1399" i="94"/>
  <c r="R1399" i="94"/>
  <c r="Q1399" i="94"/>
  <c r="P1399" i="94"/>
  <c r="O1399" i="94"/>
  <c r="N1399" i="94"/>
  <c r="M1399" i="94"/>
  <c r="L1399" i="94"/>
  <c r="K1399" i="94"/>
  <c r="J1399" i="94"/>
  <c r="I1399" i="94"/>
  <c r="H1399" i="94"/>
  <c r="G1399" i="94"/>
  <c r="F1399" i="94"/>
  <c r="E1399" i="94"/>
  <c r="D1399" i="94"/>
  <c r="C1399" i="94"/>
  <c r="B1399" i="94"/>
  <c r="A1399" i="94"/>
  <c r="AC1398" i="94"/>
  <c r="AB1398" i="94"/>
  <c r="AA1398" i="94"/>
  <c r="Z1398" i="94"/>
  <c r="Y1398" i="94"/>
  <c r="X1398" i="94"/>
  <c r="W1398" i="94"/>
  <c r="V1398" i="94"/>
  <c r="U1398" i="94"/>
  <c r="T1398" i="94"/>
  <c r="S1398" i="94"/>
  <c r="R1398" i="94"/>
  <c r="Q1398" i="94"/>
  <c r="P1398" i="94"/>
  <c r="O1398" i="94"/>
  <c r="N1398" i="94"/>
  <c r="M1398" i="94"/>
  <c r="L1398" i="94"/>
  <c r="K1398" i="94"/>
  <c r="J1398" i="94"/>
  <c r="I1398" i="94"/>
  <c r="H1398" i="94"/>
  <c r="G1398" i="94"/>
  <c r="F1398" i="94"/>
  <c r="E1398" i="94"/>
  <c r="D1398" i="94"/>
  <c r="C1398" i="94"/>
  <c r="B1398" i="94"/>
  <c r="A1398" i="94"/>
  <c r="AC1397" i="94"/>
  <c r="AB1397" i="94"/>
  <c r="AA1397" i="94"/>
  <c r="Z1397" i="94"/>
  <c r="Y1397" i="94"/>
  <c r="X1397" i="94"/>
  <c r="W1397" i="94"/>
  <c r="V1397" i="94"/>
  <c r="U1397" i="94"/>
  <c r="T1397" i="94"/>
  <c r="S1397" i="94"/>
  <c r="R1397" i="94"/>
  <c r="Q1397" i="94"/>
  <c r="P1397" i="94"/>
  <c r="O1397" i="94"/>
  <c r="N1397" i="94"/>
  <c r="M1397" i="94"/>
  <c r="L1397" i="94"/>
  <c r="K1397" i="94"/>
  <c r="J1397" i="94"/>
  <c r="I1397" i="94"/>
  <c r="H1397" i="94"/>
  <c r="G1397" i="94"/>
  <c r="F1397" i="94"/>
  <c r="E1397" i="94"/>
  <c r="D1397" i="94"/>
  <c r="C1397" i="94"/>
  <c r="B1397" i="94"/>
  <c r="A1397" i="94"/>
  <c r="AC1396" i="94"/>
  <c r="AB1396" i="94"/>
  <c r="AA1396" i="94"/>
  <c r="Z1396" i="94"/>
  <c r="Y1396" i="94"/>
  <c r="X1396" i="94"/>
  <c r="W1396" i="94"/>
  <c r="V1396" i="94"/>
  <c r="U1396" i="94"/>
  <c r="T1396" i="94"/>
  <c r="S1396" i="94"/>
  <c r="R1396" i="94"/>
  <c r="Q1396" i="94"/>
  <c r="P1396" i="94"/>
  <c r="O1396" i="94"/>
  <c r="N1396" i="94"/>
  <c r="M1396" i="94"/>
  <c r="L1396" i="94"/>
  <c r="K1396" i="94"/>
  <c r="J1396" i="94"/>
  <c r="I1396" i="94"/>
  <c r="H1396" i="94"/>
  <c r="G1396" i="94"/>
  <c r="F1396" i="94"/>
  <c r="E1396" i="94"/>
  <c r="D1396" i="94"/>
  <c r="C1396" i="94"/>
  <c r="B1396" i="94"/>
  <c r="A1396" i="94"/>
  <c r="AC1395" i="94"/>
  <c r="D1395" i="94"/>
  <c r="C1395" i="94"/>
  <c r="B1395" i="94"/>
  <c r="A1395" i="94"/>
  <c r="AC1394" i="94"/>
  <c r="D1394" i="94"/>
  <c r="C1394" i="94"/>
  <c r="B1394" i="94"/>
  <c r="A1394" i="94"/>
  <c r="AC1393" i="94"/>
  <c r="D1393" i="94"/>
  <c r="C1393" i="94"/>
  <c r="B1393" i="94"/>
  <c r="A1393" i="94"/>
  <c r="AC1392" i="94"/>
  <c r="D1392" i="94"/>
  <c r="C1392" i="94"/>
  <c r="B1392" i="94"/>
  <c r="A1392" i="94"/>
  <c r="AC1391" i="94"/>
  <c r="D1391" i="94"/>
  <c r="C1391" i="94"/>
  <c r="B1391" i="94"/>
  <c r="A1391" i="94"/>
  <c r="AC1390" i="94"/>
  <c r="D1390" i="94"/>
  <c r="C1390" i="94"/>
  <c r="B1390" i="94"/>
  <c r="A1390" i="94"/>
  <c r="AC1389" i="94"/>
  <c r="AB1389" i="94"/>
  <c r="AA1389" i="94"/>
  <c r="Z1389" i="94"/>
  <c r="Y1389" i="94"/>
  <c r="X1389" i="94"/>
  <c r="W1389" i="94"/>
  <c r="V1389" i="94"/>
  <c r="U1389" i="94"/>
  <c r="T1389" i="94"/>
  <c r="S1389" i="94"/>
  <c r="R1389" i="94"/>
  <c r="Q1389" i="94"/>
  <c r="P1389" i="94"/>
  <c r="O1389" i="94"/>
  <c r="N1389" i="94"/>
  <c r="M1389" i="94"/>
  <c r="L1389" i="94"/>
  <c r="K1389" i="94"/>
  <c r="J1389" i="94"/>
  <c r="I1389" i="94"/>
  <c r="H1389" i="94"/>
  <c r="G1389" i="94"/>
  <c r="F1389" i="94"/>
  <c r="E1389" i="94"/>
  <c r="D1389" i="94"/>
  <c r="C1389" i="94"/>
  <c r="B1389" i="94"/>
  <c r="A1389" i="94"/>
  <c r="AC1388" i="94"/>
  <c r="AB1388" i="94"/>
  <c r="AA1388" i="94"/>
  <c r="Z1388" i="94"/>
  <c r="Y1388" i="94"/>
  <c r="X1388" i="94"/>
  <c r="W1388" i="94"/>
  <c r="V1388" i="94"/>
  <c r="U1388" i="94"/>
  <c r="T1388" i="94"/>
  <c r="S1388" i="94"/>
  <c r="R1388" i="94"/>
  <c r="Q1388" i="94"/>
  <c r="P1388" i="94"/>
  <c r="O1388" i="94"/>
  <c r="N1388" i="94"/>
  <c r="M1388" i="94"/>
  <c r="L1388" i="94"/>
  <c r="K1388" i="94"/>
  <c r="J1388" i="94"/>
  <c r="I1388" i="94"/>
  <c r="H1388" i="94"/>
  <c r="G1388" i="94"/>
  <c r="F1388" i="94"/>
  <c r="E1388" i="94"/>
  <c r="D1388" i="94"/>
  <c r="C1388" i="94"/>
  <c r="B1388" i="94"/>
  <c r="A1388" i="94"/>
  <c r="AC1387" i="94"/>
  <c r="AB1387" i="94"/>
  <c r="AA1387" i="94"/>
  <c r="Z1387" i="94"/>
  <c r="Y1387" i="94"/>
  <c r="X1387" i="94"/>
  <c r="W1387" i="94"/>
  <c r="V1387" i="94"/>
  <c r="U1387" i="94"/>
  <c r="T1387" i="94"/>
  <c r="S1387" i="94"/>
  <c r="R1387" i="94"/>
  <c r="Q1387" i="94"/>
  <c r="P1387" i="94"/>
  <c r="O1387" i="94"/>
  <c r="N1387" i="94"/>
  <c r="M1387" i="94"/>
  <c r="L1387" i="94"/>
  <c r="K1387" i="94"/>
  <c r="J1387" i="94"/>
  <c r="I1387" i="94"/>
  <c r="H1387" i="94"/>
  <c r="G1387" i="94"/>
  <c r="F1387" i="94"/>
  <c r="E1387" i="94"/>
  <c r="D1387" i="94"/>
  <c r="C1387" i="94"/>
  <c r="B1387" i="94"/>
  <c r="A1387" i="94"/>
  <c r="AC1386" i="94"/>
  <c r="AB1386" i="94"/>
  <c r="AA1386" i="94"/>
  <c r="Z1386" i="94"/>
  <c r="Y1386" i="94"/>
  <c r="X1386" i="94"/>
  <c r="W1386" i="94"/>
  <c r="V1386" i="94"/>
  <c r="U1386" i="94"/>
  <c r="T1386" i="94"/>
  <c r="S1386" i="94"/>
  <c r="R1386" i="94"/>
  <c r="Q1386" i="94"/>
  <c r="P1386" i="94"/>
  <c r="O1386" i="94"/>
  <c r="N1386" i="94"/>
  <c r="M1386" i="94"/>
  <c r="L1386" i="94"/>
  <c r="K1386" i="94"/>
  <c r="J1386" i="94"/>
  <c r="I1386" i="94"/>
  <c r="H1386" i="94"/>
  <c r="G1386" i="94"/>
  <c r="F1386" i="94"/>
  <c r="E1386" i="94"/>
  <c r="D1386" i="94"/>
  <c r="C1386" i="94"/>
  <c r="B1386" i="94"/>
  <c r="A1386" i="94"/>
  <c r="AC1385" i="94"/>
  <c r="D1385" i="94"/>
  <c r="C1385" i="94"/>
  <c r="B1385" i="94"/>
  <c r="A1385" i="94"/>
  <c r="AC1384" i="94"/>
  <c r="D1384" i="94"/>
  <c r="C1384" i="94"/>
  <c r="B1384" i="94"/>
  <c r="A1384" i="94"/>
  <c r="AC1383" i="94"/>
  <c r="D1383" i="94"/>
  <c r="C1383" i="94"/>
  <c r="B1383" i="94"/>
  <c r="A1383" i="94"/>
  <c r="AC1382" i="94"/>
  <c r="D1382" i="94"/>
  <c r="C1382" i="94"/>
  <c r="B1382" i="94"/>
  <c r="A1382" i="94"/>
  <c r="AC1381" i="94"/>
  <c r="D1381" i="94"/>
  <c r="C1381" i="94"/>
  <c r="B1381" i="94"/>
  <c r="A1381" i="94"/>
  <c r="AC1380" i="94"/>
  <c r="D1380" i="94"/>
  <c r="C1380" i="94"/>
  <c r="B1380" i="94"/>
  <c r="A1380" i="94"/>
  <c r="AC1379" i="94"/>
  <c r="AB1379" i="94"/>
  <c r="AA1379" i="94"/>
  <c r="Z1379" i="94"/>
  <c r="Y1379" i="94"/>
  <c r="X1379" i="94"/>
  <c r="W1379" i="94"/>
  <c r="V1379" i="94"/>
  <c r="U1379" i="94"/>
  <c r="T1379" i="94"/>
  <c r="S1379" i="94"/>
  <c r="R1379" i="94"/>
  <c r="Q1379" i="94"/>
  <c r="P1379" i="94"/>
  <c r="O1379" i="94"/>
  <c r="N1379" i="94"/>
  <c r="M1379" i="94"/>
  <c r="L1379" i="94"/>
  <c r="K1379" i="94"/>
  <c r="J1379" i="94"/>
  <c r="I1379" i="94"/>
  <c r="H1379" i="94"/>
  <c r="G1379" i="94"/>
  <c r="F1379" i="94"/>
  <c r="E1379" i="94"/>
  <c r="D1379" i="94"/>
  <c r="C1379" i="94"/>
  <c r="B1379" i="94"/>
  <c r="A1379" i="94"/>
  <c r="AC1378" i="94"/>
  <c r="AB1378" i="94"/>
  <c r="AA1378" i="94"/>
  <c r="Z1378" i="94"/>
  <c r="Y1378" i="94"/>
  <c r="X1378" i="94"/>
  <c r="W1378" i="94"/>
  <c r="V1378" i="94"/>
  <c r="U1378" i="94"/>
  <c r="T1378" i="94"/>
  <c r="S1378" i="94"/>
  <c r="R1378" i="94"/>
  <c r="Q1378" i="94"/>
  <c r="P1378" i="94"/>
  <c r="O1378" i="94"/>
  <c r="N1378" i="94"/>
  <c r="M1378" i="94"/>
  <c r="L1378" i="94"/>
  <c r="K1378" i="94"/>
  <c r="J1378" i="94"/>
  <c r="I1378" i="94"/>
  <c r="H1378" i="94"/>
  <c r="G1378" i="94"/>
  <c r="F1378" i="94"/>
  <c r="E1378" i="94"/>
  <c r="D1378" i="94"/>
  <c r="C1378" i="94"/>
  <c r="B1378" i="94"/>
  <c r="A1378" i="94"/>
  <c r="AC1377" i="94"/>
  <c r="AB1377" i="94"/>
  <c r="AA1377" i="94"/>
  <c r="Z1377" i="94"/>
  <c r="Y1377" i="94"/>
  <c r="X1377" i="94"/>
  <c r="W1377" i="94"/>
  <c r="V1377" i="94"/>
  <c r="U1377" i="94"/>
  <c r="T1377" i="94"/>
  <c r="S1377" i="94"/>
  <c r="R1377" i="94"/>
  <c r="Q1377" i="94"/>
  <c r="P1377" i="94"/>
  <c r="O1377" i="94"/>
  <c r="N1377" i="94"/>
  <c r="M1377" i="94"/>
  <c r="L1377" i="94"/>
  <c r="K1377" i="94"/>
  <c r="J1377" i="94"/>
  <c r="I1377" i="94"/>
  <c r="H1377" i="94"/>
  <c r="G1377" i="94"/>
  <c r="F1377" i="94"/>
  <c r="E1377" i="94"/>
  <c r="D1377" i="94"/>
  <c r="C1377" i="94"/>
  <c r="B1377" i="94"/>
  <c r="A1377" i="94"/>
  <c r="AC1376" i="94"/>
  <c r="AB1376" i="94"/>
  <c r="AA1376" i="94"/>
  <c r="Z1376" i="94"/>
  <c r="Y1376" i="94"/>
  <c r="X1376" i="94"/>
  <c r="W1376" i="94"/>
  <c r="V1376" i="94"/>
  <c r="U1376" i="94"/>
  <c r="T1376" i="94"/>
  <c r="S1376" i="94"/>
  <c r="R1376" i="94"/>
  <c r="Q1376" i="94"/>
  <c r="P1376" i="94"/>
  <c r="O1376" i="94"/>
  <c r="N1376" i="94"/>
  <c r="M1376" i="94"/>
  <c r="L1376" i="94"/>
  <c r="K1376" i="94"/>
  <c r="J1376" i="94"/>
  <c r="I1376" i="94"/>
  <c r="H1376" i="94"/>
  <c r="G1376" i="94"/>
  <c r="F1376" i="94"/>
  <c r="E1376" i="94"/>
  <c r="D1376" i="94"/>
  <c r="C1376" i="94"/>
  <c r="B1376" i="94"/>
  <c r="A1376" i="94"/>
  <c r="AC1375" i="94"/>
  <c r="D1375" i="94"/>
  <c r="C1375" i="94"/>
  <c r="B1375" i="94"/>
  <c r="A1375" i="94"/>
  <c r="AC1374" i="94"/>
  <c r="D1374" i="94"/>
  <c r="C1374" i="94"/>
  <c r="B1374" i="94"/>
  <c r="A1374" i="94"/>
  <c r="AC1373" i="94"/>
  <c r="D1373" i="94"/>
  <c r="C1373" i="94"/>
  <c r="B1373" i="94"/>
  <c r="A1373" i="94"/>
  <c r="AC1372" i="94"/>
  <c r="D1372" i="94"/>
  <c r="C1372" i="94"/>
  <c r="B1372" i="94"/>
  <c r="A1372" i="94"/>
  <c r="AC1371" i="94"/>
  <c r="D1371" i="94"/>
  <c r="C1371" i="94"/>
  <c r="B1371" i="94"/>
  <c r="A1371" i="94"/>
  <c r="AC1370" i="94"/>
  <c r="D1370" i="94"/>
  <c r="C1370" i="94"/>
  <c r="B1370" i="94"/>
  <c r="A1370" i="94"/>
  <c r="AC1369" i="94"/>
  <c r="AB1369" i="94"/>
  <c r="AA1369" i="94"/>
  <c r="Z1369" i="94"/>
  <c r="Y1369" i="94"/>
  <c r="X1369" i="94"/>
  <c r="W1369" i="94"/>
  <c r="V1369" i="94"/>
  <c r="U1369" i="94"/>
  <c r="T1369" i="94"/>
  <c r="S1369" i="94"/>
  <c r="R1369" i="94"/>
  <c r="Q1369" i="94"/>
  <c r="P1369" i="94"/>
  <c r="O1369" i="94"/>
  <c r="N1369" i="94"/>
  <c r="M1369" i="94"/>
  <c r="L1369" i="94"/>
  <c r="K1369" i="94"/>
  <c r="J1369" i="94"/>
  <c r="I1369" i="94"/>
  <c r="H1369" i="94"/>
  <c r="G1369" i="94"/>
  <c r="F1369" i="94"/>
  <c r="E1369" i="94"/>
  <c r="D1369" i="94"/>
  <c r="C1369" i="94"/>
  <c r="B1369" i="94"/>
  <c r="A1369" i="94"/>
  <c r="AC1368" i="94"/>
  <c r="AB1368" i="94"/>
  <c r="AA1368" i="94"/>
  <c r="Z1368" i="94"/>
  <c r="Y1368" i="94"/>
  <c r="X1368" i="94"/>
  <c r="W1368" i="94"/>
  <c r="V1368" i="94"/>
  <c r="U1368" i="94"/>
  <c r="T1368" i="94"/>
  <c r="S1368" i="94"/>
  <c r="R1368" i="94"/>
  <c r="Q1368" i="94"/>
  <c r="P1368" i="94"/>
  <c r="O1368" i="94"/>
  <c r="N1368" i="94"/>
  <c r="M1368" i="94"/>
  <c r="L1368" i="94"/>
  <c r="K1368" i="94"/>
  <c r="J1368" i="94"/>
  <c r="I1368" i="94"/>
  <c r="H1368" i="94"/>
  <c r="G1368" i="94"/>
  <c r="F1368" i="94"/>
  <c r="E1368" i="94"/>
  <c r="D1368" i="94"/>
  <c r="C1368" i="94"/>
  <c r="B1368" i="94"/>
  <c r="A1368" i="94"/>
  <c r="AC1367" i="94"/>
  <c r="AB1367" i="94"/>
  <c r="AA1367" i="94"/>
  <c r="Z1367" i="94"/>
  <c r="Y1367" i="94"/>
  <c r="X1367" i="94"/>
  <c r="W1367" i="94"/>
  <c r="V1367" i="94"/>
  <c r="U1367" i="94"/>
  <c r="T1367" i="94"/>
  <c r="S1367" i="94"/>
  <c r="R1367" i="94"/>
  <c r="Q1367" i="94"/>
  <c r="P1367" i="94"/>
  <c r="O1367" i="94"/>
  <c r="N1367" i="94"/>
  <c r="M1367" i="94"/>
  <c r="L1367" i="94"/>
  <c r="K1367" i="94"/>
  <c r="J1367" i="94"/>
  <c r="I1367" i="94"/>
  <c r="H1367" i="94"/>
  <c r="G1367" i="94"/>
  <c r="F1367" i="94"/>
  <c r="E1367" i="94"/>
  <c r="D1367" i="94"/>
  <c r="C1367" i="94"/>
  <c r="B1367" i="94"/>
  <c r="A1367" i="94"/>
  <c r="AC1366" i="94"/>
  <c r="AB1366" i="94"/>
  <c r="AA1366" i="94"/>
  <c r="Z1366" i="94"/>
  <c r="Y1366" i="94"/>
  <c r="X1366" i="94"/>
  <c r="W1366" i="94"/>
  <c r="V1366" i="94"/>
  <c r="U1366" i="94"/>
  <c r="T1366" i="94"/>
  <c r="S1366" i="94"/>
  <c r="R1366" i="94"/>
  <c r="Q1366" i="94"/>
  <c r="P1366" i="94"/>
  <c r="O1366" i="94"/>
  <c r="N1366" i="94"/>
  <c r="M1366" i="94"/>
  <c r="L1366" i="94"/>
  <c r="K1366" i="94"/>
  <c r="J1366" i="94"/>
  <c r="I1366" i="94"/>
  <c r="H1366" i="94"/>
  <c r="G1366" i="94"/>
  <c r="F1366" i="94"/>
  <c r="E1366" i="94"/>
  <c r="D1366" i="94"/>
  <c r="C1366" i="94"/>
  <c r="B1366" i="94"/>
  <c r="A1366" i="94"/>
  <c r="AC1365" i="94"/>
  <c r="D1365" i="94"/>
  <c r="C1365" i="94"/>
  <c r="B1365" i="94"/>
  <c r="A1365" i="94"/>
  <c r="AC1364" i="94"/>
  <c r="D1364" i="94"/>
  <c r="C1364" i="94"/>
  <c r="B1364" i="94"/>
  <c r="A1364" i="94"/>
  <c r="AC1363" i="94"/>
  <c r="D1363" i="94"/>
  <c r="C1363" i="94"/>
  <c r="B1363" i="94"/>
  <c r="A1363" i="94"/>
  <c r="AC1362" i="94"/>
  <c r="D1362" i="94"/>
  <c r="C1362" i="94"/>
  <c r="B1362" i="94"/>
  <c r="A1362" i="94"/>
  <c r="AC1361" i="94"/>
  <c r="D1361" i="94"/>
  <c r="C1361" i="94"/>
  <c r="B1361" i="94"/>
  <c r="A1361" i="94"/>
  <c r="AC1360" i="94"/>
  <c r="D1360" i="94"/>
  <c r="C1360" i="94"/>
  <c r="B1360" i="94"/>
  <c r="A1360" i="94"/>
  <c r="AC1359" i="94"/>
  <c r="AB1359" i="94"/>
  <c r="AA1359" i="94"/>
  <c r="Z1359" i="94"/>
  <c r="Y1359" i="94"/>
  <c r="X1359" i="94"/>
  <c r="W1359" i="94"/>
  <c r="V1359" i="94"/>
  <c r="U1359" i="94"/>
  <c r="T1359" i="94"/>
  <c r="S1359" i="94"/>
  <c r="R1359" i="94"/>
  <c r="Q1359" i="94"/>
  <c r="P1359" i="94"/>
  <c r="O1359" i="94"/>
  <c r="N1359" i="94"/>
  <c r="M1359" i="94"/>
  <c r="L1359" i="94"/>
  <c r="K1359" i="94"/>
  <c r="J1359" i="94"/>
  <c r="I1359" i="94"/>
  <c r="H1359" i="94"/>
  <c r="G1359" i="94"/>
  <c r="F1359" i="94"/>
  <c r="E1359" i="94"/>
  <c r="D1359" i="94"/>
  <c r="C1359" i="94"/>
  <c r="B1359" i="94"/>
  <c r="A1359" i="94"/>
  <c r="AC1358" i="94"/>
  <c r="AB1358" i="94"/>
  <c r="AA1358" i="94"/>
  <c r="Z1358" i="94"/>
  <c r="Y1358" i="94"/>
  <c r="X1358" i="94"/>
  <c r="W1358" i="94"/>
  <c r="V1358" i="94"/>
  <c r="U1358" i="94"/>
  <c r="T1358" i="94"/>
  <c r="S1358" i="94"/>
  <c r="R1358" i="94"/>
  <c r="Q1358" i="94"/>
  <c r="P1358" i="94"/>
  <c r="O1358" i="94"/>
  <c r="N1358" i="94"/>
  <c r="M1358" i="94"/>
  <c r="L1358" i="94"/>
  <c r="K1358" i="94"/>
  <c r="J1358" i="94"/>
  <c r="I1358" i="94"/>
  <c r="H1358" i="94"/>
  <c r="G1358" i="94"/>
  <c r="F1358" i="94"/>
  <c r="E1358" i="94"/>
  <c r="D1358" i="94"/>
  <c r="C1358" i="94"/>
  <c r="B1358" i="94"/>
  <c r="A1358" i="94"/>
  <c r="AC1357" i="94"/>
  <c r="AB1357" i="94"/>
  <c r="AA1357" i="94"/>
  <c r="Z1357" i="94"/>
  <c r="Y1357" i="94"/>
  <c r="X1357" i="94"/>
  <c r="W1357" i="94"/>
  <c r="V1357" i="94"/>
  <c r="U1357" i="94"/>
  <c r="T1357" i="94"/>
  <c r="S1357" i="94"/>
  <c r="R1357" i="94"/>
  <c r="Q1357" i="94"/>
  <c r="P1357" i="94"/>
  <c r="O1357" i="94"/>
  <c r="N1357" i="94"/>
  <c r="M1357" i="94"/>
  <c r="L1357" i="94"/>
  <c r="K1357" i="94"/>
  <c r="J1357" i="94"/>
  <c r="I1357" i="94"/>
  <c r="H1357" i="94"/>
  <c r="G1357" i="94"/>
  <c r="F1357" i="94"/>
  <c r="E1357" i="94"/>
  <c r="D1357" i="94"/>
  <c r="C1357" i="94"/>
  <c r="B1357" i="94"/>
  <c r="A1357" i="94"/>
  <c r="AC1356" i="94"/>
  <c r="AB1356" i="94"/>
  <c r="AA1356" i="94"/>
  <c r="Z1356" i="94"/>
  <c r="Y1356" i="94"/>
  <c r="X1356" i="94"/>
  <c r="W1356" i="94"/>
  <c r="V1356" i="94"/>
  <c r="U1356" i="94"/>
  <c r="T1356" i="94"/>
  <c r="S1356" i="94"/>
  <c r="R1356" i="94"/>
  <c r="Q1356" i="94"/>
  <c r="P1356" i="94"/>
  <c r="O1356" i="94"/>
  <c r="N1356" i="94"/>
  <c r="M1356" i="94"/>
  <c r="L1356" i="94"/>
  <c r="K1356" i="94"/>
  <c r="J1356" i="94"/>
  <c r="I1356" i="94"/>
  <c r="H1356" i="94"/>
  <c r="G1356" i="94"/>
  <c r="F1356" i="94"/>
  <c r="E1356" i="94"/>
  <c r="D1356" i="94"/>
  <c r="C1356" i="94"/>
  <c r="B1356" i="94"/>
  <c r="A1356" i="94"/>
  <c r="AC1355" i="94"/>
  <c r="D1355" i="94"/>
  <c r="C1355" i="94"/>
  <c r="B1355" i="94"/>
  <c r="A1355" i="94"/>
  <c r="AC1354" i="94"/>
  <c r="D1354" i="94"/>
  <c r="C1354" i="94"/>
  <c r="B1354" i="94"/>
  <c r="A1354" i="94"/>
  <c r="AC1353" i="94"/>
  <c r="D1353" i="94"/>
  <c r="C1353" i="94"/>
  <c r="B1353" i="94"/>
  <c r="A1353" i="94"/>
  <c r="AC1352" i="94"/>
  <c r="D1352" i="94"/>
  <c r="C1352" i="94"/>
  <c r="B1352" i="94"/>
  <c r="A1352" i="94"/>
  <c r="AC1351" i="94"/>
  <c r="D1351" i="94"/>
  <c r="C1351" i="94"/>
  <c r="B1351" i="94"/>
  <c r="A1351" i="94"/>
  <c r="AC1350" i="94"/>
  <c r="D1350" i="94"/>
  <c r="C1350" i="94"/>
  <c r="B1350" i="94"/>
  <c r="A1350" i="94"/>
  <c r="AC1349" i="94"/>
  <c r="AB1349" i="94"/>
  <c r="AA1349" i="94"/>
  <c r="Z1349" i="94"/>
  <c r="Y1349" i="94"/>
  <c r="X1349" i="94"/>
  <c r="W1349" i="94"/>
  <c r="V1349" i="94"/>
  <c r="U1349" i="94"/>
  <c r="T1349" i="94"/>
  <c r="S1349" i="94"/>
  <c r="R1349" i="94"/>
  <c r="Q1349" i="94"/>
  <c r="P1349" i="94"/>
  <c r="O1349" i="94"/>
  <c r="N1349" i="94"/>
  <c r="M1349" i="94"/>
  <c r="L1349" i="94"/>
  <c r="K1349" i="94"/>
  <c r="J1349" i="94"/>
  <c r="I1349" i="94"/>
  <c r="H1349" i="94"/>
  <c r="G1349" i="94"/>
  <c r="F1349" i="94"/>
  <c r="E1349" i="94"/>
  <c r="D1349" i="94"/>
  <c r="C1349" i="94"/>
  <c r="B1349" i="94"/>
  <c r="A1349" i="94"/>
  <c r="AC1348" i="94"/>
  <c r="AB1348" i="94"/>
  <c r="AA1348" i="94"/>
  <c r="Z1348" i="94"/>
  <c r="Y1348" i="94"/>
  <c r="X1348" i="94"/>
  <c r="W1348" i="94"/>
  <c r="V1348" i="94"/>
  <c r="U1348" i="94"/>
  <c r="T1348" i="94"/>
  <c r="S1348" i="94"/>
  <c r="R1348" i="94"/>
  <c r="Q1348" i="94"/>
  <c r="P1348" i="94"/>
  <c r="O1348" i="94"/>
  <c r="N1348" i="94"/>
  <c r="M1348" i="94"/>
  <c r="L1348" i="94"/>
  <c r="K1348" i="94"/>
  <c r="J1348" i="94"/>
  <c r="I1348" i="94"/>
  <c r="H1348" i="94"/>
  <c r="G1348" i="94"/>
  <c r="F1348" i="94"/>
  <c r="E1348" i="94"/>
  <c r="D1348" i="94"/>
  <c r="C1348" i="94"/>
  <c r="B1348" i="94"/>
  <c r="A1348" i="94"/>
  <c r="AC1347" i="94"/>
  <c r="AB1347" i="94"/>
  <c r="AA1347" i="94"/>
  <c r="Z1347" i="94"/>
  <c r="Y1347" i="94"/>
  <c r="X1347" i="94"/>
  <c r="W1347" i="94"/>
  <c r="V1347" i="94"/>
  <c r="U1347" i="94"/>
  <c r="T1347" i="94"/>
  <c r="S1347" i="94"/>
  <c r="R1347" i="94"/>
  <c r="Q1347" i="94"/>
  <c r="P1347" i="94"/>
  <c r="O1347" i="94"/>
  <c r="N1347" i="94"/>
  <c r="M1347" i="94"/>
  <c r="L1347" i="94"/>
  <c r="K1347" i="94"/>
  <c r="J1347" i="94"/>
  <c r="I1347" i="94"/>
  <c r="H1347" i="94"/>
  <c r="G1347" i="94"/>
  <c r="F1347" i="94"/>
  <c r="E1347" i="94"/>
  <c r="D1347" i="94"/>
  <c r="C1347" i="94"/>
  <c r="B1347" i="94"/>
  <c r="A1347" i="94"/>
  <c r="AC1346" i="94"/>
  <c r="AB1346" i="94"/>
  <c r="AA1346" i="94"/>
  <c r="Z1346" i="94"/>
  <c r="Y1346" i="94"/>
  <c r="X1346" i="94"/>
  <c r="W1346" i="94"/>
  <c r="V1346" i="94"/>
  <c r="U1346" i="94"/>
  <c r="T1346" i="94"/>
  <c r="S1346" i="94"/>
  <c r="R1346" i="94"/>
  <c r="Q1346" i="94"/>
  <c r="P1346" i="94"/>
  <c r="O1346" i="94"/>
  <c r="N1346" i="94"/>
  <c r="M1346" i="94"/>
  <c r="L1346" i="94"/>
  <c r="K1346" i="94"/>
  <c r="J1346" i="94"/>
  <c r="I1346" i="94"/>
  <c r="H1346" i="94"/>
  <c r="G1346" i="94"/>
  <c r="F1346" i="94"/>
  <c r="E1346" i="94"/>
  <c r="D1346" i="94"/>
  <c r="C1346" i="94"/>
  <c r="B1346" i="94"/>
  <c r="A1346" i="94"/>
  <c r="AC1345" i="94"/>
  <c r="D1345" i="94"/>
  <c r="C1345" i="94"/>
  <c r="B1345" i="94"/>
  <c r="A1345" i="94"/>
  <c r="AC1344" i="94"/>
  <c r="D1344" i="94"/>
  <c r="C1344" i="94"/>
  <c r="B1344" i="94"/>
  <c r="A1344" i="94"/>
  <c r="AC1343" i="94"/>
  <c r="D1343" i="94"/>
  <c r="C1343" i="94"/>
  <c r="B1343" i="94"/>
  <c r="A1343" i="94"/>
  <c r="AC1342" i="94"/>
  <c r="D1342" i="94"/>
  <c r="C1342" i="94"/>
  <c r="B1342" i="94"/>
  <c r="A1342" i="94"/>
  <c r="AC1341" i="94"/>
  <c r="D1341" i="94"/>
  <c r="C1341" i="94"/>
  <c r="B1341" i="94"/>
  <c r="A1341" i="94"/>
  <c r="AC1340" i="94"/>
  <c r="D1340" i="94"/>
  <c r="C1340" i="94"/>
  <c r="B1340" i="94"/>
  <c r="A1340" i="94"/>
  <c r="AC1339" i="94"/>
  <c r="AB1339" i="94"/>
  <c r="AA1339" i="94"/>
  <c r="Z1339" i="94"/>
  <c r="Y1339" i="94"/>
  <c r="X1339" i="94"/>
  <c r="W1339" i="94"/>
  <c r="V1339" i="94"/>
  <c r="U1339" i="94"/>
  <c r="T1339" i="94"/>
  <c r="S1339" i="94"/>
  <c r="R1339" i="94"/>
  <c r="Q1339" i="94"/>
  <c r="P1339" i="94"/>
  <c r="O1339" i="94"/>
  <c r="N1339" i="94"/>
  <c r="M1339" i="94"/>
  <c r="L1339" i="94"/>
  <c r="K1339" i="94"/>
  <c r="J1339" i="94"/>
  <c r="I1339" i="94"/>
  <c r="H1339" i="94"/>
  <c r="G1339" i="94"/>
  <c r="F1339" i="94"/>
  <c r="E1339" i="94"/>
  <c r="D1339" i="94"/>
  <c r="C1339" i="94"/>
  <c r="B1339" i="94"/>
  <c r="A1339" i="94"/>
  <c r="AC1338" i="94"/>
  <c r="AB1338" i="94"/>
  <c r="AA1338" i="94"/>
  <c r="Z1338" i="94"/>
  <c r="Y1338" i="94"/>
  <c r="X1338" i="94"/>
  <c r="W1338" i="94"/>
  <c r="V1338" i="94"/>
  <c r="U1338" i="94"/>
  <c r="T1338" i="94"/>
  <c r="S1338" i="94"/>
  <c r="R1338" i="94"/>
  <c r="Q1338" i="94"/>
  <c r="P1338" i="94"/>
  <c r="O1338" i="94"/>
  <c r="N1338" i="94"/>
  <c r="M1338" i="94"/>
  <c r="L1338" i="94"/>
  <c r="K1338" i="94"/>
  <c r="J1338" i="94"/>
  <c r="I1338" i="94"/>
  <c r="H1338" i="94"/>
  <c r="G1338" i="94"/>
  <c r="F1338" i="94"/>
  <c r="E1338" i="94"/>
  <c r="D1338" i="94"/>
  <c r="C1338" i="94"/>
  <c r="B1338" i="94"/>
  <c r="A1338" i="94"/>
  <c r="AC1337" i="94"/>
  <c r="AB1337" i="94"/>
  <c r="AA1337" i="94"/>
  <c r="Z1337" i="94"/>
  <c r="Y1337" i="94"/>
  <c r="X1337" i="94"/>
  <c r="W1337" i="94"/>
  <c r="V1337" i="94"/>
  <c r="U1337" i="94"/>
  <c r="T1337" i="94"/>
  <c r="S1337" i="94"/>
  <c r="R1337" i="94"/>
  <c r="Q1337" i="94"/>
  <c r="P1337" i="94"/>
  <c r="O1337" i="94"/>
  <c r="N1337" i="94"/>
  <c r="M1337" i="94"/>
  <c r="L1337" i="94"/>
  <c r="K1337" i="94"/>
  <c r="J1337" i="94"/>
  <c r="I1337" i="94"/>
  <c r="H1337" i="94"/>
  <c r="G1337" i="94"/>
  <c r="F1337" i="94"/>
  <c r="E1337" i="94"/>
  <c r="D1337" i="94"/>
  <c r="C1337" i="94"/>
  <c r="B1337" i="94"/>
  <c r="A1337" i="94"/>
  <c r="AC1336" i="94"/>
  <c r="AB1336" i="94"/>
  <c r="AA1336" i="94"/>
  <c r="Z1336" i="94"/>
  <c r="Y1336" i="94"/>
  <c r="X1336" i="94"/>
  <c r="W1336" i="94"/>
  <c r="V1336" i="94"/>
  <c r="U1336" i="94"/>
  <c r="T1336" i="94"/>
  <c r="S1336" i="94"/>
  <c r="R1336" i="94"/>
  <c r="Q1336" i="94"/>
  <c r="P1336" i="94"/>
  <c r="O1336" i="94"/>
  <c r="N1336" i="94"/>
  <c r="M1336" i="94"/>
  <c r="L1336" i="94"/>
  <c r="K1336" i="94"/>
  <c r="J1336" i="94"/>
  <c r="I1336" i="94"/>
  <c r="H1336" i="94"/>
  <c r="G1336" i="94"/>
  <c r="F1336" i="94"/>
  <c r="E1336" i="94"/>
  <c r="D1336" i="94"/>
  <c r="C1336" i="94"/>
  <c r="B1336" i="94"/>
  <c r="A1336" i="94"/>
  <c r="AC1335" i="94"/>
  <c r="D1335" i="94"/>
  <c r="C1335" i="94"/>
  <c r="B1335" i="94"/>
  <c r="A1335" i="94"/>
  <c r="AC1334" i="94"/>
  <c r="D1334" i="94"/>
  <c r="C1334" i="94"/>
  <c r="B1334" i="94"/>
  <c r="A1334" i="94"/>
  <c r="AC1333" i="94"/>
  <c r="D1333" i="94"/>
  <c r="C1333" i="94"/>
  <c r="B1333" i="94"/>
  <c r="A1333" i="94"/>
  <c r="AC1332" i="94"/>
  <c r="D1332" i="94"/>
  <c r="C1332" i="94"/>
  <c r="B1332" i="94"/>
  <c r="A1332" i="94"/>
  <c r="AC1331" i="94"/>
  <c r="D1331" i="94"/>
  <c r="C1331" i="94"/>
  <c r="B1331" i="94"/>
  <c r="A1331" i="94"/>
  <c r="AC1330" i="94"/>
  <c r="D1330" i="94"/>
  <c r="C1330" i="94"/>
  <c r="B1330" i="94"/>
  <c r="A1330" i="94"/>
  <c r="AC1329" i="94"/>
  <c r="AB1329" i="94"/>
  <c r="AA1329" i="94"/>
  <c r="Z1329" i="94"/>
  <c r="Y1329" i="94"/>
  <c r="X1329" i="94"/>
  <c r="W1329" i="94"/>
  <c r="V1329" i="94"/>
  <c r="U1329" i="94"/>
  <c r="T1329" i="94"/>
  <c r="S1329" i="94"/>
  <c r="R1329" i="94"/>
  <c r="Q1329" i="94"/>
  <c r="P1329" i="94"/>
  <c r="O1329" i="94"/>
  <c r="N1329" i="94"/>
  <c r="M1329" i="94"/>
  <c r="L1329" i="94"/>
  <c r="K1329" i="94"/>
  <c r="J1329" i="94"/>
  <c r="I1329" i="94"/>
  <c r="H1329" i="94"/>
  <c r="G1329" i="94"/>
  <c r="F1329" i="94"/>
  <c r="E1329" i="94"/>
  <c r="D1329" i="94"/>
  <c r="C1329" i="94"/>
  <c r="B1329" i="94"/>
  <c r="A1329" i="94"/>
  <c r="AC1328" i="94"/>
  <c r="AB1328" i="94"/>
  <c r="AA1328" i="94"/>
  <c r="Z1328" i="94"/>
  <c r="Y1328" i="94"/>
  <c r="X1328" i="94"/>
  <c r="W1328" i="94"/>
  <c r="V1328" i="94"/>
  <c r="U1328" i="94"/>
  <c r="T1328" i="94"/>
  <c r="S1328" i="94"/>
  <c r="R1328" i="94"/>
  <c r="Q1328" i="94"/>
  <c r="P1328" i="94"/>
  <c r="O1328" i="94"/>
  <c r="N1328" i="94"/>
  <c r="M1328" i="94"/>
  <c r="L1328" i="94"/>
  <c r="K1328" i="94"/>
  <c r="J1328" i="94"/>
  <c r="I1328" i="94"/>
  <c r="H1328" i="94"/>
  <c r="G1328" i="94"/>
  <c r="F1328" i="94"/>
  <c r="E1328" i="94"/>
  <c r="D1328" i="94"/>
  <c r="C1328" i="94"/>
  <c r="B1328" i="94"/>
  <c r="A1328" i="94"/>
  <c r="AC1327" i="94"/>
  <c r="AB1327" i="94"/>
  <c r="AA1327" i="94"/>
  <c r="Z1327" i="94"/>
  <c r="Y1327" i="94"/>
  <c r="X1327" i="94"/>
  <c r="W1327" i="94"/>
  <c r="V1327" i="94"/>
  <c r="U1327" i="94"/>
  <c r="T1327" i="94"/>
  <c r="S1327" i="94"/>
  <c r="R1327" i="94"/>
  <c r="Q1327" i="94"/>
  <c r="P1327" i="94"/>
  <c r="O1327" i="94"/>
  <c r="N1327" i="94"/>
  <c r="M1327" i="94"/>
  <c r="L1327" i="94"/>
  <c r="K1327" i="94"/>
  <c r="J1327" i="94"/>
  <c r="I1327" i="94"/>
  <c r="H1327" i="94"/>
  <c r="G1327" i="94"/>
  <c r="F1327" i="94"/>
  <c r="E1327" i="94"/>
  <c r="D1327" i="94"/>
  <c r="C1327" i="94"/>
  <c r="B1327" i="94"/>
  <c r="A1327" i="94"/>
  <c r="AC1326" i="94"/>
  <c r="AB1326" i="94"/>
  <c r="AA1326" i="94"/>
  <c r="Z1326" i="94"/>
  <c r="Y1326" i="94"/>
  <c r="X1326" i="94"/>
  <c r="W1326" i="94"/>
  <c r="V1326" i="94"/>
  <c r="U1326" i="94"/>
  <c r="T1326" i="94"/>
  <c r="S1326" i="94"/>
  <c r="R1326" i="94"/>
  <c r="Q1326" i="94"/>
  <c r="P1326" i="94"/>
  <c r="O1326" i="94"/>
  <c r="N1326" i="94"/>
  <c r="M1326" i="94"/>
  <c r="L1326" i="94"/>
  <c r="K1326" i="94"/>
  <c r="J1326" i="94"/>
  <c r="I1326" i="94"/>
  <c r="H1326" i="94"/>
  <c r="G1326" i="94"/>
  <c r="F1326" i="94"/>
  <c r="E1326" i="94"/>
  <c r="D1326" i="94"/>
  <c r="C1326" i="94"/>
  <c r="B1326" i="94"/>
  <c r="A1326" i="94"/>
  <c r="AC1325" i="94"/>
  <c r="D1325" i="94"/>
  <c r="C1325" i="94"/>
  <c r="B1325" i="94"/>
  <c r="A1325" i="94"/>
  <c r="AC1324" i="94"/>
  <c r="D1324" i="94"/>
  <c r="C1324" i="94"/>
  <c r="B1324" i="94"/>
  <c r="A1324" i="94"/>
  <c r="AC1323" i="94"/>
  <c r="D1323" i="94"/>
  <c r="C1323" i="94"/>
  <c r="B1323" i="94"/>
  <c r="A1323" i="94"/>
  <c r="AC1322" i="94"/>
  <c r="D1322" i="94"/>
  <c r="C1322" i="94"/>
  <c r="B1322" i="94"/>
  <c r="AC1321" i="94"/>
  <c r="D1321" i="94"/>
  <c r="C1321" i="94"/>
  <c r="B1321" i="94"/>
  <c r="A1321" i="94"/>
  <c r="AC1320" i="94"/>
  <c r="D1320" i="94"/>
  <c r="C1320" i="94"/>
  <c r="B1320" i="94"/>
  <c r="A1320" i="94"/>
  <c r="AC1319" i="94"/>
  <c r="AB1319" i="94"/>
  <c r="AA1319" i="94"/>
  <c r="Z1319" i="94"/>
  <c r="Y1319" i="94"/>
  <c r="X1319" i="94"/>
  <c r="W1319" i="94"/>
  <c r="V1319" i="94"/>
  <c r="U1319" i="94"/>
  <c r="T1319" i="94"/>
  <c r="S1319" i="94"/>
  <c r="R1319" i="94"/>
  <c r="Q1319" i="94"/>
  <c r="P1319" i="94"/>
  <c r="O1319" i="94"/>
  <c r="N1319" i="94"/>
  <c r="M1319" i="94"/>
  <c r="L1319" i="94"/>
  <c r="K1319" i="94"/>
  <c r="J1319" i="94"/>
  <c r="I1319" i="94"/>
  <c r="H1319" i="94"/>
  <c r="G1319" i="94"/>
  <c r="F1319" i="94"/>
  <c r="E1319" i="94"/>
  <c r="D1319" i="94"/>
  <c r="C1319" i="94"/>
  <c r="B1319" i="94"/>
  <c r="A1319" i="94"/>
  <c r="AC1318" i="94"/>
  <c r="AB1318" i="94"/>
  <c r="AA1318" i="94"/>
  <c r="Z1318" i="94"/>
  <c r="Y1318" i="94"/>
  <c r="X1318" i="94"/>
  <c r="W1318" i="94"/>
  <c r="V1318" i="94"/>
  <c r="U1318" i="94"/>
  <c r="T1318" i="94"/>
  <c r="S1318" i="94"/>
  <c r="R1318" i="94"/>
  <c r="Q1318" i="94"/>
  <c r="P1318" i="94"/>
  <c r="O1318" i="94"/>
  <c r="N1318" i="94"/>
  <c r="M1318" i="94"/>
  <c r="L1318" i="94"/>
  <c r="K1318" i="94"/>
  <c r="J1318" i="94"/>
  <c r="I1318" i="94"/>
  <c r="H1318" i="94"/>
  <c r="G1318" i="94"/>
  <c r="F1318" i="94"/>
  <c r="E1318" i="94"/>
  <c r="D1318" i="94"/>
  <c r="C1318" i="94"/>
  <c r="B1318" i="94"/>
  <c r="A1318" i="94"/>
  <c r="AC1317" i="94"/>
  <c r="AB1317" i="94"/>
  <c r="AA1317" i="94"/>
  <c r="Z1317" i="94"/>
  <c r="Y1317" i="94"/>
  <c r="X1317" i="94"/>
  <c r="W1317" i="94"/>
  <c r="V1317" i="94"/>
  <c r="U1317" i="94"/>
  <c r="T1317" i="94"/>
  <c r="S1317" i="94"/>
  <c r="R1317" i="94"/>
  <c r="Q1317" i="94"/>
  <c r="P1317" i="94"/>
  <c r="O1317" i="94"/>
  <c r="N1317" i="94"/>
  <c r="M1317" i="94"/>
  <c r="L1317" i="94"/>
  <c r="K1317" i="94"/>
  <c r="J1317" i="94"/>
  <c r="I1317" i="94"/>
  <c r="H1317" i="94"/>
  <c r="G1317" i="94"/>
  <c r="F1317" i="94"/>
  <c r="E1317" i="94"/>
  <c r="D1317" i="94"/>
  <c r="C1317" i="94"/>
  <c r="B1317" i="94"/>
  <c r="A1317" i="94"/>
  <c r="AC1316" i="94"/>
  <c r="AB1316" i="94"/>
  <c r="AA1316" i="94"/>
  <c r="Z1316" i="94"/>
  <c r="Y1316" i="94"/>
  <c r="X1316" i="94"/>
  <c r="W1316" i="94"/>
  <c r="V1316" i="94"/>
  <c r="U1316" i="94"/>
  <c r="T1316" i="94"/>
  <c r="S1316" i="94"/>
  <c r="R1316" i="94"/>
  <c r="Q1316" i="94"/>
  <c r="P1316" i="94"/>
  <c r="O1316" i="94"/>
  <c r="N1316" i="94"/>
  <c r="M1316" i="94"/>
  <c r="L1316" i="94"/>
  <c r="K1316" i="94"/>
  <c r="J1316" i="94"/>
  <c r="I1316" i="94"/>
  <c r="H1316" i="94"/>
  <c r="G1316" i="94"/>
  <c r="F1316" i="94"/>
  <c r="E1316" i="94"/>
  <c r="D1316" i="94"/>
  <c r="C1316" i="94"/>
  <c r="B1316" i="94"/>
  <c r="A1316" i="94"/>
  <c r="AC1315" i="94"/>
  <c r="D1315" i="94"/>
  <c r="C1315" i="94"/>
  <c r="B1315" i="94"/>
  <c r="A1315" i="94"/>
  <c r="AC1314" i="94"/>
  <c r="D1314" i="94"/>
  <c r="C1314" i="94"/>
  <c r="B1314" i="94"/>
  <c r="A1314" i="94"/>
  <c r="AC1313" i="94"/>
  <c r="D1313" i="94"/>
  <c r="C1313" i="94"/>
  <c r="B1313" i="94"/>
  <c r="A1313" i="94"/>
  <c r="AC1312" i="94"/>
  <c r="D1312" i="94"/>
  <c r="C1312" i="94"/>
  <c r="B1312" i="94"/>
  <c r="A1312" i="94"/>
  <c r="AC1311" i="94"/>
  <c r="D1311" i="94"/>
  <c r="C1311" i="94"/>
  <c r="B1311" i="94"/>
  <c r="A1311" i="94"/>
  <c r="AC1310" i="94"/>
  <c r="D1310" i="94"/>
  <c r="C1310" i="94"/>
  <c r="B1310" i="94"/>
  <c r="A1310" i="94"/>
  <c r="AC1309" i="94"/>
  <c r="AB1309" i="94"/>
  <c r="AA1309" i="94"/>
  <c r="Z1309" i="94"/>
  <c r="Y1309" i="94"/>
  <c r="X1309" i="94"/>
  <c r="W1309" i="94"/>
  <c r="V1309" i="94"/>
  <c r="U1309" i="94"/>
  <c r="T1309" i="94"/>
  <c r="S1309" i="94"/>
  <c r="R1309" i="94"/>
  <c r="Q1309" i="94"/>
  <c r="P1309" i="94"/>
  <c r="O1309" i="94"/>
  <c r="N1309" i="94"/>
  <c r="M1309" i="94"/>
  <c r="L1309" i="94"/>
  <c r="K1309" i="94"/>
  <c r="J1309" i="94"/>
  <c r="I1309" i="94"/>
  <c r="H1309" i="94"/>
  <c r="G1309" i="94"/>
  <c r="F1309" i="94"/>
  <c r="E1309" i="94"/>
  <c r="D1309" i="94"/>
  <c r="C1309" i="94"/>
  <c r="B1309" i="94"/>
  <c r="A1309" i="94"/>
  <c r="AC1308" i="94"/>
  <c r="AB1308" i="94"/>
  <c r="AA1308" i="94"/>
  <c r="Z1308" i="94"/>
  <c r="Y1308" i="94"/>
  <c r="X1308" i="94"/>
  <c r="W1308" i="94"/>
  <c r="V1308" i="94"/>
  <c r="U1308" i="94"/>
  <c r="T1308" i="94"/>
  <c r="S1308" i="94"/>
  <c r="R1308" i="94"/>
  <c r="Q1308" i="94"/>
  <c r="P1308" i="94"/>
  <c r="O1308" i="94"/>
  <c r="N1308" i="94"/>
  <c r="M1308" i="94"/>
  <c r="L1308" i="94"/>
  <c r="K1308" i="94"/>
  <c r="J1308" i="94"/>
  <c r="I1308" i="94"/>
  <c r="H1308" i="94"/>
  <c r="G1308" i="94"/>
  <c r="F1308" i="94"/>
  <c r="E1308" i="94"/>
  <c r="D1308" i="94"/>
  <c r="C1308" i="94"/>
  <c r="B1308" i="94"/>
  <c r="A1308" i="94"/>
  <c r="AC1307" i="94"/>
  <c r="AB1307" i="94"/>
  <c r="AA1307" i="94"/>
  <c r="Z1307" i="94"/>
  <c r="Y1307" i="94"/>
  <c r="X1307" i="94"/>
  <c r="W1307" i="94"/>
  <c r="V1307" i="94"/>
  <c r="U1307" i="94"/>
  <c r="T1307" i="94"/>
  <c r="S1307" i="94"/>
  <c r="R1307" i="94"/>
  <c r="Q1307" i="94"/>
  <c r="P1307" i="94"/>
  <c r="O1307" i="94"/>
  <c r="N1307" i="94"/>
  <c r="M1307" i="94"/>
  <c r="L1307" i="94"/>
  <c r="K1307" i="94"/>
  <c r="J1307" i="94"/>
  <c r="I1307" i="94"/>
  <c r="H1307" i="94"/>
  <c r="G1307" i="94"/>
  <c r="F1307" i="94"/>
  <c r="E1307" i="94"/>
  <c r="D1307" i="94"/>
  <c r="C1307" i="94"/>
  <c r="B1307" i="94"/>
  <c r="A1307" i="94"/>
  <c r="AC1306" i="94"/>
  <c r="AB1306" i="94"/>
  <c r="AA1306" i="94"/>
  <c r="Z1306" i="94"/>
  <c r="Y1306" i="94"/>
  <c r="X1306" i="94"/>
  <c r="W1306" i="94"/>
  <c r="V1306" i="94"/>
  <c r="U1306" i="94"/>
  <c r="T1306" i="94"/>
  <c r="S1306" i="94"/>
  <c r="R1306" i="94"/>
  <c r="Q1306" i="94"/>
  <c r="P1306" i="94"/>
  <c r="O1306" i="94"/>
  <c r="N1306" i="94"/>
  <c r="M1306" i="94"/>
  <c r="L1306" i="94"/>
  <c r="K1306" i="94"/>
  <c r="J1306" i="94"/>
  <c r="I1306" i="94"/>
  <c r="H1306" i="94"/>
  <c r="G1306" i="94"/>
  <c r="F1306" i="94"/>
  <c r="E1306" i="94"/>
  <c r="D1306" i="94"/>
  <c r="C1306" i="94"/>
  <c r="B1306" i="94"/>
  <c r="A1306" i="94"/>
  <c r="AC1305" i="94"/>
  <c r="D1305" i="94"/>
  <c r="C1305" i="94"/>
  <c r="B1305" i="94"/>
  <c r="A1305" i="94"/>
  <c r="AC1304" i="94"/>
  <c r="D1304" i="94"/>
  <c r="C1304" i="94"/>
  <c r="B1304" i="94"/>
  <c r="A1304" i="94"/>
  <c r="AC1303" i="94"/>
  <c r="D1303" i="94"/>
  <c r="C1303" i="94"/>
  <c r="B1303" i="94"/>
  <c r="A1303" i="94"/>
  <c r="AC1302" i="94"/>
  <c r="D1302" i="94"/>
  <c r="C1302" i="94"/>
  <c r="B1302" i="94"/>
  <c r="A1302" i="94"/>
  <c r="AC1301" i="94"/>
  <c r="D1301" i="94"/>
  <c r="C1301" i="94"/>
  <c r="B1301" i="94"/>
  <c r="A1301" i="94"/>
  <c r="AC1300" i="94"/>
  <c r="D1300" i="94"/>
  <c r="C1300" i="94"/>
  <c r="B1300" i="94"/>
  <c r="A1300" i="94"/>
  <c r="AC1299" i="94"/>
  <c r="AB1299" i="94"/>
  <c r="AA1299" i="94"/>
  <c r="Z1299" i="94"/>
  <c r="Y1299" i="94"/>
  <c r="X1299" i="94"/>
  <c r="W1299" i="94"/>
  <c r="V1299" i="94"/>
  <c r="U1299" i="94"/>
  <c r="T1299" i="94"/>
  <c r="S1299" i="94"/>
  <c r="R1299" i="94"/>
  <c r="Q1299" i="94"/>
  <c r="P1299" i="94"/>
  <c r="O1299" i="94"/>
  <c r="N1299" i="94"/>
  <c r="M1299" i="94"/>
  <c r="L1299" i="94"/>
  <c r="K1299" i="94"/>
  <c r="J1299" i="94"/>
  <c r="I1299" i="94"/>
  <c r="H1299" i="94"/>
  <c r="G1299" i="94"/>
  <c r="F1299" i="94"/>
  <c r="E1299" i="94"/>
  <c r="D1299" i="94"/>
  <c r="C1299" i="94"/>
  <c r="B1299" i="94"/>
  <c r="A1299" i="94"/>
  <c r="AC1298" i="94"/>
  <c r="AB1298" i="94"/>
  <c r="AA1298" i="94"/>
  <c r="Z1298" i="94"/>
  <c r="Y1298" i="94"/>
  <c r="X1298" i="94"/>
  <c r="W1298" i="94"/>
  <c r="V1298" i="94"/>
  <c r="U1298" i="94"/>
  <c r="T1298" i="94"/>
  <c r="S1298" i="94"/>
  <c r="R1298" i="94"/>
  <c r="Q1298" i="94"/>
  <c r="P1298" i="94"/>
  <c r="O1298" i="94"/>
  <c r="N1298" i="94"/>
  <c r="M1298" i="94"/>
  <c r="L1298" i="94"/>
  <c r="K1298" i="94"/>
  <c r="J1298" i="94"/>
  <c r="I1298" i="94"/>
  <c r="H1298" i="94"/>
  <c r="G1298" i="94"/>
  <c r="F1298" i="94"/>
  <c r="E1298" i="94"/>
  <c r="D1298" i="94"/>
  <c r="C1298" i="94"/>
  <c r="B1298" i="94"/>
  <c r="A1298" i="94"/>
  <c r="AC1297" i="94"/>
  <c r="AB1297" i="94"/>
  <c r="AA1297" i="94"/>
  <c r="Z1297" i="94"/>
  <c r="Y1297" i="94"/>
  <c r="X1297" i="94"/>
  <c r="W1297" i="94"/>
  <c r="V1297" i="94"/>
  <c r="U1297" i="94"/>
  <c r="T1297" i="94"/>
  <c r="S1297" i="94"/>
  <c r="R1297" i="94"/>
  <c r="Q1297" i="94"/>
  <c r="P1297" i="94"/>
  <c r="O1297" i="94"/>
  <c r="N1297" i="94"/>
  <c r="M1297" i="94"/>
  <c r="L1297" i="94"/>
  <c r="K1297" i="94"/>
  <c r="J1297" i="94"/>
  <c r="I1297" i="94"/>
  <c r="H1297" i="94"/>
  <c r="G1297" i="94"/>
  <c r="F1297" i="94"/>
  <c r="E1297" i="94"/>
  <c r="D1297" i="94"/>
  <c r="C1297" i="94"/>
  <c r="B1297" i="94"/>
  <c r="A1297" i="94"/>
  <c r="AC1296" i="94"/>
  <c r="AB1296" i="94"/>
  <c r="AA1296" i="94"/>
  <c r="Z1296" i="94"/>
  <c r="Y1296" i="94"/>
  <c r="X1296" i="94"/>
  <c r="W1296" i="94"/>
  <c r="V1296" i="94"/>
  <c r="U1296" i="94"/>
  <c r="T1296" i="94"/>
  <c r="S1296" i="94"/>
  <c r="R1296" i="94"/>
  <c r="Q1296" i="94"/>
  <c r="P1296" i="94"/>
  <c r="O1296" i="94"/>
  <c r="N1296" i="94"/>
  <c r="M1296" i="94"/>
  <c r="L1296" i="94"/>
  <c r="K1296" i="94"/>
  <c r="J1296" i="94"/>
  <c r="I1296" i="94"/>
  <c r="H1296" i="94"/>
  <c r="G1296" i="94"/>
  <c r="F1296" i="94"/>
  <c r="E1296" i="94"/>
  <c r="D1296" i="94"/>
  <c r="C1296" i="94"/>
  <c r="B1296" i="94"/>
  <c r="A1296" i="94"/>
  <c r="AC1295" i="94"/>
  <c r="D1295" i="94"/>
  <c r="C1295" i="94"/>
  <c r="B1295" i="94"/>
  <c r="A1295" i="94"/>
  <c r="AC1294" i="94"/>
  <c r="D1294" i="94"/>
  <c r="C1294" i="94"/>
  <c r="B1294" i="94"/>
  <c r="A1294" i="94"/>
  <c r="AC1293" i="94"/>
  <c r="D1293" i="94"/>
  <c r="C1293" i="94"/>
  <c r="B1293" i="94"/>
  <c r="A1293" i="94"/>
  <c r="AC1292" i="94"/>
  <c r="D1292" i="94"/>
  <c r="C1292" i="94"/>
  <c r="B1292" i="94"/>
  <c r="A1292" i="94"/>
  <c r="AC1291" i="94"/>
  <c r="D1291" i="94"/>
  <c r="C1291" i="94"/>
  <c r="B1291" i="94"/>
  <c r="A1291" i="94"/>
  <c r="AC1290" i="94"/>
  <c r="D1290" i="94"/>
  <c r="C1290" i="94"/>
  <c r="B1290" i="94"/>
  <c r="A1290" i="94"/>
  <c r="AC1289" i="94"/>
  <c r="AB1289" i="94"/>
  <c r="AA1289" i="94"/>
  <c r="Z1289" i="94"/>
  <c r="Y1289" i="94"/>
  <c r="X1289" i="94"/>
  <c r="W1289" i="94"/>
  <c r="V1289" i="94"/>
  <c r="U1289" i="94"/>
  <c r="T1289" i="94"/>
  <c r="S1289" i="94"/>
  <c r="R1289" i="94"/>
  <c r="Q1289" i="94"/>
  <c r="P1289" i="94"/>
  <c r="O1289" i="94"/>
  <c r="N1289" i="94"/>
  <c r="M1289" i="94"/>
  <c r="L1289" i="94"/>
  <c r="K1289" i="94"/>
  <c r="J1289" i="94"/>
  <c r="I1289" i="94"/>
  <c r="H1289" i="94"/>
  <c r="G1289" i="94"/>
  <c r="F1289" i="94"/>
  <c r="E1289" i="94"/>
  <c r="D1289" i="94"/>
  <c r="C1289" i="94"/>
  <c r="B1289" i="94"/>
  <c r="A1289" i="94"/>
  <c r="AC1288" i="94"/>
  <c r="AB1288" i="94"/>
  <c r="AA1288" i="94"/>
  <c r="Z1288" i="94"/>
  <c r="Y1288" i="94"/>
  <c r="X1288" i="94"/>
  <c r="W1288" i="94"/>
  <c r="V1288" i="94"/>
  <c r="U1288" i="94"/>
  <c r="T1288" i="94"/>
  <c r="S1288" i="94"/>
  <c r="R1288" i="94"/>
  <c r="Q1288" i="94"/>
  <c r="P1288" i="94"/>
  <c r="O1288" i="94"/>
  <c r="N1288" i="94"/>
  <c r="M1288" i="94"/>
  <c r="L1288" i="94"/>
  <c r="K1288" i="94"/>
  <c r="J1288" i="94"/>
  <c r="I1288" i="94"/>
  <c r="H1288" i="94"/>
  <c r="G1288" i="94"/>
  <c r="F1288" i="94"/>
  <c r="E1288" i="94"/>
  <c r="D1288" i="94"/>
  <c r="C1288" i="94"/>
  <c r="B1288" i="94"/>
  <c r="A1288" i="94"/>
  <c r="AC1287" i="94"/>
  <c r="AB1287" i="94"/>
  <c r="AA1287" i="94"/>
  <c r="Z1287" i="94"/>
  <c r="Y1287" i="94"/>
  <c r="X1287" i="94"/>
  <c r="W1287" i="94"/>
  <c r="V1287" i="94"/>
  <c r="U1287" i="94"/>
  <c r="T1287" i="94"/>
  <c r="S1287" i="94"/>
  <c r="R1287" i="94"/>
  <c r="Q1287" i="94"/>
  <c r="P1287" i="94"/>
  <c r="O1287" i="94"/>
  <c r="N1287" i="94"/>
  <c r="M1287" i="94"/>
  <c r="L1287" i="94"/>
  <c r="K1287" i="94"/>
  <c r="J1287" i="94"/>
  <c r="I1287" i="94"/>
  <c r="H1287" i="94"/>
  <c r="G1287" i="94"/>
  <c r="F1287" i="94"/>
  <c r="E1287" i="94"/>
  <c r="D1287" i="94"/>
  <c r="C1287" i="94"/>
  <c r="B1287" i="94"/>
  <c r="A1287" i="94"/>
  <c r="AC1286" i="94"/>
  <c r="AB1286" i="94"/>
  <c r="AA1286" i="94"/>
  <c r="Z1286" i="94"/>
  <c r="Y1286" i="94"/>
  <c r="X1286" i="94"/>
  <c r="W1286" i="94"/>
  <c r="V1286" i="94"/>
  <c r="U1286" i="94"/>
  <c r="T1286" i="94"/>
  <c r="S1286" i="94"/>
  <c r="R1286" i="94"/>
  <c r="Q1286" i="94"/>
  <c r="P1286" i="94"/>
  <c r="O1286" i="94"/>
  <c r="N1286" i="94"/>
  <c r="M1286" i="94"/>
  <c r="L1286" i="94"/>
  <c r="K1286" i="94"/>
  <c r="J1286" i="94"/>
  <c r="I1286" i="94"/>
  <c r="H1286" i="94"/>
  <c r="G1286" i="94"/>
  <c r="F1286" i="94"/>
  <c r="E1286" i="94"/>
  <c r="D1286" i="94"/>
  <c r="C1286" i="94"/>
  <c r="B1286" i="94"/>
  <c r="A1286" i="94"/>
  <c r="AC1285" i="94"/>
  <c r="D1285" i="94"/>
  <c r="C1285" i="94"/>
  <c r="B1285" i="94"/>
  <c r="A1285" i="94"/>
  <c r="AC1284" i="94"/>
  <c r="D1284" i="94"/>
  <c r="C1284" i="94"/>
  <c r="B1284" i="94"/>
  <c r="A1284" i="94"/>
  <c r="AC1283" i="94"/>
  <c r="D1283" i="94"/>
  <c r="C1283" i="94"/>
  <c r="B1283" i="94"/>
  <c r="A1283" i="94"/>
  <c r="AC1282" i="94"/>
  <c r="D1282" i="94"/>
  <c r="C1282" i="94"/>
  <c r="B1282" i="94"/>
  <c r="A1282" i="94"/>
  <c r="AC1281" i="94"/>
  <c r="D1281" i="94"/>
  <c r="C1281" i="94"/>
  <c r="B1281" i="94"/>
  <c r="A1281" i="94"/>
  <c r="AC1280" i="94"/>
  <c r="D1280" i="94"/>
  <c r="C1280" i="94"/>
  <c r="B1280" i="94"/>
  <c r="A1280" i="94"/>
  <c r="AC1279" i="94"/>
  <c r="AB1279" i="94"/>
  <c r="AA1279" i="94"/>
  <c r="Z1279" i="94"/>
  <c r="Y1279" i="94"/>
  <c r="X1279" i="94"/>
  <c r="W1279" i="94"/>
  <c r="V1279" i="94"/>
  <c r="U1279" i="94"/>
  <c r="T1279" i="94"/>
  <c r="S1279" i="94"/>
  <c r="R1279" i="94"/>
  <c r="Q1279" i="94"/>
  <c r="P1279" i="94"/>
  <c r="O1279" i="94"/>
  <c r="N1279" i="94"/>
  <c r="M1279" i="94"/>
  <c r="L1279" i="94"/>
  <c r="K1279" i="94"/>
  <c r="J1279" i="94"/>
  <c r="I1279" i="94"/>
  <c r="H1279" i="94"/>
  <c r="G1279" i="94"/>
  <c r="F1279" i="94"/>
  <c r="E1279" i="94"/>
  <c r="D1279" i="94"/>
  <c r="C1279" i="94"/>
  <c r="B1279" i="94"/>
  <c r="A1279" i="94"/>
  <c r="AC1278" i="94"/>
  <c r="AB1278" i="94"/>
  <c r="AA1278" i="94"/>
  <c r="Z1278" i="94"/>
  <c r="Y1278" i="94"/>
  <c r="X1278" i="94"/>
  <c r="W1278" i="94"/>
  <c r="V1278" i="94"/>
  <c r="U1278" i="94"/>
  <c r="T1278" i="94"/>
  <c r="S1278" i="94"/>
  <c r="R1278" i="94"/>
  <c r="Q1278" i="94"/>
  <c r="P1278" i="94"/>
  <c r="O1278" i="94"/>
  <c r="N1278" i="94"/>
  <c r="M1278" i="94"/>
  <c r="L1278" i="94"/>
  <c r="K1278" i="94"/>
  <c r="J1278" i="94"/>
  <c r="I1278" i="94"/>
  <c r="H1278" i="94"/>
  <c r="G1278" i="94"/>
  <c r="F1278" i="94"/>
  <c r="E1278" i="94"/>
  <c r="D1278" i="94"/>
  <c r="C1278" i="94"/>
  <c r="B1278" i="94"/>
  <c r="A1278" i="94"/>
  <c r="AC1277" i="94"/>
  <c r="AB1277" i="94"/>
  <c r="AA1277" i="94"/>
  <c r="Z1277" i="94"/>
  <c r="Y1277" i="94"/>
  <c r="X1277" i="94"/>
  <c r="W1277" i="94"/>
  <c r="V1277" i="94"/>
  <c r="U1277" i="94"/>
  <c r="T1277" i="94"/>
  <c r="S1277" i="94"/>
  <c r="R1277" i="94"/>
  <c r="Q1277" i="94"/>
  <c r="P1277" i="94"/>
  <c r="O1277" i="94"/>
  <c r="N1277" i="94"/>
  <c r="M1277" i="94"/>
  <c r="L1277" i="94"/>
  <c r="K1277" i="94"/>
  <c r="J1277" i="94"/>
  <c r="I1277" i="94"/>
  <c r="H1277" i="94"/>
  <c r="G1277" i="94"/>
  <c r="F1277" i="94"/>
  <c r="E1277" i="94"/>
  <c r="D1277" i="94"/>
  <c r="C1277" i="94"/>
  <c r="B1277" i="94"/>
  <c r="A1277" i="94"/>
  <c r="AC1276" i="94"/>
  <c r="AB1276" i="94"/>
  <c r="AA1276" i="94"/>
  <c r="Z1276" i="94"/>
  <c r="Y1276" i="94"/>
  <c r="X1276" i="94"/>
  <c r="W1276" i="94"/>
  <c r="V1276" i="94"/>
  <c r="U1276" i="94"/>
  <c r="T1276" i="94"/>
  <c r="S1276" i="94"/>
  <c r="R1276" i="94"/>
  <c r="Q1276" i="94"/>
  <c r="P1276" i="94"/>
  <c r="O1276" i="94"/>
  <c r="N1276" i="94"/>
  <c r="M1276" i="94"/>
  <c r="L1276" i="94"/>
  <c r="K1276" i="94"/>
  <c r="J1276" i="94"/>
  <c r="I1276" i="94"/>
  <c r="H1276" i="94"/>
  <c r="G1276" i="94"/>
  <c r="F1276" i="94"/>
  <c r="E1276" i="94"/>
  <c r="D1276" i="94"/>
  <c r="C1276" i="94"/>
  <c r="B1276" i="94"/>
  <c r="A1276" i="94"/>
  <c r="AC1275" i="94"/>
  <c r="D1275" i="94"/>
  <c r="C1275" i="94"/>
  <c r="B1275" i="94"/>
  <c r="A1275" i="94"/>
  <c r="AC1274" i="94"/>
  <c r="D1274" i="94"/>
  <c r="C1274" i="94"/>
  <c r="B1274" i="94"/>
  <c r="A1274" i="94"/>
  <c r="AC1273" i="94"/>
  <c r="D1273" i="94"/>
  <c r="C1273" i="94"/>
  <c r="B1273" i="94"/>
  <c r="A1273" i="94"/>
  <c r="AC1272" i="94"/>
  <c r="D1272" i="94"/>
  <c r="C1272" i="94"/>
  <c r="B1272" i="94"/>
  <c r="A1272" i="94"/>
  <c r="AC1271" i="94"/>
  <c r="D1271" i="94"/>
  <c r="C1271" i="94"/>
  <c r="B1271" i="94"/>
  <c r="A1271" i="94"/>
  <c r="AC1270" i="94"/>
  <c r="D1270" i="94"/>
  <c r="C1270" i="94"/>
  <c r="B1270" i="94"/>
  <c r="A1270" i="94"/>
  <c r="AC1269" i="94"/>
  <c r="AB1269" i="94"/>
  <c r="AA1269" i="94"/>
  <c r="Z1269" i="94"/>
  <c r="Y1269" i="94"/>
  <c r="X1269" i="94"/>
  <c r="W1269" i="94"/>
  <c r="V1269" i="94"/>
  <c r="U1269" i="94"/>
  <c r="T1269" i="94"/>
  <c r="S1269" i="94"/>
  <c r="R1269" i="94"/>
  <c r="Q1269" i="94"/>
  <c r="P1269" i="94"/>
  <c r="O1269" i="94"/>
  <c r="N1269" i="94"/>
  <c r="M1269" i="94"/>
  <c r="L1269" i="94"/>
  <c r="K1269" i="94"/>
  <c r="J1269" i="94"/>
  <c r="I1269" i="94"/>
  <c r="H1269" i="94"/>
  <c r="G1269" i="94"/>
  <c r="F1269" i="94"/>
  <c r="E1269" i="94"/>
  <c r="D1269" i="94"/>
  <c r="C1269" i="94"/>
  <c r="B1269" i="94"/>
  <c r="A1269" i="94"/>
  <c r="AC1268" i="94"/>
  <c r="AB1268" i="94"/>
  <c r="AA1268" i="94"/>
  <c r="Z1268" i="94"/>
  <c r="Y1268" i="94"/>
  <c r="X1268" i="94"/>
  <c r="W1268" i="94"/>
  <c r="V1268" i="94"/>
  <c r="U1268" i="94"/>
  <c r="T1268" i="94"/>
  <c r="S1268" i="94"/>
  <c r="R1268" i="94"/>
  <c r="Q1268" i="94"/>
  <c r="P1268" i="94"/>
  <c r="O1268" i="94"/>
  <c r="N1268" i="94"/>
  <c r="M1268" i="94"/>
  <c r="L1268" i="94"/>
  <c r="K1268" i="94"/>
  <c r="J1268" i="94"/>
  <c r="I1268" i="94"/>
  <c r="H1268" i="94"/>
  <c r="G1268" i="94"/>
  <c r="F1268" i="94"/>
  <c r="E1268" i="94"/>
  <c r="D1268" i="94"/>
  <c r="C1268" i="94"/>
  <c r="B1268" i="94"/>
  <c r="A1268" i="94"/>
  <c r="AC1267" i="94"/>
  <c r="AB1267" i="94"/>
  <c r="AA1267" i="94"/>
  <c r="Z1267" i="94"/>
  <c r="Y1267" i="94"/>
  <c r="X1267" i="94"/>
  <c r="W1267" i="94"/>
  <c r="V1267" i="94"/>
  <c r="U1267" i="94"/>
  <c r="T1267" i="94"/>
  <c r="S1267" i="94"/>
  <c r="R1267" i="94"/>
  <c r="Q1267" i="94"/>
  <c r="P1267" i="94"/>
  <c r="O1267" i="94"/>
  <c r="N1267" i="94"/>
  <c r="M1267" i="94"/>
  <c r="L1267" i="94"/>
  <c r="K1267" i="94"/>
  <c r="J1267" i="94"/>
  <c r="I1267" i="94"/>
  <c r="H1267" i="94"/>
  <c r="G1267" i="94"/>
  <c r="F1267" i="94"/>
  <c r="E1267" i="94"/>
  <c r="D1267" i="94"/>
  <c r="C1267" i="94"/>
  <c r="B1267" i="94"/>
  <c r="A1267" i="94"/>
  <c r="AC1266" i="94"/>
  <c r="AB1266" i="94"/>
  <c r="AA1266" i="94"/>
  <c r="Z1266" i="94"/>
  <c r="Y1266" i="94"/>
  <c r="X1266" i="94"/>
  <c r="W1266" i="94"/>
  <c r="V1266" i="94"/>
  <c r="U1266" i="94"/>
  <c r="T1266" i="94"/>
  <c r="S1266" i="94"/>
  <c r="R1266" i="94"/>
  <c r="Q1266" i="94"/>
  <c r="P1266" i="94"/>
  <c r="O1266" i="94"/>
  <c r="N1266" i="94"/>
  <c r="M1266" i="94"/>
  <c r="L1266" i="94"/>
  <c r="K1266" i="94"/>
  <c r="J1266" i="94"/>
  <c r="I1266" i="94"/>
  <c r="H1266" i="94"/>
  <c r="G1266" i="94"/>
  <c r="F1266" i="94"/>
  <c r="E1266" i="94"/>
  <c r="D1266" i="94"/>
  <c r="C1266" i="94"/>
  <c r="B1266" i="94"/>
  <c r="A1266" i="94"/>
  <c r="AC1265" i="94"/>
  <c r="D1265" i="94"/>
  <c r="C1265" i="94"/>
  <c r="B1265" i="94"/>
  <c r="A1265" i="94"/>
  <c r="AC1264" i="94"/>
  <c r="D1264" i="94"/>
  <c r="C1264" i="94"/>
  <c r="B1264" i="94"/>
  <c r="A1264" i="94"/>
  <c r="AC1263" i="94"/>
  <c r="D1263" i="94"/>
  <c r="C1263" i="94"/>
  <c r="B1263" i="94"/>
  <c r="A1263" i="94"/>
  <c r="AC1262" i="94"/>
  <c r="D1262" i="94"/>
  <c r="C1262" i="94"/>
  <c r="B1262" i="94"/>
  <c r="A1262" i="94"/>
  <c r="AC1261" i="94"/>
  <c r="D1261" i="94"/>
  <c r="C1261" i="94"/>
  <c r="B1261" i="94"/>
  <c r="A1261" i="94"/>
  <c r="AC1260" i="94"/>
  <c r="D1260" i="94"/>
  <c r="C1260" i="94"/>
  <c r="B1260" i="94"/>
  <c r="A1260" i="94"/>
  <c r="AC1259" i="94"/>
  <c r="AB1259" i="94"/>
  <c r="AA1259" i="94"/>
  <c r="Z1259" i="94"/>
  <c r="Y1259" i="94"/>
  <c r="X1259" i="94"/>
  <c r="W1259" i="94"/>
  <c r="V1259" i="94"/>
  <c r="U1259" i="94"/>
  <c r="T1259" i="94"/>
  <c r="S1259" i="94"/>
  <c r="R1259" i="94"/>
  <c r="Q1259" i="94"/>
  <c r="P1259" i="94"/>
  <c r="O1259" i="94"/>
  <c r="N1259" i="94"/>
  <c r="M1259" i="94"/>
  <c r="L1259" i="94"/>
  <c r="K1259" i="94"/>
  <c r="J1259" i="94"/>
  <c r="I1259" i="94"/>
  <c r="H1259" i="94"/>
  <c r="G1259" i="94"/>
  <c r="F1259" i="94"/>
  <c r="E1259" i="94"/>
  <c r="D1259" i="94"/>
  <c r="C1259" i="94"/>
  <c r="B1259" i="94"/>
  <c r="A1259" i="94"/>
  <c r="AC1258" i="94"/>
  <c r="AB1258" i="94"/>
  <c r="AA1258" i="94"/>
  <c r="Z1258" i="94"/>
  <c r="Y1258" i="94"/>
  <c r="X1258" i="94"/>
  <c r="W1258" i="94"/>
  <c r="V1258" i="94"/>
  <c r="U1258" i="94"/>
  <c r="T1258" i="94"/>
  <c r="S1258" i="94"/>
  <c r="R1258" i="94"/>
  <c r="Q1258" i="94"/>
  <c r="P1258" i="94"/>
  <c r="O1258" i="94"/>
  <c r="N1258" i="94"/>
  <c r="M1258" i="94"/>
  <c r="L1258" i="94"/>
  <c r="K1258" i="94"/>
  <c r="J1258" i="94"/>
  <c r="I1258" i="94"/>
  <c r="H1258" i="94"/>
  <c r="G1258" i="94"/>
  <c r="F1258" i="94"/>
  <c r="E1258" i="94"/>
  <c r="D1258" i="94"/>
  <c r="C1258" i="94"/>
  <c r="B1258" i="94"/>
  <c r="A1258" i="94"/>
  <c r="AC1257" i="94"/>
  <c r="AB1257" i="94"/>
  <c r="AA1257" i="94"/>
  <c r="Z1257" i="94"/>
  <c r="Y1257" i="94"/>
  <c r="X1257" i="94"/>
  <c r="W1257" i="94"/>
  <c r="V1257" i="94"/>
  <c r="U1257" i="94"/>
  <c r="T1257" i="94"/>
  <c r="S1257" i="94"/>
  <c r="R1257" i="94"/>
  <c r="Q1257" i="94"/>
  <c r="P1257" i="94"/>
  <c r="O1257" i="94"/>
  <c r="N1257" i="94"/>
  <c r="M1257" i="94"/>
  <c r="L1257" i="94"/>
  <c r="K1257" i="94"/>
  <c r="J1257" i="94"/>
  <c r="I1257" i="94"/>
  <c r="H1257" i="94"/>
  <c r="G1257" i="94"/>
  <c r="F1257" i="94"/>
  <c r="E1257" i="94"/>
  <c r="D1257" i="94"/>
  <c r="C1257" i="94"/>
  <c r="B1257" i="94"/>
  <c r="A1257" i="94"/>
  <c r="AC1256" i="94"/>
  <c r="AB1256" i="94"/>
  <c r="AA1256" i="94"/>
  <c r="Z1256" i="94"/>
  <c r="Y1256" i="94"/>
  <c r="X1256" i="94"/>
  <c r="W1256" i="94"/>
  <c r="V1256" i="94"/>
  <c r="U1256" i="94"/>
  <c r="T1256" i="94"/>
  <c r="S1256" i="94"/>
  <c r="R1256" i="94"/>
  <c r="Q1256" i="94"/>
  <c r="P1256" i="94"/>
  <c r="O1256" i="94"/>
  <c r="N1256" i="94"/>
  <c r="M1256" i="94"/>
  <c r="L1256" i="94"/>
  <c r="K1256" i="94"/>
  <c r="J1256" i="94"/>
  <c r="I1256" i="94"/>
  <c r="H1256" i="94"/>
  <c r="G1256" i="94"/>
  <c r="F1256" i="94"/>
  <c r="E1256" i="94"/>
  <c r="D1256" i="94"/>
  <c r="C1256" i="94"/>
  <c r="B1256" i="94"/>
  <c r="A1256" i="94"/>
  <c r="AC1255" i="94"/>
  <c r="D1255" i="94"/>
  <c r="C1255" i="94"/>
  <c r="B1255" i="94"/>
  <c r="A1255" i="94"/>
  <c r="AC1254" i="94"/>
  <c r="D1254" i="94"/>
  <c r="C1254" i="94"/>
  <c r="B1254" i="94"/>
  <c r="A1254" i="94"/>
  <c r="AC1253" i="94"/>
  <c r="D1253" i="94"/>
  <c r="C1253" i="94"/>
  <c r="B1253" i="94"/>
  <c r="A1253" i="94"/>
  <c r="AC1252" i="94"/>
  <c r="D1252" i="94"/>
  <c r="C1252" i="94"/>
  <c r="B1252" i="94"/>
  <c r="A1252" i="94"/>
  <c r="AC1251" i="94"/>
  <c r="D1251" i="94"/>
  <c r="C1251" i="94"/>
  <c r="B1251" i="94"/>
  <c r="A1251" i="94"/>
  <c r="AC1250" i="94"/>
  <c r="D1250" i="94"/>
  <c r="C1250" i="94"/>
  <c r="B1250" i="94"/>
  <c r="A1250" i="94"/>
  <c r="AC1249" i="94"/>
  <c r="AB1249" i="94"/>
  <c r="AA1249" i="94"/>
  <c r="Z1249" i="94"/>
  <c r="Y1249" i="94"/>
  <c r="X1249" i="94"/>
  <c r="W1249" i="94"/>
  <c r="V1249" i="94"/>
  <c r="U1249" i="94"/>
  <c r="T1249" i="94"/>
  <c r="S1249" i="94"/>
  <c r="R1249" i="94"/>
  <c r="Q1249" i="94"/>
  <c r="P1249" i="94"/>
  <c r="O1249" i="94"/>
  <c r="N1249" i="94"/>
  <c r="M1249" i="94"/>
  <c r="L1249" i="94"/>
  <c r="K1249" i="94"/>
  <c r="J1249" i="94"/>
  <c r="I1249" i="94"/>
  <c r="H1249" i="94"/>
  <c r="G1249" i="94"/>
  <c r="F1249" i="94"/>
  <c r="E1249" i="94"/>
  <c r="D1249" i="94"/>
  <c r="C1249" i="94"/>
  <c r="B1249" i="94"/>
  <c r="A1249" i="94"/>
  <c r="AC1248" i="94"/>
  <c r="AB1248" i="94"/>
  <c r="AA1248" i="94"/>
  <c r="Z1248" i="94"/>
  <c r="Y1248" i="94"/>
  <c r="X1248" i="94"/>
  <c r="W1248" i="94"/>
  <c r="V1248" i="94"/>
  <c r="U1248" i="94"/>
  <c r="T1248" i="94"/>
  <c r="S1248" i="94"/>
  <c r="R1248" i="94"/>
  <c r="Q1248" i="94"/>
  <c r="P1248" i="94"/>
  <c r="O1248" i="94"/>
  <c r="N1248" i="94"/>
  <c r="M1248" i="94"/>
  <c r="L1248" i="94"/>
  <c r="K1248" i="94"/>
  <c r="J1248" i="94"/>
  <c r="I1248" i="94"/>
  <c r="H1248" i="94"/>
  <c r="G1248" i="94"/>
  <c r="F1248" i="94"/>
  <c r="E1248" i="94"/>
  <c r="D1248" i="94"/>
  <c r="C1248" i="94"/>
  <c r="B1248" i="94"/>
  <c r="A1248" i="94"/>
  <c r="AC1247" i="94"/>
  <c r="AB1247" i="94"/>
  <c r="AA1247" i="94"/>
  <c r="Z1247" i="94"/>
  <c r="Y1247" i="94"/>
  <c r="X1247" i="94"/>
  <c r="W1247" i="94"/>
  <c r="V1247" i="94"/>
  <c r="U1247" i="94"/>
  <c r="T1247" i="94"/>
  <c r="S1247" i="94"/>
  <c r="R1247" i="94"/>
  <c r="Q1247" i="94"/>
  <c r="P1247" i="94"/>
  <c r="O1247" i="94"/>
  <c r="N1247" i="94"/>
  <c r="M1247" i="94"/>
  <c r="L1247" i="94"/>
  <c r="K1247" i="94"/>
  <c r="J1247" i="94"/>
  <c r="I1247" i="94"/>
  <c r="H1247" i="94"/>
  <c r="G1247" i="94"/>
  <c r="F1247" i="94"/>
  <c r="E1247" i="94"/>
  <c r="D1247" i="94"/>
  <c r="C1247" i="94"/>
  <c r="B1247" i="94"/>
  <c r="A1247" i="94"/>
  <c r="AC1246" i="94"/>
  <c r="AB1246" i="94"/>
  <c r="AA1246" i="94"/>
  <c r="Z1246" i="94"/>
  <c r="Y1246" i="94"/>
  <c r="X1246" i="94"/>
  <c r="W1246" i="94"/>
  <c r="V1246" i="94"/>
  <c r="U1246" i="94"/>
  <c r="T1246" i="94"/>
  <c r="S1246" i="94"/>
  <c r="R1246" i="94"/>
  <c r="Q1246" i="94"/>
  <c r="P1246" i="94"/>
  <c r="O1246" i="94"/>
  <c r="N1246" i="94"/>
  <c r="M1246" i="94"/>
  <c r="L1246" i="94"/>
  <c r="K1246" i="94"/>
  <c r="J1246" i="94"/>
  <c r="I1246" i="94"/>
  <c r="H1246" i="94"/>
  <c r="G1246" i="94"/>
  <c r="F1246" i="94"/>
  <c r="E1246" i="94"/>
  <c r="D1246" i="94"/>
  <c r="C1246" i="94"/>
  <c r="B1246" i="94"/>
  <c r="A1246" i="94"/>
  <c r="AC1245" i="94"/>
  <c r="D1245" i="94"/>
  <c r="C1245" i="94"/>
  <c r="B1245" i="94"/>
  <c r="A1245" i="94"/>
  <c r="AC1244" i="94"/>
  <c r="D1244" i="94"/>
  <c r="C1244" i="94"/>
  <c r="B1244" i="94"/>
  <c r="A1244" i="94"/>
  <c r="AC1243" i="94"/>
  <c r="D1243" i="94"/>
  <c r="C1243" i="94"/>
  <c r="B1243" i="94"/>
  <c r="A1243" i="94"/>
  <c r="AC1242" i="94"/>
  <c r="D1242" i="94"/>
  <c r="C1242" i="94"/>
  <c r="B1242" i="94"/>
  <c r="A1242" i="94"/>
  <c r="AC1241" i="94"/>
  <c r="D1241" i="94"/>
  <c r="C1241" i="94"/>
  <c r="B1241" i="94"/>
  <c r="A1241" i="94"/>
  <c r="AC1240" i="94"/>
  <c r="D1240" i="94"/>
  <c r="C1240" i="94"/>
  <c r="B1240" i="94"/>
  <c r="A1240" i="94"/>
  <c r="AC1239" i="94"/>
  <c r="AB1239" i="94"/>
  <c r="AA1239" i="94"/>
  <c r="Z1239" i="94"/>
  <c r="Y1239" i="94"/>
  <c r="X1239" i="94"/>
  <c r="W1239" i="94"/>
  <c r="V1239" i="94"/>
  <c r="U1239" i="94"/>
  <c r="T1239" i="94"/>
  <c r="S1239" i="94"/>
  <c r="R1239" i="94"/>
  <c r="Q1239" i="94"/>
  <c r="P1239" i="94"/>
  <c r="O1239" i="94"/>
  <c r="N1239" i="94"/>
  <c r="M1239" i="94"/>
  <c r="L1239" i="94"/>
  <c r="K1239" i="94"/>
  <c r="J1239" i="94"/>
  <c r="I1239" i="94"/>
  <c r="H1239" i="94"/>
  <c r="G1239" i="94"/>
  <c r="F1239" i="94"/>
  <c r="E1239" i="94"/>
  <c r="D1239" i="94"/>
  <c r="C1239" i="94"/>
  <c r="B1239" i="94"/>
  <c r="A1239" i="94"/>
  <c r="AC1238" i="94"/>
  <c r="AB1238" i="94"/>
  <c r="AA1238" i="94"/>
  <c r="Z1238" i="94"/>
  <c r="Y1238" i="94"/>
  <c r="X1238" i="94"/>
  <c r="W1238" i="94"/>
  <c r="V1238" i="94"/>
  <c r="U1238" i="94"/>
  <c r="T1238" i="94"/>
  <c r="S1238" i="94"/>
  <c r="R1238" i="94"/>
  <c r="Q1238" i="94"/>
  <c r="P1238" i="94"/>
  <c r="O1238" i="94"/>
  <c r="N1238" i="94"/>
  <c r="M1238" i="94"/>
  <c r="L1238" i="94"/>
  <c r="K1238" i="94"/>
  <c r="J1238" i="94"/>
  <c r="I1238" i="94"/>
  <c r="H1238" i="94"/>
  <c r="G1238" i="94"/>
  <c r="F1238" i="94"/>
  <c r="E1238" i="94"/>
  <c r="D1238" i="94"/>
  <c r="C1238" i="94"/>
  <c r="B1238" i="94"/>
  <c r="A1238" i="94"/>
  <c r="AC1237" i="94"/>
  <c r="AB1237" i="94"/>
  <c r="AA1237" i="94"/>
  <c r="Z1237" i="94"/>
  <c r="Y1237" i="94"/>
  <c r="X1237" i="94"/>
  <c r="W1237" i="94"/>
  <c r="V1237" i="94"/>
  <c r="U1237" i="94"/>
  <c r="T1237" i="94"/>
  <c r="S1237" i="94"/>
  <c r="R1237" i="94"/>
  <c r="Q1237" i="94"/>
  <c r="P1237" i="94"/>
  <c r="O1237" i="94"/>
  <c r="N1237" i="94"/>
  <c r="M1237" i="94"/>
  <c r="L1237" i="94"/>
  <c r="K1237" i="94"/>
  <c r="J1237" i="94"/>
  <c r="I1237" i="94"/>
  <c r="H1237" i="94"/>
  <c r="G1237" i="94"/>
  <c r="F1237" i="94"/>
  <c r="E1237" i="94"/>
  <c r="D1237" i="94"/>
  <c r="C1237" i="94"/>
  <c r="B1237" i="94"/>
  <c r="A1237" i="94"/>
  <c r="AC1236" i="94"/>
  <c r="AB1236" i="94"/>
  <c r="AA1236" i="94"/>
  <c r="Z1236" i="94"/>
  <c r="Y1236" i="94"/>
  <c r="X1236" i="94"/>
  <c r="W1236" i="94"/>
  <c r="V1236" i="94"/>
  <c r="U1236" i="94"/>
  <c r="T1236" i="94"/>
  <c r="S1236" i="94"/>
  <c r="R1236" i="94"/>
  <c r="Q1236" i="94"/>
  <c r="P1236" i="94"/>
  <c r="O1236" i="94"/>
  <c r="N1236" i="94"/>
  <c r="M1236" i="94"/>
  <c r="L1236" i="94"/>
  <c r="K1236" i="94"/>
  <c r="J1236" i="94"/>
  <c r="I1236" i="94"/>
  <c r="H1236" i="94"/>
  <c r="G1236" i="94"/>
  <c r="F1236" i="94"/>
  <c r="E1236" i="94"/>
  <c r="D1236" i="94"/>
  <c r="C1236" i="94"/>
  <c r="B1236" i="94"/>
  <c r="A1236" i="94"/>
  <c r="AC1235" i="94"/>
  <c r="D1235" i="94"/>
  <c r="C1235" i="94"/>
  <c r="B1235" i="94"/>
  <c r="A1235" i="94"/>
  <c r="AC1234" i="94"/>
  <c r="D1234" i="94"/>
  <c r="C1234" i="94"/>
  <c r="B1234" i="94"/>
  <c r="A1234" i="94"/>
  <c r="AC1233" i="94"/>
  <c r="D1233" i="94"/>
  <c r="C1233" i="94"/>
  <c r="B1233" i="94"/>
  <c r="A1233" i="94"/>
  <c r="AC1232" i="94"/>
  <c r="D1232" i="94"/>
  <c r="C1232" i="94"/>
  <c r="B1232" i="94"/>
  <c r="A1232" i="94"/>
  <c r="AC1231" i="94"/>
  <c r="D1231" i="94"/>
  <c r="C1231" i="94"/>
  <c r="B1231" i="94"/>
  <c r="A1231" i="94"/>
  <c r="AC1230" i="94"/>
  <c r="D1230" i="94"/>
  <c r="C1230" i="94"/>
  <c r="B1230" i="94"/>
  <c r="A1230" i="94"/>
  <c r="AC1229" i="94"/>
  <c r="AB1229" i="94"/>
  <c r="AA1229" i="94"/>
  <c r="Z1229" i="94"/>
  <c r="Y1229" i="94"/>
  <c r="X1229" i="94"/>
  <c r="W1229" i="94"/>
  <c r="V1229" i="94"/>
  <c r="U1229" i="94"/>
  <c r="T1229" i="94"/>
  <c r="S1229" i="94"/>
  <c r="R1229" i="94"/>
  <c r="Q1229" i="94"/>
  <c r="P1229" i="94"/>
  <c r="O1229" i="94"/>
  <c r="N1229" i="94"/>
  <c r="M1229" i="94"/>
  <c r="L1229" i="94"/>
  <c r="K1229" i="94"/>
  <c r="J1229" i="94"/>
  <c r="I1229" i="94"/>
  <c r="H1229" i="94"/>
  <c r="G1229" i="94"/>
  <c r="F1229" i="94"/>
  <c r="E1229" i="94"/>
  <c r="D1229" i="94"/>
  <c r="C1229" i="94"/>
  <c r="B1229" i="94"/>
  <c r="A1229" i="94"/>
  <c r="AC1228" i="94"/>
  <c r="AB1228" i="94"/>
  <c r="AA1228" i="94"/>
  <c r="Z1228" i="94"/>
  <c r="Y1228" i="94"/>
  <c r="X1228" i="94"/>
  <c r="W1228" i="94"/>
  <c r="V1228" i="94"/>
  <c r="U1228" i="94"/>
  <c r="T1228" i="94"/>
  <c r="S1228" i="94"/>
  <c r="R1228" i="94"/>
  <c r="Q1228" i="94"/>
  <c r="P1228" i="94"/>
  <c r="O1228" i="94"/>
  <c r="N1228" i="94"/>
  <c r="M1228" i="94"/>
  <c r="L1228" i="94"/>
  <c r="K1228" i="94"/>
  <c r="J1228" i="94"/>
  <c r="I1228" i="94"/>
  <c r="H1228" i="94"/>
  <c r="G1228" i="94"/>
  <c r="F1228" i="94"/>
  <c r="E1228" i="94"/>
  <c r="D1228" i="94"/>
  <c r="C1228" i="94"/>
  <c r="B1228" i="94"/>
  <c r="A1228" i="94"/>
  <c r="AC1227" i="94"/>
  <c r="AB1227" i="94"/>
  <c r="AA1227" i="94"/>
  <c r="Z1227" i="94"/>
  <c r="Y1227" i="94"/>
  <c r="X1227" i="94"/>
  <c r="W1227" i="94"/>
  <c r="V1227" i="94"/>
  <c r="U1227" i="94"/>
  <c r="T1227" i="94"/>
  <c r="S1227" i="94"/>
  <c r="R1227" i="94"/>
  <c r="Q1227" i="94"/>
  <c r="P1227" i="94"/>
  <c r="O1227" i="94"/>
  <c r="N1227" i="94"/>
  <c r="M1227" i="94"/>
  <c r="L1227" i="94"/>
  <c r="K1227" i="94"/>
  <c r="J1227" i="94"/>
  <c r="I1227" i="94"/>
  <c r="H1227" i="94"/>
  <c r="G1227" i="94"/>
  <c r="F1227" i="94"/>
  <c r="E1227" i="94"/>
  <c r="D1227" i="94"/>
  <c r="C1227" i="94"/>
  <c r="B1227" i="94"/>
  <c r="A1227" i="94"/>
  <c r="AC1226" i="94"/>
  <c r="AB1226" i="94"/>
  <c r="AA1226" i="94"/>
  <c r="Z1226" i="94"/>
  <c r="Y1226" i="94"/>
  <c r="X1226" i="94"/>
  <c r="W1226" i="94"/>
  <c r="V1226" i="94"/>
  <c r="U1226" i="94"/>
  <c r="T1226" i="94"/>
  <c r="S1226" i="94"/>
  <c r="R1226" i="94"/>
  <c r="Q1226" i="94"/>
  <c r="P1226" i="94"/>
  <c r="O1226" i="94"/>
  <c r="N1226" i="94"/>
  <c r="M1226" i="94"/>
  <c r="L1226" i="94"/>
  <c r="K1226" i="94"/>
  <c r="J1226" i="94"/>
  <c r="I1226" i="94"/>
  <c r="H1226" i="94"/>
  <c r="G1226" i="94"/>
  <c r="F1226" i="94"/>
  <c r="E1226" i="94"/>
  <c r="D1226" i="94"/>
  <c r="C1226" i="94"/>
  <c r="B1226" i="94"/>
  <c r="A1226" i="94"/>
  <c r="AC1225" i="94"/>
  <c r="D1225" i="94"/>
  <c r="C1225" i="94"/>
  <c r="B1225" i="94"/>
  <c r="A1225" i="94"/>
  <c r="AC1224" i="94"/>
  <c r="D1224" i="94"/>
  <c r="C1224" i="94"/>
  <c r="B1224" i="94"/>
  <c r="A1224" i="94"/>
  <c r="AC1223" i="94"/>
  <c r="D1223" i="94"/>
  <c r="C1223" i="94"/>
  <c r="B1223" i="94"/>
  <c r="A1223" i="94"/>
  <c r="AC1222" i="94"/>
  <c r="D1222" i="94"/>
  <c r="C1222" i="94"/>
  <c r="B1222" i="94"/>
  <c r="A1222" i="94"/>
  <c r="AC1221" i="94"/>
  <c r="D1221" i="94"/>
  <c r="C1221" i="94"/>
  <c r="B1221" i="94"/>
  <c r="A1221" i="94"/>
  <c r="AC1220" i="94"/>
  <c r="D1220" i="94"/>
  <c r="C1220" i="94"/>
  <c r="B1220" i="94"/>
  <c r="A1220" i="94"/>
  <c r="AC1219" i="94"/>
  <c r="AB1219" i="94"/>
  <c r="AA1219" i="94"/>
  <c r="Z1219" i="94"/>
  <c r="Y1219" i="94"/>
  <c r="X1219" i="94"/>
  <c r="W1219" i="94"/>
  <c r="V1219" i="94"/>
  <c r="U1219" i="94"/>
  <c r="T1219" i="94"/>
  <c r="S1219" i="94"/>
  <c r="R1219" i="94"/>
  <c r="Q1219" i="94"/>
  <c r="P1219" i="94"/>
  <c r="O1219" i="94"/>
  <c r="N1219" i="94"/>
  <c r="M1219" i="94"/>
  <c r="L1219" i="94"/>
  <c r="K1219" i="94"/>
  <c r="J1219" i="94"/>
  <c r="I1219" i="94"/>
  <c r="H1219" i="94"/>
  <c r="G1219" i="94"/>
  <c r="F1219" i="94"/>
  <c r="E1219" i="94"/>
  <c r="D1219" i="94"/>
  <c r="C1219" i="94"/>
  <c r="B1219" i="94"/>
  <c r="A1219" i="94"/>
  <c r="AC1218" i="94"/>
  <c r="AB1218" i="94"/>
  <c r="AA1218" i="94"/>
  <c r="Z1218" i="94"/>
  <c r="Y1218" i="94"/>
  <c r="X1218" i="94"/>
  <c r="W1218" i="94"/>
  <c r="V1218" i="94"/>
  <c r="U1218" i="94"/>
  <c r="T1218" i="94"/>
  <c r="S1218" i="94"/>
  <c r="R1218" i="94"/>
  <c r="Q1218" i="94"/>
  <c r="P1218" i="94"/>
  <c r="O1218" i="94"/>
  <c r="N1218" i="94"/>
  <c r="M1218" i="94"/>
  <c r="L1218" i="94"/>
  <c r="K1218" i="94"/>
  <c r="J1218" i="94"/>
  <c r="I1218" i="94"/>
  <c r="H1218" i="94"/>
  <c r="G1218" i="94"/>
  <c r="F1218" i="94"/>
  <c r="E1218" i="94"/>
  <c r="D1218" i="94"/>
  <c r="C1218" i="94"/>
  <c r="B1218" i="94"/>
  <c r="A1218" i="94"/>
  <c r="AC1217" i="94"/>
  <c r="AB1217" i="94"/>
  <c r="AA1217" i="94"/>
  <c r="Z1217" i="94"/>
  <c r="Y1217" i="94"/>
  <c r="X1217" i="94"/>
  <c r="W1217" i="94"/>
  <c r="V1217" i="94"/>
  <c r="U1217" i="94"/>
  <c r="T1217" i="94"/>
  <c r="S1217" i="94"/>
  <c r="R1217" i="94"/>
  <c r="Q1217" i="94"/>
  <c r="P1217" i="94"/>
  <c r="O1217" i="94"/>
  <c r="N1217" i="94"/>
  <c r="M1217" i="94"/>
  <c r="L1217" i="94"/>
  <c r="K1217" i="94"/>
  <c r="J1217" i="94"/>
  <c r="I1217" i="94"/>
  <c r="H1217" i="94"/>
  <c r="G1217" i="94"/>
  <c r="F1217" i="94"/>
  <c r="E1217" i="94"/>
  <c r="D1217" i="94"/>
  <c r="C1217" i="94"/>
  <c r="B1217" i="94"/>
  <c r="A1217" i="94"/>
  <c r="AC1216" i="94"/>
  <c r="AB1216" i="94"/>
  <c r="AA1216" i="94"/>
  <c r="Z1216" i="94"/>
  <c r="Y1216" i="94"/>
  <c r="X1216" i="94"/>
  <c r="W1216" i="94"/>
  <c r="V1216" i="94"/>
  <c r="U1216" i="94"/>
  <c r="T1216" i="94"/>
  <c r="S1216" i="94"/>
  <c r="R1216" i="94"/>
  <c r="Q1216" i="94"/>
  <c r="P1216" i="94"/>
  <c r="O1216" i="94"/>
  <c r="N1216" i="94"/>
  <c r="M1216" i="94"/>
  <c r="L1216" i="94"/>
  <c r="K1216" i="94"/>
  <c r="J1216" i="94"/>
  <c r="I1216" i="94"/>
  <c r="H1216" i="94"/>
  <c r="G1216" i="94"/>
  <c r="F1216" i="94"/>
  <c r="E1216" i="94"/>
  <c r="D1216" i="94"/>
  <c r="C1216" i="94"/>
  <c r="B1216" i="94"/>
  <c r="A1216" i="94"/>
  <c r="AC1215" i="94"/>
  <c r="D1215" i="94"/>
  <c r="C1215" i="94"/>
  <c r="B1215" i="94"/>
  <c r="A1215" i="94"/>
  <c r="AC1214" i="94"/>
  <c r="D1214" i="94"/>
  <c r="C1214" i="94"/>
  <c r="B1214" i="94"/>
  <c r="A1214" i="94"/>
  <c r="AC1213" i="94"/>
  <c r="D1213" i="94"/>
  <c r="C1213" i="94"/>
  <c r="B1213" i="94"/>
  <c r="A1213" i="94"/>
  <c r="AC1212" i="94"/>
  <c r="D1212" i="94"/>
  <c r="C1212" i="94"/>
  <c r="B1212" i="94"/>
  <c r="A1212" i="94"/>
  <c r="AC1211" i="94"/>
  <c r="D1211" i="94"/>
  <c r="C1211" i="94"/>
  <c r="B1211" i="94"/>
  <c r="A1211" i="94"/>
  <c r="AC1210" i="94"/>
  <c r="D1210" i="94"/>
  <c r="C1210" i="94"/>
  <c r="B1210" i="94"/>
  <c r="A1210" i="94"/>
  <c r="AC1209" i="94"/>
  <c r="AB1209" i="94"/>
  <c r="AA1209" i="94"/>
  <c r="Z1209" i="94"/>
  <c r="Y1209" i="94"/>
  <c r="X1209" i="94"/>
  <c r="W1209" i="94"/>
  <c r="V1209" i="94"/>
  <c r="U1209" i="94"/>
  <c r="T1209" i="94"/>
  <c r="S1209" i="94"/>
  <c r="R1209" i="94"/>
  <c r="Q1209" i="94"/>
  <c r="P1209" i="94"/>
  <c r="O1209" i="94"/>
  <c r="N1209" i="94"/>
  <c r="M1209" i="94"/>
  <c r="L1209" i="94"/>
  <c r="K1209" i="94"/>
  <c r="J1209" i="94"/>
  <c r="I1209" i="94"/>
  <c r="H1209" i="94"/>
  <c r="G1209" i="94"/>
  <c r="F1209" i="94"/>
  <c r="E1209" i="94"/>
  <c r="D1209" i="94"/>
  <c r="C1209" i="94"/>
  <c r="B1209" i="94"/>
  <c r="A1209" i="94"/>
  <c r="AC1208" i="94"/>
  <c r="AB1208" i="94"/>
  <c r="AA1208" i="94"/>
  <c r="Z1208" i="94"/>
  <c r="Y1208" i="94"/>
  <c r="X1208" i="94"/>
  <c r="W1208" i="94"/>
  <c r="V1208" i="94"/>
  <c r="U1208" i="94"/>
  <c r="T1208" i="94"/>
  <c r="S1208" i="94"/>
  <c r="R1208" i="94"/>
  <c r="Q1208" i="94"/>
  <c r="P1208" i="94"/>
  <c r="O1208" i="94"/>
  <c r="N1208" i="94"/>
  <c r="M1208" i="94"/>
  <c r="L1208" i="94"/>
  <c r="K1208" i="94"/>
  <c r="J1208" i="94"/>
  <c r="I1208" i="94"/>
  <c r="H1208" i="94"/>
  <c r="G1208" i="94"/>
  <c r="F1208" i="94"/>
  <c r="E1208" i="94"/>
  <c r="D1208" i="94"/>
  <c r="C1208" i="94"/>
  <c r="B1208" i="94"/>
  <c r="A1208" i="94"/>
  <c r="AC1207" i="94"/>
  <c r="AB1207" i="94"/>
  <c r="AA1207" i="94"/>
  <c r="Z1207" i="94"/>
  <c r="Y1207" i="94"/>
  <c r="X1207" i="94"/>
  <c r="W1207" i="94"/>
  <c r="V1207" i="94"/>
  <c r="U1207" i="94"/>
  <c r="T1207" i="94"/>
  <c r="S1207" i="94"/>
  <c r="R1207" i="94"/>
  <c r="Q1207" i="94"/>
  <c r="P1207" i="94"/>
  <c r="O1207" i="94"/>
  <c r="N1207" i="94"/>
  <c r="M1207" i="94"/>
  <c r="L1207" i="94"/>
  <c r="K1207" i="94"/>
  <c r="J1207" i="94"/>
  <c r="I1207" i="94"/>
  <c r="H1207" i="94"/>
  <c r="G1207" i="94"/>
  <c r="F1207" i="94"/>
  <c r="E1207" i="94"/>
  <c r="D1207" i="94"/>
  <c r="C1207" i="94"/>
  <c r="B1207" i="94"/>
  <c r="A1207" i="94"/>
  <c r="AC1206" i="94"/>
  <c r="AB1206" i="94"/>
  <c r="AA1206" i="94"/>
  <c r="Z1206" i="94"/>
  <c r="Y1206" i="94"/>
  <c r="X1206" i="94"/>
  <c r="W1206" i="94"/>
  <c r="V1206" i="94"/>
  <c r="U1206" i="94"/>
  <c r="T1206" i="94"/>
  <c r="S1206" i="94"/>
  <c r="R1206" i="94"/>
  <c r="Q1206" i="94"/>
  <c r="P1206" i="94"/>
  <c r="O1206" i="94"/>
  <c r="N1206" i="94"/>
  <c r="M1206" i="94"/>
  <c r="L1206" i="94"/>
  <c r="K1206" i="94"/>
  <c r="J1206" i="94"/>
  <c r="I1206" i="94"/>
  <c r="H1206" i="94"/>
  <c r="G1206" i="94"/>
  <c r="F1206" i="94"/>
  <c r="E1206" i="94"/>
  <c r="D1206" i="94"/>
  <c r="C1206" i="94"/>
  <c r="B1206" i="94"/>
  <c r="A1206" i="94"/>
  <c r="AC1205" i="94"/>
  <c r="D1205" i="94"/>
  <c r="C1205" i="94"/>
  <c r="B1205" i="94"/>
  <c r="A1205" i="94"/>
  <c r="AC1204" i="94"/>
  <c r="D1204" i="94"/>
  <c r="C1204" i="94"/>
  <c r="B1204" i="94"/>
  <c r="A1204" i="94"/>
  <c r="AC1203" i="94"/>
  <c r="D1203" i="94"/>
  <c r="C1203" i="94"/>
  <c r="B1203" i="94"/>
  <c r="A1203" i="94"/>
  <c r="AC1202" i="94"/>
  <c r="D1202" i="94"/>
  <c r="C1202" i="94"/>
  <c r="B1202" i="94"/>
  <c r="AC1201" i="94"/>
  <c r="D1201" i="94"/>
  <c r="C1201" i="94"/>
  <c r="B1201" i="94"/>
  <c r="AC1200" i="94"/>
  <c r="D1200" i="94"/>
  <c r="C1200" i="94"/>
  <c r="B1200" i="94"/>
  <c r="AC1199" i="94"/>
  <c r="AB1199" i="94"/>
  <c r="AA1199" i="94"/>
  <c r="Z1199" i="94"/>
  <c r="Y1199" i="94"/>
  <c r="X1199" i="94"/>
  <c r="W1199" i="94"/>
  <c r="V1199" i="94"/>
  <c r="U1199" i="94"/>
  <c r="T1199" i="94"/>
  <c r="S1199" i="94"/>
  <c r="R1199" i="94"/>
  <c r="Q1199" i="94"/>
  <c r="P1199" i="94"/>
  <c r="O1199" i="94"/>
  <c r="N1199" i="94"/>
  <c r="M1199" i="94"/>
  <c r="L1199" i="94"/>
  <c r="K1199" i="94"/>
  <c r="J1199" i="94"/>
  <c r="I1199" i="94"/>
  <c r="H1199" i="94"/>
  <c r="G1199" i="94"/>
  <c r="F1199" i="94"/>
  <c r="E1199" i="94"/>
  <c r="D1199" i="94"/>
  <c r="C1199" i="94"/>
  <c r="B1199" i="94"/>
  <c r="AC1198" i="94"/>
  <c r="AB1198" i="94"/>
  <c r="AA1198" i="94"/>
  <c r="Z1198" i="94"/>
  <c r="Y1198" i="94"/>
  <c r="X1198" i="94"/>
  <c r="W1198" i="94"/>
  <c r="V1198" i="94"/>
  <c r="U1198" i="94"/>
  <c r="T1198" i="94"/>
  <c r="S1198" i="94"/>
  <c r="R1198" i="94"/>
  <c r="Q1198" i="94"/>
  <c r="P1198" i="94"/>
  <c r="O1198" i="94"/>
  <c r="N1198" i="94"/>
  <c r="M1198" i="94"/>
  <c r="L1198" i="94"/>
  <c r="K1198" i="94"/>
  <c r="J1198" i="94"/>
  <c r="I1198" i="94"/>
  <c r="H1198" i="94"/>
  <c r="G1198" i="94"/>
  <c r="F1198" i="94"/>
  <c r="E1198" i="94"/>
  <c r="D1198" i="94"/>
  <c r="C1198" i="94"/>
  <c r="B1198" i="94"/>
  <c r="AC1197" i="94"/>
  <c r="AB1197" i="94"/>
  <c r="AA1197" i="94"/>
  <c r="Z1197" i="94"/>
  <c r="Y1197" i="94"/>
  <c r="X1197" i="94"/>
  <c r="W1197" i="94"/>
  <c r="V1197" i="94"/>
  <c r="U1197" i="94"/>
  <c r="T1197" i="94"/>
  <c r="S1197" i="94"/>
  <c r="R1197" i="94"/>
  <c r="Q1197" i="94"/>
  <c r="P1197" i="94"/>
  <c r="O1197" i="94"/>
  <c r="N1197" i="94"/>
  <c r="M1197" i="94"/>
  <c r="L1197" i="94"/>
  <c r="K1197" i="94"/>
  <c r="J1197" i="94"/>
  <c r="I1197" i="94"/>
  <c r="H1197" i="94"/>
  <c r="G1197" i="94"/>
  <c r="F1197" i="94"/>
  <c r="E1197" i="94"/>
  <c r="D1197" i="94"/>
  <c r="C1197" i="94"/>
  <c r="B1197" i="94"/>
  <c r="AC1196" i="94"/>
  <c r="AB1196" i="94"/>
  <c r="AA1196" i="94"/>
  <c r="Z1196" i="94"/>
  <c r="Y1196" i="94"/>
  <c r="X1196" i="94"/>
  <c r="W1196" i="94"/>
  <c r="V1196" i="94"/>
  <c r="U1196" i="94"/>
  <c r="T1196" i="94"/>
  <c r="S1196" i="94"/>
  <c r="R1196" i="94"/>
  <c r="Q1196" i="94"/>
  <c r="P1196" i="94"/>
  <c r="O1196" i="94"/>
  <c r="N1196" i="94"/>
  <c r="M1196" i="94"/>
  <c r="L1196" i="94"/>
  <c r="K1196" i="94"/>
  <c r="J1196" i="94"/>
  <c r="I1196" i="94"/>
  <c r="H1196" i="94"/>
  <c r="G1196" i="94"/>
  <c r="F1196" i="94"/>
  <c r="E1196" i="94"/>
  <c r="D1196" i="94"/>
  <c r="C1196" i="94"/>
  <c r="B1196" i="94"/>
  <c r="AC1195" i="94"/>
  <c r="D1195" i="94"/>
  <c r="C1195" i="94"/>
  <c r="B1195" i="94"/>
  <c r="AC1194" i="94"/>
  <c r="D1194" i="94"/>
  <c r="C1194" i="94"/>
  <c r="B1194" i="94"/>
  <c r="AC1193" i="94"/>
  <c r="D1193" i="94"/>
  <c r="C1193" i="94"/>
  <c r="B1193" i="94"/>
  <c r="AC1192" i="94"/>
  <c r="D1192" i="94"/>
  <c r="C1192" i="94"/>
  <c r="B1192" i="94"/>
  <c r="AC1191" i="94"/>
  <c r="D1191" i="94"/>
  <c r="C1191" i="94"/>
  <c r="B1191" i="94"/>
  <c r="AC1190" i="94"/>
  <c r="D1190" i="94"/>
  <c r="C1190" i="94"/>
  <c r="B1190" i="94"/>
  <c r="AC1189" i="94"/>
  <c r="AB1189" i="94"/>
  <c r="AA1189" i="94"/>
  <c r="Z1189" i="94"/>
  <c r="Y1189" i="94"/>
  <c r="X1189" i="94"/>
  <c r="W1189" i="94"/>
  <c r="V1189" i="94"/>
  <c r="U1189" i="94"/>
  <c r="T1189" i="94"/>
  <c r="S1189" i="94"/>
  <c r="R1189" i="94"/>
  <c r="Q1189" i="94"/>
  <c r="P1189" i="94"/>
  <c r="O1189" i="94"/>
  <c r="N1189" i="94"/>
  <c r="M1189" i="94"/>
  <c r="L1189" i="94"/>
  <c r="K1189" i="94"/>
  <c r="J1189" i="94"/>
  <c r="I1189" i="94"/>
  <c r="H1189" i="94"/>
  <c r="G1189" i="94"/>
  <c r="F1189" i="94"/>
  <c r="E1189" i="94"/>
  <c r="D1189" i="94"/>
  <c r="C1189" i="94"/>
  <c r="B1189" i="94"/>
  <c r="AC1188" i="94"/>
  <c r="AB1188" i="94"/>
  <c r="AA1188" i="94"/>
  <c r="Z1188" i="94"/>
  <c r="Y1188" i="94"/>
  <c r="X1188" i="94"/>
  <c r="W1188" i="94"/>
  <c r="V1188" i="94"/>
  <c r="U1188" i="94"/>
  <c r="T1188" i="94"/>
  <c r="S1188" i="94"/>
  <c r="R1188" i="94"/>
  <c r="Q1188" i="94"/>
  <c r="P1188" i="94"/>
  <c r="O1188" i="94"/>
  <c r="N1188" i="94"/>
  <c r="M1188" i="94"/>
  <c r="L1188" i="94"/>
  <c r="K1188" i="94"/>
  <c r="J1188" i="94"/>
  <c r="I1188" i="94"/>
  <c r="H1188" i="94"/>
  <c r="G1188" i="94"/>
  <c r="F1188" i="94"/>
  <c r="E1188" i="94"/>
  <c r="D1188" i="94"/>
  <c r="C1188" i="94"/>
  <c r="B1188" i="94"/>
  <c r="AC1187" i="94"/>
  <c r="AB1187" i="94"/>
  <c r="AA1187" i="94"/>
  <c r="Z1187" i="94"/>
  <c r="Y1187" i="94"/>
  <c r="X1187" i="94"/>
  <c r="W1187" i="94"/>
  <c r="V1187" i="94"/>
  <c r="U1187" i="94"/>
  <c r="T1187" i="94"/>
  <c r="S1187" i="94"/>
  <c r="R1187" i="94"/>
  <c r="Q1187" i="94"/>
  <c r="P1187" i="94"/>
  <c r="O1187" i="94"/>
  <c r="N1187" i="94"/>
  <c r="M1187" i="94"/>
  <c r="L1187" i="94"/>
  <c r="K1187" i="94"/>
  <c r="J1187" i="94"/>
  <c r="I1187" i="94"/>
  <c r="H1187" i="94"/>
  <c r="G1187" i="94"/>
  <c r="F1187" i="94"/>
  <c r="E1187" i="94"/>
  <c r="D1187" i="94"/>
  <c r="C1187" i="94"/>
  <c r="B1187" i="94"/>
  <c r="AC1186" i="94"/>
  <c r="AB1186" i="94"/>
  <c r="AA1186" i="94"/>
  <c r="Z1186" i="94"/>
  <c r="Y1186" i="94"/>
  <c r="X1186" i="94"/>
  <c r="W1186" i="94"/>
  <c r="V1186" i="94"/>
  <c r="U1186" i="94"/>
  <c r="T1186" i="94"/>
  <c r="S1186" i="94"/>
  <c r="R1186" i="94"/>
  <c r="Q1186" i="94"/>
  <c r="P1186" i="94"/>
  <c r="O1186" i="94"/>
  <c r="N1186" i="94"/>
  <c r="M1186" i="94"/>
  <c r="L1186" i="94"/>
  <c r="K1186" i="94"/>
  <c r="J1186" i="94"/>
  <c r="I1186" i="94"/>
  <c r="H1186" i="94"/>
  <c r="G1186" i="94"/>
  <c r="F1186" i="94"/>
  <c r="E1186" i="94"/>
  <c r="D1186" i="94"/>
  <c r="C1186" i="94"/>
  <c r="B1186" i="94"/>
  <c r="AC1185" i="94"/>
  <c r="D1185" i="94"/>
  <c r="C1185" i="94"/>
  <c r="B1185" i="94"/>
  <c r="AC1184" i="94"/>
  <c r="D1184" i="94"/>
  <c r="C1184" i="94"/>
  <c r="B1184" i="94"/>
  <c r="AC1183" i="94"/>
  <c r="D1183" i="94"/>
  <c r="C1183" i="94"/>
  <c r="B1183" i="94"/>
  <c r="AC1182" i="94"/>
  <c r="D1182" i="94"/>
  <c r="C1182" i="94"/>
  <c r="B1182" i="94"/>
  <c r="AC1181" i="94"/>
  <c r="D1181" i="94"/>
  <c r="C1181" i="94"/>
  <c r="B1181" i="94"/>
  <c r="AC1180" i="94"/>
  <c r="D1180" i="94"/>
  <c r="C1180" i="94"/>
  <c r="B1180" i="94"/>
  <c r="AC1179" i="94"/>
  <c r="AB1179" i="94"/>
  <c r="AA1179" i="94"/>
  <c r="Z1179" i="94"/>
  <c r="Y1179" i="94"/>
  <c r="X1179" i="94"/>
  <c r="W1179" i="94"/>
  <c r="V1179" i="94"/>
  <c r="U1179" i="94"/>
  <c r="T1179" i="94"/>
  <c r="S1179" i="94"/>
  <c r="R1179" i="94"/>
  <c r="Q1179" i="94"/>
  <c r="P1179" i="94"/>
  <c r="O1179" i="94"/>
  <c r="N1179" i="94"/>
  <c r="M1179" i="94"/>
  <c r="L1179" i="94"/>
  <c r="K1179" i="94"/>
  <c r="J1179" i="94"/>
  <c r="I1179" i="94"/>
  <c r="H1179" i="94"/>
  <c r="G1179" i="94"/>
  <c r="F1179" i="94"/>
  <c r="E1179" i="94"/>
  <c r="D1179" i="94"/>
  <c r="C1179" i="94"/>
  <c r="B1179" i="94"/>
  <c r="AC1178" i="94"/>
  <c r="AB1178" i="94"/>
  <c r="AA1178" i="94"/>
  <c r="Z1178" i="94"/>
  <c r="Y1178" i="94"/>
  <c r="X1178" i="94"/>
  <c r="W1178" i="94"/>
  <c r="V1178" i="94"/>
  <c r="U1178" i="94"/>
  <c r="T1178" i="94"/>
  <c r="S1178" i="94"/>
  <c r="R1178" i="94"/>
  <c r="Q1178" i="94"/>
  <c r="P1178" i="94"/>
  <c r="O1178" i="94"/>
  <c r="N1178" i="94"/>
  <c r="M1178" i="94"/>
  <c r="L1178" i="94"/>
  <c r="K1178" i="94"/>
  <c r="J1178" i="94"/>
  <c r="I1178" i="94"/>
  <c r="H1178" i="94"/>
  <c r="G1178" i="94"/>
  <c r="F1178" i="94"/>
  <c r="E1178" i="94"/>
  <c r="D1178" i="94"/>
  <c r="C1178" i="94"/>
  <c r="B1178" i="94"/>
  <c r="AC1177" i="94"/>
  <c r="AB1177" i="94"/>
  <c r="AA1177" i="94"/>
  <c r="Z1177" i="94"/>
  <c r="Y1177" i="94"/>
  <c r="X1177" i="94"/>
  <c r="W1177" i="94"/>
  <c r="V1177" i="94"/>
  <c r="U1177" i="94"/>
  <c r="T1177" i="94"/>
  <c r="S1177" i="94"/>
  <c r="R1177" i="94"/>
  <c r="Q1177" i="94"/>
  <c r="P1177" i="94"/>
  <c r="O1177" i="94"/>
  <c r="N1177" i="94"/>
  <c r="M1177" i="94"/>
  <c r="L1177" i="94"/>
  <c r="K1177" i="94"/>
  <c r="J1177" i="94"/>
  <c r="I1177" i="94"/>
  <c r="H1177" i="94"/>
  <c r="G1177" i="94"/>
  <c r="F1177" i="94"/>
  <c r="E1177" i="94"/>
  <c r="D1177" i="94"/>
  <c r="C1177" i="94"/>
  <c r="B1177" i="94"/>
  <c r="AC1176" i="94"/>
  <c r="AB1176" i="94"/>
  <c r="AA1176" i="94"/>
  <c r="Z1176" i="94"/>
  <c r="Y1176" i="94"/>
  <c r="X1176" i="94"/>
  <c r="W1176" i="94"/>
  <c r="V1176" i="94"/>
  <c r="U1176" i="94"/>
  <c r="T1176" i="94"/>
  <c r="S1176" i="94"/>
  <c r="R1176" i="94"/>
  <c r="Q1176" i="94"/>
  <c r="P1176" i="94"/>
  <c r="O1176" i="94"/>
  <c r="N1176" i="94"/>
  <c r="M1176" i="94"/>
  <c r="L1176" i="94"/>
  <c r="K1176" i="94"/>
  <c r="J1176" i="94"/>
  <c r="I1176" i="94"/>
  <c r="H1176" i="94"/>
  <c r="G1176" i="94"/>
  <c r="F1176" i="94"/>
  <c r="E1176" i="94"/>
  <c r="D1176" i="94"/>
  <c r="C1176" i="94"/>
  <c r="B1176" i="94"/>
  <c r="AC1175" i="94"/>
  <c r="D1175" i="94"/>
  <c r="C1175" i="94"/>
  <c r="B1175" i="94"/>
  <c r="AC1174" i="94"/>
  <c r="D1174" i="94"/>
  <c r="C1174" i="94"/>
  <c r="B1174" i="94"/>
  <c r="AC1173" i="94"/>
  <c r="D1173" i="94"/>
  <c r="C1173" i="94"/>
  <c r="B1173" i="94"/>
  <c r="AC1172" i="94"/>
  <c r="D1172" i="94"/>
  <c r="C1172" i="94"/>
  <c r="B1172" i="94"/>
  <c r="AC1171" i="94"/>
  <c r="D1171" i="94"/>
  <c r="C1171" i="94"/>
  <c r="B1171" i="94"/>
  <c r="AC1170" i="94"/>
  <c r="D1170" i="94"/>
  <c r="C1170" i="94"/>
  <c r="B1170" i="94"/>
  <c r="AC1169" i="94"/>
  <c r="AB1169" i="94"/>
  <c r="AA1169" i="94"/>
  <c r="Z1169" i="94"/>
  <c r="Y1169" i="94"/>
  <c r="X1169" i="94"/>
  <c r="W1169" i="94"/>
  <c r="V1169" i="94"/>
  <c r="U1169" i="94"/>
  <c r="T1169" i="94"/>
  <c r="S1169" i="94"/>
  <c r="R1169" i="94"/>
  <c r="Q1169" i="94"/>
  <c r="P1169" i="94"/>
  <c r="O1169" i="94"/>
  <c r="N1169" i="94"/>
  <c r="M1169" i="94"/>
  <c r="L1169" i="94"/>
  <c r="K1169" i="94"/>
  <c r="J1169" i="94"/>
  <c r="I1169" i="94"/>
  <c r="H1169" i="94"/>
  <c r="G1169" i="94"/>
  <c r="F1169" i="94"/>
  <c r="E1169" i="94"/>
  <c r="D1169" i="94"/>
  <c r="C1169" i="94"/>
  <c r="B1169" i="94"/>
  <c r="AC1168" i="94"/>
  <c r="AB1168" i="94"/>
  <c r="AA1168" i="94"/>
  <c r="Z1168" i="94"/>
  <c r="Y1168" i="94"/>
  <c r="X1168" i="94"/>
  <c r="W1168" i="94"/>
  <c r="V1168" i="94"/>
  <c r="U1168" i="94"/>
  <c r="T1168" i="94"/>
  <c r="S1168" i="94"/>
  <c r="R1168" i="94"/>
  <c r="Q1168" i="94"/>
  <c r="P1168" i="94"/>
  <c r="O1168" i="94"/>
  <c r="N1168" i="94"/>
  <c r="M1168" i="94"/>
  <c r="L1168" i="94"/>
  <c r="K1168" i="94"/>
  <c r="J1168" i="94"/>
  <c r="I1168" i="94"/>
  <c r="H1168" i="94"/>
  <c r="G1168" i="94"/>
  <c r="F1168" i="94"/>
  <c r="E1168" i="94"/>
  <c r="D1168" i="94"/>
  <c r="C1168" i="94"/>
  <c r="B1168" i="94"/>
  <c r="AC1167" i="94"/>
  <c r="AB1167" i="94"/>
  <c r="AA1167" i="94"/>
  <c r="Z1167" i="94"/>
  <c r="Y1167" i="94"/>
  <c r="X1167" i="94"/>
  <c r="W1167" i="94"/>
  <c r="V1167" i="94"/>
  <c r="U1167" i="94"/>
  <c r="T1167" i="94"/>
  <c r="S1167" i="94"/>
  <c r="R1167" i="94"/>
  <c r="Q1167" i="94"/>
  <c r="P1167" i="94"/>
  <c r="O1167" i="94"/>
  <c r="N1167" i="94"/>
  <c r="M1167" i="94"/>
  <c r="L1167" i="94"/>
  <c r="K1167" i="94"/>
  <c r="J1167" i="94"/>
  <c r="I1167" i="94"/>
  <c r="H1167" i="94"/>
  <c r="G1167" i="94"/>
  <c r="F1167" i="94"/>
  <c r="E1167" i="94"/>
  <c r="D1167" i="94"/>
  <c r="C1167" i="94"/>
  <c r="B1167" i="94"/>
  <c r="AC1166" i="94"/>
  <c r="AB1166" i="94"/>
  <c r="AA1166" i="94"/>
  <c r="Z1166" i="94"/>
  <c r="Y1166" i="94"/>
  <c r="X1166" i="94"/>
  <c r="W1166" i="94"/>
  <c r="V1166" i="94"/>
  <c r="U1166" i="94"/>
  <c r="T1166" i="94"/>
  <c r="S1166" i="94"/>
  <c r="R1166" i="94"/>
  <c r="Q1166" i="94"/>
  <c r="P1166" i="94"/>
  <c r="O1166" i="94"/>
  <c r="N1166" i="94"/>
  <c r="M1166" i="94"/>
  <c r="L1166" i="94"/>
  <c r="K1166" i="94"/>
  <c r="J1166" i="94"/>
  <c r="I1166" i="94"/>
  <c r="H1166" i="94"/>
  <c r="G1166" i="94"/>
  <c r="F1166" i="94"/>
  <c r="E1166" i="94"/>
  <c r="D1166" i="94"/>
  <c r="C1166" i="94"/>
  <c r="B1166" i="94"/>
  <c r="AC1165" i="94"/>
  <c r="D1165" i="94"/>
  <c r="C1165" i="94"/>
  <c r="B1165" i="94"/>
  <c r="AC1164" i="94"/>
  <c r="D1164" i="94"/>
  <c r="C1164" i="94"/>
  <c r="B1164" i="94"/>
  <c r="AC1163" i="94"/>
  <c r="D1163" i="94"/>
  <c r="C1163" i="94"/>
  <c r="B1163" i="94"/>
  <c r="AC1162" i="94"/>
  <c r="D1162" i="94"/>
  <c r="C1162" i="94"/>
  <c r="B1162" i="94"/>
  <c r="AC1161" i="94"/>
  <c r="D1161" i="94"/>
  <c r="C1161" i="94"/>
  <c r="B1161" i="94"/>
  <c r="AC1160" i="94"/>
  <c r="D1160" i="94"/>
  <c r="C1160" i="94"/>
  <c r="B1160" i="94"/>
  <c r="AC1159" i="94"/>
  <c r="AB1159" i="94"/>
  <c r="AA1159" i="94"/>
  <c r="Z1159" i="94"/>
  <c r="Y1159" i="94"/>
  <c r="X1159" i="94"/>
  <c r="W1159" i="94"/>
  <c r="V1159" i="94"/>
  <c r="U1159" i="94"/>
  <c r="T1159" i="94"/>
  <c r="S1159" i="94"/>
  <c r="R1159" i="94"/>
  <c r="Q1159" i="94"/>
  <c r="P1159" i="94"/>
  <c r="O1159" i="94"/>
  <c r="N1159" i="94"/>
  <c r="M1159" i="94"/>
  <c r="L1159" i="94"/>
  <c r="K1159" i="94"/>
  <c r="J1159" i="94"/>
  <c r="I1159" i="94"/>
  <c r="H1159" i="94"/>
  <c r="G1159" i="94"/>
  <c r="F1159" i="94"/>
  <c r="E1159" i="94"/>
  <c r="D1159" i="94"/>
  <c r="C1159" i="94"/>
  <c r="B1159" i="94"/>
  <c r="AC1158" i="94"/>
  <c r="AB1158" i="94"/>
  <c r="AA1158" i="94"/>
  <c r="Z1158" i="94"/>
  <c r="Y1158" i="94"/>
  <c r="X1158" i="94"/>
  <c r="W1158" i="94"/>
  <c r="V1158" i="94"/>
  <c r="U1158" i="94"/>
  <c r="T1158" i="94"/>
  <c r="S1158" i="94"/>
  <c r="R1158" i="94"/>
  <c r="Q1158" i="94"/>
  <c r="P1158" i="94"/>
  <c r="O1158" i="94"/>
  <c r="N1158" i="94"/>
  <c r="M1158" i="94"/>
  <c r="L1158" i="94"/>
  <c r="K1158" i="94"/>
  <c r="J1158" i="94"/>
  <c r="I1158" i="94"/>
  <c r="H1158" i="94"/>
  <c r="G1158" i="94"/>
  <c r="F1158" i="94"/>
  <c r="E1158" i="94"/>
  <c r="D1158" i="94"/>
  <c r="C1158" i="94"/>
  <c r="B1158" i="94"/>
  <c r="AC1157" i="94"/>
  <c r="AB1157" i="94"/>
  <c r="AA1157" i="94"/>
  <c r="Z1157" i="94"/>
  <c r="Y1157" i="94"/>
  <c r="X1157" i="94"/>
  <c r="W1157" i="94"/>
  <c r="V1157" i="94"/>
  <c r="U1157" i="94"/>
  <c r="T1157" i="94"/>
  <c r="S1157" i="94"/>
  <c r="R1157" i="94"/>
  <c r="Q1157" i="94"/>
  <c r="P1157" i="94"/>
  <c r="O1157" i="94"/>
  <c r="N1157" i="94"/>
  <c r="M1157" i="94"/>
  <c r="L1157" i="94"/>
  <c r="K1157" i="94"/>
  <c r="J1157" i="94"/>
  <c r="I1157" i="94"/>
  <c r="H1157" i="94"/>
  <c r="G1157" i="94"/>
  <c r="F1157" i="94"/>
  <c r="E1157" i="94"/>
  <c r="D1157" i="94"/>
  <c r="C1157" i="94"/>
  <c r="B1157" i="94"/>
  <c r="AC1156" i="94"/>
  <c r="AB1156" i="94"/>
  <c r="AA1156" i="94"/>
  <c r="Z1156" i="94"/>
  <c r="Y1156" i="94"/>
  <c r="X1156" i="94"/>
  <c r="W1156" i="94"/>
  <c r="V1156" i="94"/>
  <c r="U1156" i="94"/>
  <c r="T1156" i="94"/>
  <c r="S1156" i="94"/>
  <c r="R1156" i="94"/>
  <c r="Q1156" i="94"/>
  <c r="P1156" i="94"/>
  <c r="O1156" i="94"/>
  <c r="N1156" i="94"/>
  <c r="M1156" i="94"/>
  <c r="L1156" i="94"/>
  <c r="K1156" i="94"/>
  <c r="J1156" i="94"/>
  <c r="I1156" i="94"/>
  <c r="H1156" i="94"/>
  <c r="G1156" i="94"/>
  <c r="F1156" i="94"/>
  <c r="E1156" i="94"/>
  <c r="D1156" i="94"/>
  <c r="C1156" i="94"/>
  <c r="B1156" i="94"/>
  <c r="AC1155" i="94"/>
  <c r="D1155" i="94"/>
  <c r="C1155" i="94"/>
  <c r="B1155" i="94"/>
  <c r="AC1154" i="94"/>
  <c r="D1154" i="94"/>
  <c r="C1154" i="94"/>
  <c r="B1154" i="94"/>
  <c r="AC1153" i="94"/>
  <c r="D1153" i="94"/>
  <c r="C1153" i="94"/>
  <c r="B1153" i="94"/>
  <c r="AC1152" i="94"/>
  <c r="D1152" i="94"/>
  <c r="C1152" i="94"/>
  <c r="B1152" i="94"/>
  <c r="AC1151" i="94"/>
  <c r="D1151" i="94"/>
  <c r="C1151" i="94"/>
  <c r="B1151" i="94"/>
  <c r="AC1150" i="94"/>
  <c r="D1150" i="94"/>
  <c r="C1150" i="94"/>
  <c r="B1150" i="94"/>
  <c r="AC1149" i="94"/>
  <c r="AB1149" i="94"/>
  <c r="AA1149" i="94"/>
  <c r="Z1149" i="94"/>
  <c r="Y1149" i="94"/>
  <c r="X1149" i="94"/>
  <c r="W1149" i="94"/>
  <c r="V1149" i="94"/>
  <c r="U1149" i="94"/>
  <c r="T1149" i="94"/>
  <c r="S1149" i="94"/>
  <c r="R1149" i="94"/>
  <c r="Q1149" i="94"/>
  <c r="P1149" i="94"/>
  <c r="O1149" i="94"/>
  <c r="N1149" i="94"/>
  <c r="M1149" i="94"/>
  <c r="L1149" i="94"/>
  <c r="K1149" i="94"/>
  <c r="J1149" i="94"/>
  <c r="I1149" i="94"/>
  <c r="H1149" i="94"/>
  <c r="G1149" i="94"/>
  <c r="F1149" i="94"/>
  <c r="E1149" i="94"/>
  <c r="D1149" i="94"/>
  <c r="C1149" i="94"/>
  <c r="B1149" i="94"/>
  <c r="AC1148" i="94"/>
  <c r="AB1148" i="94"/>
  <c r="AA1148" i="94"/>
  <c r="Z1148" i="94"/>
  <c r="Y1148" i="94"/>
  <c r="X1148" i="94"/>
  <c r="W1148" i="94"/>
  <c r="V1148" i="94"/>
  <c r="U1148" i="94"/>
  <c r="T1148" i="94"/>
  <c r="S1148" i="94"/>
  <c r="R1148" i="94"/>
  <c r="Q1148" i="94"/>
  <c r="P1148" i="94"/>
  <c r="O1148" i="94"/>
  <c r="N1148" i="94"/>
  <c r="M1148" i="94"/>
  <c r="L1148" i="94"/>
  <c r="K1148" i="94"/>
  <c r="J1148" i="94"/>
  <c r="I1148" i="94"/>
  <c r="H1148" i="94"/>
  <c r="G1148" i="94"/>
  <c r="F1148" i="94"/>
  <c r="E1148" i="94"/>
  <c r="D1148" i="94"/>
  <c r="C1148" i="94"/>
  <c r="B1148" i="94"/>
  <c r="AC1147" i="94"/>
  <c r="AB1147" i="94"/>
  <c r="AA1147" i="94"/>
  <c r="Z1147" i="94"/>
  <c r="Y1147" i="94"/>
  <c r="X1147" i="94"/>
  <c r="W1147" i="94"/>
  <c r="V1147" i="94"/>
  <c r="U1147" i="94"/>
  <c r="T1147" i="94"/>
  <c r="S1147" i="94"/>
  <c r="R1147" i="94"/>
  <c r="Q1147" i="94"/>
  <c r="P1147" i="94"/>
  <c r="O1147" i="94"/>
  <c r="N1147" i="94"/>
  <c r="M1147" i="94"/>
  <c r="L1147" i="94"/>
  <c r="K1147" i="94"/>
  <c r="J1147" i="94"/>
  <c r="I1147" i="94"/>
  <c r="H1147" i="94"/>
  <c r="G1147" i="94"/>
  <c r="F1147" i="94"/>
  <c r="E1147" i="94"/>
  <c r="D1147" i="94"/>
  <c r="C1147" i="94"/>
  <c r="B1147" i="94"/>
  <c r="AC1146" i="94"/>
  <c r="AB1146" i="94"/>
  <c r="AA1146" i="94"/>
  <c r="Z1146" i="94"/>
  <c r="Y1146" i="94"/>
  <c r="X1146" i="94"/>
  <c r="W1146" i="94"/>
  <c r="V1146" i="94"/>
  <c r="U1146" i="94"/>
  <c r="T1146" i="94"/>
  <c r="S1146" i="94"/>
  <c r="R1146" i="94"/>
  <c r="Q1146" i="94"/>
  <c r="P1146" i="94"/>
  <c r="O1146" i="94"/>
  <c r="N1146" i="94"/>
  <c r="M1146" i="94"/>
  <c r="L1146" i="94"/>
  <c r="K1146" i="94"/>
  <c r="J1146" i="94"/>
  <c r="I1146" i="94"/>
  <c r="H1146" i="94"/>
  <c r="G1146" i="94"/>
  <c r="F1146" i="94"/>
  <c r="E1146" i="94"/>
  <c r="D1146" i="94"/>
  <c r="C1146" i="94"/>
  <c r="B1146" i="94"/>
  <c r="AC1145" i="94"/>
  <c r="D1145" i="94"/>
  <c r="C1145" i="94"/>
  <c r="B1145" i="94"/>
  <c r="AC1144" i="94"/>
  <c r="D1144" i="94"/>
  <c r="C1144" i="94"/>
  <c r="B1144" i="94"/>
  <c r="AC1143" i="94"/>
  <c r="D1143" i="94"/>
  <c r="C1143" i="94"/>
  <c r="B1143" i="94"/>
  <c r="AC1142" i="94"/>
  <c r="D1142" i="94"/>
  <c r="C1142" i="94"/>
  <c r="B1142" i="94"/>
  <c r="AC1141" i="94"/>
  <c r="D1141" i="94"/>
  <c r="C1141" i="94"/>
  <c r="B1141" i="94"/>
  <c r="AC1140" i="94"/>
  <c r="D1140" i="94"/>
  <c r="C1140" i="94"/>
  <c r="B1140" i="94"/>
  <c r="AC1139" i="94"/>
  <c r="AB1139" i="94"/>
  <c r="AA1139" i="94"/>
  <c r="Z1139" i="94"/>
  <c r="Y1139" i="94"/>
  <c r="X1139" i="94"/>
  <c r="W1139" i="94"/>
  <c r="V1139" i="94"/>
  <c r="U1139" i="94"/>
  <c r="T1139" i="94"/>
  <c r="S1139" i="94"/>
  <c r="R1139" i="94"/>
  <c r="Q1139" i="94"/>
  <c r="P1139" i="94"/>
  <c r="O1139" i="94"/>
  <c r="N1139" i="94"/>
  <c r="M1139" i="94"/>
  <c r="L1139" i="94"/>
  <c r="K1139" i="94"/>
  <c r="J1139" i="94"/>
  <c r="I1139" i="94"/>
  <c r="H1139" i="94"/>
  <c r="G1139" i="94"/>
  <c r="F1139" i="94"/>
  <c r="E1139" i="94"/>
  <c r="D1139" i="94"/>
  <c r="C1139" i="94"/>
  <c r="B1139" i="94"/>
  <c r="AC1138" i="94"/>
  <c r="AB1138" i="94"/>
  <c r="AA1138" i="94"/>
  <c r="Z1138" i="94"/>
  <c r="Y1138" i="94"/>
  <c r="X1138" i="94"/>
  <c r="W1138" i="94"/>
  <c r="V1138" i="94"/>
  <c r="U1138" i="94"/>
  <c r="T1138" i="94"/>
  <c r="S1138" i="94"/>
  <c r="R1138" i="94"/>
  <c r="Q1138" i="94"/>
  <c r="P1138" i="94"/>
  <c r="O1138" i="94"/>
  <c r="N1138" i="94"/>
  <c r="M1138" i="94"/>
  <c r="L1138" i="94"/>
  <c r="K1138" i="94"/>
  <c r="J1138" i="94"/>
  <c r="I1138" i="94"/>
  <c r="H1138" i="94"/>
  <c r="G1138" i="94"/>
  <c r="F1138" i="94"/>
  <c r="E1138" i="94"/>
  <c r="D1138" i="94"/>
  <c r="C1138" i="94"/>
  <c r="B1138" i="94"/>
  <c r="AC1137" i="94"/>
  <c r="AB1137" i="94"/>
  <c r="AA1137" i="94"/>
  <c r="Z1137" i="94"/>
  <c r="Y1137" i="94"/>
  <c r="X1137" i="94"/>
  <c r="W1137" i="94"/>
  <c r="V1137" i="94"/>
  <c r="U1137" i="94"/>
  <c r="T1137" i="94"/>
  <c r="S1137" i="94"/>
  <c r="R1137" i="94"/>
  <c r="Q1137" i="94"/>
  <c r="P1137" i="94"/>
  <c r="O1137" i="94"/>
  <c r="N1137" i="94"/>
  <c r="M1137" i="94"/>
  <c r="L1137" i="94"/>
  <c r="K1137" i="94"/>
  <c r="J1137" i="94"/>
  <c r="I1137" i="94"/>
  <c r="H1137" i="94"/>
  <c r="G1137" i="94"/>
  <c r="F1137" i="94"/>
  <c r="E1137" i="94"/>
  <c r="D1137" i="94"/>
  <c r="C1137" i="94"/>
  <c r="B1137" i="94"/>
  <c r="AC1136" i="94"/>
  <c r="AB1136" i="94"/>
  <c r="AA1136" i="94"/>
  <c r="Z1136" i="94"/>
  <c r="Y1136" i="94"/>
  <c r="X1136" i="94"/>
  <c r="W1136" i="94"/>
  <c r="V1136" i="94"/>
  <c r="U1136" i="94"/>
  <c r="T1136" i="94"/>
  <c r="S1136" i="94"/>
  <c r="R1136" i="94"/>
  <c r="Q1136" i="94"/>
  <c r="P1136" i="94"/>
  <c r="O1136" i="94"/>
  <c r="N1136" i="94"/>
  <c r="M1136" i="94"/>
  <c r="L1136" i="94"/>
  <c r="K1136" i="94"/>
  <c r="J1136" i="94"/>
  <c r="I1136" i="94"/>
  <c r="H1136" i="94"/>
  <c r="G1136" i="94"/>
  <c r="F1136" i="94"/>
  <c r="E1136" i="94"/>
  <c r="D1136" i="94"/>
  <c r="C1136" i="94"/>
  <c r="B1136" i="94"/>
  <c r="AC1135" i="94"/>
  <c r="D1135" i="94"/>
  <c r="C1135" i="94"/>
  <c r="B1135" i="94"/>
  <c r="AC1134" i="94"/>
  <c r="D1134" i="94"/>
  <c r="C1134" i="94"/>
  <c r="B1134" i="94"/>
  <c r="AC1133" i="94"/>
  <c r="D1133" i="94"/>
  <c r="C1133" i="94"/>
  <c r="B1133" i="94"/>
  <c r="AC1132" i="94"/>
  <c r="D1132" i="94"/>
  <c r="C1132" i="94"/>
  <c r="B1132" i="94"/>
  <c r="AC1131" i="94"/>
  <c r="D1131" i="94"/>
  <c r="C1131" i="94"/>
  <c r="B1131" i="94"/>
  <c r="AC1130" i="94"/>
  <c r="D1130" i="94"/>
  <c r="C1130" i="94"/>
  <c r="B1130" i="94"/>
  <c r="AC1129" i="94"/>
  <c r="AB1129" i="94"/>
  <c r="AA1129" i="94"/>
  <c r="Z1129" i="94"/>
  <c r="Y1129" i="94"/>
  <c r="X1129" i="94"/>
  <c r="W1129" i="94"/>
  <c r="V1129" i="94"/>
  <c r="U1129" i="94"/>
  <c r="T1129" i="94"/>
  <c r="S1129" i="94"/>
  <c r="R1129" i="94"/>
  <c r="Q1129" i="94"/>
  <c r="P1129" i="94"/>
  <c r="O1129" i="94"/>
  <c r="N1129" i="94"/>
  <c r="M1129" i="94"/>
  <c r="L1129" i="94"/>
  <c r="K1129" i="94"/>
  <c r="J1129" i="94"/>
  <c r="I1129" i="94"/>
  <c r="H1129" i="94"/>
  <c r="G1129" i="94"/>
  <c r="F1129" i="94"/>
  <c r="E1129" i="94"/>
  <c r="D1129" i="94"/>
  <c r="C1129" i="94"/>
  <c r="B1129" i="94"/>
  <c r="AC1128" i="94"/>
  <c r="AB1128" i="94"/>
  <c r="AA1128" i="94"/>
  <c r="Z1128" i="94"/>
  <c r="Y1128" i="94"/>
  <c r="X1128" i="94"/>
  <c r="W1128" i="94"/>
  <c r="V1128" i="94"/>
  <c r="U1128" i="94"/>
  <c r="T1128" i="94"/>
  <c r="S1128" i="94"/>
  <c r="R1128" i="94"/>
  <c r="Q1128" i="94"/>
  <c r="P1128" i="94"/>
  <c r="O1128" i="94"/>
  <c r="N1128" i="94"/>
  <c r="M1128" i="94"/>
  <c r="L1128" i="94"/>
  <c r="K1128" i="94"/>
  <c r="J1128" i="94"/>
  <c r="I1128" i="94"/>
  <c r="H1128" i="94"/>
  <c r="G1128" i="94"/>
  <c r="F1128" i="94"/>
  <c r="E1128" i="94"/>
  <c r="D1128" i="94"/>
  <c r="C1128" i="94"/>
  <c r="B1128" i="94"/>
  <c r="AC1127" i="94"/>
  <c r="AB1127" i="94"/>
  <c r="AA1127" i="94"/>
  <c r="Z1127" i="94"/>
  <c r="Y1127" i="94"/>
  <c r="X1127" i="94"/>
  <c r="W1127" i="94"/>
  <c r="V1127" i="94"/>
  <c r="U1127" i="94"/>
  <c r="T1127" i="94"/>
  <c r="S1127" i="94"/>
  <c r="R1127" i="94"/>
  <c r="Q1127" i="94"/>
  <c r="P1127" i="94"/>
  <c r="O1127" i="94"/>
  <c r="N1127" i="94"/>
  <c r="M1127" i="94"/>
  <c r="L1127" i="94"/>
  <c r="K1127" i="94"/>
  <c r="J1127" i="94"/>
  <c r="I1127" i="94"/>
  <c r="H1127" i="94"/>
  <c r="G1127" i="94"/>
  <c r="F1127" i="94"/>
  <c r="E1127" i="94"/>
  <c r="D1127" i="94"/>
  <c r="C1127" i="94"/>
  <c r="B1127" i="94"/>
  <c r="AC1126" i="94"/>
  <c r="AB1126" i="94"/>
  <c r="AA1126" i="94"/>
  <c r="Z1126" i="94"/>
  <c r="Y1126" i="94"/>
  <c r="X1126" i="94"/>
  <c r="W1126" i="94"/>
  <c r="V1126" i="94"/>
  <c r="U1126" i="94"/>
  <c r="T1126" i="94"/>
  <c r="S1126" i="94"/>
  <c r="R1126" i="94"/>
  <c r="Q1126" i="94"/>
  <c r="P1126" i="94"/>
  <c r="O1126" i="94"/>
  <c r="N1126" i="94"/>
  <c r="M1126" i="94"/>
  <c r="L1126" i="94"/>
  <c r="K1126" i="94"/>
  <c r="J1126" i="94"/>
  <c r="I1126" i="94"/>
  <c r="H1126" i="94"/>
  <c r="G1126" i="94"/>
  <c r="F1126" i="94"/>
  <c r="E1126" i="94"/>
  <c r="D1126" i="94"/>
  <c r="C1126" i="94"/>
  <c r="B1126" i="94"/>
  <c r="AC1125" i="94"/>
  <c r="D1125" i="94"/>
  <c r="C1125" i="94"/>
  <c r="B1125" i="94"/>
  <c r="AC1124" i="94"/>
  <c r="D1124" i="94"/>
  <c r="C1124" i="94"/>
  <c r="B1124" i="94"/>
  <c r="AC1123" i="94"/>
  <c r="D1123" i="94"/>
  <c r="C1123" i="94"/>
  <c r="B1123" i="94"/>
  <c r="AC1122" i="94"/>
  <c r="D1122" i="94"/>
  <c r="C1122" i="94"/>
  <c r="B1122" i="94"/>
  <c r="AC1121" i="94"/>
  <c r="D1121" i="94"/>
  <c r="C1121" i="94"/>
  <c r="B1121" i="94"/>
  <c r="AC1120" i="94"/>
  <c r="D1120" i="94"/>
  <c r="C1120" i="94"/>
  <c r="B1120" i="94"/>
  <c r="AC1119" i="94"/>
  <c r="AB1119" i="94"/>
  <c r="AA1119" i="94"/>
  <c r="Z1119" i="94"/>
  <c r="Y1119" i="94"/>
  <c r="X1119" i="94"/>
  <c r="W1119" i="94"/>
  <c r="V1119" i="94"/>
  <c r="U1119" i="94"/>
  <c r="T1119" i="94"/>
  <c r="S1119" i="94"/>
  <c r="R1119" i="94"/>
  <c r="Q1119" i="94"/>
  <c r="P1119" i="94"/>
  <c r="O1119" i="94"/>
  <c r="N1119" i="94"/>
  <c r="M1119" i="94"/>
  <c r="L1119" i="94"/>
  <c r="K1119" i="94"/>
  <c r="J1119" i="94"/>
  <c r="I1119" i="94"/>
  <c r="H1119" i="94"/>
  <c r="G1119" i="94"/>
  <c r="F1119" i="94"/>
  <c r="E1119" i="94"/>
  <c r="D1119" i="94"/>
  <c r="C1119" i="94"/>
  <c r="B1119" i="94"/>
  <c r="AC1118" i="94"/>
  <c r="AB1118" i="94"/>
  <c r="AA1118" i="94"/>
  <c r="Z1118" i="94"/>
  <c r="Y1118" i="94"/>
  <c r="X1118" i="94"/>
  <c r="W1118" i="94"/>
  <c r="V1118" i="94"/>
  <c r="U1118" i="94"/>
  <c r="T1118" i="94"/>
  <c r="S1118" i="94"/>
  <c r="R1118" i="94"/>
  <c r="Q1118" i="94"/>
  <c r="P1118" i="94"/>
  <c r="O1118" i="94"/>
  <c r="N1118" i="94"/>
  <c r="M1118" i="94"/>
  <c r="L1118" i="94"/>
  <c r="K1118" i="94"/>
  <c r="J1118" i="94"/>
  <c r="I1118" i="94"/>
  <c r="H1118" i="94"/>
  <c r="G1118" i="94"/>
  <c r="F1118" i="94"/>
  <c r="E1118" i="94"/>
  <c r="D1118" i="94"/>
  <c r="C1118" i="94"/>
  <c r="B1118" i="94"/>
  <c r="AC1117" i="94"/>
  <c r="AB1117" i="94"/>
  <c r="AA1117" i="94"/>
  <c r="Z1117" i="94"/>
  <c r="Y1117" i="94"/>
  <c r="X1117" i="94"/>
  <c r="W1117" i="94"/>
  <c r="V1117" i="94"/>
  <c r="U1117" i="94"/>
  <c r="T1117" i="94"/>
  <c r="S1117" i="94"/>
  <c r="R1117" i="94"/>
  <c r="Q1117" i="94"/>
  <c r="P1117" i="94"/>
  <c r="O1117" i="94"/>
  <c r="N1117" i="94"/>
  <c r="M1117" i="94"/>
  <c r="L1117" i="94"/>
  <c r="K1117" i="94"/>
  <c r="J1117" i="94"/>
  <c r="I1117" i="94"/>
  <c r="H1117" i="94"/>
  <c r="G1117" i="94"/>
  <c r="F1117" i="94"/>
  <c r="E1117" i="94"/>
  <c r="D1117" i="94"/>
  <c r="C1117" i="94"/>
  <c r="B1117" i="94"/>
  <c r="AC1116" i="94"/>
  <c r="AB1116" i="94"/>
  <c r="AA1116" i="94"/>
  <c r="Z1116" i="94"/>
  <c r="Y1116" i="94"/>
  <c r="X1116" i="94"/>
  <c r="W1116" i="94"/>
  <c r="V1116" i="94"/>
  <c r="U1116" i="94"/>
  <c r="T1116" i="94"/>
  <c r="S1116" i="94"/>
  <c r="R1116" i="94"/>
  <c r="Q1116" i="94"/>
  <c r="P1116" i="94"/>
  <c r="O1116" i="94"/>
  <c r="N1116" i="94"/>
  <c r="M1116" i="94"/>
  <c r="L1116" i="94"/>
  <c r="K1116" i="94"/>
  <c r="J1116" i="94"/>
  <c r="I1116" i="94"/>
  <c r="H1116" i="94"/>
  <c r="G1116" i="94"/>
  <c r="F1116" i="94"/>
  <c r="E1116" i="94"/>
  <c r="D1116" i="94"/>
  <c r="C1116" i="94"/>
  <c r="B1116" i="94"/>
  <c r="AC1115" i="94"/>
  <c r="D1115" i="94"/>
  <c r="C1115" i="94"/>
  <c r="B1115" i="94"/>
  <c r="AC1114" i="94"/>
  <c r="D1114" i="94"/>
  <c r="C1114" i="94"/>
  <c r="B1114" i="94"/>
  <c r="AC1113" i="94"/>
  <c r="D1113" i="94"/>
  <c r="C1113" i="94"/>
  <c r="B1113" i="94"/>
  <c r="AC1112" i="94"/>
  <c r="D1112" i="94"/>
  <c r="C1112" i="94"/>
  <c r="B1112" i="94"/>
  <c r="AC1111" i="94"/>
  <c r="D1111" i="94"/>
  <c r="C1111" i="94"/>
  <c r="B1111" i="94"/>
  <c r="AC1110" i="94"/>
  <c r="D1110" i="94"/>
  <c r="C1110" i="94"/>
  <c r="B1110" i="94"/>
  <c r="AC1109" i="94"/>
  <c r="AB1109" i="94"/>
  <c r="AA1109" i="94"/>
  <c r="Z1109" i="94"/>
  <c r="Y1109" i="94"/>
  <c r="X1109" i="94"/>
  <c r="W1109" i="94"/>
  <c r="V1109" i="94"/>
  <c r="U1109" i="94"/>
  <c r="T1109" i="94"/>
  <c r="S1109" i="94"/>
  <c r="R1109" i="94"/>
  <c r="Q1109" i="94"/>
  <c r="P1109" i="94"/>
  <c r="O1109" i="94"/>
  <c r="N1109" i="94"/>
  <c r="M1109" i="94"/>
  <c r="L1109" i="94"/>
  <c r="K1109" i="94"/>
  <c r="J1109" i="94"/>
  <c r="I1109" i="94"/>
  <c r="H1109" i="94"/>
  <c r="G1109" i="94"/>
  <c r="F1109" i="94"/>
  <c r="E1109" i="94"/>
  <c r="D1109" i="94"/>
  <c r="C1109" i="94"/>
  <c r="B1109" i="94"/>
  <c r="AC1108" i="94"/>
  <c r="AB1108" i="94"/>
  <c r="AA1108" i="94"/>
  <c r="Z1108" i="94"/>
  <c r="Y1108" i="94"/>
  <c r="X1108" i="94"/>
  <c r="W1108" i="94"/>
  <c r="V1108" i="94"/>
  <c r="U1108" i="94"/>
  <c r="T1108" i="94"/>
  <c r="S1108" i="94"/>
  <c r="R1108" i="94"/>
  <c r="Q1108" i="94"/>
  <c r="P1108" i="94"/>
  <c r="O1108" i="94"/>
  <c r="N1108" i="94"/>
  <c r="M1108" i="94"/>
  <c r="L1108" i="94"/>
  <c r="K1108" i="94"/>
  <c r="J1108" i="94"/>
  <c r="I1108" i="94"/>
  <c r="H1108" i="94"/>
  <c r="G1108" i="94"/>
  <c r="F1108" i="94"/>
  <c r="E1108" i="94"/>
  <c r="D1108" i="94"/>
  <c r="C1108" i="94"/>
  <c r="B1108" i="94"/>
  <c r="AC1107" i="94"/>
  <c r="AB1107" i="94"/>
  <c r="AA1107" i="94"/>
  <c r="Z1107" i="94"/>
  <c r="Y1107" i="94"/>
  <c r="X1107" i="94"/>
  <c r="W1107" i="94"/>
  <c r="V1107" i="94"/>
  <c r="U1107" i="94"/>
  <c r="T1107" i="94"/>
  <c r="S1107" i="94"/>
  <c r="R1107" i="94"/>
  <c r="Q1107" i="94"/>
  <c r="P1107" i="94"/>
  <c r="O1107" i="94"/>
  <c r="N1107" i="94"/>
  <c r="M1107" i="94"/>
  <c r="L1107" i="94"/>
  <c r="K1107" i="94"/>
  <c r="J1107" i="94"/>
  <c r="I1107" i="94"/>
  <c r="H1107" i="94"/>
  <c r="G1107" i="94"/>
  <c r="F1107" i="94"/>
  <c r="E1107" i="94"/>
  <c r="D1107" i="94"/>
  <c r="C1107" i="94"/>
  <c r="B1107" i="94"/>
  <c r="AC1106" i="94"/>
  <c r="AB1106" i="94"/>
  <c r="AA1106" i="94"/>
  <c r="Z1106" i="94"/>
  <c r="Y1106" i="94"/>
  <c r="X1106" i="94"/>
  <c r="W1106" i="94"/>
  <c r="V1106" i="94"/>
  <c r="U1106" i="94"/>
  <c r="T1106" i="94"/>
  <c r="S1106" i="94"/>
  <c r="R1106" i="94"/>
  <c r="Q1106" i="94"/>
  <c r="P1106" i="94"/>
  <c r="O1106" i="94"/>
  <c r="N1106" i="94"/>
  <c r="M1106" i="94"/>
  <c r="L1106" i="94"/>
  <c r="K1106" i="94"/>
  <c r="J1106" i="94"/>
  <c r="I1106" i="94"/>
  <c r="H1106" i="94"/>
  <c r="G1106" i="94"/>
  <c r="F1106" i="94"/>
  <c r="E1106" i="94"/>
  <c r="D1106" i="94"/>
  <c r="C1106" i="94"/>
  <c r="B1106" i="94"/>
  <c r="AC1105" i="94"/>
  <c r="D1105" i="94"/>
  <c r="C1105" i="94"/>
  <c r="B1105" i="94"/>
  <c r="AC1104" i="94"/>
  <c r="D1104" i="94"/>
  <c r="C1104" i="94"/>
  <c r="B1104" i="94"/>
  <c r="AC1103" i="94"/>
  <c r="D1103" i="94"/>
  <c r="C1103" i="94"/>
  <c r="B1103" i="94"/>
  <c r="AC1102" i="94"/>
  <c r="D1102" i="94"/>
  <c r="C1102" i="94"/>
  <c r="B1102" i="94"/>
  <c r="AC1101" i="94"/>
  <c r="D1101" i="94"/>
  <c r="C1101" i="94"/>
  <c r="B1101" i="94"/>
  <c r="AC1100" i="94"/>
  <c r="D1100" i="94"/>
  <c r="C1100" i="94"/>
  <c r="B1100" i="94"/>
  <c r="AC1099" i="94"/>
  <c r="AB1099" i="94"/>
  <c r="AA1099" i="94"/>
  <c r="Z1099" i="94"/>
  <c r="Y1099" i="94"/>
  <c r="X1099" i="94"/>
  <c r="W1099" i="94"/>
  <c r="V1099" i="94"/>
  <c r="U1099" i="94"/>
  <c r="T1099" i="94"/>
  <c r="S1099" i="94"/>
  <c r="R1099" i="94"/>
  <c r="Q1099" i="94"/>
  <c r="P1099" i="94"/>
  <c r="O1099" i="94"/>
  <c r="N1099" i="94"/>
  <c r="M1099" i="94"/>
  <c r="L1099" i="94"/>
  <c r="K1099" i="94"/>
  <c r="J1099" i="94"/>
  <c r="I1099" i="94"/>
  <c r="H1099" i="94"/>
  <c r="G1099" i="94"/>
  <c r="F1099" i="94"/>
  <c r="E1099" i="94"/>
  <c r="D1099" i="94"/>
  <c r="C1099" i="94"/>
  <c r="B1099" i="94"/>
  <c r="AC1098" i="94"/>
  <c r="AB1098" i="94"/>
  <c r="AA1098" i="94"/>
  <c r="Z1098" i="94"/>
  <c r="Y1098" i="94"/>
  <c r="X1098" i="94"/>
  <c r="W1098" i="94"/>
  <c r="V1098" i="94"/>
  <c r="U1098" i="94"/>
  <c r="T1098" i="94"/>
  <c r="S1098" i="94"/>
  <c r="R1098" i="94"/>
  <c r="Q1098" i="94"/>
  <c r="P1098" i="94"/>
  <c r="O1098" i="94"/>
  <c r="N1098" i="94"/>
  <c r="M1098" i="94"/>
  <c r="L1098" i="94"/>
  <c r="K1098" i="94"/>
  <c r="J1098" i="94"/>
  <c r="I1098" i="94"/>
  <c r="H1098" i="94"/>
  <c r="G1098" i="94"/>
  <c r="F1098" i="94"/>
  <c r="E1098" i="94"/>
  <c r="D1098" i="94"/>
  <c r="C1098" i="94"/>
  <c r="B1098" i="94"/>
  <c r="AC1097" i="94"/>
  <c r="AB1097" i="94"/>
  <c r="AA1097" i="94"/>
  <c r="Z1097" i="94"/>
  <c r="Y1097" i="94"/>
  <c r="X1097" i="94"/>
  <c r="W1097" i="94"/>
  <c r="V1097" i="94"/>
  <c r="U1097" i="94"/>
  <c r="T1097" i="94"/>
  <c r="S1097" i="94"/>
  <c r="R1097" i="94"/>
  <c r="Q1097" i="94"/>
  <c r="P1097" i="94"/>
  <c r="O1097" i="94"/>
  <c r="N1097" i="94"/>
  <c r="M1097" i="94"/>
  <c r="L1097" i="94"/>
  <c r="K1097" i="94"/>
  <c r="J1097" i="94"/>
  <c r="I1097" i="94"/>
  <c r="H1097" i="94"/>
  <c r="G1097" i="94"/>
  <c r="F1097" i="94"/>
  <c r="E1097" i="94"/>
  <c r="D1097" i="94"/>
  <c r="C1097" i="94"/>
  <c r="B1097" i="94"/>
  <c r="AC1096" i="94"/>
  <c r="AB1096" i="94"/>
  <c r="AA1096" i="94"/>
  <c r="Z1096" i="94"/>
  <c r="Y1096" i="94"/>
  <c r="X1096" i="94"/>
  <c r="W1096" i="94"/>
  <c r="V1096" i="94"/>
  <c r="U1096" i="94"/>
  <c r="T1096" i="94"/>
  <c r="S1096" i="94"/>
  <c r="R1096" i="94"/>
  <c r="Q1096" i="94"/>
  <c r="P1096" i="94"/>
  <c r="O1096" i="94"/>
  <c r="N1096" i="94"/>
  <c r="M1096" i="94"/>
  <c r="L1096" i="94"/>
  <c r="K1096" i="94"/>
  <c r="J1096" i="94"/>
  <c r="I1096" i="94"/>
  <c r="H1096" i="94"/>
  <c r="G1096" i="94"/>
  <c r="F1096" i="94"/>
  <c r="E1096" i="94"/>
  <c r="D1096" i="94"/>
  <c r="C1096" i="94"/>
  <c r="B1096" i="94"/>
  <c r="AC1095" i="94"/>
  <c r="D1095" i="94"/>
  <c r="C1095" i="94"/>
  <c r="B1095" i="94"/>
  <c r="AC1094" i="94"/>
  <c r="D1094" i="94"/>
  <c r="C1094" i="94"/>
  <c r="B1094" i="94"/>
  <c r="AC1093" i="94"/>
  <c r="D1093" i="94"/>
  <c r="C1093" i="94"/>
  <c r="B1093" i="94"/>
  <c r="AC1092" i="94"/>
  <c r="D1092" i="94"/>
  <c r="C1092" i="94"/>
  <c r="B1092" i="94"/>
  <c r="AC1091" i="94"/>
  <c r="D1091" i="94"/>
  <c r="C1091" i="94"/>
  <c r="B1091" i="94"/>
  <c r="AC1090" i="94"/>
  <c r="D1090" i="94"/>
  <c r="C1090" i="94"/>
  <c r="B1090" i="94"/>
  <c r="AC1089" i="94"/>
  <c r="AB1089" i="94"/>
  <c r="AA1089" i="94"/>
  <c r="Z1089" i="94"/>
  <c r="Y1089" i="94"/>
  <c r="X1089" i="94"/>
  <c r="W1089" i="94"/>
  <c r="V1089" i="94"/>
  <c r="U1089" i="94"/>
  <c r="T1089" i="94"/>
  <c r="S1089" i="94"/>
  <c r="R1089" i="94"/>
  <c r="Q1089" i="94"/>
  <c r="P1089" i="94"/>
  <c r="O1089" i="94"/>
  <c r="N1089" i="94"/>
  <c r="M1089" i="94"/>
  <c r="L1089" i="94"/>
  <c r="K1089" i="94"/>
  <c r="J1089" i="94"/>
  <c r="I1089" i="94"/>
  <c r="H1089" i="94"/>
  <c r="G1089" i="94"/>
  <c r="F1089" i="94"/>
  <c r="E1089" i="94"/>
  <c r="D1089" i="94"/>
  <c r="C1089" i="94"/>
  <c r="B1089" i="94"/>
  <c r="AC1088" i="94"/>
  <c r="AB1088" i="94"/>
  <c r="AA1088" i="94"/>
  <c r="Z1088" i="94"/>
  <c r="Y1088" i="94"/>
  <c r="X1088" i="94"/>
  <c r="W1088" i="94"/>
  <c r="V1088" i="94"/>
  <c r="U1088" i="94"/>
  <c r="T1088" i="94"/>
  <c r="S1088" i="94"/>
  <c r="R1088" i="94"/>
  <c r="Q1088" i="94"/>
  <c r="P1088" i="94"/>
  <c r="O1088" i="94"/>
  <c r="N1088" i="94"/>
  <c r="M1088" i="94"/>
  <c r="L1088" i="94"/>
  <c r="K1088" i="94"/>
  <c r="J1088" i="94"/>
  <c r="I1088" i="94"/>
  <c r="H1088" i="94"/>
  <c r="G1088" i="94"/>
  <c r="F1088" i="94"/>
  <c r="E1088" i="94"/>
  <c r="D1088" i="94"/>
  <c r="C1088" i="94"/>
  <c r="B1088" i="94"/>
  <c r="AC1087" i="94"/>
  <c r="AB1087" i="94"/>
  <c r="AA1087" i="94"/>
  <c r="Z1087" i="94"/>
  <c r="Y1087" i="94"/>
  <c r="X1087" i="94"/>
  <c r="W1087" i="94"/>
  <c r="V1087" i="94"/>
  <c r="U1087" i="94"/>
  <c r="T1087" i="94"/>
  <c r="S1087" i="94"/>
  <c r="R1087" i="94"/>
  <c r="Q1087" i="94"/>
  <c r="P1087" i="94"/>
  <c r="O1087" i="94"/>
  <c r="N1087" i="94"/>
  <c r="M1087" i="94"/>
  <c r="L1087" i="94"/>
  <c r="K1087" i="94"/>
  <c r="J1087" i="94"/>
  <c r="I1087" i="94"/>
  <c r="H1087" i="94"/>
  <c r="G1087" i="94"/>
  <c r="F1087" i="94"/>
  <c r="E1087" i="94"/>
  <c r="D1087" i="94"/>
  <c r="C1087" i="94"/>
  <c r="B1087" i="94"/>
  <c r="AC1086" i="94"/>
  <c r="AB1086" i="94"/>
  <c r="AA1086" i="94"/>
  <c r="Z1086" i="94"/>
  <c r="Y1086" i="94"/>
  <c r="X1086" i="94"/>
  <c r="W1086" i="94"/>
  <c r="V1086" i="94"/>
  <c r="U1086" i="94"/>
  <c r="T1086" i="94"/>
  <c r="S1086" i="94"/>
  <c r="R1086" i="94"/>
  <c r="Q1086" i="94"/>
  <c r="P1086" i="94"/>
  <c r="O1086" i="94"/>
  <c r="N1086" i="94"/>
  <c r="M1086" i="94"/>
  <c r="L1086" i="94"/>
  <c r="K1086" i="94"/>
  <c r="J1086" i="94"/>
  <c r="I1086" i="94"/>
  <c r="H1086" i="94"/>
  <c r="G1086" i="94"/>
  <c r="F1086" i="94"/>
  <c r="E1086" i="94"/>
  <c r="D1086" i="94"/>
  <c r="C1086" i="94"/>
  <c r="B1086" i="94"/>
  <c r="AC1085" i="94"/>
  <c r="D1085" i="94"/>
  <c r="C1085" i="94"/>
  <c r="B1085" i="94"/>
  <c r="AC1084" i="94"/>
  <c r="D1084" i="94"/>
  <c r="C1084" i="94"/>
  <c r="B1084" i="94"/>
  <c r="AC1083" i="94"/>
  <c r="D1083" i="94"/>
  <c r="C1083" i="94"/>
  <c r="B1083" i="94"/>
  <c r="AC1082" i="94"/>
  <c r="D1082" i="94"/>
  <c r="C1082" i="94"/>
  <c r="B1082" i="94"/>
  <c r="AC1081" i="94"/>
  <c r="D1081" i="94"/>
  <c r="C1081" i="94"/>
  <c r="AC1080" i="94"/>
  <c r="D1080" i="94"/>
  <c r="C1080" i="94"/>
  <c r="AC1079" i="94"/>
  <c r="AB1079" i="94"/>
  <c r="AA1079" i="94"/>
  <c r="Z1079" i="94"/>
  <c r="Y1079" i="94"/>
  <c r="X1079" i="94"/>
  <c r="W1079" i="94"/>
  <c r="V1079" i="94"/>
  <c r="U1079" i="94"/>
  <c r="T1079" i="94"/>
  <c r="S1079" i="94"/>
  <c r="R1079" i="94"/>
  <c r="Q1079" i="94"/>
  <c r="P1079" i="94"/>
  <c r="O1079" i="94"/>
  <c r="N1079" i="94"/>
  <c r="M1079" i="94"/>
  <c r="L1079" i="94"/>
  <c r="K1079" i="94"/>
  <c r="J1079" i="94"/>
  <c r="I1079" i="94"/>
  <c r="H1079" i="94"/>
  <c r="G1079" i="94"/>
  <c r="F1079" i="94"/>
  <c r="E1079" i="94"/>
  <c r="D1079" i="94"/>
  <c r="C1079" i="94"/>
  <c r="AC1078" i="94"/>
  <c r="AB1078" i="94"/>
  <c r="AA1078" i="94"/>
  <c r="Z1078" i="94"/>
  <c r="Y1078" i="94"/>
  <c r="X1078" i="94"/>
  <c r="W1078" i="94"/>
  <c r="V1078" i="94"/>
  <c r="U1078" i="94"/>
  <c r="T1078" i="94"/>
  <c r="S1078" i="94"/>
  <c r="R1078" i="94"/>
  <c r="Q1078" i="94"/>
  <c r="P1078" i="94"/>
  <c r="O1078" i="94"/>
  <c r="N1078" i="94"/>
  <c r="M1078" i="94"/>
  <c r="L1078" i="94"/>
  <c r="K1078" i="94"/>
  <c r="J1078" i="94"/>
  <c r="I1078" i="94"/>
  <c r="H1078" i="94"/>
  <c r="G1078" i="94"/>
  <c r="F1078" i="94"/>
  <c r="E1078" i="94"/>
  <c r="D1078" i="94"/>
  <c r="C1078" i="94"/>
  <c r="AC1077" i="94"/>
  <c r="AB1077" i="94"/>
  <c r="AA1077" i="94"/>
  <c r="Z1077" i="94"/>
  <c r="Y1077" i="94"/>
  <c r="X1077" i="94"/>
  <c r="W1077" i="94"/>
  <c r="V1077" i="94"/>
  <c r="U1077" i="94"/>
  <c r="T1077" i="94"/>
  <c r="S1077" i="94"/>
  <c r="R1077" i="94"/>
  <c r="Q1077" i="94"/>
  <c r="P1077" i="94"/>
  <c r="O1077" i="94"/>
  <c r="N1077" i="94"/>
  <c r="M1077" i="94"/>
  <c r="L1077" i="94"/>
  <c r="K1077" i="94"/>
  <c r="J1077" i="94"/>
  <c r="I1077" i="94"/>
  <c r="H1077" i="94"/>
  <c r="G1077" i="94"/>
  <c r="F1077" i="94"/>
  <c r="E1077" i="94"/>
  <c r="D1077" i="94"/>
  <c r="C1077" i="94"/>
  <c r="AC1076" i="94"/>
  <c r="AB1076" i="94"/>
  <c r="AA1076" i="94"/>
  <c r="Z1076" i="94"/>
  <c r="Y1076" i="94"/>
  <c r="X1076" i="94"/>
  <c r="W1076" i="94"/>
  <c r="V1076" i="94"/>
  <c r="U1076" i="94"/>
  <c r="T1076" i="94"/>
  <c r="S1076" i="94"/>
  <c r="R1076" i="94"/>
  <c r="Q1076" i="94"/>
  <c r="P1076" i="94"/>
  <c r="O1076" i="94"/>
  <c r="N1076" i="94"/>
  <c r="M1076" i="94"/>
  <c r="L1076" i="94"/>
  <c r="K1076" i="94"/>
  <c r="J1076" i="94"/>
  <c r="I1076" i="94"/>
  <c r="H1076" i="94"/>
  <c r="G1076" i="94"/>
  <c r="F1076" i="94"/>
  <c r="E1076" i="94"/>
  <c r="D1076" i="94"/>
  <c r="C1076" i="94"/>
  <c r="AC1075" i="94"/>
  <c r="D1075" i="94"/>
  <c r="C1075" i="94"/>
  <c r="AC1074" i="94"/>
  <c r="D1074" i="94"/>
  <c r="C1074" i="94"/>
  <c r="AC1073" i="94"/>
  <c r="D1073" i="94"/>
  <c r="C1073" i="94"/>
  <c r="AC1072" i="94"/>
  <c r="D1072" i="94"/>
  <c r="C1072" i="94"/>
  <c r="AC1071" i="94"/>
  <c r="D1071" i="94"/>
  <c r="C1071" i="94"/>
  <c r="AC1070" i="94"/>
  <c r="D1070" i="94"/>
  <c r="C1070" i="94"/>
  <c r="AC1069" i="94"/>
  <c r="AB1069" i="94"/>
  <c r="AA1069" i="94"/>
  <c r="Z1069" i="94"/>
  <c r="Y1069" i="94"/>
  <c r="X1069" i="94"/>
  <c r="W1069" i="94"/>
  <c r="V1069" i="94"/>
  <c r="U1069" i="94"/>
  <c r="T1069" i="94"/>
  <c r="S1069" i="94"/>
  <c r="R1069" i="94"/>
  <c r="Q1069" i="94"/>
  <c r="P1069" i="94"/>
  <c r="O1069" i="94"/>
  <c r="N1069" i="94"/>
  <c r="M1069" i="94"/>
  <c r="L1069" i="94"/>
  <c r="K1069" i="94"/>
  <c r="J1069" i="94"/>
  <c r="I1069" i="94"/>
  <c r="H1069" i="94"/>
  <c r="G1069" i="94"/>
  <c r="F1069" i="94"/>
  <c r="E1069" i="94"/>
  <c r="D1069" i="94"/>
  <c r="C1069" i="94"/>
  <c r="AC1068" i="94"/>
  <c r="AB1068" i="94"/>
  <c r="AA1068" i="94"/>
  <c r="Z1068" i="94"/>
  <c r="Y1068" i="94"/>
  <c r="X1068" i="94"/>
  <c r="W1068" i="94"/>
  <c r="V1068" i="94"/>
  <c r="U1068" i="94"/>
  <c r="T1068" i="94"/>
  <c r="S1068" i="94"/>
  <c r="R1068" i="94"/>
  <c r="Q1068" i="94"/>
  <c r="P1068" i="94"/>
  <c r="O1068" i="94"/>
  <c r="N1068" i="94"/>
  <c r="M1068" i="94"/>
  <c r="L1068" i="94"/>
  <c r="K1068" i="94"/>
  <c r="J1068" i="94"/>
  <c r="I1068" i="94"/>
  <c r="H1068" i="94"/>
  <c r="G1068" i="94"/>
  <c r="F1068" i="94"/>
  <c r="E1068" i="94"/>
  <c r="D1068" i="94"/>
  <c r="C1068" i="94"/>
  <c r="AC1067" i="94"/>
  <c r="AB1067" i="94"/>
  <c r="AA1067" i="94"/>
  <c r="Z1067" i="94"/>
  <c r="Y1067" i="94"/>
  <c r="X1067" i="94"/>
  <c r="W1067" i="94"/>
  <c r="V1067" i="94"/>
  <c r="U1067" i="94"/>
  <c r="T1067" i="94"/>
  <c r="S1067" i="94"/>
  <c r="R1067" i="94"/>
  <c r="Q1067" i="94"/>
  <c r="P1067" i="94"/>
  <c r="O1067" i="94"/>
  <c r="N1067" i="94"/>
  <c r="M1067" i="94"/>
  <c r="L1067" i="94"/>
  <c r="K1067" i="94"/>
  <c r="J1067" i="94"/>
  <c r="I1067" i="94"/>
  <c r="H1067" i="94"/>
  <c r="G1067" i="94"/>
  <c r="F1067" i="94"/>
  <c r="E1067" i="94"/>
  <c r="D1067" i="94"/>
  <c r="C1067" i="94"/>
  <c r="AC1066" i="94"/>
  <c r="AB1066" i="94"/>
  <c r="AA1066" i="94"/>
  <c r="Z1066" i="94"/>
  <c r="Y1066" i="94"/>
  <c r="X1066" i="94"/>
  <c r="W1066" i="94"/>
  <c r="V1066" i="94"/>
  <c r="U1066" i="94"/>
  <c r="T1066" i="94"/>
  <c r="S1066" i="94"/>
  <c r="R1066" i="94"/>
  <c r="Q1066" i="94"/>
  <c r="P1066" i="94"/>
  <c r="O1066" i="94"/>
  <c r="N1066" i="94"/>
  <c r="M1066" i="94"/>
  <c r="L1066" i="94"/>
  <c r="K1066" i="94"/>
  <c r="J1066" i="94"/>
  <c r="I1066" i="94"/>
  <c r="H1066" i="94"/>
  <c r="G1066" i="94"/>
  <c r="F1066" i="94"/>
  <c r="E1066" i="94"/>
  <c r="D1066" i="94"/>
  <c r="C1066" i="94"/>
  <c r="AC1065" i="94"/>
  <c r="D1065" i="94"/>
  <c r="C1065" i="94"/>
  <c r="AC1064" i="94"/>
  <c r="D1064" i="94"/>
  <c r="C1064" i="94"/>
  <c r="AC1063" i="94"/>
  <c r="D1063" i="94"/>
  <c r="C1063" i="94"/>
  <c r="AC1062" i="94"/>
  <c r="D1062" i="94"/>
  <c r="C1062" i="94"/>
  <c r="AC1061" i="94"/>
  <c r="D1061" i="94"/>
  <c r="C1061" i="94"/>
  <c r="AC1060" i="94"/>
  <c r="D1060" i="94"/>
  <c r="C1060" i="94"/>
  <c r="AC1059" i="94"/>
  <c r="AB1059" i="94"/>
  <c r="AA1059" i="94"/>
  <c r="Z1059" i="94"/>
  <c r="Y1059" i="94"/>
  <c r="X1059" i="94"/>
  <c r="W1059" i="94"/>
  <c r="V1059" i="94"/>
  <c r="U1059" i="94"/>
  <c r="T1059" i="94"/>
  <c r="S1059" i="94"/>
  <c r="R1059" i="94"/>
  <c r="Q1059" i="94"/>
  <c r="P1059" i="94"/>
  <c r="O1059" i="94"/>
  <c r="N1059" i="94"/>
  <c r="M1059" i="94"/>
  <c r="L1059" i="94"/>
  <c r="K1059" i="94"/>
  <c r="J1059" i="94"/>
  <c r="I1059" i="94"/>
  <c r="H1059" i="94"/>
  <c r="G1059" i="94"/>
  <c r="F1059" i="94"/>
  <c r="E1059" i="94"/>
  <c r="D1059" i="94"/>
  <c r="C1059" i="94"/>
  <c r="AC1058" i="94"/>
  <c r="AB1058" i="94"/>
  <c r="AA1058" i="94"/>
  <c r="Z1058" i="94"/>
  <c r="Y1058" i="94"/>
  <c r="X1058" i="94"/>
  <c r="W1058" i="94"/>
  <c r="V1058" i="94"/>
  <c r="U1058" i="94"/>
  <c r="T1058" i="94"/>
  <c r="S1058" i="94"/>
  <c r="R1058" i="94"/>
  <c r="Q1058" i="94"/>
  <c r="P1058" i="94"/>
  <c r="O1058" i="94"/>
  <c r="N1058" i="94"/>
  <c r="M1058" i="94"/>
  <c r="L1058" i="94"/>
  <c r="K1058" i="94"/>
  <c r="J1058" i="94"/>
  <c r="I1058" i="94"/>
  <c r="H1058" i="94"/>
  <c r="G1058" i="94"/>
  <c r="F1058" i="94"/>
  <c r="E1058" i="94"/>
  <c r="D1058" i="94"/>
  <c r="C1058" i="94"/>
  <c r="AC1057" i="94"/>
  <c r="AB1057" i="94"/>
  <c r="AA1057" i="94"/>
  <c r="Z1057" i="94"/>
  <c r="Y1057" i="94"/>
  <c r="X1057" i="94"/>
  <c r="W1057" i="94"/>
  <c r="V1057" i="94"/>
  <c r="U1057" i="94"/>
  <c r="T1057" i="94"/>
  <c r="S1057" i="94"/>
  <c r="R1057" i="94"/>
  <c r="Q1057" i="94"/>
  <c r="P1057" i="94"/>
  <c r="O1057" i="94"/>
  <c r="N1057" i="94"/>
  <c r="M1057" i="94"/>
  <c r="L1057" i="94"/>
  <c r="K1057" i="94"/>
  <c r="J1057" i="94"/>
  <c r="I1057" i="94"/>
  <c r="H1057" i="94"/>
  <c r="G1057" i="94"/>
  <c r="F1057" i="94"/>
  <c r="E1057" i="94"/>
  <c r="D1057" i="94"/>
  <c r="C1057" i="94"/>
  <c r="AC1056" i="94"/>
  <c r="AB1056" i="94"/>
  <c r="AA1056" i="94"/>
  <c r="Z1056" i="94"/>
  <c r="Y1056" i="94"/>
  <c r="X1056" i="94"/>
  <c r="W1056" i="94"/>
  <c r="V1056" i="94"/>
  <c r="U1056" i="94"/>
  <c r="T1056" i="94"/>
  <c r="S1056" i="94"/>
  <c r="R1056" i="94"/>
  <c r="Q1056" i="94"/>
  <c r="P1056" i="94"/>
  <c r="O1056" i="94"/>
  <c r="N1056" i="94"/>
  <c r="M1056" i="94"/>
  <c r="L1056" i="94"/>
  <c r="K1056" i="94"/>
  <c r="J1056" i="94"/>
  <c r="I1056" i="94"/>
  <c r="H1056" i="94"/>
  <c r="G1056" i="94"/>
  <c r="F1056" i="94"/>
  <c r="E1056" i="94"/>
  <c r="D1056" i="94"/>
  <c r="C1056" i="94"/>
  <c r="AC1055" i="94"/>
  <c r="D1055" i="94"/>
  <c r="C1055" i="94"/>
  <c r="AC1054" i="94"/>
  <c r="D1054" i="94"/>
  <c r="C1054" i="94"/>
  <c r="AC1053" i="94"/>
  <c r="D1053" i="94"/>
  <c r="C1053" i="94"/>
  <c r="AC1052" i="94"/>
  <c r="D1052" i="94"/>
  <c r="C1052" i="94"/>
  <c r="AC1051" i="94"/>
  <c r="D1051" i="94"/>
  <c r="C1051" i="94"/>
  <c r="AC1050" i="94"/>
  <c r="D1050" i="94"/>
  <c r="C1050" i="94"/>
  <c r="AC1049" i="94"/>
  <c r="AB1049" i="94"/>
  <c r="AA1049" i="94"/>
  <c r="Z1049" i="94"/>
  <c r="Y1049" i="94"/>
  <c r="X1049" i="94"/>
  <c r="W1049" i="94"/>
  <c r="V1049" i="94"/>
  <c r="U1049" i="94"/>
  <c r="T1049" i="94"/>
  <c r="S1049" i="94"/>
  <c r="R1049" i="94"/>
  <c r="Q1049" i="94"/>
  <c r="P1049" i="94"/>
  <c r="O1049" i="94"/>
  <c r="N1049" i="94"/>
  <c r="M1049" i="94"/>
  <c r="L1049" i="94"/>
  <c r="K1049" i="94"/>
  <c r="J1049" i="94"/>
  <c r="I1049" i="94"/>
  <c r="H1049" i="94"/>
  <c r="G1049" i="94"/>
  <c r="F1049" i="94"/>
  <c r="E1049" i="94"/>
  <c r="D1049" i="94"/>
  <c r="C1049" i="94"/>
  <c r="AC1048" i="94"/>
  <c r="AB1048" i="94"/>
  <c r="AA1048" i="94"/>
  <c r="Z1048" i="94"/>
  <c r="Y1048" i="94"/>
  <c r="X1048" i="94"/>
  <c r="W1048" i="94"/>
  <c r="V1048" i="94"/>
  <c r="U1048" i="94"/>
  <c r="T1048" i="94"/>
  <c r="S1048" i="94"/>
  <c r="R1048" i="94"/>
  <c r="Q1048" i="94"/>
  <c r="P1048" i="94"/>
  <c r="O1048" i="94"/>
  <c r="N1048" i="94"/>
  <c r="M1048" i="94"/>
  <c r="L1048" i="94"/>
  <c r="K1048" i="94"/>
  <c r="J1048" i="94"/>
  <c r="I1048" i="94"/>
  <c r="H1048" i="94"/>
  <c r="G1048" i="94"/>
  <c r="F1048" i="94"/>
  <c r="E1048" i="94"/>
  <c r="D1048" i="94"/>
  <c r="C1048" i="94"/>
  <c r="AC1047" i="94"/>
  <c r="AB1047" i="94"/>
  <c r="AA1047" i="94"/>
  <c r="Z1047" i="94"/>
  <c r="Y1047" i="94"/>
  <c r="X1047" i="94"/>
  <c r="W1047" i="94"/>
  <c r="V1047" i="94"/>
  <c r="U1047" i="94"/>
  <c r="T1047" i="94"/>
  <c r="S1047" i="94"/>
  <c r="R1047" i="94"/>
  <c r="Q1047" i="94"/>
  <c r="P1047" i="94"/>
  <c r="O1047" i="94"/>
  <c r="N1047" i="94"/>
  <c r="M1047" i="94"/>
  <c r="L1047" i="94"/>
  <c r="K1047" i="94"/>
  <c r="J1047" i="94"/>
  <c r="I1047" i="94"/>
  <c r="H1047" i="94"/>
  <c r="G1047" i="94"/>
  <c r="F1047" i="94"/>
  <c r="E1047" i="94"/>
  <c r="D1047" i="94"/>
  <c r="C1047" i="94"/>
  <c r="AC1046" i="94"/>
  <c r="AB1046" i="94"/>
  <c r="AA1046" i="94"/>
  <c r="Z1046" i="94"/>
  <c r="Y1046" i="94"/>
  <c r="X1046" i="94"/>
  <c r="W1046" i="94"/>
  <c r="V1046" i="94"/>
  <c r="U1046" i="94"/>
  <c r="T1046" i="94"/>
  <c r="S1046" i="94"/>
  <c r="R1046" i="94"/>
  <c r="Q1046" i="94"/>
  <c r="P1046" i="94"/>
  <c r="O1046" i="94"/>
  <c r="N1046" i="94"/>
  <c r="M1046" i="94"/>
  <c r="L1046" i="94"/>
  <c r="K1046" i="94"/>
  <c r="J1046" i="94"/>
  <c r="I1046" i="94"/>
  <c r="H1046" i="94"/>
  <c r="G1046" i="94"/>
  <c r="F1046" i="94"/>
  <c r="E1046" i="94"/>
  <c r="D1046" i="94"/>
  <c r="C1046" i="94"/>
  <c r="AC1045" i="94"/>
  <c r="D1045" i="94"/>
  <c r="C1045" i="94"/>
  <c r="AC1044" i="94"/>
  <c r="D1044" i="94"/>
  <c r="C1044" i="94"/>
  <c r="AC1043" i="94"/>
  <c r="D1043" i="94"/>
  <c r="C1043" i="94"/>
  <c r="AC1042" i="94"/>
  <c r="D1042" i="94"/>
  <c r="C1042" i="94"/>
  <c r="AC1041" i="94"/>
  <c r="D1041" i="94"/>
  <c r="C1041" i="94"/>
  <c r="AC1040" i="94"/>
  <c r="D1040" i="94"/>
  <c r="C1040" i="94"/>
  <c r="AC1039" i="94"/>
  <c r="AB1039" i="94"/>
  <c r="AA1039" i="94"/>
  <c r="Z1039" i="94"/>
  <c r="Y1039" i="94"/>
  <c r="X1039" i="94"/>
  <c r="W1039" i="94"/>
  <c r="V1039" i="94"/>
  <c r="U1039" i="94"/>
  <c r="T1039" i="94"/>
  <c r="S1039" i="94"/>
  <c r="R1039" i="94"/>
  <c r="Q1039" i="94"/>
  <c r="P1039" i="94"/>
  <c r="O1039" i="94"/>
  <c r="N1039" i="94"/>
  <c r="M1039" i="94"/>
  <c r="L1039" i="94"/>
  <c r="K1039" i="94"/>
  <c r="J1039" i="94"/>
  <c r="I1039" i="94"/>
  <c r="H1039" i="94"/>
  <c r="G1039" i="94"/>
  <c r="F1039" i="94"/>
  <c r="E1039" i="94"/>
  <c r="D1039" i="94"/>
  <c r="C1039" i="94"/>
  <c r="AC1038" i="94"/>
  <c r="AB1038" i="94"/>
  <c r="AA1038" i="94"/>
  <c r="Z1038" i="94"/>
  <c r="Y1038" i="94"/>
  <c r="X1038" i="94"/>
  <c r="W1038" i="94"/>
  <c r="V1038" i="94"/>
  <c r="U1038" i="94"/>
  <c r="T1038" i="94"/>
  <c r="S1038" i="94"/>
  <c r="R1038" i="94"/>
  <c r="Q1038" i="94"/>
  <c r="P1038" i="94"/>
  <c r="O1038" i="94"/>
  <c r="N1038" i="94"/>
  <c r="M1038" i="94"/>
  <c r="L1038" i="94"/>
  <c r="K1038" i="94"/>
  <c r="J1038" i="94"/>
  <c r="I1038" i="94"/>
  <c r="H1038" i="94"/>
  <c r="G1038" i="94"/>
  <c r="F1038" i="94"/>
  <c r="E1038" i="94"/>
  <c r="D1038" i="94"/>
  <c r="C1038" i="94"/>
  <c r="AC1037" i="94"/>
  <c r="AB1037" i="94"/>
  <c r="AA1037" i="94"/>
  <c r="Z1037" i="94"/>
  <c r="Y1037" i="94"/>
  <c r="X1037" i="94"/>
  <c r="W1037" i="94"/>
  <c r="V1037" i="94"/>
  <c r="U1037" i="94"/>
  <c r="T1037" i="94"/>
  <c r="S1037" i="94"/>
  <c r="R1037" i="94"/>
  <c r="Q1037" i="94"/>
  <c r="P1037" i="94"/>
  <c r="O1037" i="94"/>
  <c r="N1037" i="94"/>
  <c r="M1037" i="94"/>
  <c r="L1037" i="94"/>
  <c r="K1037" i="94"/>
  <c r="J1037" i="94"/>
  <c r="I1037" i="94"/>
  <c r="H1037" i="94"/>
  <c r="G1037" i="94"/>
  <c r="F1037" i="94"/>
  <c r="E1037" i="94"/>
  <c r="D1037" i="94"/>
  <c r="C1037" i="94"/>
  <c r="AC1036" i="94"/>
  <c r="AB1036" i="94"/>
  <c r="AA1036" i="94"/>
  <c r="Z1036" i="94"/>
  <c r="Y1036" i="94"/>
  <c r="X1036" i="94"/>
  <c r="W1036" i="94"/>
  <c r="V1036" i="94"/>
  <c r="U1036" i="94"/>
  <c r="T1036" i="94"/>
  <c r="S1036" i="94"/>
  <c r="R1036" i="94"/>
  <c r="Q1036" i="94"/>
  <c r="P1036" i="94"/>
  <c r="O1036" i="94"/>
  <c r="N1036" i="94"/>
  <c r="M1036" i="94"/>
  <c r="L1036" i="94"/>
  <c r="K1036" i="94"/>
  <c r="J1036" i="94"/>
  <c r="I1036" i="94"/>
  <c r="H1036" i="94"/>
  <c r="G1036" i="94"/>
  <c r="F1036" i="94"/>
  <c r="E1036" i="94"/>
  <c r="D1036" i="94"/>
  <c r="C1036" i="94"/>
  <c r="AC1035" i="94"/>
  <c r="D1035" i="94"/>
  <c r="C1035" i="94"/>
  <c r="AC1034" i="94"/>
  <c r="D1034" i="94"/>
  <c r="C1034" i="94"/>
  <c r="AC1033" i="94"/>
  <c r="D1033" i="94"/>
  <c r="C1033" i="94"/>
  <c r="AC1032" i="94"/>
  <c r="D1032" i="94"/>
  <c r="C1032" i="94"/>
  <c r="AC1031" i="94"/>
  <c r="D1031" i="94"/>
  <c r="C1031" i="94"/>
  <c r="AC1030" i="94"/>
  <c r="D1030" i="94"/>
  <c r="C1030" i="94"/>
  <c r="AC1029" i="94"/>
  <c r="AB1029" i="94"/>
  <c r="AA1029" i="94"/>
  <c r="Z1029" i="94"/>
  <c r="Y1029" i="94"/>
  <c r="X1029" i="94"/>
  <c r="W1029" i="94"/>
  <c r="V1029" i="94"/>
  <c r="U1029" i="94"/>
  <c r="T1029" i="94"/>
  <c r="S1029" i="94"/>
  <c r="R1029" i="94"/>
  <c r="Q1029" i="94"/>
  <c r="P1029" i="94"/>
  <c r="O1029" i="94"/>
  <c r="N1029" i="94"/>
  <c r="M1029" i="94"/>
  <c r="L1029" i="94"/>
  <c r="K1029" i="94"/>
  <c r="J1029" i="94"/>
  <c r="I1029" i="94"/>
  <c r="H1029" i="94"/>
  <c r="G1029" i="94"/>
  <c r="F1029" i="94"/>
  <c r="E1029" i="94"/>
  <c r="D1029" i="94"/>
  <c r="C1029" i="94"/>
  <c r="AC1028" i="94"/>
  <c r="AB1028" i="94"/>
  <c r="AA1028" i="94"/>
  <c r="Z1028" i="94"/>
  <c r="Y1028" i="94"/>
  <c r="X1028" i="94"/>
  <c r="W1028" i="94"/>
  <c r="V1028" i="94"/>
  <c r="U1028" i="94"/>
  <c r="T1028" i="94"/>
  <c r="S1028" i="94"/>
  <c r="R1028" i="94"/>
  <c r="Q1028" i="94"/>
  <c r="P1028" i="94"/>
  <c r="O1028" i="94"/>
  <c r="N1028" i="94"/>
  <c r="M1028" i="94"/>
  <c r="L1028" i="94"/>
  <c r="K1028" i="94"/>
  <c r="J1028" i="94"/>
  <c r="I1028" i="94"/>
  <c r="H1028" i="94"/>
  <c r="G1028" i="94"/>
  <c r="F1028" i="94"/>
  <c r="E1028" i="94"/>
  <c r="D1028" i="94"/>
  <c r="C1028" i="94"/>
  <c r="AC1027" i="94"/>
  <c r="AB1027" i="94"/>
  <c r="AA1027" i="94"/>
  <c r="Z1027" i="94"/>
  <c r="Y1027" i="94"/>
  <c r="X1027" i="94"/>
  <c r="W1027" i="94"/>
  <c r="V1027" i="94"/>
  <c r="U1027" i="94"/>
  <c r="T1027" i="94"/>
  <c r="S1027" i="94"/>
  <c r="R1027" i="94"/>
  <c r="Q1027" i="94"/>
  <c r="P1027" i="94"/>
  <c r="O1027" i="94"/>
  <c r="N1027" i="94"/>
  <c r="M1027" i="94"/>
  <c r="L1027" i="94"/>
  <c r="K1027" i="94"/>
  <c r="J1027" i="94"/>
  <c r="I1027" i="94"/>
  <c r="H1027" i="94"/>
  <c r="G1027" i="94"/>
  <c r="F1027" i="94"/>
  <c r="E1027" i="94"/>
  <c r="D1027" i="94"/>
  <c r="C1027" i="94"/>
  <c r="AC1026" i="94"/>
  <c r="AB1026" i="94"/>
  <c r="AA1026" i="94"/>
  <c r="Z1026" i="94"/>
  <c r="Y1026" i="94"/>
  <c r="X1026" i="94"/>
  <c r="W1026" i="94"/>
  <c r="V1026" i="94"/>
  <c r="U1026" i="94"/>
  <c r="T1026" i="94"/>
  <c r="S1026" i="94"/>
  <c r="R1026" i="94"/>
  <c r="Q1026" i="94"/>
  <c r="P1026" i="94"/>
  <c r="O1026" i="94"/>
  <c r="N1026" i="94"/>
  <c r="M1026" i="94"/>
  <c r="L1026" i="94"/>
  <c r="K1026" i="94"/>
  <c r="J1026" i="94"/>
  <c r="I1026" i="94"/>
  <c r="H1026" i="94"/>
  <c r="G1026" i="94"/>
  <c r="F1026" i="94"/>
  <c r="E1026" i="94"/>
  <c r="D1026" i="94"/>
  <c r="C1026" i="94"/>
  <c r="AC1025" i="94"/>
  <c r="D1025" i="94"/>
  <c r="C1025" i="94"/>
  <c r="AC1024" i="94"/>
  <c r="D1024" i="94"/>
  <c r="C1024" i="94"/>
  <c r="AC1023" i="94"/>
  <c r="D1023" i="94"/>
  <c r="C1023" i="94"/>
  <c r="AC1022" i="94"/>
  <c r="D1022" i="94"/>
  <c r="C1022" i="94"/>
  <c r="AC1021" i="94"/>
  <c r="D1021" i="94"/>
  <c r="C1021" i="94"/>
  <c r="AC1020" i="94"/>
  <c r="D1020" i="94"/>
  <c r="C1020" i="94"/>
  <c r="AC1019" i="94"/>
  <c r="AB1019" i="94"/>
  <c r="AA1019" i="94"/>
  <c r="Z1019" i="94"/>
  <c r="Y1019" i="94"/>
  <c r="X1019" i="94"/>
  <c r="W1019" i="94"/>
  <c r="V1019" i="94"/>
  <c r="U1019" i="94"/>
  <c r="T1019" i="94"/>
  <c r="S1019" i="94"/>
  <c r="R1019" i="94"/>
  <c r="Q1019" i="94"/>
  <c r="P1019" i="94"/>
  <c r="O1019" i="94"/>
  <c r="N1019" i="94"/>
  <c r="M1019" i="94"/>
  <c r="L1019" i="94"/>
  <c r="K1019" i="94"/>
  <c r="J1019" i="94"/>
  <c r="I1019" i="94"/>
  <c r="H1019" i="94"/>
  <c r="G1019" i="94"/>
  <c r="F1019" i="94"/>
  <c r="E1019" i="94"/>
  <c r="D1019" i="94"/>
  <c r="C1019" i="94"/>
  <c r="AC1018" i="94"/>
  <c r="AB1018" i="94"/>
  <c r="AA1018" i="94"/>
  <c r="Z1018" i="94"/>
  <c r="Y1018" i="94"/>
  <c r="X1018" i="94"/>
  <c r="W1018" i="94"/>
  <c r="V1018" i="94"/>
  <c r="U1018" i="94"/>
  <c r="T1018" i="94"/>
  <c r="S1018" i="94"/>
  <c r="R1018" i="94"/>
  <c r="Q1018" i="94"/>
  <c r="P1018" i="94"/>
  <c r="O1018" i="94"/>
  <c r="N1018" i="94"/>
  <c r="M1018" i="94"/>
  <c r="L1018" i="94"/>
  <c r="K1018" i="94"/>
  <c r="J1018" i="94"/>
  <c r="I1018" i="94"/>
  <c r="H1018" i="94"/>
  <c r="G1018" i="94"/>
  <c r="F1018" i="94"/>
  <c r="E1018" i="94"/>
  <c r="D1018" i="94"/>
  <c r="C1018" i="94"/>
  <c r="AC1017" i="94"/>
  <c r="AB1017" i="94"/>
  <c r="AA1017" i="94"/>
  <c r="Z1017" i="94"/>
  <c r="Y1017" i="94"/>
  <c r="X1017" i="94"/>
  <c r="W1017" i="94"/>
  <c r="V1017" i="94"/>
  <c r="U1017" i="94"/>
  <c r="T1017" i="94"/>
  <c r="S1017" i="94"/>
  <c r="R1017" i="94"/>
  <c r="Q1017" i="94"/>
  <c r="P1017" i="94"/>
  <c r="O1017" i="94"/>
  <c r="N1017" i="94"/>
  <c r="M1017" i="94"/>
  <c r="L1017" i="94"/>
  <c r="K1017" i="94"/>
  <c r="J1017" i="94"/>
  <c r="I1017" i="94"/>
  <c r="H1017" i="94"/>
  <c r="G1017" i="94"/>
  <c r="F1017" i="94"/>
  <c r="E1017" i="94"/>
  <c r="D1017" i="94"/>
  <c r="C1017" i="94"/>
  <c r="AC1016" i="94"/>
  <c r="AB1016" i="94"/>
  <c r="AA1016" i="94"/>
  <c r="Z1016" i="94"/>
  <c r="Y1016" i="94"/>
  <c r="X1016" i="94"/>
  <c r="W1016" i="94"/>
  <c r="V1016" i="94"/>
  <c r="U1016" i="94"/>
  <c r="T1016" i="94"/>
  <c r="S1016" i="94"/>
  <c r="R1016" i="94"/>
  <c r="Q1016" i="94"/>
  <c r="P1016" i="94"/>
  <c r="O1016" i="94"/>
  <c r="N1016" i="94"/>
  <c r="M1016" i="94"/>
  <c r="L1016" i="94"/>
  <c r="K1016" i="94"/>
  <c r="J1016" i="94"/>
  <c r="I1016" i="94"/>
  <c r="H1016" i="94"/>
  <c r="G1016" i="94"/>
  <c r="F1016" i="94"/>
  <c r="E1016" i="94"/>
  <c r="D1016" i="94"/>
  <c r="C1016" i="94"/>
  <c r="AC1015" i="94"/>
  <c r="D1015" i="94"/>
  <c r="C1015" i="94"/>
  <c r="AC1014" i="94"/>
  <c r="D1014" i="94"/>
  <c r="C1014" i="94"/>
  <c r="AC1013" i="94"/>
  <c r="D1013" i="94"/>
  <c r="C1013" i="94"/>
  <c r="AC1012" i="94"/>
  <c r="D1012" i="94"/>
  <c r="C1012" i="94"/>
  <c r="AC1011" i="94"/>
  <c r="D1011" i="94"/>
  <c r="C1011" i="94"/>
  <c r="AC1010" i="94"/>
  <c r="D1010" i="94"/>
  <c r="C1010" i="94"/>
  <c r="AC1009" i="94"/>
  <c r="AB1009" i="94"/>
  <c r="AA1009" i="94"/>
  <c r="Z1009" i="94"/>
  <c r="Y1009" i="94"/>
  <c r="X1009" i="94"/>
  <c r="W1009" i="94"/>
  <c r="V1009" i="94"/>
  <c r="U1009" i="94"/>
  <c r="T1009" i="94"/>
  <c r="S1009" i="94"/>
  <c r="R1009" i="94"/>
  <c r="Q1009" i="94"/>
  <c r="P1009" i="94"/>
  <c r="O1009" i="94"/>
  <c r="N1009" i="94"/>
  <c r="M1009" i="94"/>
  <c r="L1009" i="94"/>
  <c r="K1009" i="94"/>
  <c r="J1009" i="94"/>
  <c r="I1009" i="94"/>
  <c r="H1009" i="94"/>
  <c r="G1009" i="94"/>
  <c r="F1009" i="94"/>
  <c r="E1009" i="94"/>
  <c r="D1009" i="94"/>
  <c r="C1009" i="94"/>
  <c r="AC1008" i="94"/>
  <c r="AB1008" i="94"/>
  <c r="AA1008" i="94"/>
  <c r="Z1008" i="94"/>
  <c r="Y1008" i="94"/>
  <c r="X1008" i="94"/>
  <c r="W1008" i="94"/>
  <c r="V1008" i="94"/>
  <c r="U1008" i="94"/>
  <c r="T1008" i="94"/>
  <c r="S1008" i="94"/>
  <c r="R1008" i="94"/>
  <c r="Q1008" i="94"/>
  <c r="P1008" i="94"/>
  <c r="O1008" i="94"/>
  <c r="N1008" i="94"/>
  <c r="M1008" i="94"/>
  <c r="L1008" i="94"/>
  <c r="K1008" i="94"/>
  <c r="J1008" i="94"/>
  <c r="I1008" i="94"/>
  <c r="H1008" i="94"/>
  <c r="G1008" i="94"/>
  <c r="F1008" i="94"/>
  <c r="E1008" i="94"/>
  <c r="D1008" i="94"/>
  <c r="C1008" i="94"/>
  <c r="AC1007" i="94"/>
  <c r="AB1007" i="94"/>
  <c r="AA1007" i="94"/>
  <c r="Z1007" i="94"/>
  <c r="Y1007" i="94"/>
  <c r="X1007" i="94"/>
  <c r="W1007" i="94"/>
  <c r="V1007" i="94"/>
  <c r="U1007" i="94"/>
  <c r="T1007" i="94"/>
  <c r="S1007" i="94"/>
  <c r="R1007" i="94"/>
  <c r="Q1007" i="94"/>
  <c r="P1007" i="94"/>
  <c r="O1007" i="94"/>
  <c r="N1007" i="94"/>
  <c r="M1007" i="94"/>
  <c r="L1007" i="94"/>
  <c r="K1007" i="94"/>
  <c r="J1007" i="94"/>
  <c r="I1007" i="94"/>
  <c r="H1007" i="94"/>
  <c r="G1007" i="94"/>
  <c r="F1007" i="94"/>
  <c r="E1007" i="94"/>
  <c r="D1007" i="94"/>
  <c r="C1007" i="94"/>
  <c r="AC1006" i="94"/>
  <c r="AB1006" i="94"/>
  <c r="AA1006" i="94"/>
  <c r="Z1006" i="94"/>
  <c r="Y1006" i="94"/>
  <c r="X1006" i="94"/>
  <c r="W1006" i="94"/>
  <c r="V1006" i="94"/>
  <c r="U1006" i="94"/>
  <c r="T1006" i="94"/>
  <c r="S1006" i="94"/>
  <c r="R1006" i="94"/>
  <c r="Q1006" i="94"/>
  <c r="P1006" i="94"/>
  <c r="O1006" i="94"/>
  <c r="N1006" i="94"/>
  <c r="M1006" i="94"/>
  <c r="L1006" i="94"/>
  <c r="K1006" i="94"/>
  <c r="J1006" i="94"/>
  <c r="I1006" i="94"/>
  <c r="H1006" i="94"/>
  <c r="G1006" i="94"/>
  <c r="F1006" i="94"/>
  <c r="E1006" i="94"/>
  <c r="D1006" i="94"/>
  <c r="C1006" i="94"/>
  <c r="AC1005" i="94"/>
  <c r="D1005" i="94"/>
  <c r="C1005" i="94"/>
  <c r="AC1004" i="94"/>
  <c r="D1004" i="94"/>
  <c r="C1004" i="94"/>
  <c r="AC1003" i="94"/>
  <c r="D1003" i="94"/>
  <c r="C1003" i="94"/>
  <c r="AC1002" i="94"/>
  <c r="D1002" i="94"/>
  <c r="C1002" i="94"/>
  <c r="AC1001" i="94"/>
  <c r="D1001" i="94"/>
  <c r="C1001" i="94"/>
  <c r="AC1000" i="94"/>
  <c r="D1000" i="94"/>
  <c r="C1000" i="94"/>
  <c r="AC999" i="94"/>
  <c r="AB999" i="94"/>
  <c r="AA999" i="94"/>
  <c r="Z999" i="94"/>
  <c r="Y999" i="94"/>
  <c r="X999" i="94"/>
  <c r="W999" i="94"/>
  <c r="V999" i="94"/>
  <c r="U999" i="94"/>
  <c r="T999" i="94"/>
  <c r="S999" i="94"/>
  <c r="R999" i="94"/>
  <c r="Q999" i="94"/>
  <c r="P999" i="94"/>
  <c r="O999" i="94"/>
  <c r="N999" i="94"/>
  <c r="M999" i="94"/>
  <c r="L999" i="94"/>
  <c r="K999" i="94"/>
  <c r="J999" i="94"/>
  <c r="I999" i="94"/>
  <c r="H999" i="94"/>
  <c r="G999" i="94"/>
  <c r="F999" i="94"/>
  <c r="E999" i="94"/>
  <c r="D999" i="94"/>
  <c r="C999" i="94"/>
  <c r="AC998" i="94"/>
  <c r="AB998" i="94"/>
  <c r="AA998" i="94"/>
  <c r="Z998" i="94"/>
  <c r="Y998" i="94"/>
  <c r="X998" i="94"/>
  <c r="W998" i="94"/>
  <c r="V998" i="94"/>
  <c r="U998" i="94"/>
  <c r="T998" i="94"/>
  <c r="S998" i="94"/>
  <c r="R998" i="94"/>
  <c r="Q998" i="94"/>
  <c r="P998" i="94"/>
  <c r="O998" i="94"/>
  <c r="N998" i="94"/>
  <c r="M998" i="94"/>
  <c r="L998" i="94"/>
  <c r="K998" i="94"/>
  <c r="J998" i="94"/>
  <c r="I998" i="94"/>
  <c r="H998" i="94"/>
  <c r="G998" i="94"/>
  <c r="F998" i="94"/>
  <c r="E998" i="94"/>
  <c r="D998" i="94"/>
  <c r="C998" i="94"/>
  <c r="AC997" i="94"/>
  <c r="AB997" i="94"/>
  <c r="AA997" i="94"/>
  <c r="Z997" i="94"/>
  <c r="Y997" i="94"/>
  <c r="X997" i="94"/>
  <c r="W997" i="94"/>
  <c r="V997" i="94"/>
  <c r="U997" i="94"/>
  <c r="T997" i="94"/>
  <c r="S997" i="94"/>
  <c r="R997" i="94"/>
  <c r="Q997" i="94"/>
  <c r="P997" i="94"/>
  <c r="O997" i="94"/>
  <c r="N997" i="94"/>
  <c r="M997" i="94"/>
  <c r="L997" i="94"/>
  <c r="K997" i="94"/>
  <c r="J997" i="94"/>
  <c r="I997" i="94"/>
  <c r="H997" i="94"/>
  <c r="G997" i="94"/>
  <c r="F997" i="94"/>
  <c r="E997" i="94"/>
  <c r="D997" i="94"/>
  <c r="C997" i="94"/>
  <c r="AC996" i="94"/>
  <c r="AB996" i="94"/>
  <c r="AA996" i="94"/>
  <c r="Z996" i="94"/>
  <c r="Y996" i="94"/>
  <c r="X996" i="94"/>
  <c r="W996" i="94"/>
  <c r="V996" i="94"/>
  <c r="U996" i="94"/>
  <c r="T996" i="94"/>
  <c r="S996" i="94"/>
  <c r="R996" i="94"/>
  <c r="Q996" i="94"/>
  <c r="P996" i="94"/>
  <c r="O996" i="94"/>
  <c r="N996" i="94"/>
  <c r="M996" i="94"/>
  <c r="L996" i="94"/>
  <c r="K996" i="94"/>
  <c r="J996" i="94"/>
  <c r="I996" i="94"/>
  <c r="H996" i="94"/>
  <c r="G996" i="94"/>
  <c r="F996" i="94"/>
  <c r="E996" i="94"/>
  <c r="D996" i="94"/>
  <c r="C996" i="94"/>
  <c r="AC995" i="94"/>
  <c r="D995" i="94"/>
  <c r="C995" i="94"/>
  <c r="AC994" i="94"/>
  <c r="D994" i="94"/>
  <c r="C994" i="94"/>
  <c r="AC993" i="94"/>
  <c r="D993" i="94"/>
  <c r="C993" i="94"/>
  <c r="AC992" i="94"/>
  <c r="D992" i="94"/>
  <c r="C992" i="94"/>
  <c r="AC991" i="94"/>
  <c r="D991" i="94"/>
  <c r="C991" i="94"/>
  <c r="AC990" i="94"/>
  <c r="D990" i="94"/>
  <c r="C990" i="94"/>
  <c r="AC989" i="94"/>
  <c r="AB989" i="94"/>
  <c r="AA989" i="94"/>
  <c r="Z989" i="94"/>
  <c r="Y989" i="94"/>
  <c r="X989" i="94"/>
  <c r="W989" i="94"/>
  <c r="V989" i="94"/>
  <c r="U989" i="94"/>
  <c r="T989" i="94"/>
  <c r="S989" i="94"/>
  <c r="R989" i="94"/>
  <c r="Q989" i="94"/>
  <c r="P989" i="94"/>
  <c r="O989" i="94"/>
  <c r="N989" i="94"/>
  <c r="M989" i="94"/>
  <c r="L989" i="94"/>
  <c r="K989" i="94"/>
  <c r="J989" i="94"/>
  <c r="I989" i="94"/>
  <c r="H989" i="94"/>
  <c r="G989" i="94"/>
  <c r="F989" i="94"/>
  <c r="E989" i="94"/>
  <c r="D989" i="94"/>
  <c r="C989" i="94"/>
  <c r="AC988" i="94"/>
  <c r="AB988" i="94"/>
  <c r="AA988" i="94"/>
  <c r="Z988" i="94"/>
  <c r="Y988" i="94"/>
  <c r="X988" i="94"/>
  <c r="W988" i="94"/>
  <c r="V988" i="94"/>
  <c r="U988" i="94"/>
  <c r="T988" i="94"/>
  <c r="S988" i="94"/>
  <c r="R988" i="94"/>
  <c r="Q988" i="94"/>
  <c r="P988" i="94"/>
  <c r="O988" i="94"/>
  <c r="N988" i="94"/>
  <c r="M988" i="94"/>
  <c r="L988" i="94"/>
  <c r="K988" i="94"/>
  <c r="J988" i="94"/>
  <c r="I988" i="94"/>
  <c r="H988" i="94"/>
  <c r="G988" i="94"/>
  <c r="F988" i="94"/>
  <c r="E988" i="94"/>
  <c r="D988" i="94"/>
  <c r="C988" i="94"/>
  <c r="AC987" i="94"/>
  <c r="AB987" i="94"/>
  <c r="AA987" i="94"/>
  <c r="Z987" i="94"/>
  <c r="Y987" i="94"/>
  <c r="X987" i="94"/>
  <c r="W987" i="94"/>
  <c r="V987" i="94"/>
  <c r="U987" i="94"/>
  <c r="T987" i="94"/>
  <c r="S987" i="94"/>
  <c r="R987" i="94"/>
  <c r="Q987" i="94"/>
  <c r="P987" i="94"/>
  <c r="O987" i="94"/>
  <c r="N987" i="94"/>
  <c r="M987" i="94"/>
  <c r="L987" i="94"/>
  <c r="K987" i="94"/>
  <c r="J987" i="94"/>
  <c r="I987" i="94"/>
  <c r="H987" i="94"/>
  <c r="G987" i="94"/>
  <c r="F987" i="94"/>
  <c r="E987" i="94"/>
  <c r="D987" i="94"/>
  <c r="C987" i="94"/>
  <c r="AC986" i="94"/>
  <c r="AB986" i="94"/>
  <c r="AA986" i="94"/>
  <c r="Z986" i="94"/>
  <c r="Y986" i="94"/>
  <c r="X986" i="94"/>
  <c r="W986" i="94"/>
  <c r="V986" i="94"/>
  <c r="U986" i="94"/>
  <c r="T986" i="94"/>
  <c r="S986" i="94"/>
  <c r="R986" i="94"/>
  <c r="Q986" i="94"/>
  <c r="P986" i="94"/>
  <c r="O986" i="94"/>
  <c r="N986" i="94"/>
  <c r="M986" i="94"/>
  <c r="L986" i="94"/>
  <c r="K986" i="94"/>
  <c r="J986" i="94"/>
  <c r="I986" i="94"/>
  <c r="H986" i="94"/>
  <c r="G986" i="94"/>
  <c r="F986" i="94"/>
  <c r="E986" i="94"/>
  <c r="D986" i="94"/>
  <c r="C986" i="94"/>
  <c r="AC985" i="94"/>
  <c r="D985" i="94"/>
  <c r="C985" i="94"/>
  <c r="AC984" i="94"/>
  <c r="D984" i="94"/>
  <c r="C984" i="94"/>
  <c r="AC983" i="94"/>
  <c r="D983" i="94"/>
  <c r="C983" i="94"/>
  <c r="AC982" i="94"/>
  <c r="D982" i="94"/>
  <c r="C982" i="94"/>
  <c r="AC981" i="94"/>
  <c r="D981" i="94"/>
  <c r="C981" i="94"/>
  <c r="AC980" i="94"/>
  <c r="D980" i="94"/>
  <c r="C980" i="94"/>
  <c r="AC979" i="94"/>
  <c r="AB979" i="94"/>
  <c r="AA979" i="94"/>
  <c r="Z979" i="94"/>
  <c r="Y979" i="94"/>
  <c r="X979" i="94"/>
  <c r="W979" i="94"/>
  <c r="V979" i="94"/>
  <c r="U979" i="94"/>
  <c r="T979" i="94"/>
  <c r="S979" i="94"/>
  <c r="R979" i="94"/>
  <c r="Q979" i="94"/>
  <c r="P979" i="94"/>
  <c r="O979" i="94"/>
  <c r="N979" i="94"/>
  <c r="M979" i="94"/>
  <c r="L979" i="94"/>
  <c r="K979" i="94"/>
  <c r="J979" i="94"/>
  <c r="I979" i="94"/>
  <c r="H979" i="94"/>
  <c r="G979" i="94"/>
  <c r="F979" i="94"/>
  <c r="E979" i="94"/>
  <c r="D979" i="94"/>
  <c r="C979" i="94"/>
  <c r="AC978" i="94"/>
  <c r="AB978" i="94"/>
  <c r="AA978" i="94"/>
  <c r="Z978" i="94"/>
  <c r="Y978" i="94"/>
  <c r="X978" i="94"/>
  <c r="W978" i="94"/>
  <c r="V978" i="94"/>
  <c r="U978" i="94"/>
  <c r="T978" i="94"/>
  <c r="S978" i="94"/>
  <c r="R978" i="94"/>
  <c r="Q978" i="94"/>
  <c r="P978" i="94"/>
  <c r="O978" i="94"/>
  <c r="N978" i="94"/>
  <c r="M978" i="94"/>
  <c r="L978" i="94"/>
  <c r="K978" i="94"/>
  <c r="J978" i="94"/>
  <c r="I978" i="94"/>
  <c r="H978" i="94"/>
  <c r="G978" i="94"/>
  <c r="F978" i="94"/>
  <c r="E978" i="94"/>
  <c r="D978" i="94"/>
  <c r="C978" i="94"/>
  <c r="AC977" i="94"/>
  <c r="AB977" i="94"/>
  <c r="AA977" i="94"/>
  <c r="Z977" i="94"/>
  <c r="Y977" i="94"/>
  <c r="X977" i="94"/>
  <c r="W977" i="94"/>
  <c r="V977" i="94"/>
  <c r="U977" i="94"/>
  <c r="T977" i="94"/>
  <c r="S977" i="94"/>
  <c r="R977" i="94"/>
  <c r="Q977" i="94"/>
  <c r="P977" i="94"/>
  <c r="O977" i="94"/>
  <c r="N977" i="94"/>
  <c r="M977" i="94"/>
  <c r="L977" i="94"/>
  <c r="K977" i="94"/>
  <c r="J977" i="94"/>
  <c r="I977" i="94"/>
  <c r="H977" i="94"/>
  <c r="G977" i="94"/>
  <c r="F977" i="94"/>
  <c r="E977" i="94"/>
  <c r="D977" i="94"/>
  <c r="C977" i="94"/>
  <c r="AC976" i="94"/>
  <c r="AB976" i="94"/>
  <c r="AA976" i="94"/>
  <c r="Z976" i="94"/>
  <c r="Y976" i="94"/>
  <c r="X976" i="94"/>
  <c r="W976" i="94"/>
  <c r="V976" i="94"/>
  <c r="U976" i="94"/>
  <c r="T976" i="94"/>
  <c r="S976" i="94"/>
  <c r="R976" i="94"/>
  <c r="Q976" i="94"/>
  <c r="P976" i="94"/>
  <c r="O976" i="94"/>
  <c r="N976" i="94"/>
  <c r="M976" i="94"/>
  <c r="L976" i="94"/>
  <c r="K976" i="94"/>
  <c r="J976" i="94"/>
  <c r="I976" i="94"/>
  <c r="H976" i="94"/>
  <c r="G976" i="94"/>
  <c r="F976" i="94"/>
  <c r="E976" i="94"/>
  <c r="D976" i="94"/>
  <c r="C976" i="94"/>
  <c r="AC975" i="94"/>
  <c r="D975" i="94"/>
  <c r="C975" i="94"/>
  <c r="AC974" i="94"/>
  <c r="D974" i="94"/>
  <c r="C974" i="94"/>
  <c r="AC973" i="94"/>
  <c r="D973" i="94"/>
  <c r="C973" i="94"/>
  <c r="AC972" i="94"/>
  <c r="D972" i="94"/>
  <c r="C972" i="94"/>
  <c r="AC971" i="94"/>
  <c r="D971" i="94"/>
  <c r="C971" i="94"/>
  <c r="AC970" i="94"/>
  <c r="D970" i="94"/>
  <c r="C970" i="94"/>
  <c r="AC969" i="94"/>
  <c r="AB969" i="94"/>
  <c r="AA969" i="94"/>
  <c r="Z969" i="94"/>
  <c r="Y969" i="94"/>
  <c r="X969" i="94"/>
  <c r="W969" i="94"/>
  <c r="V969" i="94"/>
  <c r="U969" i="94"/>
  <c r="T969" i="94"/>
  <c r="S969" i="94"/>
  <c r="R969" i="94"/>
  <c r="Q969" i="94"/>
  <c r="P969" i="94"/>
  <c r="O969" i="94"/>
  <c r="N969" i="94"/>
  <c r="M969" i="94"/>
  <c r="L969" i="94"/>
  <c r="K969" i="94"/>
  <c r="J969" i="94"/>
  <c r="I969" i="94"/>
  <c r="H969" i="94"/>
  <c r="G969" i="94"/>
  <c r="F969" i="94"/>
  <c r="E969" i="94"/>
  <c r="D969" i="94"/>
  <c r="C969" i="94"/>
  <c r="AC968" i="94"/>
  <c r="AB968" i="94"/>
  <c r="AA968" i="94"/>
  <c r="Z968" i="94"/>
  <c r="Y968" i="94"/>
  <c r="X968" i="94"/>
  <c r="W968" i="94"/>
  <c r="V968" i="94"/>
  <c r="U968" i="94"/>
  <c r="T968" i="94"/>
  <c r="S968" i="94"/>
  <c r="R968" i="94"/>
  <c r="Q968" i="94"/>
  <c r="P968" i="94"/>
  <c r="O968" i="94"/>
  <c r="N968" i="94"/>
  <c r="M968" i="94"/>
  <c r="L968" i="94"/>
  <c r="K968" i="94"/>
  <c r="J968" i="94"/>
  <c r="I968" i="94"/>
  <c r="H968" i="94"/>
  <c r="G968" i="94"/>
  <c r="F968" i="94"/>
  <c r="E968" i="94"/>
  <c r="D968" i="94"/>
  <c r="C968" i="94"/>
  <c r="AC967" i="94"/>
  <c r="AB967" i="94"/>
  <c r="AA967" i="94"/>
  <c r="Z967" i="94"/>
  <c r="Y967" i="94"/>
  <c r="X967" i="94"/>
  <c r="W967" i="94"/>
  <c r="V967" i="94"/>
  <c r="U967" i="94"/>
  <c r="T967" i="94"/>
  <c r="S967" i="94"/>
  <c r="R967" i="94"/>
  <c r="Q967" i="94"/>
  <c r="P967" i="94"/>
  <c r="O967" i="94"/>
  <c r="N967" i="94"/>
  <c r="M967" i="94"/>
  <c r="L967" i="94"/>
  <c r="K967" i="94"/>
  <c r="J967" i="94"/>
  <c r="I967" i="94"/>
  <c r="H967" i="94"/>
  <c r="G967" i="94"/>
  <c r="F967" i="94"/>
  <c r="E967" i="94"/>
  <c r="D967" i="94"/>
  <c r="C967" i="94"/>
  <c r="AC966" i="94"/>
  <c r="AB966" i="94"/>
  <c r="AA966" i="94"/>
  <c r="Z966" i="94"/>
  <c r="Y966" i="94"/>
  <c r="X966" i="94"/>
  <c r="W966" i="94"/>
  <c r="V966" i="94"/>
  <c r="U966" i="94"/>
  <c r="T966" i="94"/>
  <c r="S966" i="94"/>
  <c r="R966" i="94"/>
  <c r="Q966" i="94"/>
  <c r="P966" i="94"/>
  <c r="O966" i="94"/>
  <c r="N966" i="94"/>
  <c r="M966" i="94"/>
  <c r="L966" i="94"/>
  <c r="K966" i="94"/>
  <c r="J966" i="94"/>
  <c r="I966" i="94"/>
  <c r="H966" i="94"/>
  <c r="G966" i="94"/>
  <c r="F966" i="94"/>
  <c r="E966" i="94"/>
  <c r="D966" i="94"/>
  <c r="C966" i="94"/>
  <c r="AC965" i="94"/>
  <c r="D965" i="94"/>
  <c r="C965" i="94"/>
  <c r="AC964" i="94"/>
  <c r="D964" i="94"/>
  <c r="C964" i="94"/>
  <c r="AC963" i="94"/>
  <c r="D963" i="94"/>
  <c r="C963" i="94"/>
  <c r="AC962" i="94"/>
  <c r="D962" i="94"/>
  <c r="C962" i="94"/>
  <c r="AC961" i="94"/>
  <c r="D961" i="94"/>
  <c r="C961" i="94"/>
  <c r="AC960" i="94"/>
  <c r="D960" i="94"/>
  <c r="C960" i="94"/>
  <c r="AC959" i="94"/>
  <c r="AB959" i="94"/>
  <c r="AA959" i="94"/>
  <c r="Z959" i="94"/>
  <c r="Y959" i="94"/>
  <c r="X959" i="94"/>
  <c r="W959" i="94"/>
  <c r="V959" i="94"/>
  <c r="U959" i="94"/>
  <c r="T959" i="94"/>
  <c r="S959" i="94"/>
  <c r="R959" i="94"/>
  <c r="Q959" i="94"/>
  <c r="P959" i="94"/>
  <c r="O959" i="94"/>
  <c r="N959" i="94"/>
  <c r="M959" i="94"/>
  <c r="L959" i="94"/>
  <c r="K959" i="94"/>
  <c r="J959" i="94"/>
  <c r="I959" i="94"/>
  <c r="H959" i="94"/>
  <c r="G959" i="94"/>
  <c r="F959" i="94"/>
  <c r="E959" i="94"/>
  <c r="D959" i="94"/>
  <c r="C959" i="94"/>
  <c r="AC958" i="94"/>
  <c r="AB958" i="94"/>
  <c r="AA958" i="94"/>
  <c r="Z958" i="94"/>
  <c r="Y958" i="94"/>
  <c r="X958" i="94"/>
  <c r="W958" i="94"/>
  <c r="V958" i="94"/>
  <c r="U958" i="94"/>
  <c r="T958" i="94"/>
  <c r="S958" i="94"/>
  <c r="R958" i="94"/>
  <c r="Q958" i="94"/>
  <c r="P958" i="94"/>
  <c r="O958" i="94"/>
  <c r="N958" i="94"/>
  <c r="M958" i="94"/>
  <c r="L958" i="94"/>
  <c r="K958" i="94"/>
  <c r="J958" i="94"/>
  <c r="I958" i="94"/>
  <c r="H958" i="94"/>
  <c r="G958" i="94"/>
  <c r="F958" i="94"/>
  <c r="E958" i="94"/>
  <c r="D958" i="94"/>
  <c r="C958" i="94"/>
  <c r="AC957" i="94"/>
  <c r="AB957" i="94"/>
  <c r="AA957" i="94"/>
  <c r="Z957" i="94"/>
  <c r="Y957" i="94"/>
  <c r="X957" i="94"/>
  <c r="W957" i="94"/>
  <c r="V957" i="94"/>
  <c r="U957" i="94"/>
  <c r="T957" i="94"/>
  <c r="S957" i="94"/>
  <c r="R957" i="94"/>
  <c r="Q957" i="94"/>
  <c r="P957" i="94"/>
  <c r="O957" i="94"/>
  <c r="N957" i="94"/>
  <c r="M957" i="94"/>
  <c r="L957" i="94"/>
  <c r="K957" i="94"/>
  <c r="J957" i="94"/>
  <c r="I957" i="94"/>
  <c r="H957" i="94"/>
  <c r="G957" i="94"/>
  <c r="F957" i="94"/>
  <c r="E957" i="94"/>
  <c r="D957" i="94"/>
  <c r="C957" i="94"/>
  <c r="AC956" i="94"/>
  <c r="AB956" i="94"/>
  <c r="AA956" i="94"/>
  <c r="Z956" i="94"/>
  <c r="Y956" i="94"/>
  <c r="X956" i="94"/>
  <c r="W956" i="94"/>
  <c r="V956" i="94"/>
  <c r="U956" i="94"/>
  <c r="T956" i="94"/>
  <c r="S956" i="94"/>
  <c r="R956" i="94"/>
  <c r="Q956" i="94"/>
  <c r="P956" i="94"/>
  <c r="O956" i="94"/>
  <c r="N956" i="94"/>
  <c r="M956" i="94"/>
  <c r="L956" i="94"/>
  <c r="K956" i="94"/>
  <c r="J956" i="94"/>
  <c r="I956" i="94"/>
  <c r="H956" i="94"/>
  <c r="G956" i="94"/>
  <c r="F956" i="94"/>
  <c r="E956" i="94"/>
  <c r="D956" i="94"/>
  <c r="C956" i="94"/>
  <c r="AC955" i="94"/>
  <c r="D955" i="94"/>
  <c r="C955" i="94"/>
  <c r="AC954" i="94"/>
  <c r="D954" i="94"/>
  <c r="C954" i="94"/>
  <c r="AC953" i="94"/>
  <c r="D953" i="94"/>
  <c r="C953" i="94"/>
  <c r="AC952" i="94"/>
  <c r="D952" i="94"/>
  <c r="C952" i="94"/>
  <c r="AC951" i="94"/>
  <c r="D951" i="94"/>
  <c r="C951" i="94"/>
  <c r="AC950" i="94"/>
  <c r="D950" i="94"/>
  <c r="C950" i="94"/>
  <c r="AC949" i="94"/>
  <c r="AB949" i="94"/>
  <c r="AA949" i="94"/>
  <c r="Z949" i="94"/>
  <c r="Y949" i="94"/>
  <c r="X949" i="94"/>
  <c r="W949" i="94"/>
  <c r="V949" i="94"/>
  <c r="U949" i="94"/>
  <c r="T949" i="94"/>
  <c r="S949" i="94"/>
  <c r="R949" i="94"/>
  <c r="Q949" i="94"/>
  <c r="P949" i="94"/>
  <c r="O949" i="94"/>
  <c r="N949" i="94"/>
  <c r="M949" i="94"/>
  <c r="L949" i="94"/>
  <c r="K949" i="94"/>
  <c r="J949" i="94"/>
  <c r="I949" i="94"/>
  <c r="H949" i="94"/>
  <c r="G949" i="94"/>
  <c r="F949" i="94"/>
  <c r="E949" i="94"/>
  <c r="D949" i="94"/>
  <c r="C949" i="94"/>
  <c r="AC948" i="94"/>
  <c r="AB948" i="94"/>
  <c r="AA948" i="94"/>
  <c r="Z948" i="94"/>
  <c r="Y948" i="94"/>
  <c r="X948" i="94"/>
  <c r="W948" i="94"/>
  <c r="V948" i="94"/>
  <c r="U948" i="94"/>
  <c r="T948" i="94"/>
  <c r="S948" i="94"/>
  <c r="R948" i="94"/>
  <c r="Q948" i="94"/>
  <c r="P948" i="94"/>
  <c r="O948" i="94"/>
  <c r="N948" i="94"/>
  <c r="M948" i="94"/>
  <c r="L948" i="94"/>
  <c r="K948" i="94"/>
  <c r="J948" i="94"/>
  <c r="I948" i="94"/>
  <c r="H948" i="94"/>
  <c r="G948" i="94"/>
  <c r="F948" i="94"/>
  <c r="E948" i="94"/>
  <c r="D948" i="94"/>
  <c r="C948" i="94"/>
  <c r="AC947" i="94"/>
  <c r="AB947" i="94"/>
  <c r="AA947" i="94"/>
  <c r="Z947" i="94"/>
  <c r="Y947" i="94"/>
  <c r="X947" i="94"/>
  <c r="W947" i="94"/>
  <c r="V947" i="94"/>
  <c r="U947" i="94"/>
  <c r="T947" i="94"/>
  <c r="S947" i="94"/>
  <c r="R947" i="94"/>
  <c r="Q947" i="94"/>
  <c r="P947" i="94"/>
  <c r="O947" i="94"/>
  <c r="N947" i="94"/>
  <c r="M947" i="94"/>
  <c r="L947" i="94"/>
  <c r="K947" i="94"/>
  <c r="J947" i="94"/>
  <c r="I947" i="94"/>
  <c r="H947" i="94"/>
  <c r="G947" i="94"/>
  <c r="F947" i="94"/>
  <c r="E947" i="94"/>
  <c r="D947" i="94"/>
  <c r="C947" i="94"/>
  <c r="AC946" i="94"/>
  <c r="AB946" i="94"/>
  <c r="AA946" i="94"/>
  <c r="Z946" i="94"/>
  <c r="Y946" i="94"/>
  <c r="X946" i="94"/>
  <c r="W946" i="94"/>
  <c r="V946" i="94"/>
  <c r="U946" i="94"/>
  <c r="T946" i="94"/>
  <c r="S946" i="94"/>
  <c r="R946" i="94"/>
  <c r="Q946" i="94"/>
  <c r="P946" i="94"/>
  <c r="O946" i="94"/>
  <c r="N946" i="94"/>
  <c r="M946" i="94"/>
  <c r="L946" i="94"/>
  <c r="K946" i="94"/>
  <c r="J946" i="94"/>
  <c r="I946" i="94"/>
  <c r="H946" i="94"/>
  <c r="G946" i="94"/>
  <c r="F946" i="94"/>
  <c r="E946" i="94"/>
  <c r="D946" i="94"/>
  <c r="C946" i="94"/>
  <c r="AC945" i="94"/>
  <c r="D945" i="94"/>
  <c r="C945" i="94"/>
  <c r="AC944" i="94"/>
  <c r="D944" i="94"/>
  <c r="C944" i="94"/>
  <c r="AC943" i="94"/>
  <c r="D943" i="94"/>
  <c r="C943" i="94"/>
  <c r="AC942" i="94"/>
  <c r="D942" i="94"/>
  <c r="C942" i="94"/>
  <c r="AC941" i="94"/>
  <c r="D941" i="94"/>
  <c r="C941" i="94"/>
  <c r="AC940" i="94"/>
  <c r="D940" i="94"/>
  <c r="C940" i="94"/>
  <c r="AC939" i="94"/>
  <c r="AB939" i="94"/>
  <c r="AA939" i="94"/>
  <c r="Z939" i="94"/>
  <c r="Y939" i="94"/>
  <c r="X939" i="94"/>
  <c r="W939" i="94"/>
  <c r="V939" i="94"/>
  <c r="U939" i="94"/>
  <c r="T939" i="94"/>
  <c r="S939" i="94"/>
  <c r="R939" i="94"/>
  <c r="Q939" i="94"/>
  <c r="P939" i="94"/>
  <c r="O939" i="94"/>
  <c r="N939" i="94"/>
  <c r="M939" i="94"/>
  <c r="L939" i="94"/>
  <c r="K939" i="94"/>
  <c r="J939" i="94"/>
  <c r="I939" i="94"/>
  <c r="H939" i="94"/>
  <c r="G939" i="94"/>
  <c r="F939" i="94"/>
  <c r="E939" i="94"/>
  <c r="D939" i="94"/>
  <c r="C939" i="94"/>
  <c r="AC938" i="94"/>
  <c r="AB938" i="94"/>
  <c r="AA938" i="94"/>
  <c r="Z938" i="94"/>
  <c r="Y938" i="94"/>
  <c r="X938" i="94"/>
  <c r="W938" i="94"/>
  <c r="V938" i="94"/>
  <c r="U938" i="94"/>
  <c r="T938" i="94"/>
  <c r="S938" i="94"/>
  <c r="R938" i="94"/>
  <c r="Q938" i="94"/>
  <c r="P938" i="94"/>
  <c r="O938" i="94"/>
  <c r="N938" i="94"/>
  <c r="M938" i="94"/>
  <c r="L938" i="94"/>
  <c r="K938" i="94"/>
  <c r="J938" i="94"/>
  <c r="I938" i="94"/>
  <c r="H938" i="94"/>
  <c r="G938" i="94"/>
  <c r="F938" i="94"/>
  <c r="E938" i="94"/>
  <c r="D938" i="94"/>
  <c r="C938" i="94"/>
  <c r="AC937" i="94"/>
  <c r="AB937" i="94"/>
  <c r="AA937" i="94"/>
  <c r="Z937" i="94"/>
  <c r="Y937" i="94"/>
  <c r="X937" i="94"/>
  <c r="W937" i="94"/>
  <c r="V937" i="94"/>
  <c r="U937" i="94"/>
  <c r="T937" i="94"/>
  <c r="S937" i="94"/>
  <c r="R937" i="94"/>
  <c r="Q937" i="94"/>
  <c r="P937" i="94"/>
  <c r="O937" i="94"/>
  <c r="N937" i="94"/>
  <c r="M937" i="94"/>
  <c r="L937" i="94"/>
  <c r="K937" i="94"/>
  <c r="J937" i="94"/>
  <c r="I937" i="94"/>
  <c r="H937" i="94"/>
  <c r="G937" i="94"/>
  <c r="F937" i="94"/>
  <c r="E937" i="94"/>
  <c r="D937" i="94"/>
  <c r="C937" i="94"/>
  <c r="AC936" i="94"/>
  <c r="AB936" i="94"/>
  <c r="AA936" i="94"/>
  <c r="Z936" i="94"/>
  <c r="Y936" i="94"/>
  <c r="X936" i="94"/>
  <c r="W936" i="94"/>
  <c r="V936" i="94"/>
  <c r="U936" i="94"/>
  <c r="T936" i="94"/>
  <c r="S936" i="94"/>
  <c r="R936" i="94"/>
  <c r="Q936" i="94"/>
  <c r="P936" i="94"/>
  <c r="O936" i="94"/>
  <c r="N936" i="94"/>
  <c r="M936" i="94"/>
  <c r="L936" i="94"/>
  <c r="K936" i="94"/>
  <c r="J936" i="94"/>
  <c r="I936" i="94"/>
  <c r="H936" i="94"/>
  <c r="G936" i="94"/>
  <c r="F936" i="94"/>
  <c r="E936" i="94"/>
  <c r="D936" i="94"/>
  <c r="C936" i="94"/>
  <c r="AC935" i="94"/>
  <c r="D935" i="94"/>
  <c r="C935" i="94"/>
  <c r="AC934" i="94"/>
  <c r="D934" i="94"/>
  <c r="C934" i="94"/>
  <c r="AC933" i="94"/>
  <c r="D933" i="94"/>
  <c r="C933" i="94"/>
  <c r="AC932" i="94"/>
  <c r="D932" i="94"/>
  <c r="C932" i="94"/>
  <c r="AC931" i="94"/>
  <c r="D931" i="94"/>
  <c r="C931" i="94"/>
  <c r="AC930" i="94"/>
  <c r="D930" i="94"/>
  <c r="C930" i="94"/>
  <c r="AC929" i="94"/>
  <c r="AB929" i="94"/>
  <c r="AA929" i="94"/>
  <c r="Z929" i="94"/>
  <c r="Y929" i="94"/>
  <c r="X929" i="94"/>
  <c r="W929" i="94"/>
  <c r="V929" i="94"/>
  <c r="U929" i="94"/>
  <c r="T929" i="94"/>
  <c r="S929" i="94"/>
  <c r="R929" i="94"/>
  <c r="Q929" i="94"/>
  <c r="P929" i="94"/>
  <c r="O929" i="94"/>
  <c r="N929" i="94"/>
  <c r="M929" i="94"/>
  <c r="L929" i="94"/>
  <c r="K929" i="94"/>
  <c r="J929" i="94"/>
  <c r="I929" i="94"/>
  <c r="H929" i="94"/>
  <c r="G929" i="94"/>
  <c r="F929" i="94"/>
  <c r="E929" i="94"/>
  <c r="D929" i="94"/>
  <c r="C929" i="94"/>
  <c r="AC928" i="94"/>
  <c r="AB928" i="94"/>
  <c r="AA928" i="94"/>
  <c r="Z928" i="94"/>
  <c r="Y928" i="94"/>
  <c r="X928" i="94"/>
  <c r="W928" i="94"/>
  <c r="V928" i="94"/>
  <c r="U928" i="94"/>
  <c r="T928" i="94"/>
  <c r="S928" i="94"/>
  <c r="R928" i="94"/>
  <c r="Q928" i="94"/>
  <c r="P928" i="94"/>
  <c r="O928" i="94"/>
  <c r="N928" i="94"/>
  <c r="M928" i="94"/>
  <c r="L928" i="94"/>
  <c r="K928" i="94"/>
  <c r="J928" i="94"/>
  <c r="I928" i="94"/>
  <c r="H928" i="94"/>
  <c r="G928" i="94"/>
  <c r="F928" i="94"/>
  <c r="E928" i="94"/>
  <c r="D928" i="94"/>
  <c r="C928" i="94"/>
  <c r="AC927" i="94"/>
  <c r="AB927" i="94"/>
  <c r="AA927" i="94"/>
  <c r="Z927" i="94"/>
  <c r="Y927" i="94"/>
  <c r="X927" i="94"/>
  <c r="W927" i="94"/>
  <c r="V927" i="94"/>
  <c r="U927" i="94"/>
  <c r="T927" i="94"/>
  <c r="S927" i="94"/>
  <c r="R927" i="94"/>
  <c r="Q927" i="94"/>
  <c r="P927" i="94"/>
  <c r="O927" i="94"/>
  <c r="N927" i="94"/>
  <c r="M927" i="94"/>
  <c r="L927" i="94"/>
  <c r="K927" i="94"/>
  <c r="J927" i="94"/>
  <c r="I927" i="94"/>
  <c r="H927" i="94"/>
  <c r="G927" i="94"/>
  <c r="F927" i="94"/>
  <c r="E927" i="94"/>
  <c r="D927" i="94"/>
  <c r="C927" i="94"/>
  <c r="AC926" i="94"/>
  <c r="AB926" i="94"/>
  <c r="AA926" i="94"/>
  <c r="Z926" i="94"/>
  <c r="Y926" i="94"/>
  <c r="X926" i="94"/>
  <c r="W926" i="94"/>
  <c r="V926" i="94"/>
  <c r="U926" i="94"/>
  <c r="T926" i="94"/>
  <c r="S926" i="94"/>
  <c r="R926" i="94"/>
  <c r="Q926" i="94"/>
  <c r="P926" i="94"/>
  <c r="O926" i="94"/>
  <c r="N926" i="94"/>
  <c r="M926" i="94"/>
  <c r="L926" i="94"/>
  <c r="K926" i="94"/>
  <c r="J926" i="94"/>
  <c r="I926" i="94"/>
  <c r="H926" i="94"/>
  <c r="G926" i="94"/>
  <c r="F926" i="94"/>
  <c r="E926" i="94"/>
  <c r="D926" i="94"/>
  <c r="C926" i="94"/>
  <c r="AC925" i="94"/>
  <c r="D925" i="94"/>
  <c r="C925" i="94"/>
  <c r="AC924" i="94"/>
  <c r="D924" i="94"/>
  <c r="C924" i="94"/>
  <c r="AC923" i="94"/>
  <c r="D923" i="94"/>
  <c r="C923" i="94"/>
  <c r="AC922" i="94"/>
  <c r="D922" i="94"/>
  <c r="C922" i="94"/>
  <c r="AC921" i="94"/>
  <c r="D921" i="94"/>
  <c r="C921" i="94"/>
  <c r="AC920" i="94"/>
  <c r="D920" i="94"/>
  <c r="C920" i="94"/>
  <c r="AC919" i="94"/>
  <c r="AB919" i="94"/>
  <c r="AA919" i="94"/>
  <c r="Z919" i="94"/>
  <c r="Y919" i="94"/>
  <c r="X919" i="94"/>
  <c r="W919" i="94"/>
  <c r="V919" i="94"/>
  <c r="U919" i="94"/>
  <c r="T919" i="94"/>
  <c r="S919" i="94"/>
  <c r="R919" i="94"/>
  <c r="Q919" i="94"/>
  <c r="P919" i="94"/>
  <c r="O919" i="94"/>
  <c r="N919" i="94"/>
  <c r="M919" i="94"/>
  <c r="L919" i="94"/>
  <c r="K919" i="94"/>
  <c r="J919" i="94"/>
  <c r="I919" i="94"/>
  <c r="H919" i="94"/>
  <c r="G919" i="94"/>
  <c r="F919" i="94"/>
  <c r="E919" i="94"/>
  <c r="D919" i="94"/>
  <c r="C919" i="94"/>
  <c r="AC918" i="94"/>
  <c r="AB918" i="94"/>
  <c r="AA918" i="94"/>
  <c r="Z918" i="94"/>
  <c r="Y918" i="94"/>
  <c r="X918" i="94"/>
  <c r="W918" i="94"/>
  <c r="V918" i="94"/>
  <c r="U918" i="94"/>
  <c r="T918" i="94"/>
  <c r="S918" i="94"/>
  <c r="R918" i="94"/>
  <c r="Q918" i="94"/>
  <c r="P918" i="94"/>
  <c r="O918" i="94"/>
  <c r="N918" i="94"/>
  <c r="M918" i="94"/>
  <c r="L918" i="94"/>
  <c r="K918" i="94"/>
  <c r="J918" i="94"/>
  <c r="I918" i="94"/>
  <c r="H918" i="94"/>
  <c r="G918" i="94"/>
  <c r="F918" i="94"/>
  <c r="E918" i="94"/>
  <c r="D918" i="94"/>
  <c r="C918" i="94"/>
  <c r="AC917" i="94"/>
  <c r="AB917" i="94"/>
  <c r="AA917" i="94"/>
  <c r="Z917" i="94"/>
  <c r="Y917" i="94"/>
  <c r="X917" i="94"/>
  <c r="W917" i="94"/>
  <c r="V917" i="94"/>
  <c r="U917" i="94"/>
  <c r="T917" i="94"/>
  <c r="S917" i="94"/>
  <c r="R917" i="94"/>
  <c r="Q917" i="94"/>
  <c r="P917" i="94"/>
  <c r="O917" i="94"/>
  <c r="N917" i="94"/>
  <c r="M917" i="94"/>
  <c r="L917" i="94"/>
  <c r="K917" i="94"/>
  <c r="J917" i="94"/>
  <c r="I917" i="94"/>
  <c r="H917" i="94"/>
  <c r="G917" i="94"/>
  <c r="F917" i="94"/>
  <c r="E917" i="94"/>
  <c r="D917" i="94"/>
  <c r="C917" i="94"/>
  <c r="AC916" i="94"/>
  <c r="AB916" i="94"/>
  <c r="AA916" i="94"/>
  <c r="Z916" i="94"/>
  <c r="Y916" i="94"/>
  <c r="X916" i="94"/>
  <c r="W916" i="94"/>
  <c r="V916" i="94"/>
  <c r="U916" i="94"/>
  <c r="T916" i="94"/>
  <c r="S916" i="94"/>
  <c r="R916" i="94"/>
  <c r="Q916" i="94"/>
  <c r="P916" i="94"/>
  <c r="O916" i="94"/>
  <c r="N916" i="94"/>
  <c r="M916" i="94"/>
  <c r="L916" i="94"/>
  <c r="K916" i="94"/>
  <c r="J916" i="94"/>
  <c r="I916" i="94"/>
  <c r="H916" i="94"/>
  <c r="G916" i="94"/>
  <c r="F916" i="94"/>
  <c r="E916" i="94"/>
  <c r="D916" i="94"/>
  <c r="C916" i="94"/>
  <c r="AC915" i="94"/>
  <c r="D915" i="94"/>
  <c r="C915" i="94"/>
  <c r="AC914" i="94"/>
  <c r="D914" i="94"/>
  <c r="C914" i="94"/>
  <c r="AC913" i="94"/>
  <c r="D913" i="94"/>
  <c r="C913" i="94"/>
  <c r="AC912" i="94"/>
  <c r="D912" i="94"/>
  <c r="C912" i="94"/>
  <c r="AC911" i="94"/>
  <c r="D911" i="94"/>
  <c r="C911" i="94"/>
  <c r="AC910" i="94"/>
  <c r="D910" i="94"/>
  <c r="C910" i="94"/>
  <c r="AC909" i="94"/>
  <c r="AB909" i="94"/>
  <c r="AA909" i="94"/>
  <c r="Z909" i="94"/>
  <c r="Y909" i="94"/>
  <c r="X909" i="94"/>
  <c r="W909" i="94"/>
  <c r="V909" i="94"/>
  <c r="U909" i="94"/>
  <c r="T909" i="94"/>
  <c r="S909" i="94"/>
  <c r="R909" i="94"/>
  <c r="Q909" i="94"/>
  <c r="P909" i="94"/>
  <c r="O909" i="94"/>
  <c r="N909" i="94"/>
  <c r="M909" i="94"/>
  <c r="L909" i="94"/>
  <c r="K909" i="94"/>
  <c r="J909" i="94"/>
  <c r="I909" i="94"/>
  <c r="H909" i="94"/>
  <c r="G909" i="94"/>
  <c r="F909" i="94"/>
  <c r="E909" i="94"/>
  <c r="D909" i="94"/>
  <c r="C909" i="94"/>
  <c r="AC908" i="94"/>
  <c r="AB908" i="94"/>
  <c r="AA908" i="94"/>
  <c r="Z908" i="94"/>
  <c r="Y908" i="94"/>
  <c r="X908" i="94"/>
  <c r="W908" i="94"/>
  <c r="V908" i="94"/>
  <c r="U908" i="94"/>
  <c r="T908" i="94"/>
  <c r="S908" i="94"/>
  <c r="R908" i="94"/>
  <c r="Q908" i="94"/>
  <c r="P908" i="94"/>
  <c r="O908" i="94"/>
  <c r="N908" i="94"/>
  <c r="M908" i="94"/>
  <c r="L908" i="94"/>
  <c r="K908" i="94"/>
  <c r="J908" i="94"/>
  <c r="I908" i="94"/>
  <c r="H908" i="94"/>
  <c r="G908" i="94"/>
  <c r="F908" i="94"/>
  <c r="E908" i="94"/>
  <c r="D908" i="94"/>
  <c r="C908" i="94"/>
  <c r="AC907" i="94"/>
  <c r="AB907" i="94"/>
  <c r="AA907" i="94"/>
  <c r="Z907" i="94"/>
  <c r="Y907" i="94"/>
  <c r="X907" i="94"/>
  <c r="W907" i="94"/>
  <c r="V907" i="94"/>
  <c r="U907" i="94"/>
  <c r="T907" i="94"/>
  <c r="S907" i="94"/>
  <c r="R907" i="94"/>
  <c r="Q907" i="94"/>
  <c r="P907" i="94"/>
  <c r="O907" i="94"/>
  <c r="N907" i="94"/>
  <c r="M907" i="94"/>
  <c r="L907" i="94"/>
  <c r="K907" i="94"/>
  <c r="J907" i="94"/>
  <c r="I907" i="94"/>
  <c r="H907" i="94"/>
  <c r="G907" i="94"/>
  <c r="F907" i="94"/>
  <c r="E907" i="94"/>
  <c r="D907" i="94"/>
  <c r="C907" i="94"/>
  <c r="AC906" i="94"/>
  <c r="AB906" i="94"/>
  <c r="AA906" i="94"/>
  <c r="Z906" i="94"/>
  <c r="Y906" i="94"/>
  <c r="X906" i="94"/>
  <c r="W906" i="94"/>
  <c r="V906" i="94"/>
  <c r="U906" i="94"/>
  <c r="T906" i="94"/>
  <c r="S906" i="94"/>
  <c r="R906" i="94"/>
  <c r="Q906" i="94"/>
  <c r="P906" i="94"/>
  <c r="O906" i="94"/>
  <c r="N906" i="94"/>
  <c r="M906" i="94"/>
  <c r="L906" i="94"/>
  <c r="K906" i="94"/>
  <c r="J906" i="94"/>
  <c r="I906" i="94"/>
  <c r="H906" i="94"/>
  <c r="G906" i="94"/>
  <c r="F906" i="94"/>
  <c r="E906" i="94"/>
  <c r="D906" i="94"/>
  <c r="C906" i="94"/>
  <c r="AC905" i="94"/>
  <c r="D905" i="94"/>
  <c r="C905" i="94"/>
  <c r="AC904" i="94"/>
  <c r="D904" i="94"/>
  <c r="C904" i="94"/>
  <c r="AC903" i="94"/>
  <c r="D903" i="94"/>
  <c r="C903" i="94"/>
  <c r="AC902" i="94"/>
  <c r="D902" i="94"/>
  <c r="C902" i="94"/>
  <c r="AC901" i="94"/>
  <c r="D901" i="94"/>
  <c r="C901" i="94"/>
  <c r="AC900" i="94"/>
  <c r="D900" i="94"/>
  <c r="C900" i="94"/>
  <c r="AC899" i="94"/>
  <c r="AB899" i="94"/>
  <c r="AA899" i="94"/>
  <c r="Z899" i="94"/>
  <c r="Y899" i="94"/>
  <c r="X899" i="94"/>
  <c r="W899" i="94"/>
  <c r="V899" i="94"/>
  <c r="U899" i="94"/>
  <c r="T899" i="94"/>
  <c r="S899" i="94"/>
  <c r="R899" i="94"/>
  <c r="Q899" i="94"/>
  <c r="P899" i="94"/>
  <c r="O899" i="94"/>
  <c r="N899" i="94"/>
  <c r="M899" i="94"/>
  <c r="L899" i="94"/>
  <c r="K899" i="94"/>
  <c r="J899" i="94"/>
  <c r="I899" i="94"/>
  <c r="H899" i="94"/>
  <c r="G899" i="94"/>
  <c r="F899" i="94"/>
  <c r="E899" i="94"/>
  <c r="D899" i="94"/>
  <c r="C899" i="94"/>
  <c r="AC898" i="94"/>
  <c r="AB898" i="94"/>
  <c r="AA898" i="94"/>
  <c r="Z898" i="94"/>
  <c r="Y898" i="94"/>
  <c r="X898" i="94"/>
  <c r="W898" i="94"/>
  <c r="V898" i="94"/>
  <c r="U898" i="94"/>
  <c r="T898" i="94"/>
  <c r="S898" i="94"/>
  <c r="R898" i="94"/>
  <c r="Q898" i="94"/>
  <c r="P898" i="94"/>
  <c r="O898" i="94"/>
  <c r="N898" i="94"/>
  <c r="M898" i="94"/>
  <c r="L898" i="94"/>
  <c r="K898" i="94"/>
  <c r="J898" i="94"/>
  <c r="I898" i="94"/>
  <c r="H898" i="94"/>
  <c r="G898" i="94"/>
  <c r="F898" i="94"/>
  <c r="E898" i="94"/>
  <c r="D898" i="94"/>
  <c r="C898" i="94"/>
  <c r="AC897" i="94"/>
  <c r="AB897" i="94"/>
  <c r="AA897" i="94"/>
  <c r="Z897" i="94"/>
  <c r="Y897" i="94"/>
  <c r="X897" i="94"/>
  <c r="W897" i="94"/>
  <c r="V897" i="94"/>
  <c r="U897" i="94"/>
  <c r="T897" i="94"/>
  <c r="S897" i="94"/>
  <c r="R897" i="94"/>
  <c r="Q897" i="94"/>
  <c r="P897" i="94"/>
  <c r="O897" i="94"/>
  <c r="N897" i="94"/>
  <c r="M897" i="94"/>
  <c r="L897" i="94"/>
  <c r="K897" i="94"/>
  <c r="J897" i="94"/>
  <c r="I897" i="94"/>
  <c r="H897" i="94"/>
  <c r="G897" i="94"/>
  <c r="F897" i="94"/>
  <c r="E897" i="94"/>
  <c r="D897" i="94"/>
  <c r="C897" i="94"/>
  <c r="AC896" i="94"/>
  <c r="AB896" i="94"/>
  <c r="AA896" i="94"/>
  <c r="Z896" i="94"/>
  <c r="Y896" i="94"/>
  <c r="X896" i="94"/>
  <c r="W896" i="94"/>
  <c r="V896" i="94"/>
  <c r="U896" i="94"/>
  <c r="T896" i="94"/>
  <c r="S896" i="94"/>
  <c r="R896" i="94"/>
  <c r="Q896" i="94"/>
  <c r="P896" i="94"/>
  <c r="O896" i="94"/>
  <c r="N896" i="94"/>
  <c r="M896" i="94"/>
  <c r="L896" i="94"/>
  <c r="K896" i="94"/>
  <c r="J896" i="94"/>
  <c r="I896" i="94"/>
  <c r="H896" i="94"/>
  <c r="G896" i="94"/>
  <c r="F896" i="94"/>
  <c r="E896" i="94"/>
  <c r="D896" i="94"/>
  <c r="C896" i="94"/>
  <c r="AC895" i="94"/>
  <c r="D895" i="94"/>
  <c r="C895" i="94"/>
  <c r="AC894" i="94"/>
  <c r="D894" i="94"/>
  <c r="C894" i="94"/>
  <c r="AC893" i="94"/>
  <c r="D893" i="94"/>
  <c r="C893" i="94"/>
  <c r="AC892" i="94"/>
  <c r="D892" i="94"/>
  <c r="C892" i="94"/>
  <c r="AC891" i="94"/>
  <c r="D891" i="94"/>
  <c r="C891" i="94"/>
  <c r="AC890" i="94"/>
  <c r="D890" i="94"/>
  <c r="C890" i="94"/>
  <c r="AC889" i="94"/>
  <c r="AB889" i="94"/>
  <c r="AA889" i="94"/>
  <c r="Z889" i="94"/>
  <c r="Y889" i="94"/>
  <c r="X889" i="94"/>
  <c r="W889" i="94"/>
  <c r="V889" i="94"/>
  <c r="U889" i="94"/>
  <c r="T889" i="94"/>
  <c r="S889" i="94"/>
  <c r="R889" i="94"/>
  <c r="Q889" i="94"/>
  <c r="P889" i="94"/>
  <c r="O889" i="94"/>
  <c r="N889" i="94"/>
  <c r="M889" i="94"/>
  <c r="L889" i="94"/>
  <c r="K889" i="94"/>
  <c r="J889" i="94"/>
  <c r="I889" i="94"/>
  <c r="H889" i="94"/>
  <c r="G889" i="94"/>
  <c r="F889" i="94"/>
  <c r="E889" i="94"/>
  <c r="D889" i="94"/>
  <c r="C889" i="94"/>
  <c r="AC888" i="94"/>
  <c r="AB888" i="94"/>
  <c r="AA888" i="94"/>
  <c r="Z888" i="94"/>
  <c r="Y888" i="94"/>
  <c r="X888" i="94"/>
  <c r="W888" i="94"/>
  <c r="V888" i="94"/>
  <c r="U888" i="94"/>
  <c r="T888" i="94"/>
  <c r="S888" i="94"/>
  <c r="R888" i="94"/>
  <c r="Q888" i="94"/>
  <c r="P888" i="94"/>
  <c r="O888" i="94"/>
  <c r="N888" i="94"/>
  <c r="M888" i="94"/>
  <c r="L888" i="94"/>
  <c r="K888" i="94"/>
  <c r="J888" i="94"/>
  <c r="I888" i="94"/>
  <c r="H888" i="94"/>
  <c r="G888" i="94"/>
  <c r="F888" i="94"/>
  <c r="E888" i="94"/>
  <c r="D888" i="94"/>
  <c r="C888" i="94"/>
  <c r="AC887" i="94"/>
  <c r="AB887" i="94"/>
  <c r="AA887" i="94"/>
  <c r="Z887" i="94"/>
  <c r="Y887" i="94"/>
  <c r="X887" i="94"/>
  <c r="W887" i="94"/>
  <c r="V887" i="94"/>
  <c r="U887" i="94"/>
  <c r="T887" i="94"/>
  <c r="S887" i="94"/>
  <c r="R887" i="94"/>
  <c r="Q887" i="94"/>
  <c r="P887" i="94"/>
  <c r="O887" i="94"/>
  <c r="N887" i="94"/>
  <c r="M887" i="94"/>
  <c r="L887" i="94"/>
  <c r="K887" i="94"/>
  <c r="J887" i="94"/>
  <c r="I887" i="94"/>
  <c r="H887" i="94"/>
  <c r="G887" i="94"/>
  <c r="F887" i="94"/>
  <c r="E887" i="94"/>
  <c r="D887" i="94"/>
  <c r="C887" i="94"/>
  <c r="AC886" i="94"/>
  <c r="AB886" i="94"/>
  <c r="AA886" i="94"/>
  <c r="Z886" i="94"/>
  <c r="Y886" i="94"/>
  <c r="X886" i="94"/>
  <c r="W886" i="94"/>
  <c r="V886" i="94"/>
  <c r="U886" i="94"/>
  <c r="T886" i="94"/>
  <c r="S886" i="94"/>
  <c r="R886" i="94"/>
  <c r="Q886" i="94"/>
  <c r="P886" i="94"/>
  <c r="O886" i="94"/>
  <c r="N886" i="94"/>
  <c r="M886" i="94"/>
  <c r="L886" i="94"/>
  <c r="K886" i="94"/>
  <c r="J886" i="94"/>
  <c r="I886" i="94"/>
  <c r="H886" i="94"/>
  <c r="G886" i="94"/>
  <c r="F886" i="94"/>
  <c r="E886" i="94"/>
  <c r="D886" i="94"/>
  <c r="C886" i="94"/>
  <c r="AC885" i="94"/>
  <c r="D885" i="94"/>
  <c r="C885" i="94"/>
  <c r="AC884" i="94"/>
  <c r="D884" i="94"/>
  <c r="C884" i="94"/>
  <c r="AC883" i="94"/>
  <c r="D883" i="94"/>
  <c r="C883" i="94"/>
  <c r="AC882" i="94"/>
  <c r="D882" i="94"/>
  <c r="C882" i="94"/>
  <c r="AC881" i="94"/>
  <c r="D881" i="94"/>
  <c r="C881" i="94"/>
  <c r="AC880" i="94"/>
  <c r="D880" i="94"/>
  <c r="C880" i="94"/>
  <c r="AC879" i="94"/>
  <c r="AB879" i="94"/>
  <c r="AA879" i="94"/>
  <c r="Z879" i="94"/>
  <c r="Y879" i="94"/>
  <c r="X879" i="94"/>
  <c r="W879" i="94"/>
  <c r="V879" i="94"/>
  <c r="U879" i="94"/>
  <c r="T879" i="94"/>
  <c r="S879" i="94"/>
  <c r="R879" i="94"/>
  <c r="Q879" i="94"/>
  <c r="P879" i="94"/>
  <c r="O879" i="94"/>
  <c r="N879" i="94"/>
  <c r="M879" i="94"/>
  <c r="L879" i="94"/>
  <c r="K879" i="94"/>
  <c r="J879" i="94"/>
  <c r="I879" i="94"/>
  <c r="H879" i="94"/>
  <c r="G879" i="94"/>
  <c r="F879" i="94"/>
  <c r="E879" i="94"/>
  <c r="D879" i="94"/>
  <c r="C879" i="94"/>
  <c r="AC878" i="94"/>
  <c r="AB878" i="94"/>
  <c r="AA878" i="94"/>
  <c r="Z878" i="94"/>
  <c r="Y878" i="94"/>
  <c r="X878" i="94"/>
  <c r="W878" i="94"/>
  <c r="V878" i="94"/>
  <c r="U878" i="94"/>
  <c r="T878" i="94"/>
  <c r="S878" i="94"/>
  <c r="R878" i="94"/>
  <c r="Q878" i="94"/>
  <c r="P878" i="94"/>
  <c r="O878" i="94"/>
  <c r="N878" i="94"/>
  <c r="M878" i="94"/>
  <c r="L878" i="94"/>
  <c r="K878" i="94"/>
  <c r="J878" i="94"/>
  <c r="I878" i="94"/>
  <c r="H878" i="94"/>
  <c r="G878" i="94"/>
  <c r="F878" i="94"/>
  <c r="E878" i="94"/>
  <c r="D878" i="94"/>
  <c r="C878" i="94"/>
  <c r="AC877" i="94"/>
  <c r="AB877" i="94"/>
  <c r="AA877" i="94"/>
  <c r="Z877" i="94"/>
  <c r="Y877" i="94"/>
  <c r="X877" i="94"/>
  <c r="W877" i="94"/>
  <c r="V877" i="94"/>
  <c r="U877" i="94"/>
  <c r="T877" i="94"/>
  <c r="S877" i="94"/>
  <c r="R877" i="94"/>
  <c r="Q877" i="94"/>
  <c r="P877" i="94"/>
  <c r="O877" i="94"/>
  <c r="N877" i="94"/>
  <c r="M877" i="94"/>
  <c r="L877" i="94"/>
  <c r="K877" i="94"/>
  <c r="J877" i="94"/>
  <c r="I877" i="94"/>
  <c r="H877" i="94"/>
  <c r="G877" i="94"/>
  <c r="F877" i="94"/>
  <c r="E877" i="94"/>
  <c r="D877" i="94"/>
  <c r="C877" i="94"/>
  <c r="AC876" i="94"/>
  <c r="AB876" i="94"/>
  <c r="AA876" i="94"/>
  <c r="Z876" i="94"/>
  <c r="Y876" i="94"/>
  <c r="X876" i="94"/>
  <c r="W876" i="94"/>
  <c r="V876" i="94"/>
  <c r="U876" i="94"/>
  <c r="T876" i="94"/>
  <c r="S876" i="94"/>
  <c r="R876" i="94"/>
  <c r="Q876" i="94"/>
  <c r="P876" i="94"/>
  <c r="O876" i="94"/>
  <c r="N876" i="94"/>
  <c r="M876" i="94"/>
  <c r="L876" i="94"/>
  <c r="K876" i="94"/>
  <c r="J876" i="94"/>
  <c r="I876" i="94"/>
  <c r="H876" i="94"/>
  <c r="G876" i="94"/>
  <c r="F876" i="94"/>
  <c r="E876" i="94"/>
  <c r="D876" i="94"/>
  <c r="C876" i="94"/>
  <c r="AC875" i="94"/>
  <c r="D875" i="94"/>
  <c r="C875" i="94"/>
  <c r="AC874" i="94"/>
  <c r="D874" i="94"/>
  <c r="C874" i="94"/>
  <c r="AC873" i="94"/>
  <c r="D873" i="94"/>
  <c r="C873" i="94"/>
  <c r="AC872" i="94"/>
  <c r="D872" i="94"/>
  <c r="C872" i="94"/>
  <c r="AC871" i="94"/>
  <c r="D871" i="94"/>
  <c r="C871" i="94"/>
  <c r="AC870" i="94"/>
  <c r="D870" i="94"/>
  <c r="C870" i="94"/>
  <c r="AC869" i="94"/>
  <c r="AB869" i="94"/>
  <c r="AA869" i="94"/>
  <c r="Z869" i="94"/>
  <c r="Y869" i="94"/>
  <c r="X869" i="94"/>
  <c r="W869" i="94"/>
  <c r="V869" i="94"/>
  <c r="U869" i="94"/>
  <c r="T869" i="94"/>
  <c r="S869" i="94"/>
  <c r="R869" i="94"/>
  <c r="Q869" i="94"/>
  <c r="P869" i="94"/>
  <c r="O869" i="94"/>
  <c r="N869" i="94"/>
  <c r="M869" i="94"/>
  <c r="L869" i="94"/>
  <c r="K869" i="94"/>
  <c r="J869" i="94"/>
  <c r="I869" i="94"/>
  <c r="H869" i="94"/>
  <c r="G869" i="94"/>
  <c r="F869" i="94"/>
  <c r="E869" i="94"/>
  <c r="D869" i="94"/>
  <c r="C869" i="94"/>
  <c r="AC868" i="94"/>
  <c r="AB868" i="94"/>
  <c r="AA868" i="94"/>
  <c r="Z868" i="94"/>
  <c r="Y868" i="94"/>
  <c r="X868" i="94"/>
  <c r="W868" i="94"/>
  <c r="V868" i="94"/>
  <c r="U868" i="94"/>
  <c r="T868" i="94"/>
  <c r="S868" i="94"/>
  <c r="R868" i="94"/>
  <c r="Q868" i="94"/>
  <c r="P868" i="94"/>
  <c r="O868" i="94"/>
  <c r="N868" i="94"/>
  <c r="M868" i="94"/>
  <c r="L868" i="94"/>
  <c r="K868" i="94"/>
  <c r="J868" i="94"/>
  <c r="I868" i="94"/>
  <c r="H868" i="94"/>
  <c r="G868" i="94"/>
  <c r="F868" i="94"/>
  <c r="E868" i="94"/>
  <c r="D868" i="94"/>
  <c r="C868" i="94"/>
  <c r="AC867" i="94"/>
  <c r="AB867" i="94"/>
  <c r="AA867" i="94"/>
  <c r="Z867" i="94"/>
  <c r="Y867" i="94"/>
  <c r="X867" i="94"/>
  <c r="W867" i="94"/>
  <c r="V867" i="94"/>
  <c r="U867" i="94"/>
  <c r="T867" i="94"/>
  <c r="S867" i="94"/>
  <c r="R867" i="94"/>
  <c r="Q867" i="94"/>
  <c r="P867" i="94"/>
  <c r="O867" i="94"/>
  <c r="N867" i="94"/>
  <c r="M867" i="94"/>
  <c r="L867" i="94"/>
  <c r="K867" i="94"/>
  <c r="J867" i="94"/>
  <c r="I867" i="94"/>
  <c r="H867" i="94"/>
  <c r="G867" i="94"/>
  <c r="F867" i="94"/>
  <c r="E867" i="94"/>
  <c r="D867" i="94"/>
  <c r="C867" i="94"/>
  <c r="AC866" i="94"/>
  <c r="AB866" i="94"/>
  <c r="AA866" i="94"/>
  <c r="Z866" i="94"/>
  <c r="Y866" i="94"/>
  <c r="X866" i="94"/>
  <c r="W866" i="94"/>
  <c r="V866" i="94"/>
  <c r="U866" i="94"/>
  <c r="T866" i="94"/>
  <c r="S866" i="94"/>
  <c r="R866" i="94"/>
  <c r="Q866" i="94"/>
  <c r="P866" i="94"/>
  <c r="O866" i="94"/>
  <c r="N866" i="94"/>
  <c r="M866" i="94"/>
  <c r="L866" i="94"/>
  <c r="K866" i="94"/>
  <c r="J866" i="94"/>
  <c r="I866" i="94"/>
  <c r="H866" i="94"/>
  <c r="G866" i="94"/>
  <c r="F866" i="94"/>
  <c r="E866" i="94"/>
  <c r="D866" i="94"/>
  <c r="C866" i="94"/>
  <c r="AC865" i="94"/>
  <c r="D865" i="94"/>
  <c r="C865" i="94"/>
  <c r="AC864" i="94"/>
  <c r="D864" i="94"/>
  <c r="C864" i="94"/>
  <c r="AC863" i="94"/>
  <c r="D863" i="94"/>
  <c r="C863" i="94"/>
  <c r="AC862" i="94"/>
  <c r="D862" i="94"/>
  <c r="C862" i="94"/>
  <c r="AC861" i="94"/>
  <c r="D861" i="94"/>
  <c r="C861" i="94"/>
  <c r="AC860" i="94"/>
  <c r="D860" i="94"/>
  <c r="C860" i="94"/>
  <c r="AC859" i="94"/>
  <c r="AB859" i="94"/>
  <c r="AA859" i="94"/>
  <c r="Z859" i="94"/>
  <c r="Y859" i="94"/>
  <c r="X859" i="94"/>
  <c r="W859" i="94"/>
  <c r="V859" i="94"/>
  <c r="U859" i="94"/>
  <c r="T859" i="94"/>
  <c r="S859" i="94"/>
  <c r="R859" i="94"/>
  <c r="Q859" i="94"/>
  <c r="P859" i="94"/>
  <c r="O859" i="94"/>
  <c r="N859" i="94"/>
  <c r="M859" i="94"/>
  <c r="L859" i="94"/>
  <c r="K859" i="94"/>
  <c r="J859" i="94"/>
  <c r="I859" i="94"/>
  <c r="H859" i="94"/>
  <c r="G859" i="94"/>
  <c r="F859" i="94"/>
  <c r="E859" i="94"/>
  <c r="D859" i="94"/>
  <c r="C859" i="94"/>
  <c r="AC858" i="94"/>
  <c r="AB858" i="94"/>
  <c r="AA858" i="94"/>
  <c r="Z858" i="94"/>
  <c r="Y858" i="94"/>
  <c r="X858" i="94"/>
  <c r="W858" i="94"/>
  <c r="V858" i="94"/>
  <c r="U858" i="94"/>
  <c r="T858" i="94"/>
  <c r="S858" i="94"/>
  <c r="R858" i="94"/>
  <c r="Q858" i="94"/>
  <c r="P858" i="94"/>
  <c r="O858" i="94"/>
  <c r="N858" i="94"/>
  <c r="M858" i="94"/>
  <c r="L858" i="94"/>
  <c r="K858" i="94"/>
  <c r="J858" i="94"/>
  <c r="I858" i="94"/>
  <c r="H858" i="94"/>
  <c r="G858" i="94"/>
  <c r="F858" i="94"/>
  <c r="E858" i="94"/>
  <c r="D858" i="94"/>
  <c r="C858" i="94"/>
  <c r="AC857" i="94"/>
  <c r="AB857" i="94"/>
  <c r="AA857" i="94"/>
  <c r="Z857" i="94"/>
  <c r="Y857" i="94"/>
  <c r="X857" i="94"/>
  <c r="W857" i="94"/>
  <c r="V857" i="94"/>
  <c r="U857" i="94"/>
  <c r="T857" i="94"/>
  <c r="S857" i="94"/>
  <c r="R857" i="94"/>
  <c r="Q857" i="94"/>
  <c r="P857" i="94"/>
  <c r="O857" i="94"/>
  <c r="N857" i="94"/>
  <c r="M857" i="94"/>
  <c r="L857" i="94"/>
  <c r="K857" i="94"/>
  <c r="J857" i="94"/>
  <c r="I857" i="94"/>
  <c r="H857" i="94"/>
  <c r="G857" i="94"/>
  <c r="F857" i="94"/>
  <c r="E857" i="94"/>
  <c r="D857" i="94"/>
  <c r="C857" i="94"/>
  <c r="AC856" i="94"/>
  <c r="AB856" i="94"/>
  <c r="AA856" i="94"/>
  <c r="Z856" i="94"/>
  <c r="Y856" i="94"/>
  <c r="X856" i="94"/>
  <c r="W856" i="94"/>
  <c r="V856" i="94"/>
  <c r="U856" i="94"/>
  <c r="T856" i="94"/>
  <c r="S856" i="94"/>
  <c r="R856" i="94"/>
  <c r="Q856" i="94"/>
  <c r="P856" i="94"/>
  <c r="O856" i="94"/>
  <c r="N856" i="94"/>
  <c r="M856" i="94"/>
  <c r="L856" i="94"/>
  <c r="K856" i="94"/>
  <c r="J856" i="94"/>
  <c r="I856" i="94"/>
  <c r="H856" i="94"/>
  <c r="G856" i="94"/>
  <c r="F856" i="94"/>
  <c r="E856" i="94"/>
  <c r="D856" i="94"/>
  <c r="C856" i="94"/>
  <c r="AC855" i="94"/>
  <c r="D855" i="94"/>
  <c r="C855" i="94"/>
  <c r="AC854" i="94"/>
  <c r="D854" i="94"/>
  <c r="C854" i="94"/>
  <c r="AC853" i="94"/>
  <c r="D853" i="94"/>
  <c r="C853" i="94"/>
  <c r="AC852" i="94"/>
  <c r="D852" i="94"/>
  <c r="C852" i="94"/>
  <c r="AC851" i="94"/>
  <c r="D851" i="94"/>
  <c r="C851" i="94"/>
  <c r="AC850" i="94"/>
  <c r="D850" i="94"/>
  <c r="C850" i="94"/>
  <c r="AC849" i="94"/>
  <c r="AB849" i="94"/>
  <c r="AA849" i="94"/>
  <c r="Z849" i="94"/>
  <c r="Y849" i="94"/>
  <c r="X849" i="94"/>
  <c r="W849" i="94"/>
  <c r="V849" i="94"/>
  <c r="U849" i="94"/>
  <c r="T849" i="94"/>
  <c r="S849" i="94"/>
  <c r="R849" i="94"/>
  <c r="Q849" i="94"/>
  <c r="P849" i="94"/>
  <c r="O849" i="94"/>
  <c r="N849" i="94"/>
  <c r="M849" i="94"/>
  <c r="L849" i="94"/>
  <c r="K849" i="94"/>
  <c r="J849" i="94"/>
  <c r="I849" i="94"/>
  <c r="H849" i="94"/>
  <c r="G849" i="94"/>
  <c r="F849" i="94"/>
  <c r="E849" i="94"/>
  <c r="D849" i="94"/>
  <c r="C849" i="94"/>
  <c r="AC848" i="94"/>
  <c r="AB848" i="94"/>
  <c r="AA848" i="94"/>
  <c r="Z848" i="94"/>
  <c r="Y848" i="94"/>
  <c r="X848" i="94"/>
  <c r="W848" i="94"/>
  <c r="V848" i="94"/>
  <c r="U848" i="94"/>
  <c r="T848" i="94"/>
  <c r="S848" i="94"/>
  <c r="R848" i="94"/>
  <c r="Q848" i="94"/>
  <c r="P848" i="94"/>
  <c r="O848" i="94"/>
  <c r="N848" i="94"/>
  <c r="M848" i="94"/>
  <c r="L848" i="94"/>
  <c r="K848" i="94"/>
  <c r="J848" i="94"/>
  <c r="I848" i="94"/>
  <c r="H848" i="94"/>
  <c r="G848" i="94"/>
  <c r="F848" i="94"/>
  <c r="E848" i="94"/>
  <c r="D848" i="94"/>
  <c r="C848" i="94"/>
  <c r="AC847" i="94"/>
  <c r="AB847" i="94"/>
  <c r="AA847" i="94"/>
  <c r="Z847" i="94"/>
  <c r="Y847" i="94"/>
  <c r="X847" i="94"/>
  <c r="W847" i="94"/>
  <c r="V847" i="94"/>
  <c r="U847" i="94"/>
  <c r="T847" i="94"/>
  <c r="S847" i="94"/>
  <c r="R847" i="94"/>
  <c r="Q847" i="94"/>
  <c r="P847" i="94"/>
  <c r="O847" i="94"/>
  <c r="N847" i="94"/>
  <c r="M847" i="94"/>
  <c r="L847" i="94"/>
  <c r="K847" i="94"/>
  <c r="J847" i="94"/>
  <c r="I847" i="94"/>
  <c r="H847" i="94"/>
  <c r="G847" i="94"/>
  <c r="F847" i="94"/>
  <c r="E847" i="94"/>
  <c r="D847" i="94"/>
  <c r="C847" i="94"/>
  <c r="AC846" i="94"/>
  <c r="AB846" i="94"/>
  <c r="AA846" i="94"/>
  <c r="Z846" i="94"/>
  <c r="Y846" i="94"/>
  <c r="X846" i="94"/>
  <c r="W846" i="94"/>
  <c r="V846" i="94"/>
  <c r="U846" i="94"/>
  <c r="T846" i="94"/>
  <c r="S846" i="94"/>
  <c r="R846" i="94"/>
  <c r="Q846" i="94"/>
  <c r="P846" i="94"/>
  <c r="O846" i="94"/>
  <c r="N846" i="94"/>
  <c r="M846" i="94"/>
  <c r="L846" i="94"/>
  <c r="K846" i="94"/>
  <c r="J846" i="94"/>
  <c r="I846" i="94"/>
  <c r="H846" i="94"/>
  <c r="G846" i="94"/>
  <c r="F846" i="94"/>
  <c r="E846" i="94"/>
  <c r="D846" i="94"/>
  <c r="C846" i="94"/>
  <c r="AC845" i="94"/>
  <c r="D845" i="94"/>
  <c r="C845" i="94"/>
  <c r="AC844" i="94"/>
  <c r="D844" i="94"/>
  <c r="C844" i="94"/>
  <c r="AC843" i="94"/>
  <c r="D843" i="94"/>
  <c r="C843" i="94"/>
  <c r="AC842" i="94"/>
  <c r="D842" i="94"/>
  <c r="C842" i="94"/>
  <c r="AC841" i="94"/>
  <c r="D841" i="94"/>
  <c r="C841" i="94"/>
  <c r="AC840" i="94"/>
  <c r="D840" i="94"/>
  <c r="C840" i="94"/>
  <c r="AC839" i="94"/>
  <c r="AB839" i="94"/>
  <c r="AA839" i="94"/>
  <c r="Z839" i="94"/>
  <c r="Y839" i="94"/>
  <c r="X839" i="94"/>
  <c r="W839" i="94"/>
  <c r="V839" i="94"/>
  <c r="U839" i="94"/>
  <c r="T839" i="94"/>
  <c r="S839" i="94"/>
  <c r="R839" i="94"/>
  <c r="Q839" i="94"/>
  <c r="P839" i="94"/>
  <c r="O839" i="94"/>
  <c r="N839" i="94"/>
  <c r="M839" i="94"/>
  <c r="L839" i="94"/>
  <c r="K839" i="94"/>
  <c r="J839" i="94"/>
  <c r="I839" i="94"/>
  <c r="H839" i="94"/>
  <c r="G839" i="94"/>
  <c r="F839" i="94"/>
  <c r="E839" i="94"/>
  <c r="D839" i="94"/>
  <c r="C839" i="94"/>
  <c r="AC838" i="94"/>
  <c r="AB838" i="94"/>
  <c r="AA838" i="94"/>
  <c r="Z838" i="94"/>
  <c r="Y838" i="94"/>
  <c r="X838" i="94"/>
  <c r="W838" i="94"/>
  <c r="V838" i="94"/>
  <c r="U838" i="94"/>
  <c r="T838" i="94"/>
  <c r="S838" i="94"/>
  <c r="R838" i="94"/>
  <c r="Q838" i="94"/>
  <c r="P838" i="94"/>
  <c r="O838" i="94"/>
  <c r="N838" i="94"/>
  <c r="M838" i="94"/>
  <c r="L838" i="94"/>
  <c r="K838" i="94"/>
  <c r="J838" i="94"/>
  <c r="I838" i="94"/>
  <c r="H838" i="94"/>
  <c r="G838" i="94"/>
  <c r="F838" i="94"/>
  <c r="E838" i="94"/>
  <c r="D838" i="94"/>
  <c r="C838" i="94"/>
  <c r="AC837" i="94"/>
  <c r="AB837" i="94"/>
  <c r="AA837" i="94"/>
  <c r="Z837" i="94"/>
  <c r="Y837" i="94"/>
  <c r="X837" i="94"/>
  <c r="W837" i="94"/>
  <c r="V837" i="94"/>
  <c r="U837" i="94"/>
  <c r="T837" i="94"/>
  <c r="S837" i="94"/>
  <c r="R837" i="94"/>
  <c r="Q837" i="94"/>
  <c r="P837" i="94"/>
  <c r="O837" i="94"/>
  <c r="N837" i="94"/>
  <c r="M837" i="94"/>
  <c r="L837" i="94"/>
  <c r="K837" i="94"/>
  <c r="J837" i="94"/>
  <c r="I837" i="94"/>
  <c r="H837" i="94"/>
  <c r="G837" i="94"/>
  <c r="F837" i="94"/>
  <c r="E837" i="94"/>
  <c r="D837" i="94"/>
  <c r="C837" i="94"/>
  <c r="AC836" i="94"/>
  <c r="AB836" i="94"/>
  <c r="AA836" i="94"/>
  <c r="Z836" i="94"/>
  <c r="Y836" i="94"/>
  <c r="X836" i="94"/>
  <c r="W836" i="94"/>
  <c r="V836" i="94"/>
  <c r="U836" i="94"/>
  <c r="T836" i="94"/>
  <c r="S836" i="94"/>
  <c r="R836" i="94"/>
  <c r="Q836" i="94"/>
  <c r="P836" i="94"/>
  <c r="O836" i="94"/>
  <c r="N836" i="94"/>
  <c r="M836" i="94"/>
  <c r="L836" i="94"/>
  <c r="K836" i="94"/>
  <c r="J836" i="94"/>
  <c r="I836" i="94"/>
  <c r="H836" i="94"/>
  <c r="G836" i="94"/>
  <c r="F836" i="94"/>
  <c r="E836" i="94"/>
  <c r="D836" i="94"/>
  <c r="C836" i="94"/>
  <c r="AC835" i="94"/>
  <c r="D835" i="94"/>
  <c r="C835" i="94"/>
  <c r="AC834" i="94"/>
  <c r="D834" i="94"/>
  <c r="C834" i="94"/>
  <c r="AC833" i="94"/>
  <c r="D833" i="94"/>
  <c r="C833" i="94"/>
  <c r="AC832" i="94"/>
  <c r="D832" i="94"/>
  <c r="C832" i="94"/>
  <c r="AC831" i="94"/>
  <c r="D831" i="94"/>
  <c r="C831" i="94"/>
  <c r="AC830" i="94"/>
  <c r="D830" i="94"/>
  <c r="C830" i="94"/>
  <c r="AC829" i="94"/>
  <c r="AB829" i="94"/>
  <c r="AA829" i="94"/>
  <c r="Z829" i="94"/>
  <c r="Y829" i="94"/>
  <c r="X829" i="94"/>
  <c r="W829" i="94"/>
  <c r="V829" i="94"/>
  <c r="U829" i="94"/>
  <c r="T829" i="94"/>
  <c r="S829" i="94"/>
  <c r="R829" i="94"/>
  <c r="Q829" i="94"/>
  <c r="P829" i="94"/>
  <c r="O829" i="94"/>
  <c r="N829" i="94"/>
  <c r="M829" i="94"/>
  <c r="L829" i="94"/>
  <c r="K829" i="94"/>
  <c r="J829" i="94"/>
  <c r="I829" i="94"/>
  <c r="H829" i="94"/>
  <c r="G829" i="94"/>
  <c r="F829" i="94"/>
  <c r="E829" i="94"/>
  <c r="D829" i="94"/>
  <c r="C829" i="94"/>
  <c r="AC828" i="94"/>
  <c r="AB828" i="94"/>
  <c r="AA828" i="94"/>
  <c r="Z828" i="94"/>
  <c r="Y828" i="94"/>
  <c r="X828" i="94"/>
  <c r="W828" i="94"/>
  <c r="V828" i="94"/>
  <c r="U828" i="94"/>
  <c r="T828" i="94"/>
  <c r="S828" i="94"/>
  <c r="R828" i="94"/>
  <c r="Q828" i="94"/>
  <c r="P828" i="94"/>
  <c r="O828" i="94"/>
  <c r="N828" i="94"/>
  <c r="M828" i="94"/>
  <c r="L828" i="94"/>
  <c r="K828" i="94"/>
  <c r="J828" i="94"/>
  <c r="I828" i="94"/>
  <c r="H828" i="94"/>
  <c r="G828" i="94"/>
  <c r="F828" i="94"/>
  <c r="E828" i="94"/>
  <c r="D828" i="94"/>
  <c r="C828" i="94"/>
  <c r="AC827" i="94"/>
  <c r="AB827" i="94"/>
  <c r="AA827" i="94"/>
  <c r="Z827" i="94"/>
  <c r="Y827" i="94"/>
  <c r="X827" i="94"/>
  <c r="W827" i="94"/>
  <c r="V827" i="94"/>
  <c r="U827" i="94"/>
  <c r="T827" i="94"/>
  <c r="S827" i="94"/>
  <c r="R827" i="94"/>
  <c r="Q827" i="94"/>
  <c r="P827" i="94"/>
  <c r="O827" i="94"/>
  <c r="N827" i="94"/>
  <c r="M827" i="94"/>
  <c r="L827" i="94"/>
  <c r="K827" i="94"/>
  <c r="J827" i="94"/>
  <c r="I827" i="94"/>
  <c r="H827" i="94"/>
  <c r="G827" i="94"/>
  <c r="F827" i="94"/>
  <c r="E827" i="94"/>
  <c r="D827" i="94"/>
  <c r="C827" i="94"/>
  <c r="AC826" i="94"/>
  <c r="AB826" i="94"/>
  <c r="AA826" i="94"/>
  <c r="Z826" i="94"/>
  <c r="Y826" i="94"/>
  <c r="X826" i="94"/>
  <c r="W826" i="94"/>
  <c r="V826" i="94"/>
  <c r="U826" i="94"/>
  <c r="T826" i="94"/>
  <c r="S826" i="94"/>
  <c r="R826" i="94"/>
  <c r="Q826" i="94"/>
  <c r="P826" i="94"/>
  <c r="O826" i="94"/>
  <c r="N826" i="94"/>
  <c r="M826" i="94"/>
  <c r="L826" i="94"/>
  <c r="K826" i="94"/>
  <c r="J826" i="94"/>
  <c r="I826" i="94"/>
  <c r="H826" i="94"/>
  <c r="G826" i="94"/>
  <c r="F826" i="94"/>
  <c r="E826" i="94"/>
  <c r="D826" i="94"/>
  <c r="C826" i="94"/>
  <c r="AC825" i="94"/>
  <c r="D825" i="94"/>
  <c r="C825" i="94"/>
  <c r="AC824" i="94"/>
  <c r="D824" i="94"/>
  <c r="C824" i="94"/>
  <c r="AC823" i="94"/>
  <c r="D823" i="94"/>
  <c r="C823" i="94"/>
  <c r="AC822" i="94"/>
  <c r="D822" i="94"/>
  <c r="C822" i="94"/>
  <c r="AC821" i="94"/>
  <c r="D821" i="94"/>
  <c r="C821" i="94"/>
  <c r="AC820" i="94"/>
  <c r="D820" i="94"/>
  <c r="C820" i="94"/>
  <c r="AC819" i="94"/>
  <c r="AB819" i="94"/>
  <c r="AA819" i="94"/>
  <c r="Z819" i="94"/>
  <c r="Y819" i="94"/>
  <c r="X819" i="94"/>
  <c r="W819" i="94"/>
  <c r="V819" i="94"/>
  <c r="U819" i="94"/>
  <c r="T819" i="94"/>
  <c r="S819" i="94"/>
  <c r="R819" i="94"/>
  <c r="Q819" i="94"/>
  <c r="P819" i="94"/>
  <c r="O819" i="94"/>
  <c r="N819" i="94"/>
  <c r="M819" i="94"/>
  <c r="L819" i="94"/>
  <c r="K819" i="94"/>
  <c r="J819" i="94"/>
  <c r="I819" i="94"/>
  <c r="H819" i="94"/>
  <c r="G819" i="94"/>
  <c r="F819" i="94"/>
  <c r="E819" i="94"/>
  <c r="D819" i="94"/>
  <c r="C819" i="94"/>
  <c r="AC818" i="94"/>
  <c r="AB818" i="94"/>
  <c r="AA818" i="94"/>
  <c r="Z818" i="94"/>
  <c r="Y818" i="94"/>
  <c r="X818" i="94"/>
  <c r="W818" i="94"/>
  <c r="V818" i="94"/>
  <c r="U818" i="94"/>
  <c r="T818" i="94"/>
  <c r="S818" i="94"/>
  <c r="R818" i="94"/>
  <c r="Q818" i="94"/>
  <c r="P818" i="94"/>
  <c r="O818" i="94"/>
  <c r="N818" i="94"/>
  <c r="M818" i="94"/>
  <c r="L818" i="94"/>
  <c r="K818" i="94"/>
  <c r="J818" i="94"/>
  <c r="I818" i="94"/>
  <c r="H818" i="94"/>
  <c r="G818" i="94"/>
  <c r="F818" i="94"/>
  <c r="E818" i="94"/>
  <c r="D818" i="94"/>
  <c r="C818" i="94"/>
  <c r="AC817" i="94"/>
  <c r="AB817" i="94"/>
  <c r="AA817" i="94"/>
  <c r="Z817" i="94"/>
  <c r="Y817" i="94"/>
  <c r="X817" i="94"/>
  <c r="W817" i="94"/>
  <c r="V817" i="94"/>
  <c r="U817" i="94"/>
  <c r="T817" i="94"/>
  <c r="S817" i="94"/>
  <c r="R817" i="94"/>
  <c r="Q817" i="94"/>
  <c r="P817" i="94"/>
  <c r="O817" i="94"/>
  <c r="N817" i="94"/>
  <c r="M817" i="94"/>
  <c r="L817" i="94"/>
  <c r="K817" i="94"/>
  <c r="J817" i="94"/>
  <c r="I817" i="94"/>
  <c r="H817" i="94"/>
  <c r="G817" i="94"/>
  <c r="F817" i="94"/>
  <c r="E817" i="94"/>
  <c r="D817" i="94"/>
  <c r="C817" i="94"/>
  <c r="AC816" i="94"/>
  <c r="AB816" i="94"/>
  <c r="AA816" i="94"/>
  <c r="Z816" i="94"/>
  <c r="Y816" i="94"/>
  <c r="X816" i="94"/>
  <c r="W816" i="94"/>
  <c r="V816" i="94"/>
  <c r="U816" i="94"/>
  <c r="T816" i="94"/>
  <c r="S816" i="94"/>
  <c r="R816" i="94"/>
  <c r="Q816" i="94"/>
  <c r="P816" i="94"/>
  <c r="O816" i="94"/>
  <c r="N816" i="94"/>
  <c r="M816" i="94"/>
  <c r="L816" i="94"/>
  <c r="K816" i="94"/>
  <c r="J816" i="94"/>
  <c r="I816" i="94"/>
  <c r="H816" i="94"/>
  <c r="G816" i="94"/>
  <c r="F816" i="94"/>
  <c r="E816" i="94"/>
  <c r="D816" i="94"/>
  <c r="C816" i="94"/>
  <c r="AC815" i="94"/>
  <c r="D815" i="94"/>
  <c r="C815" i="94"/>
  <c r="AC814" i="94"/>
  <c r="D814" i="94"/>
  <c r="C814" i="94"/>
  <c r="AC813" i="94"/>
  <c r="D813" i="94"/>
  <c r="C813" i="94"/>
  <c r="AC812" i="94"/>
  <c r="D812" i="94"/>
  <c r="C812" i="94"/>
  <c r="AC811" i="94"/>
  <c r="D811" i="94"/>
  <c r="C811" i="94"/>
  <c r="AC810" i="94"/>
  <c r="D810" i="94"/>
  <c r="C810" i="94"/>
  <c r="AC809" i="94"/>
  <c r="AB809" i="94"/>
  <c r="AA809" i="94"/>
  <c r="Z809" i="94"/>
  <c r="Y809" i="94"/>
  <c r="X809" i="94"/>
  <c r="W809" i="94"/>
  <c r="V809" i="94"/>
  <c r="U809" i="94"/>
  <c r="T809" i="94"/>
  <c r="S809" i="94"/>
  <c r="R809" i="94"/>
  <c r="Q809" i="94"/>
  <c r="P809" i="94"/>
  <c r="O809" i="94"/>
  <c r="N809" i="94"/>
  <c r="M809" i="94"/>
  <c r="L809" i="94"/>
  <c r="K809" i="94"/>
  <c r="J809" i="94"/>
  <c r="I809" i="94"/>
  <c r="H809" i="94"/>
  <c r="G809" i="94"/>
  <c r="F809" i="94"/>
  <c r="E809" i="94"/>
  <c r="D809" i="94"/>
  <c r="C809" i="94"/>
  <c r="AC808" i="94"/>
  <c r="AB808" i="94"/>
  <c r="AA808" i="94"/>
  <c r="Z808" i="94"/>
  <c r="Y808" i="94"/>
  <c r="X808" i="94"/>
  <c r="W808" i="94"/>
  <c r="V808" i="94"/>
  <c r="U808" i="94"/>
  <c r="T808" i="94"/>
  <c r="S808" i="94"/>
  <c r="R808" i="94"/>
  <c r="Q808" i="94"/>
  <c r="P808" i="94"/>
  <c r="O808" i="94"/>
  <c r="N808" i="94"/>
  <c r="M808" i="94"/>
  <c r="L808" i="94"/>
  <c r="K808" i="94"/>
  <c r="J808" i="94"/>
  <c r="I808" i="94"/>
  <c r="H808" i="94"/>
  <c r="G808" i="94"/>
  <c r="F808" i="94"/>
  <c r="E808" i="94"/>
  <c r="D808" i="94"/>
  <c r="C808" i="94"/>
  <c r="AC807" i="94"/>
  <c r="AB807" i="94"/>
  <c r="AA807" i="94"/>
  <c r="Z807" i="94"/>
  <c r="Y807" i="94"/>
  <c r="X807" i="94"/>
  <c r="W807" i="94"/>
  <c r="V807" i="94"/>
  <c r="U807" i="94"/>
  <c r="T807" i="94"/>
  <c r="S807" i="94"/>
  <c r="R807" i="94"/>
  <c r="Q807" i="94"/>
  <c r="P807" i="94"/>
  <c r="O807" i="94"/>
  <c r="N807" i="94"/>
  <c r="M807" i="94"/>
  <c r="L807" i="94"/>
  <c r="K807" i="94"/>
  <c r="J807" i="94"/>
  <c r="I807" i="94"/>
  <c r="H807" i="94"/>
  <c r="G807" i="94"/>
  <c r="F807" i="94"/>
  <c r="E807" i="94"/>
  <c r="D807" i="94"/>
  <c r="C807" i="94"/>
  <c r="AC806" i="94"/>
  <c r="AB806" i="94"/>
  <c r="AA806" i="94"/>
  <c r="Z806" i="94"/>
  <c r="Y806" i="94"/>
  <c r="X806" i="94"/>
  <c r="W806" i="94"/>
  <c r="V806" i="94"/>
  <c r="U806" i="94"/>
  <c r="T806" i="94"/>
  <c r="S806" i="94"/>
  <c r="R806" i="94"/>
  <c r="Q806" i="94"/>
  <c r="P806" i="94"/>
  <c r="O806" i="94"/>
  <c r="N806" i="94"/>
  <c r="M806" i="94"/>
  <c r="L806" i="94"/>
  <c r="K806" i="94"/>
  <c r="J806" i="94"/>
  <c r="I806" i="94"/>
  <c r="H806" i="94"/>
  <c r="G806" i="94"/>
  <c r="F806" i="94"/>
  <c r="E806" i="94"/>
  <c r="D806" i="94"/>
  <c r="C806" i="94"/>
  <c r="AC805" i="94"/>
  <c r="D805" i="94"/>
  <c r="C805" i="94"/>
  <c r="AC804" i="94"/>
  <c r="D804" i="94"/>
  <c r="C804" i="94"/>
  <c r="AC803" i="94"/>
  <c r="D803" i="94"/>
  <c r="C803" i="94"/>
  <c r="AC802" i="94"/>
  <c r="D802" i="94"/>
  <c r="C802" i="94"/>
  <c r="AC801" i="94"/>
  <c r="D801" i="94"/>
  <c r="C801" i="94"/>
  <c r="AC800" i="94"/>
  <c r="D800" i="94"/>
  <c r="C800" i="94"/>
  <c r="AC799" i="94"/>
  <c r="AB799" i="94"/>
  <c r="AA799" i="94"/>
  <c r="Z799" i="94"/>
  <c r="Y799" i="94"/>
  <c r="X799" i="94"/>
  <c r="W799" i="94"/>
  <c r="V799" i="94"/>
  <c r="U799" i="94"/>
  <c r="T799" i="94"/>
  <c r="S799" i="94"/>
  <c r="R799" i="94"/>
  <c r="Q799" i="94"/>
  <c r="P799" i="94"/>
  <c r="O799" i="94"/>
  <c r="N799" i="94"/>
  <c r="M799" i="94"/>
  <c r="L799" i="94"/>
  <c r="K799" i="94"/>
  <c r="J799" i="94"/>
  <c r="I799" i="94"/>
  <c r="H799" i="94"/>
  <c r="G799" i="94"/>
  <c r="F799" i="94"/>
  <c r="E799" i="94"/>
  <c r="D799" i="94"/>
  <c r="C799" i="94"/>
  <c r="AC798" i="94"/>
  <c r="AB798" i="94"/>
  <c r="AA798" i="94"/>
  <c r="Z798" i="94"/>
  <c r="Y798" i="94"/>
  <c r="X798" i="94"/>
  <c r="W798" i="94"/>
  <c r="V798" i="94"/>
  <c r="U798" i="94"/>
  <c r="T798" i="94"/>
  <c r="S798" i="94"/>
  <c r="R798" i="94"/>
  <c r="Q798" i="94"/>
  <c r="P798" i="94"/>
  <c r="O798" i="94"/>
  <c r="N798" i="94"/>
  <c r="M798" i="94"/>
  <c r="L798" i="94"/>
  <c r="K798" i="94"/>
  <c r="J798" i="94"/>
  <c r="I798" i="94"/>
  <c r="H798" i="94"/>
  <c r="G798" i="94"/>
  <c r="F798" i="94"/>
  <c r="E798" i="94"/>
  <c r="D798" i="94"/>
  <c r="C798" i="94"/>
  <c r="AC797" i="94"/>
  <c r="AB797" i="94"/>
  <c r="AA797" i="94"/>
  <c r="Z797" i="94"/>
  <c r="Y797" i="94"/>
  <c r="X797" i="94"/>
  <c r="W797" i="94"/>
  <c r="V797" i="94"/>
  <c r="U797" i="94"/>
  <c r="T797" i="94"/>
  <c r="S797" i="94"/>
  <c r="R797" i="94"/>
  <c r="Q797" i="94"/>
  <c r="P797" i="94"/>
  <c r="O797" i="94"/>
  <c r="N797" i="94"/>
  <c r="M797" i="94"/>
  <c r="L797" i="94"/>
  <c r="K797" i="94"/>
  <c r="J797" i="94"/>
  <c r="I797" i="94"/>
  <c r="H797" i="94"/>
  <c r="G797" i="94"/>
  <c r="F797" i="94"/>
  <c r="E797" i="94"/>
  <c r="D797" i="94"/>
  <c r="C797" i="94"/>
  <c r="AC796" i="94"/>
  <c r="AB796" i="94"/>
  <c r="AA796" i="94"/>
  <c r="Z796" i="94"/>
  <c r="Y796" i="94"/>
  <c r="X796" i="94"/>
  <c r="W796" i="94"/>
  <c r="V796" i="94"/>
  <c r="U796" i="94"/>
  <c r="T796" i="94"/>
  <c r="S796" i="94"/>
  <c r="R796" i="94"/>
  <c r="Q796" i="94"/>
  <c r="P796" i="94"/>
  <c r="O796" i="94"/>
  <c r="N796" i="94"/>
  <c r="M796" i="94"/>
  <c r="L796" i="94"/>
  <c r="K796" i="94"/>
  <c r="J796" i="94"/>
  <c r="I796" i="94"/>
  <c r="H796" i="94"/>
  <c r="G796" i="94"/>
  <c r="F796" i="94"/>
  <c r="E796" i="94"/>
  <c r="D796" i="94"/>
  <c r="C796" i="94"/>
  <c r="AC795" i="94"/>
  <c r="D795" i="94"/>
  <c r="C795" i="94"/>
  <c r="AC794" i="94"/>
  <c r="D794" i="94"/>
  <c r="C794" i="94"/>
  <c r="AC793" i="94"/>
  <c r="D793" i="94"/>
  <c r="C793" i="94"/>
  <c r="AC792" i="94"/>
  <c r="D792" i="94"/>
  <c r="C792" i="94"/>
  <c r="AC791" i="94"/>
  <c r="D791" i="94"/>
  <c r="C791" i="94"/>
  <c r="AC790" i="94"/>
  <c r="D790" i="94"/>
  <c r="C790" i="94"/>
  <c r="AC789" i="94"/>
  <c r="AB789" i="94"/>
  <c r="AA789" i="94"/>
  <c r="Z789" i="94"/>
  <c r="Y789" i="94"/>
  <c r="X789" i="94"/>
  <c r="W789" i="94"/>
  <c r="V789" i="94"/>
  <c r="U789" i="94"/>
  <c r="T789" i="94"/>
  <c r="S789" i="94"/>
  <c r="R789" i="94"/>
  <c r="Q789" i="94"/>
  <c r="P789" i="94"/>
  <c r="O789" i="94"/>
  <c r="N789" i="94"/>
  <c r="M789" i="94"/>
  <c r="L789" i="94"/>
  <c r="K789" i="94"/>
  <c r="J789" i="94"/>
  <c r="I789" i="94"/>
  <c r="H789" i="94"/>
  <c r="G789" i="94"/>
  <c r="F789" i="94"/>
  <c r="E789" i="94"/>
  <c r="D789" i="94"/>
  <c r="C789" i="94"/>
  <c r="AC788" i="94"/>
  <c r="AB788" i="94"/>
  <c r="AA788" i="94"/>
  <c r="Z788" i="94"/>
  <c r="Y788" i="94"/>
  <c r="X788" i="94"/>
  <c r="W788" i="94"/>
  <c r="V788" i="94"/>
  <c r="U788" i="94"/>
  <c r="T788" i="94"/>
  <c r="S788" i="94"/>
  <c r="R788" i="94"/>
  <c r="Q788" i="94"/>
  <c r="P788" i="94"/>
  <c r="O788" i="94"/>
  <c r="N788" i="94"/>
  <c r="M788" i="94"/>
  <c r="L788" i="94"/>
  <c r="K788" i="94"/>
  <c r="J788" i="94"/>
  <c r="I788" i="94"/>
  <c r="H788" i="94"/>
  <c r="G788" i="94"/>
  <c r="F788" i="94"/>
  <c r="E788" i="94"/>
  <c r="D788" i="94"/>
  <c r="C788" i="94"/>
  <c r="AC787" i="94"/>
  <c r="AB787" i="94"/>
  <c r="AA787" i="94"/>
  <c r="Z787" i="94"/>
  <c r="Y787" i="94"/>
  <c r="X787" i="94"/>
  <c r="W787" i="94"/>
  <c r="V787" i="94"/>
  <c r="U787" i="94"/>
  <c r="T787" i="94"/>
  <c r="S787" i="94"/>
  <c r="R787" i="94"/>
  <c r="Q787" i="94"/>
  <c r="P787" i="94"/>
  <c r="O787" i="94"/>
  <c r="N787" i="94"/>
  <c r="M787" i="94"/>
  <c r="L787" i="94"/>
  <c r="K787" i="94"/>
  <c r="J787" i="94"/>
  <c r="I787" i="94"/>
  <c r="H787" i="94"/>
  <c r="G787" i="94"/>
  <c r="F787" i="94"/>
  <c r="E787" i="94"/>
  <c r="D787" i="94"/>
  <c r="C787" i="94"/>
  <c r="AC786" i="94"/>
  <c r="AB786" i="94"/>
  <c r="AA786" i="94"/>
  <c r="Z786" i="94"/>
  <c r="Y786" i="94"/>
  <c r="X786" i="94"/>
  <c r="W786" i="94"/>
  <c r="V786" i="94"/>
  <c r="U786" i="94"/>
  <c r="T786" i="94"/>
  <c r="S786" i="94"/>
  <c r="R786" i="94"/>
  <c r="Q786" i="94"/>
  <c r="P786" i="94"/>
  <c r="O786" i="94"/>
  <c r="N786" i="94"/>
  <c r="M786" i="94"/>
  <c r="L786" i="94"/>
  <c r="K786" i="94"/>
  <c r="J786" i="94"/>
  <c r="I786" i="94"/>
  <c r="H786" i="94"/>
  <c r="G786" i="94"/>
  <c r="F786" i="94"/>
  <c r="E786" i="94"/>
  <c r="D786" i="94"/>
  <c r="C786" i="94"/>
  <c r="AC785" i="94"/>
  <c r="D785" i="94"/>
  <c r="C785" i="94"/>
  <c r="AC784" i="94"/>
  <c r="D784" i="94"/>
  <c r="C784" i="94"/>
  <c r="AC783" i="94"/>
  <c r="D783" i="94"/>
  <c r="C783" i="94"/>
  <c r="AC782" i="94"/>
  <c r="D782" i="94"/>
  <c r="C782" i="94"/>
  <c r="AC781" i="94"/>
  <c r="D781" i="94"/>
  <c r="C781" i="94"/>
  <c r="AC780" i="94"/>
  <c r="D780" i="94"/>
  <c r="C780" i="94"/>
  <c r="AC779" i="94"/>
  <c r="AB779" i="94"/>
  <c r="AA779" i="94"/>
  <c r="Z779" i="94"/>
  <c r="Y779" i="94"/>
  <c r="X779" i="94"/>
  <c r="W779" i="94"/>
  <c r="V779" i="94"/>
  <c r="U779" i="94"/>
  <c r="T779" i="94"/>
  <c r="S779" i="94"/>
  <c r="R779" i="94"/>
  <c r="Q779" i="94"/>
  <c r="P779" i="94"/>
  <c r="O779" i="94"/>
  <c r="N779" i="94"/>
  <c r="M779" i="94"/>
  <c r="L779" i="94"/>
  <c r="K779" i="94"/>
  <c r="J779" i="94"/>
  <c r="I779" i="94"/>
  <c r="H779" i="94"/>
  <c r="G779" i="94"/>
  <c r="F779" i="94"/>
  <c r="E779" i="94"/>
  <c r="D779" i="94"/>
  <c r="C779" i="94"/>
  <c r="AC778" i="94"/>
  <c r="AB778" i="94"/>
  <c r="AA778" i="94"/>
  <c r="Z778" i="94"/>
  <c r="Y778" i="94"/>
  <c r="X778" i="94"/>
  <c r="W778" i="94"/>
  <c r="V778" i="94"/>
  <c r="U778" i="94"/>
  <c r="T778" i="94"/>
  <c r="S778" i="94"/>
  <c r="R778" i="94"/>
  <c r="Q778" i="94"/>
  <c r="P778" i="94"/>
  <c r="O778" i="94"/>
  <c r="N778" i="94"/>
  <c r="M778" i="94"/>
  <c r="L778" i="94"/>
  <c r="K778" i="94"/>
  <c r="J778" i="94"/>
  <c r="I778" i="94"/>
  <c r="H778" i="94"/>
  <c r="G778" i="94"/>
  <c r="F778" i="94"/>
  <c r="E778" i="94"/>
  <c r="D778" i="94"/>
  <c r="C778" i="94"/>
  <c r="AC777" i="94"/>
  <c r="AB777" i="94"/>
  <c r="AA777" i="94"/>
  <c r="Z777" i="94"/>
  <c r="Y777" i="94"/>
  <c r="X777" i="94"/>
  <c r="W777" i="94"/>
  <c r="V777" i="94"/>
  <c r="U777" i="94"/>
  <c r="T777" i="94"/>
  <c r="S777" i="94"/>
  <c r="R777" i="94"/>
  <c r="Q777" i="94"/>
  <c r="P777" i="94"/>
  <c r="O777" i="94"/>
  <c r="N777" i="94"/>
  <c r="M777" i="94"/>
  <c r="L777" i="94"/>
  <c r="K777" i="94"/>
  <c r="J777" i="94"/>
  <c r="I777" i="94"/>
  <c r="H777" i="94"/>
  <c r="G777" i="94"/>
  <c r="F777" i="94"/>
  <c r="E777" i="94"/>
  <c r="D777" i="94"/>
  <c r="C777" i="94"/>
  <c r="AC776" i="94"/>
  <c r="AB776" i="94"/>
  <c r="AA776" i="94"/>
  <c r="Z776" i="94"/>
  <c r="Y776" i="94"/>
  <c r="X776" i="94"/>
  <c r="W776" i="94"/>
  <c r="V776" i="94"/>
  <c r="U776" i="94"/>
  <c r="T776" i="94"/>
  <c r="S776" i="94"/>
  <c r="R776" i="94"/>
  <c r="Q776" i="94"/>
  <c r="P776" i="94"/>
  <c r="O776" i="94"/>
  <c r="N776" i="94"/>
  <c r="M776" i="94"/>
  <c r="L776" i="94"/>
  <c r="K776" i="94"/>
  <c r="J776" i="94"/>
  <c r="I776" i="94"/>
  <c r="H776" i="94"/>
  <c r="G776" i="94"/>
  <c r="F776" i="94"/>
  <c r="E776" i="94"/>
  <c r="D776" i="94"/>
  <c r="C776" i="94"/>
  <c r="AC775" i="94"/>
  <c r="D775" i="94"/>
  <c r="C775" i="94"/>
  <c r="AC774" i="94"/>
  <c r="D774" i="94"/>
  <c r="C774" i="94"/>
  <c r="AC773" i="94"/>
  <c r="D773" i="94"/>
  <c r="C773" i="94"/>
  <c r="AC772" i="94"/>
  <c r="D772" i="94"/>
  <c r="C772" i="94"/>
  <c r="AC771" i="94"/>
  <c r="D771" i="94"/>
  <c r="C771" i="94"/>
  <c r="AC770" i="94"/>
  <c r="D770" i="94"/>
  <c r="C770" i="94"/>
  <c r="AC769" i="94"/>
  <c r="AB769" i="94"/>
  <c r="AA769" i="94"/>
  <c r="Z769" i="94"/>
  <c r="Y769" i="94"/>
  <c r="X769" i="94"/>
  <c r="W769" i="94"/>
  <c r="V769" i="94"/>
  <c r="U769" i="94"/>
  <c r="T769" i="94"/>
  <c r="S769" i="94"/>
  <c r="R769" i="94"/>
  <c r="Q769" i="94"/>
  <c r="P769" i="94"/>
  <c r="O769" i="94"/>
  <c r="N769" i="94"/>
  <c r="M769" i="94"/>
  <c r="L769" i="94"/>
  <c r="K769" i="94"/>
  <c r="J769" i="94"/>
  <c r="I769" i="94"/>
  <c r="H769" i="94"/>
  <c r="G769" i="94"/>
  <c r="F769" i="94"/>
  <c r="E769" i="94"/>
  <c r="D769" i="94"/>
  <c r="C769" i="94"/>
  <c r="AC768" i="94"/>
  <c r="AB768" i="94"/>
  <c r="AA768" i="94"/>
  <c r="Z768" i="94"/>
  <c r="Y768" i="94"/>
  <c r="X768" i="94"/>
  <c r="W768" i="94"/>
  <c r="V768" i="94"/>
  <c r="U768" i="94"/>
  <c r="T768" i="94"/>
  <c r="S768" i="94"/>
  <c r="R768" i="94"/>
  <c r="Q768" i="94"/>
  <c r="P768" i="94"/>
  <c r="O768" i="94"/>
  <c r="N768" i="94"/>
  <c r="M768" i="94"/>
  <c r="L768" i="94"/>
  <c r="K768" i="94"/>
  <c r="J768" i="94"/>
  <c r="I768" i="94"/>
  <c r="H768" i="94"/>
  <c r="G768" i="94"/>
  <c r="F768" i="94"/>
  <c r="E768" i="94"/>
  <c r="D768" i="94"/>
  <c r="C768" i="94"/>
  <c r="AC767" i="94"/>
  <c r="AB767" i="94"/>
  <c r="AA767" i="94"/>
  <c r="Z767" i="94"/>
  <c r="Y767" i="94"/>
  <c r="X767" i="94"/>
  <c r="W767" i="94"/>
  <c r="V767" i="94"/>
  <c r="U767" i="94"/>
  <c r="T767" i="94"/>
  <c r="S767" i="94"/>
  <c r="R767" i="94"/>
  <c r="Q767" i="94"/>
  <c r="P767" i="94"/>
  <c r="O767" i="94"/>
  <c r="N767" i="94"/>
  <c r="M767" i="94"/>
  <c r="L767" i="94"/>
  <c r="K767" i="94"/>
  <c r="J767" i="94"/>
  <c r="I767" i="94"/>
  <c r="H767" i="94"/>
  <c r="G767" i="94"/>
  <c r="F767" i="94"/>
  <c r="E767" i="94"/>
  <c r="D767" i="94"/>
  <c r="C767" i="94"/>
  <c r="AC766" i="94"/>
  <c r="AB766" i="94"/>
  <c r="AA766" i="94"/>
  <c r="Z766" i="94"/>
  <c r="Y766" i="94"/>
  <c r="X766" i="94"/>
  <c r="W766" i="94"/>
  <c r="V766" i="94"/>
  <c r="U766" i="94"/>
  <c r="T766" i="94"/>
  <c r="S766" i="94"/>
  <c r="R766" i="94"/>
  <c r="Q766" i="94"/>
  <c r="P766" i="94"/>
  <c r="O766" i="94"/>
  <c r="N766" i="94"/>
  <c r="M766" i="94"/>
  <c r="L766" i="94"/>
  <c r="K766" i="94"/>
  <c r="J766" i="94"/>
  <c r="I766" i="94"/>
  <c r="H766" i="94"/>
  <c r="G766" i="94"/>
  <c r="F766" i="94"/>
  <c r="E766" i="94"/>
  <c r="D766" i="94"/>
  <c r="C766" i="94"/>
  <c r="AC765" i="94"/>
  <c r="D765" i="94"/>
  <c r="C765" i="94"/>
  <c r="AC764" i="94"/>
  <c r="D764" i="94"/>
  <c r="C764" i="94"/>
  <c r="AC763" i="94"/>
  <c r="D763" i="94"/>
  <c r="C763" i="94"/>
  <c r="AC762" i="94"/>
  <c r="D762" i="94"/>
  <c r="C762" i="94"/>
  <c r="AC761" i="94"/>
  <c r="D761" i="94"/>
  <c r="C761" i="94"/>
  <c r="AC760" i="94"/>
  <c r="D760" i="94"/>
  <c r="C760" i="94"/>
  <c r="AC759" i="94"/>
  <c r="AB759" i="94"/>
  <c r="AA759" i="94"/>
  <c r="Z759" i="94"/>
  <c r="Y759" i="94"/>
  <c r="X759" i="94"/>
  <c r="W759" i="94"/>
  <c r="V759" i="94"/>
  <c r="U759" i="94"/>
  <c r="T759" i="94"/>
  <c r="S759" i="94"/>
  <c r="R759" i="94"/>
  <c r="Q759" i="94"/>
  <c r="P759" i="94"/>
  <c r="O759" i="94"/>
  <c r="N759" i="94"/>
  <c r="M759" i="94"/>
  <c r="L759" i="94"/>
  <c r="K759" i="94"/>
  <c r="J759" i="94"/>
  <c r="I759" i="94"/>
  <c r="H759" i="94"/>
  <c r="G759" i="94"/>
  <c r="F759" i="94"/>
  <c r="E759" i="94"/>
  <c r="D759" i="94"/>
  <c r="C759" i="94"/>
  <c r="AC758" i="94"/>
  <c r="AB758" i="94"/>
  <c r="AA758" i="94"/>
  <c r="Z758" i="94"/>
  <c r="Y758" i="94"/>
  <c r="X758" i="94"/>
  <c r="W758" i="94"/>
  <c r="V758" i="94"/>
  <c r="U758" i="94"/>
  <c r="T758" i="94"/>
  <c r="S758" i="94"/>
  <c r="R758" i="94"/>
  <c r="Q758" i="94"/>
  <c r="P758" i="94"/>
  <c r="O758" i="94"/>
  <c r="N758" i="94"/>
  <c r="M758" i="94"/>
  <c r="L758" i="94"/>
  <c r="K758" i="94"/>
  <c r="J758" i="94"/>
  <c r="I758" i="94"/>
  <c r="H758" i="94"/>
  <c r="G758" i="94"/>
  <c r="F758" i="94"/>
  <c r="E758" i="94"/>
  <c r="D758" i="94"/>
  <c r="C758" i="94"/>
  <c r="AC757" i="94"/>
  <c r="AB757" i="94"/>
  <c r="AA757" i="94"/>
  <c r="Z757" i="94"/>
  <c r="Y757" i="94"/>
  <c r="X757" i="94"/>
  <c r="W757" i="94"/>
  <c r="V757" i="94"/>
  <c r="U757" i="94"/>
  <c r="T757" i="94"/>
  <c r="S757" i="94"/>
  <c r="R757" i="94"/>
  <c r="Q757" i="94"/>
  <c r="P757" i="94"/>
  <c r="O757" i="94"/>
  <c r="N757" i="94"/>
  <c r="M757" i="94"/>
  <c r="L757" i="94"/>
  <c r="K757" i="94"/>
  <c r="J757" i="94"/>
  <c r="I757" i="94"/>
  <c r="H757" i="94"/>
  <c r="G757" i="94"/>
  <c r="F757" i="94"/>
  <c r="E757" i="94"/>
  <c r="D757" i="94"/>
  <c r="C757" i="94"/>
  <c r="AC756" i="94"/>
  <c r="AB756" i="94"/>
  <c r="AA756" i="94"/>
  <c r="Z756" i="94"/>
  <c r="Y756" i="94"/>
  <c r="X756" i="94"/>
  <c r="W756" i="94"/>
  <c r="V756" i="94"/>
  <c r="U756" i="94"/>
  <c r="T756" i="94"/>
  <c r="S756" i="94"/>
  <c r="R756" i="94"/>
  <c r="Q756" i="94"/>
  <c r="P756" i="94"/>
  <c r="O756" i="94"/>
  <c r="N756" i="94"/>
  <c r="M756" i="94"/>
  <c r="L756" i="94"/>
  <c r="K756" i="94"/>
  <c r="J756" i="94"/>
  <c r="I756" i="94"/>
  <c r="H756" i="94"/>
  <c r="G756" i="94"/>
  <c r="F756" i="94"/>
  <c r="E756" i="94"/>
  <c r="D756" i="94"/>
  <c r="C756" i="94"/>
  <c r="AC755" i="94"/>
  <c r="D755" i="94"/>
  <c r="C755" i="94"/>
  <c r="AC754" i="94"/>
  <c r="D754" i="94"/>
  <c r="C754" i="94"/>
  <c r="AC753" i="94"/>
  <c r="D753" i="94"/>
  <c r="C753" i="94"/>
  <c r="AC752" i="94"/>
  <c r="D752" i="94"/>
  <c r="C752" i="94"/>
  <c r="AC751" i="94"/>
  <c r="D751" i="94"/>
  <c r="C751" i="94"/>
  <c r="AC750" i="94"/>
  <c r="D750" i="94"/>
  <c r="C750" i="94"/>
  <c r="AC749" i="94"/>
  <c r="AB749" i="94"/>
  <c r="AA749" i="94"/>
  <c r="Z749" i="94"/>
  <c r="Y749" i="94"/>
  <c r="X749" i="94"/>
  <c r="W749" i="94"/>
  <c r="V749" i="94"/>
  <c r="U749" i="94"/>
  <c r="T749" i="94"/>
  <c r="S749" i="94"/>
  <c r="R749" i="94"/>
  <c r="Q749" i="94"/>
  <c r="P749" i="94"/>
  <c r="O749" i="94"/>
  <c r="N749" i="94"/>
  <c r="M749" i="94"/>
  <c r="L749" i="94"/>
  <c r="K749" i="94"/>
  <c r="J749" i="94"/>
  <c r="I749" i="94"/>
  <c r="H749" i="94"/>
  <c r="G749" i="94"/>
  <c r="F749" i="94"/>
  <c r="E749" i="94"/>
  <c r="D749" i="94"/>
  <c r="C749" i="94"/>
  <c r="AC748" i="94"/>
  <c r="AB748" i="94"/>
  <c r="AA748" i="94"/>
  <c r="Z748" i="94"/>
  <c r="Y748" i="94"/>
  <c r="X748" i="94"/>
  <c r="W748" i="94"/>
  <c r="V748" i="94"/>
  <c r="U748" i="94"/>
  <c r="T748" i="94"/>
  <c r="S748" i="94"/>
  <c r="R748" i="94"/>
  <c r="Q748" i="94"/>
  <c r="P748" i="94"/>
  <c r="O748" i="94"/>
  <c r="N748" i="94"/>
  <c r="M748" i="94"/>
  <c r="L748" i="94"/>
  <c r="K748" i="94"/>
  <c r="J748" i="94"/>
  <c r="I748" i="94"/>
  <c r="H748" i="94"/>
  <c r="G748" i="94"/>
  <c r="F748" i="94"/>
  <c r="E748" i="94"/>
  <c r="D748" i="94"/>
  <c r="C748" i="94"/>
  <c r="AC747" i="94"/>
  <c r="AB747" i="94"/>
  <c r="AA747" i="94"/>
  <c r="Z747" i="94"/>
  <c r="Y747" i="94"/>
  <c r="X747" i="94"/>
  <c r="W747" i="94"/>
  <c r="V747" i="94"/>
  <c r="U747" i="94"/>
  <c r="T747" i="94"/>
  <c r="S747" i="94"/>
  <c r="R747" i="94"/>
  <c r="Q747" i="94"/>
  <c r="P747" i="94"/>
  <c r="O747" i="94"/>
  <c r="N747" i="94"/>
  <c r="M747" i="94"/>
  <c r="L747" i="94"/>
  <c r="K747" i="94"/>
  <c r="J747" i="94"/>
  <c r="I747" i="94"/>
  <c r="H747" i="94"/>
  <c r="G747" i="94"/>
  <c r="F747" i="94"/>
  <c r="E747" i="94"/>
  <c r="D747" i="94"/>
  <c r="C747" i="94"/>
  <c r="AC746" i="94"/>
  <c r="AB746" i="94"/>
  <c r="AA746" i="94"/>
  <c r="Z746" i="94"/>
  <c r="Y746" i="94"/>
  <c r="X746" i="94"/>
  <c r="W746" i="94"/>
  <c r="V746" i="94"/>
  <c r="U746" i="94"/>
  <c r="T746" i="94"/>
  <c r="S746" i="94"/>
  <c r="R746" i="94"/>
  <c r="Q746" i="94"/>
  <c r="P746" i="94"/>
  <c r="O746" i="94"/>
  <c r="N746" i="94"/>
  <c r="M746" i="94"/>
  <c r="L746" i="94"/>
  <c r="K746" i="94"/>
  <c r="J746" i="94"/>
  <c r="I746" i="94"/>
  <c r="H746" i="94"/>
  <c r="G746" i="94"/>
  <c r="F746" i="94"/>
  <c r="E746" i="94"/>
  <c r="D746" i="94"/>
  <c r="C746" i="94"/>
  <c r="AC745" i="94"/>
  <c r="D745" i="94"/>
  <c r="C745" i="94"/>
  <c r="AC744" i="94"/>
  <c r="D744" i="94"/>
  <c r="C744" i="94"/>
  <c r="AC743" i="94"/>
  <c r="D743" i="94"/>
  <c r="C743" i="94"/>
  <c r="AC742" i="94"/>
  <c r="D742" i="94"/>
  <c r="C742" i="94"/>
  <c r="AC741" i="94"/>
  <c r="D741" i="94"/>
  <c r="C741" i="94"/>
  <c r="AC740" i="94"/>
  <c r="D740" i="94"/>
  <c r="C740" i="94"/>
  <c r="AC739" i="94"/>
  <c r="AB739" i="94"/>
  <c r="AA739" i="94"/>
  <c r="Z739" i="94"/>
  <c r="Y739" i="94"/>
  <c r="X739" i="94"/>
  <c r="W739" i="94"/>
  <c r="V739" i="94"/>
  <c r="U739" i="94"/>
  <c r="T739" i="94"/>
  <c r="S739" i="94"/>
  <c r="R739" i="94"/>
  <c r="Q739" i="94"/>
  <c r="P739" i="94"/>
  <c r="O739" i="94"/>
  <c r="N739" i="94"/>
  <c r="M739" i="94"/>
  <c r="L739" i="94"/>
  <c r="K739" i="94"/>
  <c r="J739" i="94"/>
  <c r="I739" i="94"/>
  <c r="H739" i="94"/>
  <c r="G739" i="94"/>
  <c r="F739" i="94"/>
  <c r="E739" i="94"/>
  <c r="D739" i="94"/>
  <c r="C739" i="94"/>
  <c r="AC738" i="94"/>
  <c r="AB738" i="94"/>
  <c r="AA738" i="94"/>
  <c r="Z738" i="94"/>
  <c r="Y738" i="94"/>
  <c r="X738" i="94"/>
  <c r="W738" i="94"/>
  <c r="V738" i="94"/>
  <c r="U738" i="94"/>
  <c r="T738" i="94"/>
  <c r="S738" i="94"/>
  <c r="R738" i="94"/>
  <c r="Q738" i="94"/>
  <c r="P738" i="94"/>
  <c r="O738" i="94"/>
  <c r="N738" i="94"/>
  <c r="M738" i="94"/>
  <c r="L738" i="94"/>
  <c r="K738" i="94"/>
  <c r="J738" i="94"/>
  <c r="I738" i="94"/>
  <c r="H738" i="94"/>
  <c r="G738" i="94"/>
  <c r="F738" i="94"/>
  <c r="E738" i="94"/>
  <c r="D738" i="94"/>
  <c r="C738" i="94"/>
  <c r="AC737" i="94"/>
  <c r="AB737" i="94"/>
  <c r="AA737" i="94"/>
  <c r="Z737" i="94"/>
  <c r="Y737" i="94"/>
  <c r="X737" i="94"/>
  <c r="W737" i="94"/>
  <c r="V737" i="94"/>
  <c r="U737" i="94"/>
  <c r="T737" i="94"/>
  <c r="S737" i="94"/>
  <c r="R737" i="94"/>
  <c r="Q737" i="94"/>
  <c r="P737" i="94"/>
  <c r="O737" i="94"/>
  <c r="N737" i="94"/>
  <c r="M737" i="94"/>
  <c r="L737" i="94"/>
  <c r="K737" i="94"/>
  <c r="J737" i="94"/>
  <c r="I737" i="94"/>
  <c r="H737" i="94"/>
  <c r="G737" i="94"/>
  <c r="F737" i="94"/>
  <c r="E737" i="94"/>
  <c r="D737" i="94"/>
  <c r="C737" i="94"/>
  <c r="AC736" i="94"/>
  <c r="AB736" i="94"/>
  <c r="AA736" i="94"/>
  <c r="Z736" i="94"/>
  <c r="Y736" i="94"/>
  <c r="X736" i="94"/>
  <c r="W736" i="94"/>
  <c r="V736" i="94"/>
  <c r="U736" i="94"/>
  <c r="T736" i="94"/>
  <c r="S736" i="94"/>
  <c r="R736" i="94"/>
  <c r="Q736" i="94"/>
  <c r="P736" i="94"/>
  <c r="O736" i="94"/>
  <c r="N736" i="94"/>
  <c r="M736" i="94"/>
  <c r="L736" i="94"/>
  <c r="K736" i="94"/>
  <c r="J736" i="94"/>
  <c r="I736" i="94"/>
  <c r="H736" i="94"/>
  <c r="G736" i="94"/>
  <c r="F736" i="94"/>
  <c r="E736" i="94"/>
  <c r="D736" i="94"/>
  <c r="C736" i="94"/>
  <c r="AC735" i="94"/>
  <c r="D735" i="94"/>
  <c r="C735" i="94"/>
  <c r="AC734" i="94"/>
  <c r="D734" i="94"/>
  <c r="C734" i="94"/>
  <c r="AC733" i="94"/>
  <c r="D733" i="94"/>
  <c r="C733" i="94"/>
  <c r="AC732" i="94"/>
  <c r="D732" i="94"/>
  <c r="C732" i="94"/>
  <c r="AC731" i="94"/>
  <c r="D731" i="94"/>
  <c r="C731" i="94"/>
  <c r="AC730" i="94"/>
  <c r="D730" i="94"/>
  <c r="C730" i="94"/>
  <c r="AC729" i="94"/>
  <c r="AB729" i="94"/>
  <c r="AA729" i="94"/>
  <c r="Z729" i="94"/>
  <c r="Y729" i="94"/>
  <c r="X729" i="94"/>
  <c r="W729" i="94"/>
  <c r="V729" i="94"/>
  <c r="U729" i="94"/>
  <c r="T729" i="94"/>
  <c r="S729" i="94"/>
  <c r="R729" i="94"/>
  <c r="Q729" i="94"/>
  <c r="P729" i="94"/>
  <c r="O729" i="94"/>
  <c r="N729" i="94"/>
  <c r="M729" i="94"/>
  <c r="L729" i="94"/>
  <c r="K729" i="94"/>
  <c r="J729" i="94"/>
  <c r="I729" i="94"/>
  <c r="H729" i="94"/>
  <c r="G729" i="94"/>
  <c r="F729" i="94"/>
  <c r="E729" i="94"/>
  <c r="D729" i="94"/>
  <c r="C729" i="94"/>
  <c r="AC728" i="94"/>
  <c r="AB728" i="94"/>
  <c r="AA728" i="94"/>
  <c r="Z728" i="94"/>
  <c r="Y728" i="94"/>
  <c r="X728" i="94"/>
  <c r="W728" i="94"/>
  <c r="V728" i="94"/>
  <c r="U728" i="94"/>
  <c r="T728" i="94"/>
  <c r="S728" i="94"/>
  <c r="R728" i="94"/>
  <c r="Q728" i="94"/>
  <c r="P728" i="94"/>
  <c r="O728" i="94"/>
  <c r="N728" i="94"/>
  <c r="M728" i="94"/>
  <c r="L728" i="94"/>
  <c r="K728" i="94"/>
  <c r="J728" i="94"/>
  <c r="I728" i="94"/>
  <c r="H728" i="94"/>
  <c r="G728" i="94"/>
  <c r="F728" i="94"/>
  <c r="E728" i="94"/>
  <c r="D728" i="94"/>
  <c r="C728" i="94"/>
  <c r="AC727" i="94"/>
  <c r="AB727" i="94"/>
  <c r="AA727" i="94"/>
  <c r="Z727" i="94"/>
  <c r="Y727" i="94"/>
  <c r="X727" i="94"/>
  <c r="W727" i="94"/>
  <c r="V727" i="94"/>
  <c r="U727" i="94"/>
  <c r="T727" i="94"/>
  <c r="S727" i="94"/>
  <c r="R727" i="94"/>
  <c r="Q727" i="94"/>
  <c r="P727" i="94"/>
  <c r="O727" i="94"/>
  <c r="N727" i="94"/>
  <c r="M727" i="94"/>
  <c r="L727" i="94"/>
  <c r="K727" i="94"/>
  <c r="J727" i="94"/>
  <c r="I727" i="94"/>
  <c r="H727" i="94"/>
  <c r="G727" i="94"/>
  <c r="F727" i="94"/>
  <c r="E727" i="94"/>
  <c r="D727" i="94"/>
  <c r="C727" i="94"/>
  <c r="AC726" i="94"/>
  <c r="AB726" i="94"/>
  <c r="AA726" i="94"/>
  <c r="Z726" i="94"/>
  <c r="Y726" i="94"/>
  <c r="X726" i="94"/>
  <c r="W726" i="94"/>
  <c r="V726" i="94"/>
  <c r="U726" i="94"/>
  <c r="T726" i="94"/>
  <c r="S726" i="94"/>
  <c r="R726" i="94"/>
  <c r="Q726" i="94"/>
  <c r="P726" i="94"/>
  <c r="O726" i="94"/>
  <c r="N726" i="94"/>
  <c r="M726" i="94"/>
  <c r="L726" i="94"/>
  <c r="K726" i="94"/>
  <c r="J726" i="94"/>
  <c r="I726" i="94"/>
  <c r="H726" i="94"/>
  <c r="G726" i="94"/>
  <c r="F726" i="94"/>
  <c r="E726" i="94"/>
  <c r="D726" i="94"/>
  <c r="C726" i="94"/>
  <c r="AC725" i="94"/>
  <c r="D725" i="94"/>
  <c r="C725" i="94"/>
  <c r="AC724" i="94"/>
  <c r="D724" i="94"/>
  <c r="C724" i="94"/>
  <c r="AC723" i="94"/>
  <c r="D723" i="94"/>
  <c r="C723" i="94"/>
  <c r="AC722" i="94"/>
  <c r="D722" i="94"/>
  <c r="C722" i="94"/>
  <c r="AC721" i="94"/>
  <c r="D721" i="94"/>
  <c r="C721" i="94"/>
  <c r="AC720" i="94"/>
  <c r="D720" i="94"/>
  <c r="C720" i="94"/>
  <c r="AC719" i="94"/>
  <c r="AB719" i="94"/>
  <c r="AA719" i="94"/>
  <c r="Z719" i="94"/>
  <c r="Y719" i="94"/>
  <c r="X719" i="94"/>
  <c r="W719" i="94"/>
  <c r="V719" i="94"/>
  <c r="U719" i="94"/>
  <c r="T719" i="94"/>
  <c r="S719" i="94"/>
  <c r="R719" i="94"/>
  <c r="Q719" i="94"/>
  <c r="P719" i="94"/>
  <c r="O719" i="94"/>
  <c r="N719" i="94"/>
  <c r="M719" i="94"/>
  <c r="L719" i="94"/>
  <c r="K719" i="94"/>
  <c r="J719" i="94"/>
  <c r="I719" i="94"/>
  <c r="H719" i="94"/>
  <c r="G719" i="94"/>
  <c r="F719" i="94"/>
  <c r="E719" i="94"/>
  <c r="D719" i="94"/>
  <c r="C719" i="94"/>
  <c r="AC718" i="94"/>
  <c r="AB718" i="94"/>
  <c r="AA718" i="94"/>
  <c r="Z718" i="94"/>
  <c r="Y718" i="94"/>
  <c r="X718" i="94"/>
  <c r="W718" i="94"/>
  <c r="V718" i="94"/>
  <c r="U718" i="94"/>
  <c r="T718" i="94"/>
  <c r="S718" i="94"/>
  <c r="R718" i="94"/>
  <c r="Q718" i="94"/>
  <c r="P718" i="94"/>
  <c r="O718" i="94"/>
  <c r="N718" i="94"/>
  <c r="M718" i="94"/>
  <c r="L718" i="94"/>
  <c r="K718" i="94"/>
  <c r="J718" i="94"/>
  <c r="I718" i="94"/>
  <c r="H718" i="94"/>
  <c r="G718" i="94"/>
  <c r="F718" i="94"/>
  <c r="E718" i="94"/>
  <c r="D718" i="94"/>
  <c r="C718" i="94"/>
  <c r="AC717" i="94"/>
  <c r="AB717" i="94"/>
  <c r="AA717" i="94"/>
  <c r="Z717" i="94"/>
  <c r="Y717" i="94"/>
  <c r="X717" i="94"/>
  <c r="W717" i="94"/>
  <c r="V717" i="94"/>
  <c r="U717" i="94"/>
  <c r="T717" i="94"/>
  <c r="S717" i="94"/>
  <c r="R717" i="94"/>
  <c r="Q717" i="94"/>
  <c r="P717" i="94"/>
  <c r="O717" i="94"/>
  <c r="N717" i="94"/>
  <c r="M717" i="94"/>
  <c r="L717" i="94"/>
  <c r="K717" i="94"/>
  <c r="J717" i="94"/>
  <c r="I717" i="94"/>
  <c r="H717" i="94"/>
  <c r="G717" i="94"/>
  <c r="F717" i="94"/>
  <c r="E717" i="94"/>
  <c r="D717" i="94"/>
  <c r="C717" i="94"/>
  <c r="AC716" i="94"/>
  <c r="AB716" i="94"/>
  <c r="AA716" i="94"/>
  <c r="Z716" i="94"/>
  <c r="Y716" i="94"/>
  <c r="X716" i="94"/>
  <c r="W716" i="94"/>
  <c r="V716" i="94"/>
  <c r="U716" i="94"/>
  <c r="T716" i="94"/>
  <c r="S716" i="94"/>
  <c r="R716" i="94"/>
  <c r="Q716" i="94"/>
  <c r="P716" i="94"/>
  <c r="O716" i="94"/>
  <c r="N716" i="94"/>
  <c r="M716" i="94"/>
  <c r="L716" i="94"/>
  <c r="K716" i="94"/>
  <c r="J716" i="94"/>
  <c r="I716" i="94"/>
  <c r="H716" i="94"/>
  <c r="G716" i="94"/>
  <c r="F716" i="94"/>
  <c r="E716" i="94"/>
  <c r="D716" i="94"/>
  <c r="C716" i="94"/>
  <c r="AC715" i="94"/>
  <c r="D715" i="94"/>
  <c r="C715" i="94"/>
  <c r="AC714" i="94"/>
  <c r="D714" i="94"/>
  <c r="C714" i="94"/>
  <c r="AC713" i="94"/>
  <c r="D713" i="94"/>
  <c r="C713" i="94"/>
  <c r="AC712" i="94"/>
  <c r="D712" i="94"/>
  <c r="C712" i="94"/>
  <c r="AC711" i="94"/>
  <c r="D711" i="94"/>
  <c r="C711" i="94"/>
  <c r="AC710" i="94"/>
  <c r="D710" i="94"/>
  <c r="C710" i="94"/>
  <c r="AC709" i="94"/>
  <c r="AB709" i="94"/>
  <c r="AA709" i="94"/>
  <c r="Z709" i="94"/>
  <c r="Y709" i="94"/>
  <c r="X709" i="94"/>
  <c r="W709" i="94"/>
  <c r="V709" i="94"/>
  <c r="U709" i="94"/>
  <c r="T709" i="94"/>
  <c r="S709" i="94"/>
  <c r="R709" i="94"/>
  <c r="Q709" i="94"/>
  <c r="P709" i="94"/>
  <c r="O709" i="94"/>
  <c r="N709" i="94"/>
  <c r="M709" i="94"/>
  <c r="L709" i="94"/>
  <c r="K709" i="94"/>
  <c r="J709" i="94"/>
  <c r="I709" i="94"/>
  <c r="H709" i="94"/>
  <c r="G709" i="94"/>
  <c r="F709" i="94"/>
  <c r="E709" i="94"/>
  <c r="D709" i="94"/>
  <c r="C709" i="94"/>
  <c r="AC708" i="94"/>
  <c r="AB708" i="94"/>
  <c r="AA708" i="94"/>
  <c r="Z708" i="94"/>
  <c r="Y708" i="94"/>
  <c r="X708" i="94"/>
  <c r="W708" i="94"/>
  <c r="V708" i="94"/>
  <c r="U708" i="94"/>
  <c r="T708" i="94"/>
  <c r="S708" i="94"/>
  <c r="R708" i="94"/>
  <c r="Q708" i="94"/>
  <c r="P708" i="94"/>
  <c r="O708" i="94"/>
  <c r="N708" i="94"/>
  <c r="M708" i="94"/>
  <c r="L708" i="94"/>
  <c r="K708" i="94"/>
  <c r="J708" i="94"/>
  <c r="I708" i="94"/>
  <c r="H708" i="94"/>
  <c r="G708" i="94"/>
  <c r="F708" i="94"/>
  <c r="E708" i="94"/>
  <c r="D708" i="94"/>
  <c r="C708" i="94"/>
  <c r="AC707" i="94"/>
  <c r="AB707" i="94"/>
  <c r="AA707" i="94"/>
  <c r="Z707" i="94"/>
  <c r="Y707" i="94"/>
  <c r="X707" i="94"/>
  <c r="W707" i="94"/>
  <c r="V707" i="94"/>
  <c r="U707" i="94"/>
  <c r="T707" i="94"/>
  <c r="S707" i="94"/>
  <c r="R707" i="94"/>
  <c r="Q707" i="94"/>
  <c r="P707" i="94"/>
  <c r="O707" i="94"/>
  <c r="N707" i="94"/>
  <c r="M707" i="94"/>
  <c r="L707" i="94"/>
  <c r="K707" i="94"/>
  <c r="J707" i="94"/>
  <c r="I707" i="94"/>
  <c r="H707" i="94"/>
  <c r="G707" i="94"/>
  <c r="F707" i="94"/>
  <c r="E707" i="94"/>
  <c r="D707" i="94"/>
  <c r="C707" i="94"/>
  <c r="AC706" i="94"/>
  <c r="AB706" i="94"/>
  <c r="AA706" i="94"/>
  <c r="Z706" i="94"/>
  <c r="Y706" i="94"/>
  <c r="X706" i="94"/>
  <c r="W706" i="94"/>
  <c r="V706" i="94"/>
  <c r="U706" i="94"/>
  <c r="T706" i="94"/>
  <c r="S706" i="94"/>
  <c r="R706" i="94"/>
  <c r="Q706" i="94"/>
  <c r="P706" i="94"/>
  <c r="O706" i="94"/>
  <c r="N706" i="94"/>
  <c r="M706" i="94"/>
  <c r="L706" i="94"/>
  <c r="K706" i="94"/>
  <c r="J706" i="94"/>
  <c r="I706" i="94"/>
  <c r="H706" i="94"/>
  <c r="G706" i="94"/>
  <c r="F706" i="94"/>
  <c r="E706" i="94"/>
  <c r="D706" i="94"/>
  <c r="C706" i="94"/>
  <c r="AC705" i="94"/>
  <c r="D705" i="94"/>
  <c r="C705" i="94"/>
  <c r="AC704" i="94"/>
  <c r="D704" i="94"/>
  <c r="C704" i="94"/>
  <c r="AC703" i="94"/>
  <c r="D703" i="94"/>
  <c r="C703" i="94"/>
  <c r="AC702" i="94"/>
  <c r="D702" i="94"/>
  <c r="C702" i="94"/>
  <c r="AC701" i="94"/>
  <c r="D701" i="94"/>
  <c r="C701" i="94"/>
  <c r="AC700" i="94"/>
  <c r="D700" i="94"/>
  <c r="C700" i="94"/>
  <c r="AC699" i="94"/>
  <c r="AB699" i="94"/>
  <c r="AA699" i="94"/>
  <c r="Z699" i="94"/>
  <c r="Y699" i="94"/>
  <c r="X699" i="94"/>
  <c r="W699" i="94"/>
  <c r="V699" i="94"/>
  <c r="U699" i="94"/>
  <c r="T699" i="94"/>
  <c r="S699" i="94"/>
  <c r="R699" i="94"/>
  <c r="Q699" i="94"/>
  <c r="P699" i="94"/>
  <c r="O699" i="94"/>
  <c r="N699" i="94"/>
  <c r="M699" i="94"/>
  <c r="L699" i="94"/>
  <c r="K699" i="94"/>
  <c r="J699" i="94"/>
  <c r="I699" i="94"/>
  <c r="H699" i="94"/>
  <c r="G699" i="94"/>
  <c r="F699" i="94"/>
  <c r="E699" i="94"/>
  <c r="D699" i="94"/>
  <c r="C699" i="94"/>
  <c r="AC698" i="94"/>
  <c r="AB698" i="94"/>
  <c r="AA698" i="94"/>
  <c r="Z698" i="94"/>
  <c r="Y698" i="94"/>
  <c r="X698" i="94"/>
  <c r="W698" i="94"/>
  <c r="V698" i="94"/>
  <c r="U698" i="94"/>
  <c r="T698" i="94"/>
  <c r="S698" i="94"/>
  <c r="R698" i="94"/>
  <c r="Q698" i="94"/>
  <c r="P698" i="94"/>
  <c r="O698" i="94"/>
  <c r="N698" i="94"/>
  <c r="M698" i="94"/>
  <c r="L698" i="94"/>
  <c r="K698" i="94"/>
  <c r="J698" i="94"/>
  <c r="I698" i="94"/>
  <c r="H698" i="94"/>
  <c r="G698" i="94"/>
  <c r="F698" i="94"/>
  <c r="E698" i="94"/>
  <c r="D698" i="94"/>
  <c r="C698" i="94"/>
  <c r="AC697" i="94"/>
  <c r="AB697" i="94"/>
  <c r="AA697" i="94"/>
  <c r="Z697" i="94"/>
  <c r="Y697" i="94"/>
  <c r="X697" i="94"/>
  <c r="W697" i="94"/>
  <c r="V697" i="94"/>
  <c r="U697" i="94"/>
  <c r="T697" i="94"/>
  <c r="S697" i="94"/>
  <c r="R697" i="94"/>
  <c r="Q697" i="94"/>
  <c r="P697" i="94"/>
  <c r="O697" i="94"/>
  <c r="N697" i="94"/>
  <c r="M697" i="94"/>
  <c r="L697" i="94"/>
  <c r="K697" i="94"/>
  <c r="J697" i="94"/>
  <c r="I697" i="94"/>
  <c r="H697" i="94"/>
  <c r="G697" i="94"/>
  <c r="F697" i="94"/>
  <c r="E697" i="94"/>
  <c r="D697" i="94"/>
  <c r="C697" i="94"/>
  <c r="AC696" i="94"/>
  <c r="AB696" i="94"/>
  <c r="AA696" i="94"/>
  <c r="Z696" i="94"/>
  <c r="Y696" i="94"/>
  <c r="X696" i="94"/>
  <c r="W696" i="94"/>
  <c r="V696" i="94"/>
  <c r="U696" i="94"/>
  <c r="T696" i="94"/>
  <c r="S696" i="94"/>
  <c r="R696" i="94"/>
  <c r="Q696" i="94"/>
  <c r="P696" i="94"/>
  <c r="O696" i="94"/>
  <c r="N696" i="94"/>
  <c r="M696" i="94"/>
  <c r="L696" i="94"/>
  <c r="K696" i="94"/>
  <c r="J696" i="94"/>
  <c r="I696" i="94"/>
  <c r="H696" i="94"/>
  <c r="G696" i="94"/>
  <c r="F696" i="94"/>
  <c r="E696" i="94"/>
  <c r="D696" i="94"/>
  <c r="C696" i="94"/>
  <c r="AC695" i="94"/>
  <c r="D695" i="94"/>
  <c r="C695" i="94"/>
  <c r="AC694" i="94"/>
  <c r="D694" i="94"/>
  <c r="C694" i="94"/>
  <c r="AC693" i="94"/>
  <c r="D693" i="94"/>
  <c r="C693" i="94"/>
  <c r="AC692" i="94"/>
  <c r="D692" i="94"/>
  <c r="C692" i="94"/>
  <c r="AC691" i="94"/>
  <c r="D691" i="94"/>
  <c r="C691" i="94"/>
  <c r="AC690" i="94"/>
  <c r="D690" i="94"/>
  <c r="C690" i="94"/>
  <c r="AC689" i="94"/>
  <c r="AB689" i="94"/>
  <c r="AA689" i="94"/>
  <c r="Z689" i="94"/>
  <c r="Y689" i="94"/>
  <c r="X689" i="94"/>
  <c r="W689" i="94"/>
  <c r="V689" i="94"/>
  <c r="U689" i="94"/>
  <c r="T689" i="94"/>
  <c r="S689" i="94"/>
  <c r="R689" i="94"/>
  <c r="Q689" i="94"/>
  <c r="P689" i="94"/>
  <c r="O689" i="94"/>
  <c r="N689" i="94"/>
  <c r="M689" i="94"/>
  <c r="L689" i="94"/>
  <c r="K689" i="94"/>
  <c r="J689" i="94"/>
  <c r="I689" i="94"/>
  <c r="H689" i="94"/>
  <c r="G689" i="94"/>
  <c r="F689" i="94"/>
  <c r="E689" i="94"/>
  <c r="D689" i="94"/>
  <c r="C689" i="94"/>
  <c r="AC688" i="94"/>
  <c r="AB688" i="94"/>
  <c r="AA688" i="94"/>
  <c r="Z688" i="94"/>
  <c r="Y688" i="94"/>
  <c r="X688" i="94"/>
  <c r="W688" i="94"/>
  <c r="V688" i="94"/>
  <c r="U688" i="94"/>
  <c r="T688" i="94"/>
  <c r="S688" i="94"/>
  <c r="R688" i="94"/>
  <c r="Q688" i="94"/>
  <c r="P688" i="94"/>
  <c r="O688" i="94"/>
  <c r="N688" i="94"/>
  <c r="M688" i="94"/>
  <c r="L688" i="94"/>
  <c r="K688" i="94"/>
  <c r="J688" i="94"/>
  <c r="I688" i="94"/>
  <c r="H688" i="94"/>
  <c r="G688" i="94"/>
  <c r="F688" i="94"/>
  <c r="E688" i="94"/>
  <c r="D688" i="94"/>
  <c r="C688" i="94"/>
  <c r="AC687" i="94"/>
  <c r="AB687" i="94"/>
  <c r="AA687" i="94"/>
  <c r="Z687" i="94"/>
  <c r="Y687" i="94"/>
  <c r="X687" i="94"/>
  <c r="W687" i="94"/>
  <c r="V687" i="94"/>
  <c r="U687" i="94"/>
  <c r="T687" i="94"/>
  <c r="S687" i="94"/>
  <c r="R687" i="94"/>
  <c r="Q687" i="94"/>
  <c r="P687" i="94"/>
  <c r="O687" i="94"/>
  <c r="N687" i="94"/>
  <c r="M687" i="94"/>
  <c r="L687" i="94"/>
  <c r="K687" i="94"/>
  <c r="J687" i="94"/>
  <c r="I687" i="94"/>
  <c r="H687" i="94"/>
  <c r="G687" i="94"/>
  <c r="F687" i="94"/>
  <c r="E687" i="94"/>
  <c r="D687" i="94"/>
  <c r="C687" i="94"/>
  <c r="AC686" i="94"/>
  <c r="AB686" i="94"/>
  <c r="AA686" i="94"/>
  <c r="Z686" i="94"/>
  <c r="Y686" i="94"/>
  <c r="X686" i="94"/>
  <c r="W686" i="94"/>
  <c r="V686" i="94"/>
  <c r="U686" i="94"/>
  <c r="T686" i="94"/>
  <c r="S686" i="94"/>
  <c r="R686" i="94"/>
  <c r="Q686" i="94"/>
  <c r="P686" i="94"/>
  <c r="O686" i="94"/>
  <c r="N686" i="94"/>
  <c r="M686" i="94"/>
  <c r="L686" i="94"/>
  <c r="K686" i="94"/>
  <c r="J686" i="94"/>
  <c r="I686" i="94"/>
  <c r="H686" i="94"/>
  <c r="G686" i="94"/>
  <c r="F686" i="94"/>
  <c r="E686" i="94"/>
  <c r="D686" i="94"/>
  <c r="C686" i="94"/>
  <c r="AC685" i="94"/>
  <c r="D685" i="94"/>
  <c r="C685" i="94"/>
  <c r="AC684" i="94"/>
  <c r="D684" i="94"/>
  <c r="C684" i="94"/>
  <c r="AC683" i="94"/>
  <c r="D683" i="94"/>
  <c r="C683" i="94"/>
  <c r="AC682" i="94"/>
  <c r="D682" i="94"/>
  <c r="C682" i="94"/>
  <c r="AC681" i="94"/>
  <c r="D681" i="94"/>
  <c r="C681" i="94"/>
  <c r="AC680" i="94"/>
  <c r="D680" i="94"/>
  <c r="C680" i="94"/>
  <c r="AC679" i="94"/>
  <c r="AB679" i="94"/>
  <c r="AA679" i="94"/>
  <c r="Z679" i="94"/>
  <c r="Y679" i="94"/>
  <c r="X679" i="94"/>
  <c r="W679" i="94"/>
  <c r="V679" i="94"/>
  <c r="U679" i="94"/>
  <c r="T679" i="94"/>
  <c r="S679" i="94"/>
  <c r="R679" i="94"/>
  <c r="Q679" i="94"/>
  <c r="P679" i="94"/>
  <c r="O679" i="94"/>
  <c r="N679" i="94"/>
  <c r="M679" i="94"/>
  <c r="L679" i="94"/>
  <c r="K679" i="94"/>
  <c r="J679" i="94"/>
  <c r="I679" i="94"/>
  <c r="H679" i="94"/>
  <c r="G679" i="94"/>
  <c r="F679" i="94"/>
  <c r="E679" i="94"/>
  <c r="D679" i="94"/>
  <c r="C679" i="94"/>
  <c r="AC678" i="94"/>
  <c r="AB678" i="94"/>
  <c r="AA678" i="94"/>
  <c r="Z678" i="94"/>
  <c r="Y678" i="94"/>
  <c r="X678" i="94"/>
  <c r="W678" i="94"/>
  <c r="V678" i="94"/>
  <c r="U678" i="94"/>
  <c r="T678" i="94"/>
  <c r="S678" i="94"/>
  <c r="R678" i="94"/>
  <c r="Q678" i="94"/>
  <c r="P678" i="94"/>
  <c r="O678" i="94"/>
  <c r="N678" i="94"/>
  <c r="M678" i="94"/>
  <c r="L678" i="94"/>
  <c r="K678" i="94"/>
  <c r="J678" i="94"/>
  <c r="I678" i="94"/>
  <c r="H678" i="94"/>
  <c r="G678" i="94"/>
  <c r="F678" i="94"/>
  <c r="E678" i="94"/>
  <c r="D678" i="94"/>
  <c r="C678" i="94"/>
  <c r="AC677" i="94"/>
  <c r="AB677" i="94"/>
  <c r="AA677" i="94"/>
  <c r="Z677" i="94"/>
  <c r="Y677" i="94"/>
  <c r="X677" i="94"/>
  <c r="W677" i="94"/>
  <c r="V677" i="94"/>
  <c r="U677" i="94"/>
  <c r="T677" i="94"/>
  <c r="S677" i="94"/>
  <c r="R677" i="94"/>
  <c r="Q677" i="94"/>
  <c r="P677" i="94"/>
  <c r="O677" i="94"/>
  <c r="N677" i="94"/>
  <c r="M677" i="94"/>
  <c r="L677" i="94"/>
  <c r="K677" i="94"/>
  <c r="J677" i="94"/>
  <c r="I677" i="94"/>
  <c r="H677" i="94"/>
  <c r="G677" i="94"/>
  <c r="F677" i="94"/>
  <c r="E677" i="94"/>
  <c r="D677" i="94"/>
  <c r="C677" i="94"/>
  <c r="AC676" i="94"/>
  <c r="AB676" i="94"/>
  <c r="AA676" i="94"/>
  <c r="Z676" i="94"/>
  <c r="Y676" i="94"/>
  <c r="X676" i="94"/>
  <c r="W676" i="94"/>
  <c r="V676" i="94"/>
  <c r="U676" i="94"/>
  <c r="T676" i="94"/>
  <c r="S676" i="94"/>
  <c r="R676" i="94"/>
  <c r="Q676" i="94"/>
  <c r="P676" i="94"/>
  <c r="O676" i="94"/>
  <c r="N676" i="94"/>
  <c r="M676" i="94"/>
  <c r="L676" i="94"/>
  <c r="K676" i="94"/>
  <c r="J676" i="94"/>
  <c r="I676" i="94"/>
  <c r="H676" i="94"/>
  <c r="G676" i="94"/>
  <c r="F676" i="94"/>
  <c r="E676" i="94"/>
  <c r="D676" i="94"/>
  <c r="C676" i="94"/>
  <c r="AC675" i="94"/>
  <c r="D675" i="94"/>
  <c r="C675" i="94"/>
  <c r="AC674" i="94"/>
  <c r="D674" i="94"/>
  <c r="C674" i="94"/>
  <c r="AC673" i="94"/>
  <c r="D673" i="94"/>
  <c r="C673" i="94"/>
  <c r="AC672" i="94"/>
  <c r="D672" i="94"/>
  <c r="C672" i="94"/>
  <c r="AC671" i="94"/>
  <c r="D671" i="94"/>
  <c r="C671" i="94"/>
  <c r="AC670" i="94"/>
  <c r="D670" i="94"/>
  <c r="C670" i="94"/>
  <c r="AC669" i="94"/>
  <c r="AB669" i="94"/>
  <c r="AA669" i="94"/>
  <c r="Z669" i="94"/>
  <c r="Y669" i="94"/>
  <c r="X669" i="94"/>
  <c r="W669" i="94"/>
  <c r="V669" i="94"/>
  <c r="U669" i="94"/>
  <c r="T669" i="94"/>
  <c r="S669" i="94"/>
  <c r="R669" i="94"/>
  <c r="Q669" i="94"/>
  <c r="P669" i="94"/>
  <c r="O669" i="94"/>
  <c r="N669" i="94"/>
  <c r="M669" i="94"/>
  <c r="L669" i="94"/>
  <c r="K669" i="94"/>
  <c r="J669" i="94"/>
  <c r="I669" i="94"/>
  <c r="H669" i="94"/>
  <c r="G669" i="94"/>
  <c r="F669" i="94"/>
  <c r="E669" i="94"/>
  <c r="D669" i="94"/>
  <c r="C669" i="94"/>
  <c r="AC668" i="94"/>
  <c r="AB668" i="94"/>
  <c r="AA668" i="94"/>
  <c r="Z668" i="94"/>
  <c r="Y668" i="94"/>
  <c r="X668" i="94"/>
  <c r="W668" i="94"/>
  <c r="V668" i="94"/>
  <c r="U668" i="94"/>
  <c r="T668" i="94"/>
  <c r="S668" i="94"/>
  <c r="R668" i="94"/>
  <c r="Q668" i="94"/>
  <c r="P668" i="94"/>
  <c r="O668" i="94"/>
  <c r="N668" i="94"/>
  <c r="M668" i="94"/>
  <c r="L668" i="94"/>
  <c r="K668" i="94"/>
  <c r="J668" i="94"/>
  <c r="I668" i="94"/>
  <c r="H668" i="94"/>
  <c r="G668" i="94"/>
  <c r="F668" i="94"/>
  <c r="E668" i="94"/>
  <c r="D668" i="94"/>
  <c r="C668" i="94"/>
  <c r="AC667" i="94"/>
  <c r="AB667" i="94"/>
  <c r="AA667" i="94"/>
  <c r="Z667" i="94"/>
  <c r="Y667" i="94"/>
  <c r="X667" i="94"/>
  <c r="W667" i="94"/>
  <c r="V667" i="94"/>
  <c r="U667" i="94"/>
  <c r="T667" i="94"/>
  <c r="S667" i="94"/>
  <c r="R667" i="94"/>
  <c r="Q667" i="94"/>
  <c r="P667" i="94"/>
  <c r="O667" i="94"/>
  <c r="N667" i="94"/>
  <c r="M667" i="94"/>
  <c r="L667" i="94"/>
  <c r="K667" i="94"/>
  <c r="J667" i="94"/>
  <c r="I667" i="94"/>
  <c r="H667" i="94"/>
  <c r="G667" i="94"/>
  <c r="F667" i="94"/>
  <c r="E667" i="94"/>
  <c r="D667" i="94"/>
  <c r="C667" i="94"/>
  <c r="AC666" i="94"/>
  <c r="AB666" i="94"/>
  <c r="AA666" i="94"/>
  <c r="Z666" i="94"/>
  <c r="Y666" i="94"/>
  <c r="X666" i="94"/>
  <c r="W666" i="94"/>
  <c r="V666" i="94"/>
  <c r="U666" i="94"/>
  <c r="T666" i="94"/>
  <c r="S666" i="94"/>
  <c r="R666" i="94"/>
  <c r="Q666" i="94"/>
  <c r="P666" i="94"/>
  <c r="O666" i="94"/>
  <c r="N666" i="94"/>
  <c r="M666" i="94"/>
  <c r="L666" i="94"/>
  <c r="K666" i="94"/>
  <c r="J666" i="94"/>
  <c r="I666" i="94"/>
  <c r="H666" i="94"/>
  <c r="G666" i="94"/>
  <c r="F666" i="94"/>
  <c r="E666" i="94"/>
  <c r="D666" i="94"/>
  <c r="C666" i="94"/>
  <c r="AC665" i="94"/>
  <c r="D665" i="94"/>
  <c r="C665" i="94"/>
  <c r="AC664" i="94"/>
  <c r="D664" i="94"/>
  <c r="C664" i="94"/>
  <c r="AC663" i="94"/>
  <c r="D663" i="94"/>
  <c r="C663" i="94"/>
  <c r="AC662" i="94"/>
  <c r="D662" i="94"/>
  <c r="C662" i="94"/>
  <c r="AC661" i="94"/>
  <c r="D661" i="94"/>
  <c r="C661" i="94"/>
  <c r="AC660" i="94"/>
  <c r="D660" i="94"/>
  <c r="C660" i="94"/>
  <c r="AC659" i="94"/>
  <c r="AB659" i="94"/>
  <c r="AA659" i="94"/>
  <c r="Z659" i="94"/>
  <c r="Y659" i="94"/>
  <c r="X659" i="94"/>
  <c r="W659" i="94"/>
  <c r="V659" i="94"/>
  <c r="U659" i="94"/>
  <c r="T659" i="94"/>
  <c r="S659" i="94"/>
  <c r="R659" i="94"/>
  <c r="Q659" i="94"/>
  <c r="P659" i="94"/>
  <c r="O659" i="94"/>
  <c r="N659" i="94"/>
  <c r="M659" i="94"/>
  <c r="L659" i="94"/>
  <c r="K659" i="94"/>
  <c r="J659" i="94"/>
  <c r="I659" i="94"/>
  <c r="H659" i="94"/>
  <c r="G659" i="94"/>
  <c r="F659" i="94"/>
  <c r="E659" i="94"/>
  <c r="D659" i="94"/>
  <c r="C659" i="94"/>
  <c r="AC658" i="94"/>
  <c r="AB658" i="94"/>
  <c r="AA658" i="94"/>
  <c r="Z658" i="94"/>
  <c r="Y658" i="94"/>
  <c r="X658" i="94"/>
  <c r="W658" i="94"/>
  <c r="V658" i="94"/>
  <c r="U658" i="94"/>
  <c r="T658" i="94"/>
  <c r="S658" i="94"/>
  <c r="R658" i="94"/>
  <c r="Q658" i="94"/>
  <c r="P658" i="94"/>
  <c r="O658" i="94"/>
  <c r="N658" i="94"/>
  <c r="M658" i="94"/>
  <c r="L658" i="94"/>
  <c r="K658" i="94"/>
  <c r="J658" i="94"/>
  <c r="I658" i="94"/>
  <c r="H658" i="94"/>
  <c r="G658" i="94"/>
  <c r="F658" i="94"/>
  <c r="E658" i="94"/>
  <c r="D658" i="94"/>
  <c r="C658" i="94"/>
  <c r="AC657" i="94"/>
  <c r="AB657" i="94"/>
  <c r="AA657" i="94"/>
  <c r="Z657" i="94"/>
  <c r="Y657" i="94"/>
  <c r="X657" i="94"/>
  <c r="W657" i="94"/>
  <c r="V657" i="94"/>
  <c r="U657" i="94"/>
  <c r="T657" i="94"/>
  <c r="S657" i="94"/>
  <c r="R657" i="94"/>
  <c r="Q657" i="94"/>
  <c r="P657" i="94"/>
  <c r="O657" i="94"/>
  <c r="N657" i="94"/>
  <c r="M657" i="94"/>
  <c r="L657" i="94"/>
  <c r="K657" i="94"/>
  <c r="J657" i="94"/>
  <c r="I657" i="94"/>
  <c r="H657" i="94"/>
  <c r="G657" i="94"/>
  <c r="F657" i="94"/>
  <c r="E657" i="94"/>
  <c r="D657" i="94"/>
  <c r="C657" i="94"/>
  <c r="AC656" i="94"/>
  <c r="AB656" i="94"/>
  <c r="AA656" i="94"/>
  <c r="Z656" i="94"/>
  <c r="Y656" i="94"/>
  <c r="X656" i="94"/>
  <c r="W656" i="94"/>
  <c r="V656" i="94"/>
  <c r="U656" i="94"/>
  <c r="T656" i="94"/>
  <c r="S656" i="94"/>
  <c r="R656" i="94"/>
  <c r="Q656" i="94"/>
  <c r="P656" i="94"/>
  <c r="O656" i="94"/>
  <c r="N656" i="94"/>
  <c r="M656" i="94"/>
  <c r="L656" i="94"/>
  <c r="K656" i="94"/>
  <c r="J656" i="94"/>
  <c r="I656" i="94"/>
  <c r="H656" i="94"/>
  <c r="G656" i="94"/>
  <c r="F656" i="94"/>
  <c r="E656" i="94"/>
  <c r="D656" i="94"/>
  <c r="C656" i="94"/>
  <c r="AC655" i="94"/>
  <c r="D655" i="94"/>
  <c r="C655" i="94"/>
  <c r="AC654" i="94"/>
  <c r="D654" i="94"/>
  <c r="C654" i="94"/>
  <c r="AC653" i="94"/>
  <c r="D653" i="94"/>
  <c r="C653" i="94"/>
  <c r="AC652" i="94"/>
  <c r="D652" i="94"/>
  <c r="C652" i="94"/>
  <c r="AC651" i="94"/>
  <c r="D651" i="94"/>
  <c r="C651" i="94"/>
  <c r="AC650" i="94"/>
  <c r="D650" i="94"/>
  <c r="C650" i="94"/>
  <c r="AC649" i="94"/>
  <c r="AB649" i="94"/>
  <c r="AA649" i="94"/>
  <c r="Z649" i="94"/>
  <c r="Y649" i="94"/>
  <c r="X649" i="94"/>
  <c r="W649" i="94"/>
  <c r="V649" i="94"/>
  <c r="U649" i="94"/>
  <c r="T649" i="94"/>
  <c r="S649" i="94"/>
  <c r="R649" i="94"/>
  <c r="Q649" i="94"/>
  <c r="P649" i="94"/>
  <c r="O649" i="94"/>
  <c r="N649" i="94"/>
  <c r="M649" i="94"/>
  <c r="L649" i="94"/>
  <c r="K649" i="94"/>
  <c r="J649" i="94"/>
  <c r="I649" i="94"/>
  <c r="H649" i="94"/>
  <c r="G649" i="94"/>
  <c r="F649" i="94"/>
  <c r="E649" i="94"/>
  <c r="D649" i="94"/>
  <c r="C649" i="94"/>
  <c r="AC648" i="94"/>
  <c r="AB648" i="94"/>
  <c r="AA648" i="94"/>
  <c r="Z648" i="94"/>
  <c r="Y648" i="94"/>
  <c r="X648" i="94"/>
  <c r="W648" i="94"/>
  <c r="V648" i="94"/>
  <c r="U648" i="94"/>
  <c r="T648" i="94"/>
  <c r="S648" i="94"/>
  <c r="R648" i="94"/>
  <c r="Q648" i="94"/>
  <c r="P648" i="94"/>
  <c r="O648" i="94"/>
  <c r="N648" i="94"/>
  <c r="M648" i="94"/>
  <c r="L648" i="94"/>
  <c r="K648" i="94"/>
  <c r="J648" i="94"/>
  <c r="I648" i="94"/>
  <c r="H648" i="94"/>
  <c r="G648" i="94"/>
  <c r="F648" i="94"/>
  <c r="E648" i="94"/>
  <c r="D648" i="94"/>
  <c r="C648" i="94"/>
  <c r="AC647" i="94"/>
  <c r="AB647" i="94"/>
  <c r="AA647" i="94"/>
  <c r="Z647" i="94"/>
  <c r="Y647" i="94"/>
  <c r="X647" i="94"/>
  <c r="W647" i="94"/>
  <c r="V647" i="94"/>
  <c r="U647" i="94"/>
  <c r="T647" i="94"/>
  <c r="S647" i="94"/>
  <c r="R647" i="94"/>
  <c r="Q647" i="94"/>
  <c r="P647" i="94"/>
  <c r="O647" i="94"/>
  <c r="N647" i="94"/>
  <c r="M647" i="94"/>
  <c r="L647" i="94"/>
  <c r="K647" i="94"/>
  <c r="J647" i="94"/>
  <c r="I647" i="94"/>
  <c r="H647" i="94"/>
  <c r="G647" i="94"/>
  <c r="F647" i="94"/>
  <c r="E647" i="94"/>
  <c r="D647" i="94"/>
  <c r="C647" i="94"/>
  <c r="AC646" i="94"/>
  <c r="AB646" i="94"/>
  <c r="AA646" i="94"/>
  <c r="Z646" i="94"/>
  <c r="Y646" i="94"/>
  <c r="X646" i="94"/>
  <c r="W646" i="94"/>
  <c r="V646" i="94"/>
  <c r="U646" i="94"/>
  <c r="T646" i="94"/>
  <c r="S646" i="94"/>
  <c r="R646" i="94"/>
  <c r="Q646" i="94"/>
  <c r="P646" i="94"/>
  <c r="O646" i="94"/>
  <c r="N646" i="94"/>
  <c r="M646" i="94"/>
  <c r="L646" i="94"/>
  <c r="K646" i="94"/>
  <c r="J646" i="94"/>
  <c r="I646" i="94"/>
  <c r="H646" i="94"/>
  <c r="G646" i="94"/>
  <c r="F646" i="94"/>
  <c r="E646" i="94"/>
  <c r="D646" i="94"/>
  <c r="C646" i="94"/>
  <c r="AC645" i="94"/>
  <c r="D645" i="94"/>
  <c r="C645" i="94"/>
  <c r="AC644" i="94"/>
  <c r="D644" i="94"/>
  <c r="C644" i="94"/>
  <c r="AC643" i="94"/>
  <c r="D643" i="94"/>
  <c r="C643" i="94"/>
  <c r="AC642" i="94"/>
  <c r="D642" i="94"/>
  <c r="C642" i="94"/>
  <c r="AC641" i="94"/>
  <c r="D641" i="94"/>
  <c r="C641" i="94"/>
  <c r="AC640" i="94"/>
  <c r="D640" i="94"/>
  <c r="C640" i="94"/>
  <c r="AC639" i="94"/>
  <c r="AB639" i="94"/>
  <c r="AA639" i="94"/>
  <c r="Z639" i="94"/>
  <c r="Y639" i="94"/>
  <c r="X639" i="94"/>
  <c r="W639" i="94"/>
  <c r="V639" i="94"/>
  <c r="U639" i="94"/>
  <c r="T639" i="94"/>
  <c r="S639" i="94"/>
  <c r="R639" i="94"/>
  <c r="Q639" i="94"/>
  <c r="P639" i="94"/>
  <c r="O639" i="94"/>
  <c r="N639" i="94"/>
  <c r="M639" i="94"/>
  <c r="L639" i="94"/>
  <c r="K639" i="94"/>
  <c r="J639" i="94"/>
  <c r="I639" i="94"/>
  <c r="H639" i="94"/>
  <c r="G639" i="94"/>
  <c r="F639" i="94"/>
  <c r="E639" i="94"/>
  <c r="D639" i="94"/>
  <c r="C639" i="94"/>
  <c r="AC638" i="94"/>
  <c r="AB638" i="94"/>
  <c r="AA638" i="94"/>
  <c r="Z638" i="94"/>
  <c r="Y638" i="94"/>
  <c r="X638" i="94"/>
  <c r="W638" i="94"/>
  <c r="V638" i="94"/>
  <c r="U638" i="94"/>
  <c r="T638" i="94"/>
  <c r="S638" i="94"/>
  <c r="R638" i="94"/>
  <c r="Q638" i="94"/>
  <c r="P638" i="94"/>
  <c r="O638" i="94"/>
  <c r="N638" i="94"/>
  <c r="M638" i="94"/>
  <c r="L638" i="94"/>
  <c r="K638" i="94"/>
  <c r="J638" i="94"/>
  <c r="I638" i="94"/>
  <c r="H638" i="94"/>
  <c r="G638" i="94"/>
  <c r="F638" i="94"/>
  <c r="E638" i="94"/>
  <c r="D638" i="94"/>
  <c r="C638" i="94"/>
  <c r="AC637" i="94"/>
  <c r="AB637" i="94"/>
  <c r="AA637" i="94"/>
  <c r="Z637" i="94"/>
  <c r="Y637" i="94"/>
  <c r="X637" i="94"/>
  <c r="W637" i="94"/>
  <c r="V637" i="94"/>
  <c r="U637" i="94"/>
  <c r="T637" i="94"/>
  <c r="S637" i="94"/>
  <c r="R637" i="94"/>
  <c r="Q637" i="94"/>
  <c r="P637" i="94"/>
  <c r="O637" i="94"/>
  <c r="N637" i="94"/>
  <c r="M637" i="94"/>
  <c r="L637" i="94"/>
  <c r="K637" i="94"/>
  <c r="J637" i="94"/>
  <c r="I637" i="94"/>
  <c r="H637" i="94"/>
  <c r="G637" i="94"/>
  <c r="F637" i="94"/>
  <c r="E637" i="94"/>
  <c r="D637" i="94"/>
  <c r="C637" i="94"/>
  <c r="AC636" i="94"/>
  <c r="AB636" i="94"/>
  <c r="AA636" i="94"/>
  <c r="Z636" i="94"/>
  <c r="Y636" i="94"/>
  <c r="X636" i="94"/>
  <c r="W636" i="94"/>
  <c r="V636" i="94"/>
  <c r="U636" i="94"/>
  <c r="T636" i="94"/>
  <c r="S636" i="94"/>
  <c r="R636" i="94"/>
  <c r="Q636" i="94"/>
  <c r="P636" i="94"/>
  <c r="O636" i="94"/>
  <c r="N636" i="94"/>
  <c r="M636" i="94"/>
  <c r="L636" i="94"/>
  <c r="K636" i="94"/>
  <c r="J636" i="94"/>
  <c r="I636" i="94"/>
  <c r="H636" i="94"/>
  <c r="G636" i="94"/>
  <c r="F636" i="94"/>
  <c r="E636" i="94"/>
  <c r="D636" i="94"/>
  <c r="C636" i="94"/>
  <c r="AC635" i="94"/>
  <c r="D635" i="94"/>
  <c r="C635" i="94"/>
  <c r="AC634" i="94"/>
  <c r="D634" i="94"/>
  <c r="C634" i="94"/>
  <c r="AC633" i="94"/>
  <c r="D633" i="94"/>
  <c r="C633" i="94"/>
  <c r="AC632" i="94"/>
  <c r="D632" i="94"/>
  <c r="C632" i="94"/>
  <c r="AC631" i="94"/>
  <c r="D631" i="94"/>
  <c r="C631" i="94"/>
  <c r="AC630" i="94"/>
  <c r="D630" i="94"/>
  <c r="C630" i="94"/>
  <c r="AC629" i="94"/>
  <c r="AB629" i="94"/>
  <c r="AA629" i="94"/>
  <c r="Z629" i="94"/>
  <c r="Y629" i="94"/>
  <c r="X629" i="94"/>
  <c r="W629" i="94"/>
  <c r="V629" i="94"/>
  <c r="U629" i="94"/>
  <c r="T629" i="94"/>
  <c r="S629" i="94"/>
  <c r="R629" i="94"/>
  <c r="Q629" i="94"/>
  <c r="P629" i="94"/>
  <c r="O629" i="94"/>
  <c r="N629" i="94"/>
  <c r="M629" i="94"/>
  <c r="L629" i="94"/>
  <c r="K629" i="94"/>
  <c r="J629" i="94"/>
  <c r="I629" i="94"/>
  <c r="H629" i="94"/>
  <c r="G629" i="94"/>
  <c r="F629" i="94"/>
  <c r="E629" i="94"/>
  <c r="D629" i="94"/>
  <c r="C629" i="94"/>
  <c r="AC628" i="94"/>
  <c r="AB628" i="94"/>
  <c r="AA628" i="94"/>
  <c r="Z628" i="94"/>
  <c r="Y628" i="94"/>
  <c r="X628" i="94"/>
  <c r="W628" i="94"/>
  <c r="V628" i="94"/>
  <c r="U628" i="94"/>
  <c r="T628" i="94"/>
  <c r="S628" i="94"/>
  <c r="R628" i="94"/>
  <c r="Q628" i="94"/>
  <c r="P628" i="94"/>
  <c r="O628" i="94"/>
  <c r="N628" i="94"/>
  <c r="M628" i="94"/>
  <c r="L628" i="94"/>
  <c r="K628" i="94"/>
  <c r="J628" i="94"/>
  <c r="I628" i="94"/>
  <c r="H628" i="94"/>
  <c r="G628" i="94"/>
  <c r="F628" i="94"/>
  <c r="E628" i="94"/>
  <c r="D628" i="94"/>
  <c r="C628" i="94"/>
  <c r="AC627" i="94"/>
  <c r="AB627" i="94"/>
  <c r="AA627" i="94"/>
  <c r="Z627" i="94"/>
  <c r="Y627" i="94"/>
  <c r="X627" i="94"/>
  <c r="W627" i="94"/>
  <c r="V627" i="94"/>
  <c r="U627" i="94"/>
  <c r="T627" i="94"/>
  <c r="S627" i="94"/>
  <c r="R627" i="94"/>
  <c r="Q627" i="94"/>
  <c r="P627" i="94"/>
  <c r="O627" i="94"/>
  <c r="N627" i="94"/>
  <c r="M627" i="94"/>
  <c r="L627" i="94"/>
  <c r="K627" i="94"/>
  <c r="J627" i="94"/>
  <c r="I627" i="94"/>
  <c r="H627" i="94"/>
  <c r="G627" i="94"/>
  <c r="F627" i="94"/>
  <c r="E627" i="94"/>
  <c r="D627" i="94"/>
  <c r="C627" i="94"/>
  <c r="AC626" i="94"/>
  <c r="AB626" i="94"/>
  <c r="AA626" i="94"/>
  <c r="Z626" i="94"/>
  <c r="Y626" i="94"/>
  <c r="X626" i="94"/>
  <c r="W626" i="94"/>
  <c r="V626" i="94"/>
  <c r="U626" i="94"/>
  <c r="T626" i="94"/>
  <c r="S626" i="94"/>
  <c r="R626" i="94"/>
  <c r="Q626" i="94"/>
  <c r="P626" i="94"/>
  <c r="O626" i="94"/>
  <c r="N626" i="94"/>
  <c r="M626" i="94"/>
  <c r="L626" i="94"/>
  <c r="K626" i="94"/>
  <c r="J626" i="94"/>
  <c r="I626" i="94"/>
  <c r="H626" i="94"/>
  <c r="G626" i="94"/>
  <c r="F626" i="94"/>
  <c r="E626" i="94"/>
  <c r="D626" i="94"/>
  <c r="C626" i="94"/>
  <c r="AC625" i="94"/>
  <c r="D625" i="94"/>
  <c r="C625" i="94"/>
  <c r="AC624" i="94"/>
  <c r="D624" i="94"/>
  <c r="C624" i="94"/>
  <c r="AC623" i="94"/>
  <c r="D623" i="94"/>
  <c r="C623" i="94"/>
  <c r="AC622" i="94"/>
  <c r="D622" i="94"/>
  <c r="C622" i="94"/>
  <c r="AC621" i="94"/>
  <c r="D621" i="94"/>
  <c r="C621" i="94"/>
  <c r="AC620" i="94"/>
  <c r="D620" i="94"/>
  <c r="C620" i="94"/>
  <c r="AC619" i="94"/>
  <c r="AB619" i="94"/>
  <c r="AA619" i="94"/>
  <c r="Z619" i="94"/>
  <c r="Y619" i="94"/>
  <c r="X619" i="94"/>
  <c r="W619" i="94"/>
  <c r="V619" i="94"/>
  <c r="U619" i="94"/>
  <c r="T619" i="94"/>
  <c r="S619" i="94"/>
  <c r="R619" i="94"/>
  <c r="Q619" i="94"/>
  <c r="P619" i="94"/>
  <c r="O619" i="94"/>
  <c r="N619" i="94"/>
  <c r="M619" i="94"/>
  <c r="L619" i="94"/>
  <c r="K619" i="94"/>
  <c r="J619" i="94"/>
  <c r="I619" i="94"/>
  <c r="H619" i="94"/>
  <c r="G619" i="94"/>
  <c r="F619" i="94"/>
  <c r="E619" i="94"/>
  <c r="D619" i="94"/>
  <c r="C619" i="94"/>
  <c r="AC618" i="94"/>
  <c r="AB618" i="94"/>
  <c r="AA618" i="94"/>
  <c r="Z618" i="94"/>
  <c r="Y618" i="94"/>
  <c r="X618" i="94"/>
  <c r="W618" i="94"/>
  <c r="V618" i="94"/>
  <c r="U618" i="94"/>
  <c r="T618" i="94"/>
  <c r="S618" i="94"/>
  <c r="R618" i="94"/>
  <c r="Q618" i="94"/>
  <c r="P618" i="94"/>
  <c r="O618" i="94"/>
  <c r="N618" i="94"/>
  <c r="M618" i="94"/>
  <c r="L618" i="94"/>
  <c r="K618" i="94"/>
  <c r="J618" i="94"/>
  <c r="I618" i="94"/>
  <c r="H618" i="94"/>
  <c r="G618" i="94"/>
  <c r="F618" i="94"/>
  <c r="E618" i="94"/>
  <c r="D618" i="94"/>
  <c r="C618" i="94"/>
  <c r="AC617" i="94"/>
  <c r="AB617" i="94"/>
  <c r="AA617" i="94"/>
  <c r="Z617" i="94"/>
  <c r="Y617" i="94"/>
  <c r="X617" i="94"/>
  <c r="W617" i="94"/>
  <c r="V617" i="94"/>
  <c r="U617" i="94"/>
  <c r="T617" i="94"/>
  <c r="S617" i="94"/>
  <c r="R617" i="94"/>
  <c r="Q617" i="94"/>
  <c r="P617" i="94"/>
  <c r="O617" i="94"/>
  <c r="N617" i="94"/>
  <c r="M617" i="94"/>
  <c r="L617" i="94"/>
  <c r="K617" i="94"/>
  <c r="J617" i="94"/>
  <c r="I617" i="94"/>
  <c r="H617" i="94"/>
  <c r="G617" i="94"/>
  <c r="F617" i="94"/>
  <c r="E617" i="94"/>
  <c r="D617" i="94"/>
  <c r="C617" i="94"/>
  <c r="AC616" i="94"/>
  <c r="AB616" i="94"/>
  <c r="AA616" i="94"/>
  <c r="Z616" i="94"/>
  <c r="Y616" i="94"/>
  <c r="X616" i="94"/>
  <c r="W616" i="94"/>
  <c r="V616" i="94"/>
  <c r="U616" i="94"/>
  <c r="T616" i="94"/>
  <c r="S616" i="94"/>
  <c r="R616" i="94"/>
  <c r="Q616" i="94"/>
  <c r="P616" i="94"/>
  <c r="O616" i="94"/>
  <c r="N616" i="94"/>
  <c r="M616" i="94"/>
  <c r="L616" i="94"/>
  <c r="K616" i="94"/>
  <c r="J616" i="94"/>
  <c r="I616" i="94"/>
  <c r="H616" i="94"/>
  <c r="G616" i="94"/>
  <c r="F616" i="94"/>
  <c r="E616" i="94"/>
  <c r="D616" i="94"/>
  <c r="C616" i="94"/>
  <c r="AC615" i="94"/>
  <c r="D615" i="94"/>
  <c r="C615" i="94"/>
  <c r="AC614" i="94"/>
  <c r="D614" i="94"/>
  <c r="C614" i="94"/>
  <c r="AC613" i="94"/>
  <c r="D613" i="94"/>
  <c r="C613" i="94"/>
  <c r="AC612" i="94"/>
  <c r="D612" i="94"/>
  <c r="C612" i="94"/>
  <c r="AC611" i="94"/>
  <c r="D611" i="94"/>
  <c r="C611" i="94"/>
  <c r="AC610" i="94"/>
  <c r="D610" i="94"/>
  <c r="C610" i="94"/>
  <c r="AC609" i="94"/>
  <c r="AB609" i="94"/>
  <c r="AA609" i="94"/>
  <c r="Z609" i="94"/>
  <c r="Y609" i="94"/>
  <c r="X609" i="94"/>
  <c r="W609" i="94"/>
  <c r="V609" i="94"/>
  <c r="U609" i="94"/>
  <c r="T609" i="94"/>
  <c r="S609" i="94"/>
  <c r="R609" i="94"/>
  <c r="Q609" i="94"/>
  <c r="P609" i="94"/>
  <c r="O609" i="94"/>
  <c r="N609" i="94"/>
  <c r="M609" i="94"/>
  <c r="L609" i="94"/>
  <c r="K609" i="94"/>
  <c r="J609" i="94"/>
  <c r="I609" i="94"/>
  <c r="H609" i="94"/>
  <c r="G609" i="94"/>
  <c r="F609" i="94"/>
  <c r="E609" i="94"/>
  <c r="D609" i="94"/>
  <c r="C609" i="94"/>
  <c r="AC608" i="94"/>
  <c r="AB608" i="94"/>
  <c r="AA608" i="94"/>
  <c r="Z608" i="94"/>
  <c r="Y608" i="94"/>
  <c r="X608" i="94"/>
  <c r="W608" i="94"/>
  <c r="V608" i="94"/>
  <c r="U608" i="94"/>
  <c r="T608" i="94"/>
  <c r="S608" i="94"/>
  <c r="R608" i="94"/>
  <c r="Q608" i="94"/>
  <c r="P608" i="94"/>
  <c r="O608" i="94"/>
  <c r="N608" i="94"/>
  <c r="M608" i="94"/>
  <c r="L608" i="94"/>
  <c r="K608" i="94"/>
  <c r="J608" i="94"/>
  <c r="I608" i="94"/>
  <c r="H608" i="94"/>
  <c r="G608" i="94"/>
  <c r="F608" i="94"/>
  <c r="E608" i="94"/>
  <c r="D608" i="94"/>
  <c r="C608" i="94"/>
  <c r="AC607" i="94"/>
  <c r="AB607" i="94"/>
  <c r="AA607" i="94"/>
  <c r="Z607" i="94"/>
  <c r="Y607" i="94"/>
  <c r="X607" i="94"/>
  <c r="W607" i="94"/>
  <c r="V607" i="94"/>
  <c r="U607" i="94"/>
  <c r="T607" i="94"/>
  <c r="S607" i="94"/>
  <c r="R607" i="94"/>
  <c r="Q607" i="94"/>
  <c r="P607" i="94"/>
  <c r="O607" i="94"/>
  <c r="N607" i="94"/>
  <c r="M607" i="94"/>
  <c r="L607" i="94"/>
  <c r="K607" i="94"/>
  <c r="J607" i="94"/>
  <c r="I607" i="94"/>
  <c r="H607" i="94"/>
  <c r="G607" i="94"/>
  <c r="F607" i="94"/>
  <c r="E607" i="94"/>
  <c r="D607" i="94"/>
  <c r="C607" i="94"/>
  <c r="AC606" i="94"/>
  <c r="AB606" i="94"/>
  <c r="AA606" i="94"/>
  <c r="Z606" i="94"/>
  <c r="Y606" i="94"/>
  <c r="X606" i="94"/>
  <c r="W606" i="94"/>
  <c r="V606" i="94"/>
  <c r="U606" i="94"/>
  <c r="T606" i="94"/>
  <c r="S606" i="94"/>
  <c r="R606" i="94"/>
  <c r="Q606" i="94"/>
  <c r="P606" i="94"/>
  <c r="O606" i="94"/>
  <c r="N606" i="94"/>
  <c r="M606" i="94"/>
  <c r="L606" i="94"/>
  <c r="K606" i="94"/>
  <c r="J606" i="94"/>
  <c r="I606" i="94"/>
  <c r="H606" i="94"/>
  <c r="G606" i="94"/>
  <c r="F606" i="94"/>
  <c r="E606" i="94"/>
  <c r="D606" i="94"/>
  <c r="C606" i="94"/>
  <c r="AC605" i="94"/>
  <c r="D605" i="94"/>
  <c r="C605" i="94"/>
  <c r="AC604" i="94"/>
  <c r="D604" i="94"/>
  <c r="C604" i="94"/>
  <c r="AC603" i="94"/>
  <c r="D603" i="94"/>
  <c r="C603" i="94"/>
  <c r="AC602" i="94"/>
  <c r="D602" i="94"/>
  <c r="C602" i="94"/>
  <c r="AC601" i="94"/>
  <c r="D601" i="94"/>
  <c r="C601" i="94"/>
  <c r="AC600" i="94"/>
  <c r="D600" i="94"/>
  <c r="C600" i="94"/>
  <c r="AC599" i="94"/>
  <c r="AB599" i="94"/>
  <c r="AA599" i="94"/>
  <c r="Z599" i="94"/>
  <c r="Y599" i="94"/>
  <c r="X599" i="94"/>
  <c r="W599" i="94"/>
  <c r="V599" i="94"/>
  <c r="U599" i="94"/>
  <c r="T599" i="94"/>
  <c r="S599" i="94"/>
  <c r="R599" i="94"/>
  <c r="Q599" i="94"/>
  <c r="P599" i="94"/>
  <c r="O599" i="94"/>
  <c r="N599" i="94"/>
  <c r="M599" i="94"/>
  <c r="L599" i="94"/>
  <c r="K599" i="94"/>
  <c r="J599" i="94"/>
  <c r="I599" i="94"/>
  <c r="H599" i="94"/>
  <c r="G599" i="94"/>
  <c r="F599" i="94"/>
  <c r="E599" i="94"/>
  <c r="D599" i="94"/>
  <c r="C599" i="94"/>
  <c r="AC598" i="94"/>
  <c r="AB598" i="94"/>
  <c r="AA598" i="94"/>
  <c r="Z598" i="94"/>
  <c r="Y598" i="94"/>
  <c r="X598" i="94"/>
  <c r="W598" i="94"/>
  <c r="V598" i="94"/>
  <c r="U598" i="94"/>
  <c r="T598" i="94"/>
  <c r="S598" i="94"/>
  <c r="R598" i="94"/>
  <c r="Q598" i="94"/>
  <c r="P598" i="94"/>
  <c r="O598" i="94"/>
  <c r="N598" i="94"/>
  <c r="M598" i="94"/>
  <c r="L598" i="94"/>
  <c r="K598" i="94"/>
  <c r="J598" i="94"/>
  <c r="I598" i="94"/>
  <c r="H598" i="94"/>
  <c r="G598" i="94"/>
  <c r="F598" i="94"/>
  <c r="E598" i="94"/>
  <c r="D598" i="94"/>
  <c r="C598" i="94"/>
  <c r="AC597" i="94"/>
  <c r="AB597" i="94"/>
  <c r="AA597" i="94"/>
  <c r="Z597" i="94"/>
  <c r="Y597" i="94"/>
  <c r="X597" i="94"/>
  <c r="W597" i="94"/>
  <c r="V597" i="94"/>
  <c r="U597" i="94"/>
  <c r="T597" i="94"/>
  <c r="S597" i="94"/>
  <c r="R597" i="94"/>
  <c r="Q597" i="94"/>
  <c r="P597" i="94"/>
  <c r="O597" i="94"/>
  <c r="N597" i="94"/>
  <c r="M597" i="94"/>
  <c r="L597" i="94"/>
  <c r="K597" i="94"/>
  <c r="J597" i="94"/>
  <c r="I597" i="94"/>
  <c r="H597" i="94"/>
  <c r="G597" i="94"/>
  <c r="F597" i="94"/>
  <c r="E597" i="94"/>
  <c r="D597" i="94"/>
  <c r="C597" i="94"/>
  <c r="AC596" i="94"/>
  <c r="AB596" i="94"/>
  <c r="AA596" i="94"/>
  <c r="Z596" i="94"/>
  <c r="Y596" i="94"/>
  <c r="X596" i="94"/>
  <c r="W596" i="94"/>
  <c r="V596" i="94"/>
  <c r="U596" i="94"/>
  <c r="T596" i="94"/>
  <c r="S596" i="94"/>
  <c r="R596" i="94"/>
  <c r="Q596" i="94"/>
  <c r="P596" i="94"/>
  <c r="O596" i="94"/>
  <c r="N596" i="94"/>
  <c r="M596" i="94"/>
  <c r="L596" i="94"/>
  <c r="K596" i="94"/>
  <c r="J596" i="94"/>
  <c r="I596" i="94"/>
  <c r="H596" i="94"/>
  <c r="G596" i="94"/>
  <c r="F596" i="94"/>
  <c r="E596" i="94"/>
  <c r="D596" i="94"/>
  <c r="C596" i="94"/>
  <c r="AC595" i="94"/>
  <c r="D595" i="94"/>
  <c r="C595" i="94"/>
  <c r="AC594" i="94"/>
  <c r="D594" i="94"/>
  <c r="C594" i="94"/>
  <c r="AC593" i="94"/>
  <c r="D593" i="94"/>
  <c r="C593" i="94"/>
  <c r="AC592" i="94"/>
  <c r="D592" i="94"/>
  <c r="C592" i="94"/>
  <c r="AC591" i="94"/>
  <c r="D591" i="94"/>
  <c r="C591" i="94"/>
  <c r="AC590" i="94"/>
  <c r="D590" i="94"/>
  <c r="C590" i="94"/>
  <c r="AC589" i="94"/>
  <c r="AB589" i="94"/>
  <c r="AA589" i="94"/>
  <c r="Z589" i="94"/>
  <c r="Y589" i="94"/>
  <c r="X589" i="94"/>
  <c r="W589" i="94"/>
  <c r="V589" i="94"/>
  <c r="U589" i="94"/>
  <c r="T589" i="94"/>
  <c r="S589" i="94"/>
  <c r="R589" i="94"/>
  <c r="Q589" i="94"/>
  <c r="P589" i="94"/>
  <c r="O589" i="94"/>
  <c r="N589" i="94"/>
  <c r="M589" i="94"/>
  <c r="L589" i="94"/>
  <c r="K589" i="94"/>
  <c r="J589" i="94"/>
  <c r="I589" i="94"/>
  <c r="H589" i="94"/>
  <c r="G589" i="94"/>
  <c r="F589" i="94"/>
  <c r="E589" i="94"/>
  <c r="D589" i="94"/>
  <c r="C589" i="94"/>
  <c r="AC588" i="94"/>
  <c r="AB588" i="94"/>
  <c r="AA588" i="94"/>
  <c r="Z588" i="94"/>
  <c r="Y588" i="94"/>
  <c r="X588" i="94"/>
  <c r="W588" i="94"/>
  <c r="V588" i="94"/>
  <c r="U588" i="94"/>
  <c r="T588" i="94"/>
  <c r="S588" i="94"/>
  <c r="R588" i="94"/>
  <c r="Q588" i="94"/>
  <c r="P588" i="94"/>
  <c r="O588" i="94"/>
  <c r="N588" i="94"/>
  <c r="M588" i="94"/>
  <c r="L588" i="94"/>
  <c r="K588" i="94"/>
  <c r="J588" i="94"/>
  <c r="I588" i="94"/>
  <c r="H588" i="94"/>
  <c r="G588" i="94"/>
  <c r="F588" i="94"/>
  <c r="E588" i="94"/>
  <c r="D588" i="94"/>
  <c r="C588" i="94"/>
  <c r="AC587" i="94"/>
  <c r="AB587" i="94"/>
  <c r="AA587" i="94"/>
  <c r="Z587" i="94"/>
  <c r="Y587" i="94"/>
  <c r="X587" i="94"/>
  <c r="W587" i="94"/>
  <c r="V587" i="94"/>
  <c r="U587" i="94"/>
  <c r="T587" i="94"/>
  <c r="S587" i="94"/>
  <c r="R587" i="94"/>
  <c r="Q587" i="94"/>
  <c r="P587" i="94"/>
  <c r="O587" i="94"/>
  <c r="N587" i="94"/>
  <c r="M587" i="94"/>
  <c r="L587" i="94"/>
  <c r="K587" i="94"/>
  <c r="J587" i="94"/>
  <c r="I587" i="94"/>
  <c r="H587" i="94"/>
  <c r="G587" i="94"/>
  <c r="F587" i="94"/>
  <c r="E587" i="94"/>
  <c r="D587" i="94"/>
  <c r="C587" i="94"/>
  <c r="AC586" i="94"/>
  <c r="AB586" i="94"/>
  <c r="AA586" i="94"/>
  <c r="Z586" i="94"/>
  <c r="Y586" i="94"/>
  <c r="X586" i="94"/>
  <c r="W586" i="94"/>
  <c r="V586" i="94"/>
  <c r="U586" i="94"/>
  <c r="T586" i="94"/>
  <c r="S586" i="94"/>
  <c r="R586" i="94"/>
  <c r="Q586" i="94"/>
  <c r="P586" i="94"/>
  <c r="O586" i="94"/>
  <c r="N586" i="94"/>
  <c r="M586" i="94"/>
  <c r="L586" i="94"/>
  <c r="K586" i="94"/>
  <c r="J586" i="94"/>
  <c r="I586" i="94"/>
  <c r="H586" i="94"/>
  <c r="G586" i="94"/>
  <c r="F586" i="94"/>
  <c r="E586" i="94"/>
  <c r="D586" i="94"/>
  <c r="C586" i="94"/>
  <c r="AC585" i="94"/>
  <c r="D585" i="94"/>
  <c r="C585" i="94"/>
  <c r="AC584" i="94"/>
  <c r="D584" i="94"/>
  <c r="C584" i="94"/>
  <c r="AC583" i="94"/>
  <c r="D583" i="94"/>
  <c r="C583" i="94"/>
  <c r="AC582" i="94"/>
  <c r="D582" i="94"/>
  <c r="C582" i="94"/>
  <c r="AC581" i="94"/>
  <c r="D581" i="94"/>
  <c r="C581" i="94"/>
  <c r="AC580" i="94"/>
  <c r="D580" i="94"/>
  <c r="C580" i="94"/>
  <c r="AC579" i="94"/>
  <c r="AB579" i="94"/>
  <c r="AA579" i="94"/>
  <c r="Z579" i="94"/>
  <c r="Y579" i="94"/>
  <c r="X579" i="94"/>
  <c r="W579" i="94"/>
  <c r="V579" i="94"/>
  <c r="U579" i="94"/>
  <c r="T579" i="94"/>
  <c r="S579" i="94"/>
  <c r="R579" i="94"/>
  <c r="Q579" i="94"/>
  <c r="P579" i="94"/>
  <c r="O579" i="94"/>
  <c r="N579" i="94"/>
  <c r="M579" i="94"/>
  <c r="L579" i="94"/>
  <c r="K579" i="94"/>
  <c r="J579" i="94"/>
  <c r="I579" i="94"/>
  <c r="H579" i="94"/>
  <c r="G579" i="94"/>
  <c r="F579" i="94"/>
  <c r="E579" i="94"/>
  <c r="D579" i="94"/>
  <c r="C579" i="94"/>
  <c r="AC578" i="94"/>
  <c r="AB578" i="94"/>
  <c r="AA578" i="94"/>
  <c r="Z578" i="94"/>
  <c r="Y578" i="94"/>
  <c r="X578" i="94"/>
  <c r="W578" i="94"/>
  <c r="V578" i="94"/>
  <c r="U578" i="94"/>
  <c r="T578" i="94"/>
  <c r="S578" i="94"/>
  <c r="R578" i="94"/>
  <c r="Q578" i="94"/>
  <c r="P578" i="94"/>
  <c r="O578" i="94"/>
  <c r="N578" i="94"/>
  <c r="M578" i="94"/>
  <c r="L578" i="94"/>
  <c r="K578" i="94"/>
  <c r="J578" i="94"/>
  <c r="I578" i="94"/>
  <c r="H578" i="94"/>
  <c r="G578" i="94"/>
  <c r="F578" i="94"/>
  <c r="E578" i="94"/>
  <c r="D578" i="94"/>
  <c r="C578" i="94"/>
  <c r="AC577" i="94"/>
  <c r="AB577" i="94"/>
  <c r="AA577" i="94"/>
  <c r="Z577" i="94"/>
  <c r="Y577" i="94"/>
  <c r="X577" i="94"/>
  <c r="W577" i="94"/>
  <c r="V577" i="94"/>
  <c r="U577" i="94"/>
  <c r="T577" i="94"/>
  <c r="S577" i="94"/>
  <c r="R577" i="94"/>
  <c r="Q577" i="94"/>
  <c r="P577" i="94"/>
  <c r="O577" i="94"/>
  <c r="N577" i="94"/>
  <c r="M577" i="94"/>
  <c r="L577" i="94"/>
  <c r="K577" i="94"/>
  <c r="J577" i="94"/>
  <c r="I577" i="94"/>
  <c r="H577" i="94"/>
  <c r="G577" i="94"/>
  <c r="F577" i="94"/>
  <c r="E577" i="94"/>
  <c r="D577" i="94"/>
  <c r="C577" i="94"/>
  <c r="AC576" i="94"/>
  <c r="AB576" i="94"/>
  <c r="AA576" i="94"/>
  <c r="Z576" i="94"/>
  <c r="Y576" i="94"/>
  <c r="X576" i="94"/>
  <c r="W576" i="94"/>
  <c r="V576" i="94"/>
  <c r="U576" i="94"/>
  <c r="T576" i="94"/>
  <c r="S576" i="94"/>
  <c r="R576" i="94"/>
  <c r="Q576" i="94"/>
  <c r="P576" i="94"/>
  <c r="O576" i="94"/>
  <c r="N576" i="94"/>
  <c r="M576" i="94"/>
  <c r="L576" i="94"/>
  <c r="K576" i="94"/>
  <c r="J576" i="94"/>
  <c r="I576" i="94"/>
  <c r="H576" i="94"/>
  <c r="G576" i="94"/>
  <c r="F576" i="94"/>
  <c r="E576" i="94"/>
  <c r="D576" i="94"/>
  <c r="C576" i="94"/>
  <c r="AC575" i="94"/>
  <c r="D575" i="94"/>
  <c r="C575" i="94"/>
  <c r="AC574" i="94"/>
  <c r="D574" i="94"/>
  <c r="C574" i="94"/>
  <c r="AC573" i="94"/>
  <c r="D573" i="94"/>
  <c r="C573" i="94"/>
  <c r="AC572" i="94"/>
  <c r="D572" i="94"/>
  <c r="C572" i="94"/>
  <c r="AC571" i="94"/>
  <c r="D571" i="94"/>
  <c r="C571" i="94"/>
  <c r="AC570" i="94"/>
  <c r="D570" i="94"/>
  <c r="C570" i="94"/>
  <c r="AC569" i="94"/>
  <c r="AB569" i="94"/>
  <c r="AA569" i="94"/>
  <c r="Z569" i="94"/>
  <c r="Y569" i="94"/>
  <c r="X569" i="94"/>
  <c r="W569" i="94"/>
  <c r="V569" i="94"/>
  <c r="U569" i="94"/>
  <c r="T569" i="94"/>
  <c r="S569" i="94"/>
  <c r="R569" i="94"/>
  <c r="Q569" i="94"/>
  <c r="P569" i="94"/>
  <c r="O569" i="94"/>
  <c r="N569" i="94"/>
  <c r="M569" i="94"/>
  <c r="L569" i="94"/>
  <c r="K569" i="94"/>
  <c r="J569" i="94"/>
  <c r="I569" i="94"/>
  <c r="H569" i="94"/>
  <c r="G569" i="94"/>
  <c r="F569" i="94"/>
  <c r="E569" i="94"/>
  <c r="D569" i="94"/>
  <c r="C569" i="94"/>
  <c r="AC568" i="94"/>
  <c r="AB568" i="94"/>
  <c r="AA568" i="94"/>
  <c r="Z568" i="94"/>
  <c r="Y568" i="94"/>
  <c r="X568" i="94"/>
  <c r="W568" i="94"/>
  <c r="V568" i="94"/>
  <c r="U568" i="94"/>
  <c r="T568" i="94"/>
  <c r="S568" i="94"/>
  <c r="R568" i="94"/>
  <c r="Q568" i="94"/>
  <c r="P568" i="94"/>
  <c r="O568" i="94"/>
  <c r="N568" i="94"/>
  <c r="M568" i="94"/>
  <c r="L568" i="94"/>
  <c r="K568" i="94"/>
  <c r="J568" i="94"/>
  <c r="I568" i="94"/>
  <c r="H568" i="94"/>
  <c r="G568" i="94"/>
  <c r="F568" i="94"/>
  <c r="E568" i="94"/>
  <c r="D568" i="94"/>
  <c r="C568" i="94"/>
  <c r="AC567" i="94"/>
  <c r="AB567" i="94"/>
  <c r="AA567" i="94"/>
  <c r="Z567" i="94"/>
  <c r="Y567" i="94"/>
  <c r="X567" i="94"/>
  <c r="W567" i="94"/>
  <c r="V567" i="94"/>
  <c r="U567" i="94"/>
  <c r="T567" i="94"/>
  <c r="S567" i="94"/>
  <c r="R567" i="94"/>
  <c r="Q567" i="94"/>
  <c r="P567" i="94"/>
  <c r="O567" i="94"/>
  <c r="N567" i="94"/>
  <c r="M567" i="94"/>
  <c r="L567" i="94"/>
  <c r="K567" i="94"/>
  <c r="J567" i="94"/>
  <c r="I567" i="94"/>
  <c r="H567" i="94"/>
  <c r="G567" i="94"/>
  <c r="F567" i="94"/>
  <c r="E567" i="94"/>
  <c r="D567" i="94"/>
  <c r="C567" i="94"/>
  <c r="AC566" i="94"/>
  <c r="AB566" i="94"/>
  <c r="AA566" i="94"/>
  <c r="Z566" i="94"/>
  <c r="Y566" i="94"/>
  <c r="X566" i="94"/>
  <c r="W566" i="94"/>
  <c r="V566" i="94"/>
  <c r="U566" i="94"/>
  <c r="T566" i="94"/>
  <c r="S566" i="94"/>
  <c r="R566" i="94"/>
  <c r="Q566" i="94"/>
  <c r="P566" i="94"/>
  <c r="O566" i="94"/>
  <c r="N566" i="94"/>
  <c r="M566" i="94"/>
  <c r="L566" i="94"/>
  <c r="K566" i="94"/>
  <c r="J566" i="94"/>
  <c r="I566" i="94"/>
  <c r="H566" i="94"/>
  <c r="G566" i="94"/>
  <c r="F566" i="94"/>
  <c r="E566" i="94"/>
  <c r="D566" i="94"/>
  <c r="C566" i="94"/>
  <c r="AC565" i="94"/>
  <c r="D565" i="94"/>
  <c r="C565" i="94"/>
  <c r="AC564" i="94"/>
  <c r="D564" i="94"/>
  <c r="C564" i="94"/>
  <c r="AC563" i="94"/>
  <c r="D563" i="94"/>
  <c r="C563" i="94"/>
  <c r="AC562" i="94"/>
  <c r="D562" i="94"/>
  <c r="C562" i="94"/>
  <c r="AC561" i="94"/>
  <c r="D561" i="94"/>
  <c r="C561" i="94"/>
  <c r="AC560" i="94"/>
  <c r="D560" i="94"/>
  <c r="C560" i="94"/>
  <c r="AC559" i="94"/>
  <c r="AB559" i="94"/>
  <c r="AA559" i="94"/>
  <c r="Z559" i="94"/>
  <c r="Y559" i="94"/>
  <c r="X559" i="94"/>
  <c r="W559" i="94"/>
  <c r="V559" i="94"/>
  <c r="U559" i="94"/>
  <c r="T559" i="94"/>
  <c r="S559" i="94"/>
  <c r="R559" i="94"/>
  <c r="Q559" i="94"/>
  <c r="P559" i="94"/>
  <c r="O559" i="94"/>
  <c r="N559" i="94"/>
  <c r="M559" i="94"/>
  <c r="L559" i="94"/>
  <c r="K559" i="94"/>
  <c r="J559" i="94"/>
  <c r="I559" i="94"/>
  <c r="H559" i="94"/>
  <c r="G559" i="94"/>
  <c r="F559" i="94"/>
  <c r="E559" i="94"/>
  <c r="D559" i="94"/>
  <c r="C559" i="94"/>
  <c r="AC558" i="94"/>
  <c r="AB558" i="94"/>
  <c r="AA558" i="94"/>
  <c r="Z558" i="94"/>
  <c r="Y558" i="94"/>
  <c r="X558" i="94"/>
  <c r="W558" i="94"/>
  <c r="V558" i="94"/>
  <c r="U558" i="94"/>
  <c r="T558" i="94"/>
  <c r="S558" i="94"/>
  <c r="R558" i="94"/>
  <c r="Q558" i="94"/>
  <c r="P558" i="94"/>
  <c r="O558" i="94"/>
  <c r="N558" i="94"/>
  <c r="M558" i="94"/>
  <c r="L558" i="94"/>
  <c r="K558" i="94"/>
  <c r="J558" i="94"/>
  <c r="I558" i="94"/>
  <c r="H558" i="94"/>
  <c r="G558" i="94"/>
  <c r="F558" i="94"/>
  <c r="E558" i="94"/>
  <c r="D558" i="94"/>
  <c r="C558" i="94"/>
  <c r="AC557" i="94"/>
  <c r="AB557" i="94"/>
  <c r="AA557" i="94"/>
  <c r="Z557" i="94"/>
  <c r="Y557" i="94"/>
  <c r="X557" i="94"/>
  <c r="W557" i="94"/>
  <c r="V557" i="94"/>
  <c r="U557" i="94"/>
  <c r="T557" i="94"/>
  <c r="S557" i="94"/>
  <c r="R557" i="94"/>
  <c r="Q557" i="94"/>
  <c r="P557" i="94"/>
  <c r="O557" i="94"/>
  <c r="N557" i="94"/>
  <c r="M557" i="94"/>
  <c r="L557" i="94"/>
  <c r="K557" i="94"/>
  <c r="J557" i="94"/>
  <c r="I557" i="94"/>
  <c r="H557" i="94"/>
  <c r="G557" i="94"/>
  <c r="F557" i="94"/>
  <c r="E557" i="94"/>
  <c r="D557" i="94"/>
  <c r="C557" i="94"/>
  <c r="AC556" i="94"/>
  <c r="AB556" i="94"/>
  <c r="AA556" i="94"/>
  <c r="Z556" i="94"/>
  <c r="Y556" i="94"/>
  <c r="X556" i="94"/>
  <c r="W556" i="94"/>
  <c r="V556" i="94"/>
  <c r="U556" i="94"/>
  <c r="T556" i="94"/>
  <c r="S556" i="94"/>
  <c r="R556" i="94"/>
  <c r="Q556" i="94"/>
  <c r="P556" i="94"/>
  <c r="O556" i="94"/>
  <c r="N556" i="94"/>
  <c r="M556" i="94"/>
  <c r="L556" i="94"/>
  <c r="K556" i="94"/>
  <c r="J556" i="94"/>
  <c r="I556" i="94"/>
  <c r="H556" i="94"/>
  <c r="G556" i="94"/>
  <c r="F556" i="94"/>
  <c r="E556" i="94"/>
  <c r="D556" i="94"/>
  <c r="C556" i="94"/>
  <c r="AC555" i="94"/>
  <c r="D555" i="94"/>
  <c r="C555" i="94"/>
  <c r="AC554" i="94"/>
  <c r="D554" i="94"/>
  <c r="C554" i="94"/>
  <c r="AC553" i="94"/>
  <c r="D553" i="94"/>
  <c r="C553" i="94"/>
  <c r="AC552" i="94"/>
  <c r="D552" i="94"/>
  <c r="C552" i="94"/>
  <c r="AC551" i="94"/>
  <c r="D551" i="94"/>
  <c r="C551" i="94"/>
  <c r="AC550" i="94"/>
  <c r="D550" i="94"/>
  <c r="C550" i="94"/>
  <c r="AC549" i="94"/>
  <c r="AB549" i="94"/>
  <c r="AA549" i="94"/>
  <c r="Z549" i="94"/>
  <c r="Y549" i="94"/>
  <c r="X549" i="94"/>
  <c r="W549" i="94"/>
  <c r="V549" i="94"/>
  <c r="U549" i="94"/>
  <c r="T549" i="94"/>
  <c r="S549" i="94"/>
  <c r="R549" i="94"/>
  <c r="Q549" i="94"/>
  <c r="P549" i="94"/>
  <c r="O549" i="94"/>
  <c r="N549" i="94"/>
  <c r="M549" i="94"/>
  <c r="L549" i="94"/>
  <c r="K549" i="94"/>
  <c r="J549" i="94"/>
  <c r="I549" i="94"/>
  <c r="H549" i="94"/>
  <c r="G549" i="94"/>
  <c r="F549" i="94"/>
  <c r="E549" i="94"/>
  <c r="D549" i="94"/>
  <c r="C549" i="94"/>
  <c r="AC548" i="94"/>
  <c r="AB548" i="94"/>
  <c r="AA548" i="94"/>
  <c r="Z548" i="94"/>
  <c r="Y548" i="94"/>
  <c r="X548" i="94"/>
  <c r="W548" i="94"/>
  <c r="V548" i="94"/>
  <c r="U548" i="94"/>
  <c r="T548" i="94"/>
  <c r="S548" i="94"/>
  <c r="R548" i="94"/>
  <c r="Q548" i="94"/>
  <c r="P548" i="94"/>
  <c r="O548" i="94"/>
  <c r="N548" i="94"/>
  <c r="M548" i="94"/>
  <c r="L548" i="94"/>
  <c r="K548" i="94"/>
  <c r="J548" i="94"/>
  <c r="I548" i="94"/>
  <c r="H548" i="94"/>
  <c r="G548" i="94"/>
  <c r="F548" i="94"/>
  <c r="E548" i="94"/>
  <c r="D548" i="94"/>
  <c r="C548" i="94"/>
  <c r="AC547" i="94"/>
  <c r="AB547" i="94"/>
  <c r="AA547" i="94"/>
  <c r="Z547" i="94"/>
  <c r="Y547" i="94"/>
  <c r="X547" i="94"/>
  <c r="W547" i="94"/>
  <c r="V547" i="94"/>
  <c r="U547" i="94"/>
  <c r="T547" i="94"/>
  <c r="S547" i="94"/>
  <c r="R547" i="94"/>
  <c r="Q547" i="94"/>
  <c r="P547" i="94"/>
  <c r="O547" i="94"/>
  <c r="N547" i="94"/>
  <c r="M547" i="94"/>
  <c r="L547" i="94"/>
  <c r="K547" i="94"/>
  <c r="J547" i="94"/>
  <c r="I547" i="94"/>
  <c r="H547" i="94"/>
  <c r="G547" i="94"/>
  <c r="F547" i="94"/>
  <c r="E547" i="94"/>
  <c r="D547" i="94"/>
  <c r="C547" i="94"/>
  <c r="AC546" i="94"/>
  <c r="AB546" i="94"/>
  <c r="AA546" i="94"/>
  <c r="Z546" i="94"/>
  <c r="Y546" i="94"/>
  <c r="X546" i="94"/>
  <c r="W546" i="94"/>
  <c r="V546" i="94"/>
  <c r="U546" i="94"/>
  <c r="T546" i="94"/>
  <c r="S546" i="94"/>
  <c r="R546" i="94"/>
  <c r="Q546" i="94"/>
  <c r="P546" i="94"/>
  <c r="O546" i="94"/>
  <c r="N546" i="94"/>
  <c r="M546" i="94"/>
  <c r="L546" i="94"/>
  <c r="K546" i="94"/>
  <c r="J546" i="94"/>
  <c r="I546" i="94"/>
  <c r="H546" i="94"/>
  <c r="G546" i="94"/>
  <c r="F546" i="94"/>
  <c r="E546" i="94"/>
  <c r="D546" i="94"/>
  <c r="C546" i="94"/>
  <c r="AC545" i="94"/>
  <c r="D545" i="94"/>
  <c r="C545" i="94"/>
  <c r="AC544" i="94"/>
  <c r="D544" i="94"/>
  <c r="C544" i="94"/>
  <c r="AC543" i="94"/>
  <c r="D543" i="94"/>
  <c r="C543" i="94"/>
  <c r="AC542" i="94"/>
  <c r="D542" i="94"/>
  <c r="C542" i="94"/>
  <c r="AC541" i="94"/>
  <c r="D541" i="94"/>
  <c r="C541" i="94"/>
  <c r="AC540" i="94"/>
  <c r="D540" i="94"/>
  <c r="C540" i="94"/>
  <c r="AC539" i="94"/>
  <c r="AB539" i="94"/>
  <c r="AA539" i="94"/>
  <c r="Z539" i="94"/>
  <c r="Y539" i="94"/>
  <c r="X539" i="94"/>
  <c r="W539" i="94"/>
  <c r="V539" i="94"/>
  <c r="U539" i="94"/>
  <c r="T539" i="94"/>
  <c r="S539" i="94"/>
  <c r="R539" i="94"/>
  <c r="Q539" i="94"/>
  <c r="P539" i="94"/>
  <c r="O539" i="94"/>
  <c r="N539" i="94"/>
  <c r="M539" i="94"/>
  <c r="L539" i="94"/>
  <c r="K539" i="94"/>
  <c r="J539" i="94"/>
  <c r="I539" i="94"/>
  <c r="H539" i="94"/>
  <c r="G539" i="94"/>
  <c r="F539" i="94"/>
  <c r="E539" i="94"/>
  <c r="D539" i="94"/>
  <c r="C539" i="94"/>
  <c r="AC538" i="94"/>
  <c r="AB538" i="94"/>
  <c r="AA538" i="94"/>
  <c r="Z538" i="94"/>
  <c r="Y538" i="94"/>
  <c r="X538" i="94"/>
  <c r="W538" i="94"/>
  <c r="V538" i="94"/>
  <c r="U538" i="94"/>
  <c r="T538" i="94"/>
  <c r="S538" i="94"/>
  <c r="R538" i="94"/>
  <c r="Q538" i="94"/>
  <c r="P538" i="94"/>
  <c r="O538" i="94"/>
  <c r="N538" i="94"/>
  <c r="M538" i="94"/>
  <c r="L538" i="94"/>
  <c r="K538" i="94"/>
  <c r="J538" i="94"/>
  <c r="I538" i="94"/>
  <c r="H538" i="94"/>
  <c r="G538" i="94"/>
  <c r="F538" i="94"/>
  <c r="E538" i="94"/>
  <c r="D538" i="94"/>
  <c r="C538" i="94"/>
  <c r="AC537" i="94"/>
  <c r="AB537" i="94"/>
  <c r="AA537" i="94"/>
  <c r="Z537" i="94"/>
  <c r="Y537" i="94"/>
  <c r="X537" i="94"/>
  <c r="W537" i="94"/>
  <c r="V537" i="94"/>
  <c r="U537" i="94"/>
  <c r="T537" i="94"/>
  <c r="S537" i="94"/>
  <c r="R537" i="94"/>
  <c r="Q537" i="94"/>
  <c r="P537" i="94"/>
  <c r="O537" i="94"/>
  <c r="N537" i="94"/>
  <c r="M537" i="94"/>
  <c r="L537" i="94"/>
  <c r="K537" i="94"/>
  <c r="J537" i="94"/>
  <c r="I537" i="94"/>
  <c r="H537" i="94"/>
  <c r="G537" i="94"/>
  <c r="F537" i="94"/>
  <c r="E537" i="94"/>
  <c r="D537" i="94"/>
  <c r="C537" i="94"/>
  <c r="AC536" i="94"/>
  <c r="AB536" i="94"/>
  <c r="AA536" i="94"/>
  <c r="Z536" i="94"/>
  <c r="Y536" i="94"/>
  <c r="X536" i="94"/>
  <c r="W536" i="94"/>
  <c r="V536" i="94"/>
  <c r="U536" i="94"/>
  <c r="T536" i="94"/>
  <c r="S536" i="94"/>
  <c r="R536" i="94"/>
  <c r="Q536" i="94"/>
  <c r="P536" i="94"/>
  <c r="O536" i="94"/>
  <c r="N536" i="94"/>
  <c r="M536" i="94"/>
  <c r="L536" i="94"/>
  <c r="K536" i="94"/>
  <c r="J536" i="94"/>
  <c r="I536" i="94"/>
  <c r="H536" i="94"/>
  <c r="G536" i="94"/>
  <c r="F536" i="94"/>
  <c r="E536" i="94"/>
  <c r="D536" i="94"/>
  <c r="C536" i="94"/>
  <c r="AC535" i="94"/>
  <c r="D535" i="94"/>
  <c r="C535" i="94"/>
  <c r="AC534" i="94"/>
  <c r="D534" i="94"/>
  <c r="C534" i="94"/>
  <c r="AC533" i="94"/>
  <c r="D533" i="94"/>
  <c r="C533" i="94"/>
  <c r="AC532" i="94"/>
  <c r="D532" i="94"/>
  <c r="C532" i="94"/>
  <c r="AC531" i="94"/>
  <c r="D531" i="94"/>
  <c r="C531" i="94"/>
  <c r="AC530" i="94"/>
  <c r="D530" i="94"/>
  <c r="C530" i="94"/>
  <c r="AC529" i="94"/>
  <c r="AB529" i="94"/>
  <c r="AA529" i="94"/>
  <c r="Z529" i="94"/>
  <c r="Y529" i="94"/>
  <c r="X529" i="94"/>
  <c r="W529" i="94"/>
  <c r="V529" i="94"/>
  <c r="U529" i="94"/>
  <c r="T529" i="94"/>
  <c r="S529" i="94"/>
  <c r="R529" i="94"/>
  <c r="Q529" i="94"/>
  <c r="P529" i="94"/>
  <c r="O529" i="94"/>
  <c r="N529" i="94"/>
  <c r="M529" i="94"/>
  <c r="L529" i="94"/>
  <c r="K529" i="94"/>
  <c r="J529" i="94"/>
  <c r="I529" i="94"/>
  <c r="H529" i="94"/>
  <c r="G529" i="94"/>
  <c r="F529" i="94"/>
  <c r="E529" i="94"/>
  <c r="D529" i="94"/>
  <c r="C529" i="94"/>
  <c r="AC528" i="94"/>
  <c r="AB528" i="94"/>
  <c r="AA528" i="94"/>
  <c r="Z528" i="94"/>
  <c r="Y528" i="94"/>
  <c r="X528" i="94"/>
  <c r="W528" i="94"/>
  <c r="V528" i="94"/>
  <c r="U528" i="94"/>
  <c r="T528" i="94"/>
  <c r="S528" i="94"/>
  <c r="R528" i="94"/>
  <c r="Q528" i="94"/>
  <c r="P528" i="94"/>
  <c r="O528" i="94"/>
  <c r="N528" i="94"/>
  <c r="M528" i="94"/>
  <c r="L528" i="94"/>
  <c r="K528" i="94"/>
  <c r="J528" i="94"/>
  <c r="I528" i="94"/>
  <c r="H528" i="94"/>
  <c r="G528" i="94"/>
  <c r="F528" i="94"/>
  <c r="E528" i="94"/>
  <c r="D528" i="94"/>
  <c r="C528" i="94"/>
  <c r="AC527" i="94"/>
  <c r="AB527" i="94"/>
  <c r="AA527" i="94"/>
  <c r="Z527" i="94"/>
  <c r="Y527" i="94"/>
  <c r="X527" i="94"/>
  <c r="W527" i="94"/>
  <c r="V527" i="94"/>
  <c r="U527" i="94"/>
  <c r="T527" i="94"/>
  <c r="S527" i="94"/>
  <c r="R527" i="94"/>
  <c r="Q527" i="94"/>
  <c r="P527" i="94"/>
  <c r="O527" i="94"/>
  <c r="N527" i="94"/>
  <c r="M527" i="94"/>
  <c r="L527" i="94"/>
  <c r="K527" i="94"/>
  <c r="J527" i="94"/>
  <c r="I527" i="94"/>
  <c r="H527" i="94"/>
  <c r="G527" i="94"/>
  <c r="F527" i="94"/>
  <c r="E527" i="94"/>
  <c r="D527" i="94"/>
  <c r="C527" i="94"/>
  <c r="AC526" i="94"/>
  <c r="AB526" i="94"/>
  <c r="AA526" i="94"/>
  <c r="Z526" i="94"/>
  <c r="Y526" i="94"/>
  <c r="X526" i="94"/>
  <c r="W526" i="94"/>
  <c r="V526" i="94"/>
  <c r="U526" i="94"/>
  <c r="T526" i="94"/>
  <c r="S526" i="94"/>
  <c r="R526" i="94"/>
  <c r="Q526" i="94"/>
  <c r="P526" i="94"/>
  <c r="O526" i="94"/>
  <c r="N526" i="94"/>
  <c r="M526" i="94"/>
  <c r="L526" i="94"/>
  <c r="K526" i="94"/>
  <c r="J526" i="94"/>
  <c r="I526" i="94"/>
  <c r="H526" i="94"/>
  <c r="G526" i="94"/>
  <c r="F526" i="94"/>
  <c r="E526" i="94"/>
  <c r="D526" i="94"/>
  <c r="C526" i="94"/>
  <c r="AC525" i="94"/>
  <c r="D525" i="94"/>
  <c r="C525" i="94"/>
  <c r="AC524" i="94"/>
  <c r="D524" i="94"/>
  <c r="C524" i="94"/>
  <c r="AC523" i="94"/>
  <c r="D523" i="94"/>
  <c r="C523" i="94"/>
  <c r="AC522" i="94"/>
  <c r="D522" i="94"/>
  <c r="C522" i="94"/>
  <c r="AC521" i="94"/>
  <c r="D521" i="94"/>
  <c r="C521" i="94"/>
  <c r="AC520" i="94"/>
  <c r="D520" i="94"/>
  <c r="C520" i="94"/>
  <c r="AC519" i="94"/>
  <c r="AB519" i="94"/>
  <c r="AA519" i="94"/>
  <c r="Z519" i="94"/>
  <c r="Y519" i="94"/>
  <c r="X519" i="94"/>
  <c r="W519" i="94"/>
  <c r="V519" i="94"/>
  <c r="U519" i="94"/>
  <c r="T519" i="94"/>
  <c r="S519" i="94"/>
  <c r="R519" i="94"/>
  <c r="Q519" i="94"/>
  <c r="P519" i="94"/>
  <c r="O519" i="94"/>
  <c r="N519" i="94"/>
  <c r="M519" i="94"/>
  <c r="L519" i="94"/>
  <c r="K519" i="94"/>
  <c r="J519" i="94"/>
  <c r="I519" i="94"/>
  <c r="H519" i="94"/>
  <c r="G519" i="94"/>
  <c r="F519" i="94"/>
  <c r="E519" i="94"/>
  <c r="D519" i="94"/>
  <c r="C519" i="94"/>
  <c r="AC518" i="94"/>
  <c r="AB518" i="94"/>
  <c r="AA518" i="94"/>
  <c r="Z518" i="94"/>
  <c r="Y518" i="94"/>
  <c r="X518" i="94"/>
  <c r="W518" i="94"/>
  <c r="V518" i="94"/>
  <c r="U518" i="94"/>
  <c r="T518" i="94"/>
  <c r="S518" i="94"/>
  <c r="R518" i="94"/>
  <c r="Q518" i="94"/>
  <c r="P518" i="94"/>
  <c r="O518" i="94"/>
  <c r="N518" i="94"/>
  <c r="M518" i="94"/>
  <c r="L518" i="94"/>
  <c r="K518" i="94"/>
  <c r="J518" i="94"/>
  <c r="I518" i="94"/>
  <c r="H518" i="94"/>
  <c r="G518" i="94"/>
  <c r="F518" i="94"/>
  <c r="E518" i="94"/>
  <c r="D518" i="94"/>
  <c r="C518" i="94"/>
  <c r="AC517" i="94"/>
  <c r="AB517" i="94"/>
  <c r="AA517" i="94"/>
  <c r="Z517" i="94"/>
  <c r="Y517" i="94"/>
  <c r="X517" i="94"/>
  <c r="W517" i="94"/>
  <c r="V517" i="94"/>
  <c r="U517" i="94"/>
  <c r="T517" i="94"/>
  <c r="S517" i="94"/>
  <c r="R517" i="94"/>
  <c r="Q517" i="94"/>
  <c r="P517" i="94"/>
  <c r="O517" i="94"/>
  <c r="N517" i="94"/>
  <c r="M517" i="94"/>
  <c r="L517" i="94"/>
  <c r="K517" i="94"/>
  <c r="J517" i="94"/>
  <c r="I517" i="94"/>
  <c r="H517" i="94"/>
  <c r="G517" i="94"/>
  <c r="F517" i="94"/>
  <c r="E517" i="94"/>
  <c r="D517" i="94"/>
  <c r="C517" i="94"/>
  <c r="AC516" i="94"/>
  <c r="AB516" i="94"/>
  <c r="AA516" i="94"/>
  <c r="Z516" i="94"/>
  <c r="Y516" i="94"/>
  <c r="X516" i="94"/>
  <c r="W516" i="94"/>
  <c r="V516" i="94"/>
  <c r="U516" i="94"/>
  <c r="T516" i="94"/>
  <c r="S516" i="94"/>
  <c r="R516" i="94"/>
  <c r="Q516" i="94"/>
  <c r="P516" i="94"/>
  <c r="O516" i="94"/>
  <c r="N516" i="94"/>
  <c r="M516" i="94"/>
  <c r="L516" i="94"/>
  <c r="K516" i="94"/>
  <c r="J516" i="94"/>
  <c r="I516" i="94"/>
  <c r="H516" i="94"/>
  <c r="G516" i="94"/>
  <c r="F516" i="94"/>
  <c r="E516" i="94"/>
  <c r="D516" i="94"/>
  <c r="C516" i="94"/>
  <c r="AC515" i="94"/>
  <c r="D515" i="94"/>
  <c r="C515" i="94"/>
  <c r="AC514" i="94"/>
  <c r="D514" i="94"/>
  <c r="C514" i="94"/>
  <c r="AC513" i="94"/>
  <c r="D513" i="94"/>
  <c r="C513" i="94"/>
  <c r="AC512" i="94"/>
  <c r="D512" i="94"/>
  <c r="C512" i="94"/>
  <c r="AC511" i="94"/>
  <c r="D511" i="94"/>
  <c r="C511" i="94"/>
  <c r="AC510" i="94"/>
  <c r="D510" i="94"/>
  <c r="C510" i="94"/>
  <c r="AC509" i="94"/>
  <c r="AB509" i="94"/>
  <c r="AA509" i="94"/>
  <c r="Z509" i="94"/>
  <c r="Y509" i="94"/>
  <c r="X509" i="94"/>
  <c r="W509" i="94"/>
  <c r="V509" i="94"/>
  <c r="U509" i="94"/>
  <c r="T509" i="94"/>
  <c r="S509" i="94"/>
  <c r="R509" i="94"/>
  <c r="Q509" i="94"/>
  <c r="P509" i="94"/>
  <c r="O509" i="94"/>
  <c r="N509" i="94"/>
  <c r="M509" i="94"/>
  <c r="L509" i="94"/>
  <c r="K509" i="94"/>
  <c r="J509" i="94"/>
  <c r="I509" i="94"/>
  <c r="H509" i="94"/>
  <c r="G509" i="94"/>
  <c r="F509" i="94"/>
  <c r="E509" i="94"/>
  <c r="D509" i="94"/>
  <c r="C509" i="94"/>
  <c r="AC508" i="94"/>
  <c r="AB508" i="94"/>
  <c r="AA508" i="94"/>
  <c r="Z508" i="94"/>
  <c r="Y508" i="94"/>
  <c r="X508" i="94"/>
  <c r="W508" i="94"/>
  <c r="V508" i="94"/>
  <c r="U508" i="94"/>
  <c r="T508" i="94"/>
  <c r="S508" i="94"/>
  <c r="R508" i="94"/>
  <c r="Q508" i="94"/>
  <c r="P508" i="94"/>
  <c r="O508" i="94"/>
  <c r="N508" i="94"/>
  <c r="M508" i="94"/>
  <c r="L508" i="94"/>
  <c r="K508" i="94"/>
  <c r="J508" i="94"/>
  <c r="I508" i="94"/>
  <c r="H508" i="94"/>
  <c r="G508" i="94"/>
  <c r="F508" i="94"/>
  <c r="E508" i="94"/>
  <c r="D508" i="94"/>
  <c r="C508" i="94"/>
  <c r="AC507" i="94"/>
  <c r="AB507" i="94"/>
  <c r="AA507" i="94"/>
  <c r="Z507" i="94"/>
  <c r="Y507" i="94"/>
  <c r="X507" i="94"/>
  <c r="W507" i="94"/>
  <c r="V507" i="94"/>
  <c r="U507" i="94"/>
  <c r="T507" i="94"/>
  <c r="S507" i="94"/>
  <c r="R507" i="94"/>
  <c r="Q507" i="94"/>
  <c r="P507" i="94"/>
  <c r="O507" i="94"/>
  <c r="N507" i="94"/>
  <c r="M507" i="94"/>
  <c r="L507" i="94"/>
  <c r="K507" i="94"/>
  <c r="J507" i="94"/>
  <c r="I507" i="94"/>
  <c r="H507" i="94"/>
  <c r="G507" i="94"/>
  <c r="F507" i="94"/>
  <c r="E507" i="94"/>
  <c r="D507" i="94"/>
  <c r="C507" i="94"/>
  <c r="AC506" i="94"/>
  <c r="AB506" i="94"/>
  <c r="AA506" i="94"/>
  <c r="Z506" i="94"/>
  <c r="Y506" i="94"/>
  <c r="X506" i="94"/>
  <c r="W506" i="94"/>
  <c r="V506" i="94"/>
  <c r="U506" i="94"/>
  <c r="T506" i="94"/>
  <c r="S506" i="94"/>
  <c r="R506" i="94"/>
  <c r="Q506" i="94"/>
  <c r="P506" i="94"/>
  <c r="O506" i="94"/>
  <c r="N506" i="94"/>
  <c r="M506" i="94"/>
  <c r="L506" i="94"/>
  <c r="K506" i="94"/>
  <c r="J506" i="94"/>
  <c r="I506" i="94"/>
  <c r="H506" i="94"/>
  <c r="G506" i="94"/>
  <c r="F506" i="94"/>
  <c r="E506" i="94"/>
  <c r="D506" i="94"/>
  <c r="C506" i="94"/>
  <c r="AC505" i="94"/>
  <c r="D505" i="94"/>
  <c r="C505" i="94"/>
  <c r="AC504" i="94"/>
  <c r="D504" i="94"/>
  <c r="C504" i="94"/>
  <c r="AC503" i="94"/>
  <c r="D503" i="94"/>
  <c r="C503" i="94"/>
  <c r="AC502" i="94"/>
  <c r="D502" i="94"/>
  <c r="C502" i="94"/>
  <c r="AC501" i="94"/>
  <c r="D501" i="94"/>
  <c r="C501" i="94"/>
  <c r="AC500" i="94"/>
  <c r="D500" i="94"/>
  <c r="C500" i="94"/>
  <c r="AC499" i="94"/>
  <c r="AB499" i="94"/>
  <c r="AA499" i="94"/>
  <c r="Z499" i="94"/>
  <c r="Y499" i="94"/>
  <c r="X499" i="94"/>
  <c r="W499" i="94"/>
  <c r="V499" i="94"/>
  <c r="U499" i="94"/>
  <c r="T499" i="94"/>
  <c r="S499" i="94"/>
  <c r="R499" i="94"/>
  <c r="Q499" i="94"/>
  <c r="P499" i="94"/>
  <c r="O499" i="94"/>
  <c r="N499" i="94"/>
  <c r="M499" i="94"/>
  <c r="L499" i="94"/>
  <c r="K499" i="94"/>
  <c r="J499" i="94"/>
  <c r="I499" i="94"/>
  <c r="H499" i="94"/>
  <c r="G499" i="94"/>
  <c r="F499" i="94"/>
  <c r="E499" i="94"/>
  <c r="D499" i="94"/>
  <c r="C499" i="94"/>
  <c r="AC498" i="94"/>
  <c r="AB498" i="94"/>
  <c r="AA498" i="94"/>
  <c r="Z498" i="94"/>
  <c r="Y498" i="94"/>
  <c r="X498" i="94"/>
  <c r="W498" i="94"/>
  <c r="V498" i="94"/>
  <c r="U498" i="94"/>
  <c r="T498" i="94"/>
  <c r="S498" i="94"/>
  <c r="R498" i="94"/>
  <c r="Q498" i="94"/>
  <c r="P498" i="94"/>
  <c r="O498" i="94"/>
  <c r="N498" i="94"/>
  <c r="M498" i="94"/>
  <c r="L498" i="94"/>
  <c r="K498" i="94"/>
  <c r="J498" i="94"/>
  <c r="I498" i="94"/>
  <c r="H498" i="94"/>
  <c r="G498" i="94"/>
  <c r="F498" i="94"/>
  <c r="E498" i="94"/>
  <c r="D498" i="94"/>
  <c r="C498" i="94"/>
  <c r="AC497" i="94"/>
  <c r="AB497" i="94"/>
  <c r="AA497" i="94"/>
  <c r="Z497" i="94"/>
  <c r="Y497" i="94"/>
  <c r="X497" i="94"/>
  <c r="W497" i="94"/>
  <c r="V497" i="94"/>
  <c r="U497" i="94"/>
  <c r="T497" i="94"/>
  <c r="S497" i="94"/>
  <c r="R497" i="94"/>
  <c r="Q497" i="94"/>
  <c r="P497" i="94"/>
  <c r="O497" i="94"/>
  <c r="N497" i="94"/>
  <c r="M497" i="94"/>
  <c r="L497" i="94"/>
  <c r="K497" i="94"/>
  <c r="J497" i="94"/>
  <c r="I497" i="94"/>
  <c r="H497" i="94"/>
  <c r="G497" i="94"/>
  <c r="F497" i="94"/>
  <c r="E497" i="94"/>
  <c r="D497" i="94"/>
  <c r="C497" i="94"/>
  <c r="AC496" i="94"/>
  <c r="AB496" i="94"/>
  <c r="AA496" i="94"/>
  <c r="Z496" i="94"/>
  <c r="Y496" i="94"/>
  <c r="X496" i="94"/>
  <c r="W496" i="94"/>
  <c r="V496" i="94"/>
  <c r="U496" i="94"/>
  <c r="T496" i="94"/>
  <c r="S496" i="94"/>
  <c r="R496" i="94"/>
  <c r="Q496" i="94"/>
  <c r="P496" i="94"/>
  <c r="O496" i="94"/>
  <c r="N496" i="94"/>
  <c r="M496" i="94"/>
  <c r="L496" i="94"/>
  <c r="K496" i="94"/>
  <c r="J496" i="94"/>
  <c r="I496" i="94"/>
  <c r="H496" i="94"/>
  <c r="G496" i="94"/>
  <c r="F496" i="94"/>
  <c r="E496" i="94"/>
  <c r="D496" i="94"/>
  <c r="C496" i="94"/>
  <c r="AC495" i="94"/>
  <c r="D495" i="94"/>
  <c r="C495" i="94"/>
  <c r="AC494" i="94"/>
  <c r="D494" i="94"/>
  <c r="C494" i="94"/>
  <c r="AC493" i="94"/>
  <c r="D493" i="94"/>
  <c r="C493" i="94"/>
  <c r="AC492" i="94"/>
  <c r="D492" i="94"/>
  <c r="C492" i="94"/>
  <c r="AC491" i="94"/>
  <c r="D491" i="94"/>
  <c r="C491" i="94"/>
  <c r="AC490" i="94"/>
  <c r="D490" i="94"/>
  <c r="C490" i="94"/>
  <c r="AC489" i="94"/>
  <c r="AB489" i="94"/>
  <c r="AA489" i="94"/>
  <c r="Z489" i="94"/>
  <c r="Y489" i="94"/>
  <c r="X489" i="94"/>
  <c r="W489" i="94"/>
  <c r="V489" i="94"/>
  <c r="U489" i="94"/>
  <c r="T489" i="94"/>
  <c r="S489" i="94"/>
  <c r="R489" i="94"/>
  <c r="Q489" i="94"/>
  <c r="P489" i="94"/>
  <c r="O489" i="94"/>
  <c r="N489" i="94"/>
  <c r="M489" i="94"/>
  <c r="L489" i="94"/>
  <c r="K489" i="94"/>
  <c r="J489" i="94"/>
  <c r="I489" i="94"/>
  <c r="H489" i="94"/>
  <c r="G489" i="94"/>
  <c r="F489" i="94"/>
  <c r="E489" i="94"/>
  <c r="D489" i="94"/>
  <c r="C489" i="94"/>
  <c r="AC488" i="94"/>
  <c r="AB488" i="94"/>
  <c r="AA488" i="94"/>
  <c r="Z488" i="94"/>
  <c r="Y488" i="94"/>
  <c r="X488" i="94"/>
  <c r="W488" i="94"/>
  <c r="V488" i="94"/>
  <c r="U488" i="94"/>
  <c r="T488" i="94"/>
  <c r="S488" i="94"/>
  <c r="R488" i="94"/>
  <c r="Q488" i="94"/>
  <c r="P488" i="94"/>
  <c r="O488" i="94"/>
  <c r="N488" i="94"/>
  <c r="M488" i="94"/>
  <c r="L488" i="94"/>
  <c r="K488" i="94"/>
  <c r="J488" i="94"/>
  <c r="I488" i="94"/>
  <c r="H488" i="94"/>
  <c r="G488" i="94"/>
  <c r="F488" i="94"/>
  <c r="E488" i="94"/>
  <c r="D488" i="94"/>
  <c r="C488" i="94"/>
  <c r="AC487" i="94"/>
  <c r="AB487" i="94"/>
  <c r="AA487" i="94"/>
  <c r="Z487" i="94"/>
  <c r="Y487" i="94"/>
  <c r="X487" i="94"/>
  <c r="W487" i="94"/>
  <c r="V487" i="94"/>
  <c r="U487" i="94"/>
  <c r="T487" i="94"/>
  <c r="S487" i="94"/>
  <c r="R487" i="94"/>
  <c r="Q487" i="94"/>
  <c r="P487" i="94"/>
  <c r="O487" i="94"/>
  <c r="N487" i="94"/>
  <c r="M487" i="94"/>
  <c r="L487" i="94"/>
  <c r="K487" i="94"/>
  <c r="J487" i="94"/>
  <c r="I487" i="94"/>
  <c r="H487" i="94"/>
  <c r="G487" i="94"/>
  <c r="F487" i="94"/>
  <c r="E487" i="94"/>
  <c r="D487" i="94"/>
  <c r="C487" i="94"/>
  <c r="AC486" i="94"/>
  <c r="AB486" i="94"/>
  <c r="AA486" i="94"/>
  <c r="Z486" i="94"/>
  <c r="Y486" i="94"/>
  <c r="X486" i="94"/>
  <c r="W486" i="94"/>
  <c r="V486" i="94"/>
  <c r="U486" i="94"/>
  <c r="T486" i="94"/>
  <c r="S486" i="94"/>
  <c r="R486" i="94"/>
  <c r="Q486" i="94"/>
  <c r="P486" i="94"/>
  <c r="O486" i="94"/>
  <c r="N486" i="94"/>
  <c r="M486" i="94"/>
  <c r="L486" i="94"/>
  <c r="K486" i="94"/>
  <c r="J486" i="94"/>
  <c r="I486" i="94"/>
  <c r="H486" i="94"/>
  <c r="G486" i="94"/>
  <c r="F486" i="94"/>
  <c r="E486" i="94"/>
  <c r="D486" i="94"/>
  <c r="C486" i="94"/>
  <c r="AC485" i="94"/>
  <c r="D485" i="94"/>
  <c r="C485" i="94"/>
  <c r="AC484" i="94"/>
  <c r="D484" i="94"/>
  <c r="C484" i="94"/>
  <c r="AC483" i="94"/>
  <c r="D483" i="94"/>
  <c r="C483" i="94"/>
  <c r="AC482" i="94"/>
  <c r="D482" i="94"/>
  <c r="C482" i="94"/>
  <c r="AC481" i="94"/>
  <c r="D481" i="94"/>
  <c r="C481" i="94"/>
  <c r="AC480" i="94"/>
  <c r="D480" i="94"/>
  <c r="C480" i="94"/>
  <c r="AC479" i="94"/>
  <c r="AB479" i="94"/>
  <c r="AA479" i="94"/>
  <c r="Z479" i="94"/>
  <c r="Y479" i="94"/>
  <c r="X479" i="94"/>
  <c r="W479" i="94"/>
  <c r="V479" i="94"/>
  <c r="U479" i="94"/>
  <c r="T479" i="94"/>
  <c r="S479" i="94"/>
  <c r="R479" i="94"/>
  <c r="Q479" i="94"/>
  <c r="P479" i="94"/>
  <c r="O479" i="94"/>
  <c r="N479" i="94"/>
  <c r="M479" i="94"/>
  <c r="L479" i="94"/>
  <c r="K479" i="94"/>
  <c r="J479" i="94"/>
  <c r="I479" i="94"/>
  <c r="H479" i="94"/>
  <c r="G479" i="94"/>
  <c r="F479" i="94"/>
  <c r="E479" i="94"/>
  <c r="D479" i="94"/>
  <c r="C479" i="94"/>
  <c r="AC478" i="94"/>
  <c r="AB478" i="94"/>
  <c r="AA478" i="94"/>
  <c r="Z478" i="94"/>
  <c r="Y478" i="94"/>
  <c r="X478" i="94"/>
  <c r="W478" i="94"/>
  <c r="V478" i="94"/>
  <c r="U478" i="94"/>
  <c r="T478" i="94"/>
  <c r="S478" i="94"/>
  <c r="R478" i="94"/>
  <c r="Q478" i="94"/>
  <c r="P478" i="94"/>
  <c r="O478" i="94"/>
  <c r="N478" i="94"/>
  <c r="M478" i="94"/>
  <c r="L478" i="94"/>
  <c r="K478" i="94"/>
  <c r="J478" i="94"/>
  <c r="I478" i="94"/>
  <c r="H478" i="94"/>
  <c r="G478" i="94"/>
  <c r="F478" i="94"/>
  <c r="E478" i="94"/>
  <c r="D478" i="94"/>
  <c r="C478" i="94"/>
  <c r="AC477" i="94"/>
  <c r="AB477" i="94"/>
  <c r="AA477" i="94"/>
  <c r="Z477" i="94"/>
  <c r="Y477" i="94"/>
  <c r="X477" i="94"/>
  <c r="W477" i="94"/>
  <c r="V477" i="94"/>
  <c r="U477" i="94"/>
  <c r="T477" i="94"/>
  <c r="S477" i="94"/>
  <c r="R477" i="94"/>
  <c r="Q477" i="94"/>
  <c r="P477" i="94"/>
  <c r="O477" i="94"/>
  <c r="N477" i="94"/>
  <c r="M477" i="94"/>
  <c r="L477" i="94"/>
  <c r="K477" i="94"/>
  <c r="J477" i="94"/>
  <c r="I477" i="94"/>
  <c r="H477" i="94"/>
  <c r="G477" i="94"/>
  <c r="F477" i="94"/>
  <c r="E477" i="94"/>
  <c r="D477" i="94"/>
  <c r="C477" i="94"/>
  <c r="AC476" i="94"/>
  <c r="AB476" i="94"/>
  <c r="AA476" i="94"/>
  <c r="Z476" i="94"/>
  <c r="Y476" i="94"/>
  <c r="X476" i="94"/>
  <c r="W476" i="94"/>
  <c r="V476" i="94"/>
  <c r="U476" i="94"/>
  <c r="T476" i="94"/>
  <c r="S476" i="94"/>
  <c r="R476" i="94"/>
  <c r="Q476" i="94"/>
  <c r="P476" i="94"/>
  <c r="O476" i="94"/>
  <c r="N476" i="94"/>
  <c r="M476" i="94"/>
  <c r="L476" i="94"/>
  <c r="K476" i="94"/>
  <c r="J476" i="94"/>
  <c r="I476" i="94"/>
  <c r="H476" i="94"/>
  <c r="G476" i="94"/>
  <c r="F476" i="94"/>
  <c r="E476" i="94"/>
  <c r="D476" i="94"/>
  <c r="C476" i="94"/>
  <c r="AC475" i="94"/>
  <c r="D475" i="94"/>
  <c r="C475" i="94"/>
  <c r="AC474" i="94"/>
  <c r="D474" i="94"/>
  <c r="C474" i="94"/>
  <c r="AC473" i="94"/>
  <c r="D473" i="94"/>
  <c r="C473" i="94"/>
  <c r="AC472" i="94"/>
  <c r="D472" i="94"/>
  <c r="C472" i="94"/>
  <c r="AC471" i="94"/>
  <c r="D471" i="94"/>
  <c r="C471" i="94"/>
  <c r="AC470" i="94"/>
  <c r="D470" i="94"/>
  <c r="C470" i="94"/>
  <c r="AC469" i="94"/>
  <c r="AB469" i="94"/>
  <c r="AA469" i="94"/>
  <c r="Z469" i="94"/>
  <c r="Y469" i="94"/>
  <c r="X469" i="94"/>
  <c r="W469" i="94"/>
  <c r="V469" i="94"/>
  <c r="U469" i="94"/>
  <c r="T469" i="94"/>
  <c r="S469" i="94"/>
  <c r="R469" i="94"/>
  <c r="Q469" i="94"/>
  <c r="P469" i="94"/>
  <c r="O469" i="94"/>
  <c r="N469" i="94"/>
  <c r="M469" i="94"/>
  <c r="L469" i="94"/>
  <c r="K469" i="94"/>
  <c r="J469" i="94"/>
  <c r="I469" i="94"/>
  <c r="H469" i="94"/>
  <c r="G469" i="94"/>
  <c r="F469" i="94"/>
  <c r="E469" i="94"/>
  <c r="D469" i="94"/>
  <c r="C469" i="94"/>
  <c r="AC468" i="94"/>
  <c r="AB468" i="94"/>
  <c r="AA468" i="94"/>
  <c r="Z468" i="94"/>
  <c r="Y468" i="94"/>
  <c r="X468" i="94"/>
  <c r="W468" i="94"/>
  <c r="V468" i="94"/>
  <c r="U468" i="94"/>
  <c r="T468" i="94"/>
  <c r="S468" i="94"/>
  <c r="R468" i="94"/>
  <c r="Q468" i="94"/>
  <c r="P468" i="94"/>
  <c r="O468" i="94"/>
  <c r="N468" i="94"/>
  <c r="M468" i="94"/>
  <c r="L468" i="94"/>
  <c r="K468" i="94"/>
  <c r="J468" i="94"/>
  <c r="I468" i="94"/>
  <c r="H468" i="94"/>
  <c r="G468" i="94"/>
  <c r="F468" i="94"/>
  <c r="E468" i="94"/>
  <c r="D468" i="94"/>
  <c r="C468" i="94"/>
  <c r="AC467" i="94"/>
  <c r="AB467" i="94"/>
  <c r="AA467" i="94"/>
  <c r="Z467" i="94"/>
  <c r="Y467" i="94"/>
  <c r="X467" i="94"/>
  <c r="W467" i="94"/>
  <c r="V467" i="94"/>
  <c r="U467" i="94"/>
  <c r="T467" i="94"/>
  <c r="S467" i="94"/>
  <c r="R467" i="94"/>
  <c r="Q467" i="94"/>
  <c r="P467" i="94"/>
  <c r="O467" i="94"/>
  <c r="N467" i="94"/>
  <c r="M467" i="94"/>
  <c r="L467" i="94"/>
  <c r="K467" i="94"/>
  <c r="J467" i="94"/>
  <c r="I467" i="94"/>
  <c r="H467" i="94"/>
  <c r="G467" i="94"/>
  <c r="F467" i="94"/>
  <c r="E467" i="94"/>
  <c r="D467" i="94"/>
  <c r="C467" i="94"/>
  <c r="AC466" i="94"/>
  <c r="AB466" i="94"/>
  <c r="AA466" i="94"/>
  <c r="Z466" i="94"/>
  <c r="Y466" i="94"/>
  <c r="X466" i="94"/>
  <c r="W466" i="94"/>
  <c r="V466" i="94"/>
  <c r="U466" i="94"/>
  <c r="T466" i="94"/>
  <c r="S466" i="94"/>
  <c r="R466" i="94"/>
  <c r="Q466" i="94"/>
  <c r="P466" i="94"/>
  <c r="O466" i="94"/>
  <c r="N466" i="94"/>
  <c r="M466" i="94"/>
  <c r="L466" i="94"/>
  <c r="K466" i="94"/>
  <c r="J466" i="94"/>
  <c r="I466" i="94"/>
  <c r="H466" i="94"/>
  <c r="G466" i="94"/>
  <c r="F466" i="94"/>
  <c r="E466" i="94"/>
  <c r="D466" i="94"/>
  <c r="C466" i="94"/>
  <c r="AC465" i="94"/>
  <c r="D465" i="94"/>
  <c r="C465" i="94"/>
  <c r="AC464" i="94"/>
  <c r="D464" i="94"/>
  <c r="C464" i="94"/>
  <c r="AC463" i="94"/>
  <c r="D463" i="94"/>
  <c r="C463" i="94"/>
  <c r="AC462" i="94"/>
  <c r="D462" i="94"/>
  <c r="C462" i="94"/>
  <c r="AC461" i="94"/>
  <c r="D461" i="94"/>
  <c r="C461" i="94"/>
  <c r="AC460" i="94"/>
  <c r="D460" i="94"/>
  <c r="C460" i="94"/>
  <c r="AC459" i="94"/>
  <c r="AB459" i="94"/>
  <c r="AA459" i="94"/>
  <c r="Z459" i="94"/>
  <c r="Y459" i="94"/>
  <c r="X459" i="94"/>
  <c r="W459" i="94"/>
  <c r="V459" i="94"/>
  <c r="U459" i="94"/>
  <c r="T459" i="94"/>
  <c r="S459" i="94"/>
  <c r="R459" i="94"/>
  <c r="Q459" i="94"/>
  <c r="P459" i="94"/>
  <c r="O459" i="94"/>
  <c r="N459" i="94"/>
  <c r="M459" i="94"/>
  <c r="L459" i="94"/>
  <c r="K459" i="94"/>
  <c r="J459" i="94"/>
  <c r="I459" i="94"/>
  <c r="H459" i="94"/>
  <c r="G459" i="94"/>
  <c r="F459" i="94"/>
  <c r="E459" i="94"/>
  <c r="D459" i="94"/>
  <c r="C459" i="94"/>
  <c r="AC458" i="94"/>
  <c r="AB458" i="94"/>
  <c r="AA458" i="94"/>
  <c r="Z458" i="94"/>
  <c r="Y458" i="94"/>
  <c r="X458" i="94"/>
  <c r="W458" i="94"/>
  <c r="V458" i="94"/>
  <c r="U458" i="94"/>
  <c r="T458" i="94"/>
  <c r="S458" i="94"/>
  <c r="R458" i="94"/>
  <c r="Q458" i="94"/>
  <c r="P458" i="94"/>
  <c r="O458" i="94"/>
  <c r="N458" i="94"/>
  <c r="M458" i="94"/>
  <c r="L458" i="94"/>
  <c r="K458" i="94"/>
  <c r="J458" i="94"/>
  <c r="I458" i="94"/>
  <c r="H458" i="94"/>
  <c r="G458" i="94"/>
  <c r="F458" i="94"/>
  <c r="E458" i="94"/>
  <c r="D458" i="94"/>
  <c r="C458" i="94"/>
  <c r="AC457" i="94"/>
  <c r="AB457" i="94"/>
  <c r="AA457" i="94"/>
  <c r="Z457" i="94"/>
  <c r="Y457" i="94"/>
  <c r="X457" i="94"/>
  <c r="W457" i="94"/>
  <c r="V457" i="94"/>
  <c r="U457" i="94"/>
  <c r="T457" i="94"/>
  <c r="S457" i="94"/>
  <c r="R457" i="94"/>
  <c r="Q457" i="94"/>
  <c r="P457" i="94"/>
  <c r="O457" i="94"/>
  <c r="N457" i="94"/>
  <c r="M457" i="94"/>
  <c r="L457" i="94"/>
  <c r="K457" i="94"/>
  <c r="J457" i="94"/>
  <c r="I457" i="94"/>
  <c r="H457" i="94"/>
  <c r="G457" i="94"/>
  <c r="F457" i="94"/>
  <c r="E457" i="94"/>
  <c r="D457" i="94"/>
  <c r="C457" i="94"/>
  <c r="AC456" i="94"/>
  <c r="AB456" i="94"/>
  <c r="AA456" i="94"/>
  <c r="Z456" i="94"/>
  <c r="Y456" i="94"/>
  <c r="X456" i="94"/>
  <c r="W456" i="94"/>
  <c r="V456" i="94"/>
  <c r="U456" i="94"/>
  <c r="T456" i="94"/>
  <c r="S456" i="94"/>
  <c r="R456" i="94"/>
  <c r="Q456" i="94"/>
  <c r="P456" i="94"/>
  <c r="O456" i="94"/>
  <c r="N456" i="94"/>
  <c r="M456" i="94"/>
  <c r="L456" i="94"/>
  <c r="K456" i="94"/>
  <c r="J456" i="94"/>
  <c r="I456" i="94"/>
  <c r="H456" i="94"/>
  <c r="G456" i="94"/>
  <c r="F456" i="94"/>
  <c r="E456" i="94"/>
  <c r="D456" i="94"/>
  <c r="C456" i="94"/>
  <c r="AC455" i="94"/>
  <c r="D455" i="94"/>
  <c r="C455" i="94"/>
  <c r="AC454" i="94"/>
  <c r="D454" i="94"/>
  <c r="C454" i="94"/>
  <c r="AC453" i="94"/>
  <c r="D453" i="94"/>
  <c r="C453" i="94"/>
  <c r="AC452" i="94"/>
  <c r="D452" i="94"/>
  <c r="C452" i="94"/>
  <c r="AC451" i="94"/>
  <c r="D451" i="94"/>
  <c r="C451" i="94"/>
  <c r="AC450" i="94"/>
  <c r="D450" i="94"/>
  <c r="C450" i="94"/>
  <c r="AC449" i="94"/>
  <c r="AB449" i="94"/>
  <c r="AA449" i="94"/>
  <c r="Z449" i="94"/>
  <c r="Y449" i="94"/>
  <c r="X449" i="94"/>
  <c r="W449" i="94"/>
  <c r="V449" i="94"/>
  <c r="U449" i="94"/>
  <c r="T449" i="94"/>
  <c r="S449" i="94"/>
  <c r="R449" i="94"/>
  <c r="Q449" i="94"/>
  <c r="P449" i="94"/>
  <c r="O449" i="94"/>
  <c r="N449" i="94"/>
  <c r="M449" i="94"/>
  <c r="L449" i="94"/>
  <c r="K449" i="94"/>
  <c r="J449" i="94"/>
  <c r="I449" i="94"/>
  <c r="H449" i="94"/>
  <c r="G449" i="94"/>
  <c r="F449" i="94"/>
  <c r="E449" i="94"/>
  <c r="D449" i="94"/>
  <c r="C449" i="94"/>
  <c r="AC448" i="94"/>
  <c r="AB448" i="94"/>
  <c r="AA448" i="94"/>
  <c r="Z448" i="94"/>
  <c r="Y448" i="94"/>
  <c r="X448" i="94"/>
  <c r="W448" i="94"/>
  <c r="V448" i="94"/>
  <c r="U448" i="94"/>
  <c r="T448" i="94"/>
  <c r="S448" i="94"/>
  <c r="R448" i="94"/>
  <c r="Q448" i="94"/>
  <c r="P448" i="94"/>
  <c r="O448" i="94"/>
  <c r="N448" i="94"/>
  <c r="M448" i="94"/>
  <c r="L448" i="94"/>
  <c r="K448" i="94"/>
  <c r="J448" i="94"/>
  <c r="I448" i="94"/>
  <c r="H448" i="94"/>
  <c r="G448" i="94"/>
  <c r="F448" i="94"/>
  <c r="E448" i="94"/>
  <c r="D448" i="94"/>
  <c r="C448" i="94"/>
  <c r="AC447" i="94"/>
  <c r="AB447" i="94"/>
  <c r="AA447" i="94"/>
  <c r="Z447" i="94"/>
  <c r="Y447" i="94"/>
  <c r="X447" i="94"/>
  <c r="W447" i="94"/>
  <c r="V447" i="94"/>
  <c r="U447" i="94"/>
  <c r="T447" i="94"/>
  <c r="S447" i="94"/>
  <c r="R447" i="94"/>
  <c r="Q447" i="94"/>
  <c r="P447" i="94"/>
  <c r="O447" i="94"/>
  <c r="N447" i="94"/>
  <c r="M447" i="94"/>
  <c r="L447" i="94"/>
  <c r="K447" i="94"/>
  <c r="J447" i="94"/>
  <c r="I447" i="94"/>
  <c r="H447" i="94"/>
  <c r="G447" i="94"/>
  <c r="F447" i="94"/>
  <c r="E447" i="94"/>
  <c r="D447" i="94"/>
  <c r="C447" i="94"/>
  <c r="AC446" i="94"/>
  <c r="AB446" i="94"/>
  <c r="AA446" i="94"/>
  <c r="Z446" i="94"/>
  <c r="Y446" i="94"/>
  <c r="X446" i="94"/>
  <c r="W446" i="94"/>
  <c r="V446" i="94"/>
  <c r="U446" i="94"/>
  <c r="T446" i="94"/>
  <c r="S446" i="94"/>
  <c r="R446" i="94"/>
  <c r="Q446" i="94"/>
  <c r="P446" i="94"/>
  <c r="O446" i="94"/>
  <c r="N446" i="94"/>
  <c r="M446" i="94"/>
  <c r="L446" i="94"/>
  <c r="K446" i="94"/>
  <c r="J446" i="94"/>
  <c r="I446" i="94"/>
  <c r="H446" i="94"/>
  <c r="G446" i="94"/>
  <c r="F446" i="94"/>
  <c r="E446" i="94"/>
  <c r="D446" i="94"/>
  <c r="C446" i="94"/>
  <c r="AC445" i="94"/>
  <c r="D445" i="94"/>
  <c r="C445" i="94"/>
  <c r="AC444" i="94"/>
  <c r="D444" i="94"/>
  <c r="C444" i="94"/>
  <c r="AC443" i="94"/>
  <c r="D443" i="94"/>
  <c r="C443" i="94"/>
  <c r="AC442" i="94"/>
  <c r="D442" i="94"/>
  <c r="C442" i="94"/>
  <c r="AC441" i="94"/>
  <c r="D441" i="94"/>
  <c r="C441" i="94"/>
  <c r="AC440" i="94"/>
  <c r="D440" i="94"/>
  <c r="C440" i="94"/>
  <c r="AC439" i="94"/>
  <c r="AB439" i="94"/>
  <c r="AA439" i="94"/>
  <c r="Z439" i="94"/>
  <c r="Y439" i="94"/>
  <c r="X439" i="94"/>
  <c r="W439" i="94"/>
  <c r="V439" i="94"/>
  <c r="U439" i="94"/>
  <c r="T439" i="94"/>
  <c r="S439" i="94"/>
  <c r="R439" i="94"/>
  <c r="Q439" i="94"/>
  <c r="P439" i="94"/>
  <c r="O439" i="94"/>
  <c r="N439" i="94"/>
  <c r="M439" i="94"/>
  <c r="L439" i="94"/>
  <c r="K439" i="94"/>
  <c r="J439" i="94"/>
  <c r="I439" i="94"/>
  <c r="H439" i="94"/>
  <c r="G439" i="94"/>
  <c r="F439" i="94"/>
  <c r="E439" i="94"/>
  <c r="D439" i="94"/>
  <c r="C439" i="94"/>
  <c r="AC438" i="94"/>
  <c r="AB438" i="94"/>
  <c r="AA438" i="94"/>
  <c r="Z438" i="94"/>
  <c r="Y438" i="94"/>
  <c r="X438" i="94"/>
  <c r="W438" i="94"/>
  <c r="V438" i="94"/>
  <c r="U438" i="94"/>
  <c r="T438" i="94"/>
  <c r="S438" i="94"/>
  <c r="R438" i="94"/>
  <c r="Q438" i="94"/>
  <c r="P438" i="94"/>
  <c r="O438" i="94"/>
  <c r="N438" i="94"/>
  <c r="M438" i="94"/>
  <c r="L438" i="94"/>
  <c r="K438" i="94"/>
  <c r="J438" i="94"/>
  <c r="I438" i="94"/>
  <c r="H438" i="94"/>
  <c r="G438" i="94"/>
  <c r="F438" i="94"/>
  <c r="E438" i="94"/>
  <c r="D438" i="94"/>
  <c r="C438" i="94"/>
  <c r="AC437" i="94"/>
  <c r="AB437" i="94"/>
  <c r="AA437" i="94"/>
  <c r="Z437" i="94"/>
  <c r="Y437" i="94"/>
  <c r="X437" i="94"/>
  <c r="W437" i="94"/>
  <c r="V437" i="94"/>
  <c r="U437" i="94"/>
  <c r="T437" i="94"/>
  <c r="S437" i="94"/>
  <c r="R437" i="94"/>
  <c r="Q437" i="94"/>
  <c r="P437" i="94"/>
  <c r="O437" i="94"/>
  <c r="N437" i="94"/>
  <c r="M437" i="94"/>
  <c r="L437" i="94"/>
  <c r="K437" i="94"/>
  <c r="J437" i="94"/>
  <c r="I437" i="94"/>
  <c r="H437" i="94"/>
  <c r="G437" i="94"/>
  <c r="F437" i="94"/>
  <c r="E437" i="94"/>
  <c r="D437" i="94"/>
  <c r="C437" i="94"/>
  <c r="AC436" i="94"/>
  <c r="AB436" i="94"/>
  <c r="AA436" i="94"/>
  <c r="Z436" i="94"/>
  <c r="Y436" i="94"/>
  <c r="X436" i="94"/>
  <c r="W436" i="94"/>
  <c r="V436" i="94"/>
  <c r="U436" i="94"/>
  <c r="T436" i="94"/>
  <c r="S436" i="94"/>
  <c r="R436" i="94"/>
  <c r="Q436" i="94"/>
  <c r="P436" i="94"/>
  <c r="O436" i="94"/>
  <c r="N436" i="94"/>
  <c r="M436" i="94"/>
  <c r="L436" i="94"/>
  <c r="K436" i="94"/>
  <c r="J436" i="94"/>
  <c r="I436" i="94"/>
  <c r="H436" i="94"/>
  <c r="G436" i="94"/>
  <c r="F436" i="94"/>
  <c r="E436" i="94"/>
  <c r="D436" i="94"/>
  <c r="C436" i="94"/>
  <c r="AC435" i="94"/>
  <c r="D435" i="94"/>
  <c r="C435" i="94"/>
  <c r="AC434" i="94"/>
  <c r="D434" i="94"/>
  <c r="C434" i="94"/>
  <c r="AC433" i="94"/>
  <c r="D433" i="94"/>
  <c r="C433" i="94"/>
  <c r="AC432" i="94"/>
  <c r="D432" i="94"/>
  <c r="C432" i="94"/>
  <c r="AC431" i="94"/>
  <c r="D431" i="94"/>
  <c r="C431" i="94"/>
  <c r="AC430" i="94"/>
  <c r="D430" i="94"/>
  <c r="C430" i="94"/>
  <c r="AC429" i="94"/>
  <c r="AB429" i="94"/>
  <c r="AA429" i="94"/>
  <c r="Z429" i="94"/>
  <c r="Y429" i="94"/>
  <c r="X429" i="94"/>
  <c r="W429" i="94"/>
  <c r="V429" i="94"/>
  <c r="U429" i="94"/>
  <c r="T429" i="94"/>
  <c r="S429" i="94"/>
  <c r="R429" i="94"/>
  <c r="Q429" i="94"/>
  <c r="P429" i="94"/>
  <c r="O429" i="94"/>
  <c r="N429" i="94"/>
  <c r="M429" i="94"/>
  <c r="L429" i="94"/>
  <c r="K429" i="94"/>
  <c r="J429" i="94"/>
  <c r="I429" i="94"/>
  <c r="H429" i="94"/>
  <c r="G429" i="94"/>
  <c r="F429" i="94"/>
  <c r="E429" i="94"/>
  <c r="D429" i="94"/>
  <c r="C429" i="94"/>
  <c r="AC428" i="94"/>
  <c r="AB428" i="94"/>
  <c r="AA428" i="94"/>
  <c r="Z428" i="94"/>
  <c r="Y428" i="94"/>
  <c r="X428" i="94"/>
  <c r="W428" i="94"/>
  <c r="V428" i="94"/>
  <c r="U428" i="94"/>
  <c r="T428" i="94"/>
  <c r="S428" i="94"/>
  <c r="R428" i="94"/>
  <c r="Q428" i="94"/>
  <c r="P428" i="94"/>
  <c r="O428" i="94"/>
  <c r="N428" i="94"/>
  <c r="M428" i="94"/>
  <c r="L428" i="94"/>
  <c r="K428" i="94"/>
  <c r="J428" i="94"/>
  <c r="I428" i="94"/>
  <c r="H428" i="94"/>
  <c r="G428" i="94"/>
  <c r="F428" i="94"/>
  <c r="E428" i="94"/>
  <c r="D428" i="94"/>
  <c r="C428" i="94"/>
  <c r="AC427" i="94"/>
  <c r="AB427" i="94"/>
  <c r="AA427" i="94"/>
  <c r="Z427" i="94"/>
  <c r="Y427" i="94"/>
  <c r="X427" i="94"/>
  <c r="W427" i="94"/>
  <c r="V427" i="94"/>
  <c r="U427" i="94"/>
  <c r="T427" i="94"/>
  <c r="S427" i="94"/>
  <c r="R427" i="94"/>
  <c r="Q427" i="94"/>
  <c r="P427" i="94"/>
  <c r="O427" i="94"/>
  <c r="N427" i="94"/>
  <c r="M427" i="94"/>
  <c r="L427" i="94"/>
  <c r="K427" i="94"/>
  <c r="J427" i="94"/>
  <c r="I427" i="94"/>
  <c r="H427" i="94"/>
  <c r="G427" i="94"/>
  <c r="F427" i="94"/>
  <c r="E427" i="94"/>
  <c r="D427" i="94"/>
  <c r="C427" i="94"/>
  <c r="AC426" i="94"/>
  <c r="AB426" i="94"/>
  <c r="AA426" i="94"/>
  <c r="Z426" i="94"/>
  <c r="Y426" i="94"/>
  <c r="X426" i="94"/>
  <c r="W426" i="94"/>
  <c r="V426" i="94"/>
  <c r="U426" i="94"/>
  <c r="T426" i="94"/>
  <c r="S426" i="94"/>
  <c r="R426" i="94"/>
  <c r="Q426" i="94"/>
  <c r="P426" i="94"/>
  <c r="O426" i="94"/>
  <c r="N426" i="94"/>
  <c r="M426" i="94"/>
  <c r="L426" i="94"/>
  <c r="K426" i="94"/>
  <c r="J426" i="94"/>
  <c r="I426" i="94"/>
  <c r="H426" i="94"/>
  <c r="G426" i="94"/>
  <c r="F426" i="94"/>
  <c r="E426" i="94"/>
  <c r="D426" i="94"/>
  <c r="C426" i="94"/>
  <c r="AC425" i="94"/>
  <c r="D425" i="94"/>
  <c r="C425" i="94"/>
  <c r="AC424" i="94"/>
  <c r="D424" i="94"/>
  <c r="C424" i="94"/>
  <c r="AC423" i="94"/>
  <c r="D423" i="94"/>
  <c r="C423" i="94"/>
  <c r="AC422" i="94"/>
  <c r="D422" i="94"/>
  <c r="C422" i="94"/>
  <c r="AC421" i="94"/>
  <c r="D421" i="94"/>
  <c r="C421" i="94"/>
  <c r="AC420" i="94"/>
  <c r="D420" i="94"/>
  <c r="C420" i="94"/>
  <c r="AC419" i="94"/>
  <c r="AB419" i="94"/>
  <c r="AA419" i="94"/>
  <c r="Z419" i="94"/>
  <c r="Y419" i="94"/>
  <c r="X419" i="94"/>
  <c r="W419" i="94"/>
  <c r="V419" i="94"/>
  <c r="U419" i="94"/>
  <c r="T419" i="94"/>
  <c r="S419" i="94"/>
  <c r="R419" i="94"/>
  <c r="Q419" i="94"/>
  <c r="P419" i="94"/>
  <c r="O419" i="94"/>
  <c r="N419" i="94"/>
  <c r="M419" i="94"/>
  <c r="L419" i="94"/>
  <c r="K419" i="94"/>
  <c r="J419" i="94"/>
  <c r="I419" i="94"/>
  <c r="H419" i="94"/>
  <c r="G419" i="94"/>
  <c r="F419" i="94"/>
  <c r="E419" i="94"/>
  <c r="D419" i="94"/>
  <c r="C419" i="94"/>
  <c r="AC418" i="94"/>
  <c r="AB418" i="94"/>
  <c r="AA418" i="94"/>
  <c r="Z418" i="94"/>
  <c r="Y418" i="94"/>
  <c r="X418" i="94"/>
  <c r="W418" i="94"/>
  <c r="V418" i="94"/>
  <c r="U418" i="94"/>
  <c r="T418" i="94"/>
  <c r="S418" i="94"/>
  <c r="R418" i="94"/>
  <c r="Q418" i="94"/>
  <c r="P418" i="94"/>
  <c r="O418" i="94"/>
  <c r="N418" i="94"/>
  <c r="M418" i="94"/>
  <c r="L418" i="94"/>
  <c r="K418" i="94"/>
  <c r="J418" i="94"/>
  <c r="I418" i="94"/>
  <c r="H418" i="94"/>
  <c r="G418" i="94"/>
  <c r="F418" i="94"/>
  <c r="E418" i="94"/>
  <c r="D418" i="94"/>
  <c r="C418" i="94"/>
  <c r="AC417" i="94"/>
  <c r="AB417" i="94"/>
  <c r="AA417" i="94"/>
  <c r="Z417" i="94"/>
  <c r="Y417" i="94"/>
  <c r="X417" i="94"/>
  <c r="W417" i="94"/>
  <c r="V417" i="94"/>
  <c r="U417" i="94"/>
  <c r="T417" i="94"/>
  <c r="S417" i="94"/>
  <c r="R417" i="94"/>
  <c r="Q417" i="94"/>
  <c r="P417" i="94"/>
  <c r="O417" i="94"/>
  <c r="N417" i="94"/>
  <c r="M417" i="94"/>
  <c r="L417" i="94"/>
  <c r="K417" i="94"/>
  <c r="J417" i="94"/>
  <c r="I417" i="94"/>
  <c r="H417" i="94"/>
  <c r="G417" i="94"/>
  <c r="F417" i="94"/>
  <c r="E417" i="94"/>
  <c r="D417" i="94"/>
  <c r="C417" i="94"/>
  <c r="AC416" i="94"/>
  <c r="AB416" i="94"/>
  <c r="AA416" i="94"/>
  <c r="Z416" i="94"/>
  <c r="Y416" i="94"/>
  <c r="X416" i="94"/>
  <c r="W416" i="94"/>
  <c r="V416" i="94"/>
  <c r="U416" i="94"/>
  <c r="T416" i="94"/>
  <c r="S416" i="94"/>
  <c r="R416" i="94"/>
  <c r="Q416" i="94"/>
  <c r="P416" i="94"/>
  <c r="O416" i="94"/>
  <c r="N416" i="94"/>
  <c r="M416" i="94"/>
  <c r="L416" i="94"/>
  <c r="K416" i="94"/>
  <c r="J416" i="94"/>
  <c r="I416" i="94"/>
  <c r="H416" i="94"/>
  <c r="G416" i="94"/>
  <c r="F416" i="94"/>
  <c r="E416" i="94"/>
  <c r="D416" i="94"/>
  <c r="C416" i="94"/>
  <c r="AC415" i="94"/>
  <c r="D415" i="94"/>
  <c r="C415" i="94"/>
  <c r="AC414" i="94"/>
  <c r="D414" i="94"/>
  <c r="C414" i="94"/>
  <c r="AC413" i="94"/>
  <c r="D413" i="94"/>
  <c r="C413" i="94"/>
  <c r="AC412" i="94"/>
  <c r="D412" i="94"/>
  <c r="C412" i="94"/>
  <c r="AC411" i="94"/>
  <c r="D411" i="94"/>
  <c r="C411" i="94"/>
  <c r="AC410" i="94"/>
  <c r="D410" i="94"/>
  <c r="C410" i="94"/>
  <c r="AC409" i="94"/>
  <c r="AB409" i="94"/>
  <c r="AA409" i="94"/>
  <c r="Z409" i="94"/>
  <c r="Y409" i="94"/>
  <c r="X409" i="94"/>
  <c r="W409" i="94"/>
  <c r="V409" i="94"/>
  <c r="U409" i="94"/>
  <c r="T409" i="94"/>
  <c r="S409" i="94"/>
  <c r="R409" i="94"/>
  <c r="Q409" i="94"/>
  <c r="P409" i="94"/>
  <c r="O409" i="94"/>
  <c r="N409" i="94"/>
  <c r="M409" i="94"/>
  <c r="L409" i="94"/>
  <c r="K409" i="94"/>
  <c r="J409" i="94"/>
  <c r="I409" i="94"/>
  <c r="H409" i="94"/>
  <c r="G409" i="94"/>
  <c r="F409" i="94"/>
  <c r="E409" i="94"/>
  <c r="D409" i="94"/>
  <c r="C409" i="94"/>
  <c r="AC408" i="94"/>
  <c r="AB408" i="94"/>
  <c r="AA408" i="94"/>
  <c r="Z408" i="94"/>
  <c r="Y408" i="94"/>
  <c r="X408" i="94"/>
  <c r="W408" i="94"/>
  <c r="V408" i="94"/>
  <c r="U408" i="94"/>
  <c r="T408" i="94"/>
  <c r="S408" i="94"/>
  <c r="R408" i="94"/>
  <c r="Q408" i="94"/>
  <c r="P408" i="94"/>
  <c r="O408" i="94"/>
  <c r="N408" i="94"/>
  <c r="M408" i="94"/>
  <c r="L408" i="94"/>
  <c r="K408" i="94"/>
  <c r="J408" i="94"/>
  <c r="I408" i="94"/>
  <c r="H408" i="94"/>
  <c r="G408" i="94"/>
  <c r="F408" i="94"/>
  <c r="E408" i="94"/>
  <c r="D408" i="94"/>
  <c r="C408" i="94"/>
  <c r="AC407" i="94"/>
  <c r="AB407" i="94"/>
  <c r="AA407" i="94"/>
  <c r="Z407" i="94"/>
  <c r="Y407" i="94"/>
  <c r="X407" i="94"/>
  <c r="W407" i="94"/>
  <c r="V407" i="94"/>
  <c r="U407" i="94"/>
  <c r="T407" i="94"/>
  <c r="S407" i="94"/>
  <c r="R407" i="94"/>
  <c r="Q407" i="94"/>
  <c r="P407" i="94"/>
  <c r="O407" i="94"/>
  <c r="N407" i="94"/>
  <c r="M407" i="94"/>
  <c r="L407" i="94"/>
  <c r="K407" i="94"/>
  <c r="J407" i="94"/>
  <c r="I407" i="94"/>
  <c r="H407" i="94"/>
  <c r="G407" i="94"/>
  <c r="F407" i="94"/>
  <c r="E407" i="94"/>
  <c r="D407" i="94"/>
  <c r="C407" i="94"/>
  <c r="AC406" i="94"/>
  <c r="AB406" i="94"/>
  <c r="AA406" i="94"/>
  <c r="Z406" i="94"/>
  <c r="Y406" i="94"/>
  <c r="X406" i="94"/>
  <c r="W406" i="94"/>
  <c r="V406" i="94"/>
  <c r="U406" i="94"/>
  <c r="T406" i="94"/>
  <c r="S406" i="94"/>
  <c r="R406" i="94"/>
  <c r="Q406" i="94"/>
  <c r="P406" i="94"/>
  <c r="O406" i="94"/>
  <c r="N406" i="94"/>
  <c r="M406" i="94"/>
  <c r="L406" i="94"/>
  <c r="K406" i="94"/>
  <c r="J406" i="94"/>
  <c r="I406" i="94"/>
  <c r="H406" i="94"/>
  <c r="G406" i="94"/>
  <c r="F406" i="94"/>
  <c r="E406" i="94"/>
  <c r="D406" i="94"/>
  <c r="C406" i="94"/>
  <c r="AC405" i="94"/>
  <c r="D405" i="94"/>
  <c r="C405" i="94"/>
  <c r="AC404" i="94"/>
  <c r="D404" i="94"/>
  <c r="C404" i="94"/>
  <c r="AC403" i="94"/>
  <c r="D403" i="94"/>
  <c r="C403" i="94"/>
  <c r="AC402" i="94"/>
  <c r="D402" i="94"/>
  <c r="C402" i="94"/>
  <c r="AC401" i="94"/>
  <c r="D401" i="94"/>
  <c r="C401" i="94"/>
  <c r="AC400" i="94"/>
  <c r="D400" i="94"/>
  <c r="C400" i="94"/>
  <c r="AC399" i="94"/>
  <c r="AB399" i="94"/>
  <c r="AA399" i="94"/>
  <c r="Z399" i="94"/>
  <c r="Y399" i="94"/>
  <c r="X399" i="94"/>
  <c r="W399" i="94"/>
  <c r="V399" i="94"/>
  <c r="U399" i="94"/>
  <c r="T399" i="94"/>
  <c r="S399" i="94"/>
  <c r="R399" i="94"/>
  <c r="Q399" i="94"/>
  <c r="P399" i="94"/>
  <c r="O399" i="94"/>
  <c r="N399" i="94"/>
  <c r="M399" i="94"/>
  <c r="L399" i="94"/>
  <c r="K399" i="94"/>
  <c r="J399" i="94"/>
  <c r="I399" i="94"/>
  <c r="H399" i="94"/>
  <c r="G399" i="94"/>
  <c r="F399" i="94"/>
  <c r="E399" i="94"/>
  <c r="D399" i="94"/>
  <c r="C399" i="94"/>
  <c r="AC398" i="94"/>
  <c r="AB398" i="94"/>
  <c r="AA398" i="94"/>
  <c r="Z398" i="94"/>
  <c r="Y398" i="94"/>
  <c r="X398" i="94"/>
  <c r="W398" i="94"/>
  <c r="V398" i="94"/>
  <c r="U398" i="94"/>
  <c r="T398" i="94"/>
  <c r="S398" i="94"/>
  <c r="R398" i="94"/>
  <c r="Q398" i="94"/>
  <c r="P398" i="94"/>
  <c r="O398" i="94"/>
  <c r="N398" i="94"/>
  <c r="M398" i="94"/>
  <c r="L398" i="94"/>
  <c r="K398" i="94"/>
  <c r="J398" i="94"/>
  <c r="I398" i="94"/>
  <c r="H398" i="94"/>
  <c r="G398" i="94"/>
  <c r="F398" i="94"/>
  <c r="E398" i="94"/>
  <c r="D398" i="94"/>
  <c r="C398" i="94"/>
  <c r="AC397" i="94"/>
  <c r="AB397" i="94"/>
  <c r="AA397" i="94"/>
  <c r="Z397" i="94"/>
  <c r="Y397" i="94"/>
  <c r="X397" i="94"/>
  <c r="W397" i="94"/>
  <c r="V397" i="94"/>
  <c r="U397" i="94"/>
  <c r="T397" i="94"/>
  <c r="S397" i="94"/>
  <c r="R397" i="94"/>
  <c r="Q397" i="94"/>
  <c r="P397" i="94"/>
  <c r="O397" i="94"/>
  <c r="N397" i="94"/>
  <c r="M397" i="94"/>
  <c r="L397" i="94"/>
  <c r="K397" i="94"/>
  <c r="J397" i="94"/>
  <c r="I397" i="94"/>
  <c r="H397" i="94"/>
  <c r="G397" i="94"/>
  <c r="F397" i="94"/>
  <c r="E397" i="94"/>
  <c r="D397" i="94"/>
  <c r="C397" i="94"/>
  <c r="AC396" i="94"/>
  <c r="AB396" i="94"/>
  <c r="AA396" i="94"/>
  <c r="Z396" i="94"/>
  <c r="Y396" i="94"/>
  <c r="X396" i="94"/>
  <c r="W396" i="94"/>
  <c r="V396" i="94"/>
  <c r="U396" i="94"/>
  <c r="T396" i="94"/>
  <c r="S396" i="94"/>
  <c r="R396" i="94"/>
  <c r="Q396" i="94"/>
  <c r="P396" i="94"/>
  <c r="O396" i="94"/>
  <c r="N396" i="94"/>
  <c r="M396" i="94"/>
  <c r="L396" i="94"/>
  <c r="K396" i="94"/>
  <c r="J396" i="94"/>
  <c r="I396" i="94"/>
  <c r="H396" i="94"/>
  <c r="G396" i="94"/>
  <c r="F396" i="94"/>
  <c r="E396" i="94"/>
  <c r="D396" i="94"/>
  <c r="C396" i="94"/>
  <c r="AC395" i="94"/>
  <c r="D395" i="94"/>
  <c r="C395" i="94"/>
  <c r="AC394" i="94"/>
  <c r="D394" i="94"/>
  <c r="C394" i="94"/>
  <c r="AC393" i="94"/>
  <c r="D393" i="94"/>
  <c r="C393" i="94"/>
  <c r="AC392" i="94"/>
  <c r="D392" i="94"/>
  <c r="C392" i="94"/>
  <c r="AC391" i="94"/>
  <c r="D391" i="94"/>
  <c r="C391" i="94"/>
  <c r="AC390" i="94"/>
  <c r="D390" i="94"/>
  <c r="C390" i="94"/>
  <c r="AC389" i="94"/>
  <c r="AB389" i="94"/>
  <c r="AA389" i="94"/>
  <c r="Z389" i="94"/>
  <c r="Y389" i="94"/>
  <c r="X389" i="94"/>
  <c r="W389" i="94"/>
  <c r="V389" i="94"/>
  <c r="U389" i="94"/>
  <c r="T389" i="94"/>
  <c r="S389" i="94"/>
  <c r="R389" i="94"/>
  <c r="Q389" i="94"/>
  <c r="P389" i="94"/>
  <c r="O389" i="94"/>
  <c r="N389" i="94"/>
  <c r="M389" i="94"/>
  <c r="L389" i="94"/>
  <c r="K389" i="94"/>
  <c r="J389" i="94"/>
  <c r="I389" i="94"/>
  <c r="H389" i="94"/>
  <c r="G389" i="94"/>
  <c r="F389" i="94"/>
  <c r="E389" i="94"/>
  <c r="D389" i="94"/>
  <c r="C389" i="94"/>
  <c r="AC388" i="94"/>
  <c r="AB388" i="94"/>
  <c r="AA388" i="94"/>
  <c r="Z388" i="94"/>
  <c r="Y388" i="94"/>
  <c r="X388" i="94"/>
  <c r="W388" i="94"/>
  <c r="V388" i="94"/>
  <c r="U388" i="94"/>
  <c r="T388" i="94"/>
  <c r="S388" i="94"/>
  <c r="R388" i="94"/>
  <c r="Q388" i="94"/>
  <c r="P388" i="94"/>
  <c r="O388" i="94"/>
  <c r="N388" i="94"/>
  <c r="M388" i="94"/>
  <c r="L388" i="94"/>
  <c r="K388" i="94"/>
  <c r="J388" i="94"/>
  <c r="I388" i="94"/>
  <c r="H388" i="94"/>
  <c r="G388" i="94"/>
  <c r="F388" i="94"/>
  <c r="E388" i="94"/>
  <c r="D388" i="94"/>
  <c r="C388" i="94"/>
  <c r="AC387" i="94"/>
  <c r="AB387" i="94"/>
  <c r="AA387" i="94"/>
  <c r="Z387" i="94"/>
  <c r="Y387" i="94"/>
  <c r="X387" i="94"/>
  <c r="W387" i="94"/>
  <c r="V387" i="94"/>
  <c r="U387" i="94"/>
  <c r="T387" i="94"/>
  <c r="S387" i="94"/>
  <c r="R387" i="94"/>
  <c r="Q387" i="94"/>
  <c r="P387" i="94"/>
  <c r="O387" i="94"/>
  <c r="N387" i="94"/>
  <c r="M387" i="94"/>
  <c r="L387" i="94"/>
  <c r="K387" i="94"/>
  <c r="J387" i="94"/>
  <c r="I387" i="94"/>
  <c r="H387" i="94"/>
  <c r="G387" i="94"/>
  <c r="F387" i="94"/>
  <c r="E387" i="94"/>
  <c r="D387" i="94"/>
  <c r="C387" i="94"/>
  <c r="AC386" i="94"/>
  <c r="AB386" i="94"/>
  <c r="AA386" i="94"/>
  <c r="Z386" i="94"/>
  <c r="Y386" i="94"/>
  <c r="X386" i="94"/>
  <c r="W386" i="94"/>
  <c r="V386" i="94"/>
  <c r="U386" i="94"/>
  <c r="T386" i="94"/>
  <c r="S386" i="94"/>
  <c r="R386" i="94"/>
  <c r="Q386" i="94"/>
  <c r="P386" i="94"/>
  <c r="O386" i="94"/>
  <c r="N386" i="94"/>
  <c r="M386" i="94"/>
  <c r="L386" i="94"/>
  <c r="K386" i="94"/>
  <c r="J386" i="94"/>
  <c r="I386" i="94"/>
  <c r="H386" i="94"/>
  <c r="G386" i="94"/>
  <c r="F386" i="94"/>
  <c r="E386" i="94"/>
  <c r="D386" i="94"/>
  <c r="C386" i="94"/>
  <c r="AC385" i="94"/>
  <c r="D385" i="94"/>
  <c r="C385" i="94"/>
  <c r="AC384" i="94"/>
  <c r="D384" i="94"/>
  <c r="C384" i="94"/>
  <c r="AC383" i="94"/>
  <c r="D383" i="94"/>
  <c r="C383" i="94"/>
  <c r="AC382" i="94"/>
  <c r="D382" i="94"/>
  <c r="C382" i="94"/>
  <c r="AC381" i="94"/>
  <c r="D381" i="94"/>
  <c r="C381" i="94"/>
  <c r="AC380" i="94"/>
  <c r="D380" i="94"/>
  <c r="C380" i="94"/>
  <c r="AC379" i="94"/>
  <c r="AB379" i="94"/>
  <c r="AA379" i="94"/>
  <c r="Z379" i="94"/>
  <c r="Y379" i="94"/>
  <c r="X379" i="94"/>
  <c r="W379" i="94"/>
  <c r="V379" i="94"/>
  <c r="U379" i="94"/>
  <c r="T379" i="94"/>
  <c r="S379" i="94"/>
  <c r="R379" i="94"/>
  <c r="Q379" i="94"/>
  <c r="P379" i="94"/>
  <c r="O379" i="94"/>
  <c r="N379" i="94"/>
  <c r="M379" i="94"/>
  <c r="L379" i="94"/>
  <c r="K379" i="94"/>
  <c r="J379" i="94"/>
  <c r="I379" i="94"/>
  <c r="H379" i="94"/>
  <c r="G379" i="94"/>
  <c r="F379" i="94"/>
  <c r="E379" i="94"/>
  <c r="D379" i="94"/>
  <c r="C379" i="94"/>
  <c r="AC378" i="94"/>
  <c r="AB378" i="94"/>
  <c r="AA378" i="94"/>
  <c r="Z378" i="94"/>
  <c r="Y378" i="94"/>
  <c r="X378" i="94"/>
  <c r="W378" i="94"/>
  <c r="V378" i="94"/>
  <c r="U378" i="94"/>
  <c r="T378" i="94"/>
  <c r="S378" i="94"/>
  <c r="R378" i="94"/>
  <c r="Q378" i="94"/>
  <c r="P378" i="94"/>
  <c r="O378" i="94"/>
  <c r="N378" i="94"/>
  <c r="M378" i="94"/>
  <c r="L378" i="94"/>
  <c r="K378" i="94"/>
  <c r="J378" i="94"/>
  <c r="I378" i="94"/>
  <c r="H378" i="94"/>
  <c r="G378" i="94"/>
  <c r="F378" i="94"/>
  <c r="E378" i="94"/>
  <c r="D378" i="94"/>
  <c r="C378" i="94"/>
  <c r="AC377" i="94"/>
  <c r="AB377" i="94"/>
  <c r="AA377" i="94"/>
  <c r="Z377" i="94"/>
  <c r="Y377" i="94"/>
  <c r="X377" i="94"/>
  <c r="W377" i="94"/>
  <c r="V377" i="94"/>
  <c r="U377" i="94"/>
  <c r="T377" i="94"/>
  <c r="S377" i="94"/>
  <c r="R377" i="94"/>
  <c r="Q377" i="94"/>
  <c r="P377" i="94"/>
  <c r="O377" i="94"/>
  <c r="N377" i="94"/>
  <c r="M377" i="94"/>
  <c r="L377" i="94"/>
  <c r="K377" i="94"/>
  <c r="J377" i="94"/>
  <c r="I377" i="94"/>
  <c r="H377" i="94"/>
  <c r="G377" i="94"/>
  <c r="F377" i="94"/>
  <c r="E377" i="94"/>
  <c r="D377" i="94"/>
  <c r="C377" i="94"/>
  <c r="AC376" i="94"/>
  <c r="AB376" i="94"/>
  <c r="AA376" i="94"/>
  <c r="Z376" i="94"/>
  <c r="Y376" i="94"/>
  <c r="X376" i="94"/>
  <c r="W376" i="94"/>
  <c r="V376" i="94"/>
  <c r="U376" i="94"/>
  <c r="T376" i="94"/>
  <c r="S376" i="94"/>
  <c r="R376" i="94"/>
  <c r="Q376" i="94"/>
  <c r="P376" i="94"/>
  <c r="O376" i="94"/>
  <c r="N376" i="94"/>
  <c r="M376" i="94"/>
  <c r="L376" i="94"/>
  <c r="K376" i="94"/>
  <c r="J376" i="94"/>
  <c r="I376" i="94"/>
  <c r="H376" i="94"/>
  <c r="G376" i="94"/>
  <c r="F376" i="94"/>
  <c r="E376" i="94"/>
  <c r="D376" i="94"/>
  <c r="C376" i="94"/>
  <c r="AC375" i="94"/>
  <c r="D375" i="94"/>
  <c r="C375" i="94"/>
  <c r="AC374" i="94"/>
  <c r="D374" i="94"/>
  <c r="C374" i="94"/>
  <c r="AC373" i="94"/>
  <c r="D373" i="94"/>
  <c r="C373" i="94"/>
  <c r="AC372" i="94"/>
  <c r="D372" i="94"/>
  <c r="C372" i="94"/>
  <c r="AC371" i="94"/>
  <c r="D371" i="94"/>
  <c r="C371" i="94"/>
  <c r="AC370" i="94"/>
  <c r="D370" i="94"/>
  <c r="C370" i="94"/>
  <c r="AC369" i="94"/>
  <c r="AB369" i="94"/>
  <c r="AA369" i="94"/>
  <c r="Z369" i="94"/>
  <c r="Y369" i="94"/>
  <c r="X369" i="94"/>
  <c r="W369" i="94"/>
  <c r="V369" i="94"/>
  <c r="U369" i="94"/>
  <c r="T369" i="94"/>
  <c r="S369" i="94"/>
  <c r="R369" i="94"/>
  <c r="Q369" i="94"/>
  <c r="P369" i="94"/>
  <c r="O369" i="94"/>
  <c r="N369" i="94"/>
  <c r="M369" i="94"/>
  <c r="L369" i="94"/>
  <c r="K369" i="94"/>
  <c r="J369" i="94"/>
  <c r="I369" i="94"/>
  <c r="H369" i="94"/>
  <c r="G369" i="94"/>
  <c r="F369" i="94"/>
  <c r="E369" i="94"/>
  <c r="D369" i="94"/>
  <c r="C369" i="94"/>
  <c r="AC368" i="94"/>
  <c r="AB368" i="94"/>
  <c r="AA368" i="94"/>
  <c r="Z368" i="94"/>
  <c r="Y368" i="94"/>
  <c r="X368" i="94"/>
  <c r="W368" i="94"/>
  <c r="V368" i="94"/>
  <c r="U368" i="94"/>
  <c r="T368" i="94"/>
  <c r="S368" i="94"/>
  <c r="R368" i="94"/>
  <c r="Q368" i="94"/>
  <c r="P368" i="94"/>
  <c r="O368" i="94"/>
  <c r="N368" i="94"/>
  <c r="M368" i="94"/>
  <c r="L368" i="94"/>
  <c r="K368" i="94"/>
  <c r="J368" i="94"/>
  <c r="I368" i="94"/>
  <c r="H368" i="94"/>
  <c r="G368" i="94"/>
  <c r="F368" i="94"/>
  <c r="E368" i="94"/>
  <c r="D368" i="94"/>
  <c r="C368" i="94"/>
  <c r="AC367" i="94"/>
  <c r="AB367" i="94"/>
  <c r="AA367" i="94"/>
  <c r="Z367" i="94"/>
  <c r="Y367" i="94"/>
  <c r="X367" i="94"/>
  <c r="W367" i="94"/>
  <c r="V367" i="94"/>
  <c r="U367" i="94"/>
  <c r="T367" i="94"/>
  <c r="S367" i="94"/>
  <c r="R367" i="94"/>
  <c r="Q367" i="94"/>
  <c r="P367" i="94"/>
  <c r="O367" i="94"/>
  <c r="N367" i="94"/>
  <c r="M367" i="94"/>
  <c r="L367" i="94"/>
  <c r="K367" i="94"/>
  <c r="J367" i="94"/>
  <c r="I367" i="94"/>
  <c r="H367" i="94"/>
  <c r="G367" i="94"/>
  <c r="F367" i="94"/>
  <c r="E367" i="94"/>
  <c r="D367" i="94"/>
  <c r="C367" i="94"/>
  <c r="AC366" i="94"/>
  <c r="AB366" i="94"/>
  <c r="AA366" i="94"/>
  <c r="Z366" i="94"/>
  <c r="Y366" i="94"/>
  <c r="X366" i="94"/>
  <c r="W366" i="94"/>
  <c r="V366" i="94"/>
  <c r="U366" i="94"/>
  <c r="T366" i="94"/>
  <c r="S366" i="94"/>
  <c r="R366" i="94"/>
  <c r="Q366" i="94"/>
  <c r="P366" i="94"/>
  <c r="O366" i="94"/>
  <c r="N366" i="94"/>
  <c r="M366" i="94"/>
  <c r="L366" i="94"/>
  <c r="K366" i="94"/>
  <c r="J366" i="94"/>
  <c r="I366" i="94"/>
  <c r="H366" i="94"/>
  <c r="G366" i="94"/>
  <c r="F366" i="94"/>
  <c r="E366" i="94"/>
  <c r="D366" i="94"/>
  <c r="C366" i="94"/>
  <c r="AC365" i="94"/>
  <c r="D365" i="94"/>
  <c r="C365" i="94"/>
  <c r="AC364" i="94"/>
  <c r="D364" i="94"/>
  <c r="C364" i="94"/>
  <c r="AC363" i="94"/>
  <c r="D363" i="94"/>
  <c r="C363" i="94"/>
  <c r="AC362" i="94"/>
  <c r="D362" i="94"/>
  <c r="C362" i="94"/>
  <c r="AC361" i="94"/>
  <c r="D361" i="94"/>
  <c r="C361" i="94"/>
  <c r="AC360" i="94"/>
  <c r="D360" i="94"/>
  <c r="C360" i="94"/>
  <c r="AC359" i="94"/>
  <c r="AB359" i="94"/>
  <c r="AA359" i="94"/>
  <c r="Z359" i="94"/>
  <c r="Y359" i="94"/>
  <c r="X359" i="94"/>
  <c r="W359" i="94"/>
  <c r="V359" i="94"/>
  <c r="U359" i="94"/>
  <c r="T359" i="94"/>
  <c r="S359" i="94"/>
  <c r="R359" i="94"/>
  <c r="Q359" i="94"/>
  <c r="P359" i="94"/>
  <c r="O359" i="94"/>
  <c r="N359" i="94"/>
  <c r="M359" i="94"/>
  <c r="L359" i="94"/>
  <c r="K359" i="94"/>
  <c r="J359" i="94"/>
  <c r="I359" i="94"/>
  <c r="H359" i="94"/>
  <c r="G359" i="94"/>
  <c r="F359" i="94"/>
  <c r="E359" i="94"/>
  <c r="D359" i="94"/>
  <c r="C359" i="94"/>
  <c r="AC358" i="94"/>
  <c r="AB358" i="94"/>
  <c r="AA358" i="94"/>
  <c r="Z358" i="94"/>
  <c r="Y358" i="94"/>
  <c r="X358" i="94"/>
  <c r="W358" i="94"/>
  <c r="V358" i="94"/>
  <c r="U358" i="94"/>
  <c r="T358" i="94"/>
  <c r="S358" i="94"/>
  <c r="R358" i="94"/>
  <c r="Q358" i="94"/>
  <c r="P358" i="94"/>
  <c r="O358" i="94"/>
  <c r="N358" i="94"/>
  <c r="M358" i="94"/>
  <c r="L358" i="94"/>
  <c r="K358" i="94"/>
  <c r="J358" i="94"/>
  <c r="I358" i="94"/>
  <c r="H358" i="94"/>
  <c r="G358" i="94"/>
  <c r="F358" i="94"/>
  <c r="E358" i="94"/>
  <c r="D358" i="94"/>
  <c r="C358" i="94"/>
  <c r="AC357" i="94"/>
  <c r="AB357" i="94"/>
  <c r="AA357" i="94"/>
  <c r="Z357" i="94"/>
  <c r="Y357" i="94"/>
  <c r="X357" i="94"/>
  <c r="W357" i="94"/>
  <c r="V357" i="94"/>
  <c r="U357" i="94"/>
  <c r="T357" i="94"/>
  <c r="S357" i="94"/>
  <c r="R357" i="94"/>
  <c r="Q357" i="94"/>
  <c r="P357" i="94"/>
  <c r="O357" i="94"/>
  <c r="N357" i="94"/>
  <c r="M357" i="94"/>
  <c r="L357" i="94"/>
  <c r="K357" i="94"/>
  <c r="J357" i="94"/>
  <c r="I357" i="94"/>
  <c r="H357" i="94"/>
  <c r="G357" i="94"/>
  <c r="F357" i="94"/>
  <c r="E357" i="94"/>
  <c r="D357" i="94"/>
  <c r="C357" i="94"/>
  <c r="AC356" i="94"/>
  <c r="AB356" i="94"/>
  <c r="AA356" i="94"/>
  <c r="Z356" i="94"/>
  <c r="Y356" i="94"/>
  <c r="X356" i="94"/>
  <c r="W356" i="94"/>
  <c r="V356" i="94"/>
  <c r="U356" i="94"/>
  <c r="T356" i="94"/>
  <c r="S356" i="94"/>
  <c r="R356" i="94"/>
  <c r="Q356" i="94"/>
  <c r="P356" i="94"/>
  <c r="O356" i="94"/>
  <c r="N356" i="94"/>
  <c r="M356" i="94"/>
  <c r="L356" i="94"/>
  <c r="K356" i="94"/>
  <c r="J356" i="94"/>
  <c r="I356" i="94"/>
  <c r="H356" i="94"/>
  <c r="G356" i="94"/>
  <c r="F356" i="94"/>
  <c r="E356" i="94"/>
  <c r="D356" i="94"/>
  <c r="C356" i="94"/>
  <c r="AC355" i="94"/>
  <c r="D355" i="94"/>
  <c r="C355" i="94"/>
  <c r="AC354" i="94"/>
  <c r="D354" i="94"/>
  <c r="C354" i="94"/>
  <c r="AC353" i="94"/>
  <c r="D353" i="94"/>
  <c r="C353" i="94"/>
  <c r="AC352" i="94"/>
  <c r="D352" i="94"/>
  <c r="C352" i="94"/>
  <c r="AC351" i="94"/>
  <c r="D351" i="94"/>
  <c r="C351" i="94"/>
  <c r="AC350" i="94"/>
  <c r="D350" i="94"/>
  <c r="C350" i="94"/>
  <c r="AC349" i="94"/>
  <c r="AB349" i="94"/>
  <c r="AA349" i="94"/>
  <c r="Z349" i="94"/>
  <c r="Y349" i="94"/>
  <c r="X349" i="94"/>
  <c r="W349" i="94"/>
  <c r="V349" i="94"/>
  <c r="U349" i="94"/>
  <c r="T349" i="94"/>
  <c r="S349" i="94"/>
  <c r="R349" i="94"/>
  <c r="Q349" i="94"/>
  <c r="P349" i="94"/>
  <c r="O349" i="94"/>
  <c r="N349" i="94"/>
  <c r="M349" i="94"/>
  <c r="L349" i="94"/>
  <c r="K349" i="94"/>
  <c r="J349" i="94"/>
  <c r="I349" i="94"/>
  <c r="H349" i="94"/>
  <c r="G349" i="94"/>
  <c r="F349" i="94"/>
  <c r="E349" i="94"/>
  <c r="D349" i="94"/>
  <c r="C349" i="94"/>
  <c r="AC348" i="94"/>
  <c r="AB348" i="94"/>
  <c r="AA348" i="94"/>
  <c r="Z348" i="94"/>
  <c r="Y348" i="94"/>
  <c r="X348" i="94"/>
  <c r="W348" i="94"/>
  <c r="V348" i="94"/>
  <c r="U348" i="94"/>
  <c r="T348" i="94"/>
  <c r="S348" i="94"/>
  <c r="R348" i="94"/>
  <c r="Q348" i="94"/>
  <c r="P348" i="94"/>
  <c r="O348" i="94"/>
  <c r="N348" i="94"/>
  <c r="M348" i="94"/>
  <c r="L348" i="94"/>
  <c r="K348" i="94"/>
  <c r="J348" i="94"/>
  <c r="I348" i="94"/>
  <c r="H348" i="94"/>
  <c r="G348" i="94"/>
  <c r="F348" i="94"/>
  <c r="E348" i="94"/>
  <c r="D348" i="94"/>
  <c r="C348" i="94"/>
  <c r="AC347" i="94"/>
  <c r="AB347" i="94"/>
  <c r="AA347" i="94"/>
  <c r="Z347" i="94"/>
  <c r="Y347" i="94"/>
  <c r="X347" i="94"/>
  <c r="W347" i="94"/>
  <c r="V347" i="94"/>
  <c r="U347" i="94"/>
  <c r="T347" i="94"/>
  <c r="S347" i="94"/>
  <c r="R347" i="94"/>
  <c r="Q347" i="94"/>
  <c r="P347" i="94"/>
  <c r="O347" i="94"/>
  <c r="N347" i="94"/>
  <c r="M347" i="94"/>
  <c r="L347" i="94"/>
  <c r="K347" i="94"/>
  <c r="J347" i="94"/>
  <c r="I347" i="94"/>
  <c r="H347" i="94"/>
  <c r="G347" i="94"/>
  <c r="F347" i="94"/>
  <c r="E347" i="94"/>
  <c r="D347" i="94"/>
  <c r="C347" i="94"/>
  <c r="AC346" i="94"/>
  <c r="AB346" i="94"/>
  <c r="AA346" i="94"/>
  <c r="Z346" i="94"/>
  <c r="Y346" i="94"/>
  <c r="X346" i="94"/>
  <c r="W346" i="94"/>
  <c r="V346" i="94"/>
  <c r="U346" i="94"/>
  <c r="T346" i="94"/>
  <c r="S346" i="94"/>
  <c r="R346" i="94"/>
  <c r="Q346" i="94"/>
  <c r="P346" i="94"/>
  <c r="O346" i="94"/>
  <c r="N346" i="94"/>
  <c r="M346" i="94"/>
  <c r="L346" i="94"/>
  <c r="K346" i="94"/>
  <c r="J346" i="94"/>
  <c r="I346" i="94"/>
  <c r="H346" i="94"/>
  <c r="G346" i="94"/>
  <c r="F346" i="94"/>
  <c r="E346" i="94"/>
  <c r="D346" i="94"/>
  <c r="C346" i="94"/>
  <c r="AC345" i="94"/>
  <c r="D345" i="94"/>
  <c r="C345" i="94"/>
  <c r="AC344" i="94"/>
  <c r="D344" i="94"/>
  <c r="C344" i="94"/>
  <c r="AC343" i="94"/>
  <c r="D343" i="94"/>
  <c r="C343" i="94"/>
  <c r="AC342" i="94"/>
  <c r="D342" i="94"/>
  <c r="C342" i="94"/>
  <c r="AC341" i="94"/>
  <c r="D341" i="94"/>
  <c r="C341" i="94"/>
  <c r="AC340" i="94"/>
  <c r="D340" i="94"/>
  <c r="C340" i="94"/>
  <c r="AC339" i="94"/>
  <c r="AB339" i="94"/>
  <c r="AA339" i="94"/>
  <c r="Z339" i="94"/>
  <c r="Y339" i="94"/>
  <c r="X339" i="94"/>
  <c r="W339" i="94"/>
  <c r="V339" i="94"/>
  <c r="U339" i="94"/>
  <c r="T339" i="94"/>
  <c r="S339" i="94"/>
  <c r="R339" i="94"/>
  <c r="Q339" i="94"/>
  <c r="P339" i="94"/>
  <c r="O339" i="94"/>
  <c r="N339" i="94"/>
  <c r="M339" i="94"/>
  <c r="L339" i="94"/>
  <c r="K339" i="94"/>
  <c r="J339" i="94"/>
  <c r="I339" i="94"/>
  <c r="H339" i="94"/>
  <c r="G339" i="94"/>
  <c r="F339" i="94"/>
  <c r="E339" i="94"/>
  <c r="D339" i="94"/>
  <c r="C339" i="94"/>
  <c r="AC338" i="94"/>
  <c r="AB338" i="94"/>
  <c r="AA338" i="94"/>
  <c r="Z338" i="94"/>
  <c r="Y338" i="94"/>
  <c r="X338" i="94"/>
  <c r="W338" i="94"/>
  <c r="V338" i="94"/>
  <c r="U338" i="94"/>
  <c r="T338" i="94"/>
  <c r="S338" i="94"/>
  <c r="R338" i="94"/>
  <c r="Q338" i="94"/>
  <c r="P338" i="94"/>
  <c r="O338" i="94"/>
  <c r="N338" i="94"/>
  <c r="M338" i="94"/>
  <c r="L338" i="94"/>
  <c r="K338" i="94"/>
  <c r="J338" i="94"/>
  <c r="I338" i="94"/>
  <c r="H338" i="94"/>
  <c r="G338" i="94"/>
  <c r="F338" i="94"/>
  <c r="E338" i="94"/>
  <c r="D338" i="94"/>
  <c r="C338" i="94"/>
  <c r="AC337" i="94"/>
  <c r="AB337" i="94"/>
  <c r="AA337" i="94"/>
  <c r="Z337" i="94"/>
  <c r="Y337" i="94"/>
  <c r="X337" i="94"/>
  <c r="W337" i="94"/>
  <c r="V337" i="94"/>
  <c r="U337" i="94"/>
  <c r="T337" i="94"/>
  <c r="S337" i="94"/>
  <c r="R337" i="94"/>
  <c r="Q337" i="94"/>
  <c r="P337" i="94"/>
  <c r="O337" i="94"/>
  <c r="N337" i="94"/>
  <c r="M337" i="94"/>
  <c r="L337" i="94"/>
  <c r="K337" i="94"/>
  <c r="J337" i="94"/>
  <c r="I337" i="94"/>
  <c r="H337" i="94"/>
  <c r="G337" i="94"/>
  <c r="F337" i="94"/>
  <c r="E337" i="94"/>
  <c r="D337" i="94"/>
  <c r="C337" i="94"/>
  <c r="AC336" i="94"/>
  <c r="AB336" i="94"/>
  <c r="AA336" i="94"/>
  <c r="Z336" i="94"/>
  <c r="Y336" i="94"/>
  <c r="X336" i="94"/>
  <c r="W336" i="94"/>
  <c r="V336" i="94"/>
  <c r="U336" i="94"/>
  <c r="T336" i="94"/>
  <c r="S336" i="94"/>
  <c r="R336" i="94"/>
  <c r="Q336" i="94"/>
  <c r="P336" i="94"/>
  <c r="O336" i="94"/>
  <c r="N336" i="94"/>
  <c r="M336" i="94"/>
  <c r="L336" i="94"/>
  <c r="K336" i="94"/>
  <c r="J336" i="94"/>
  <c r="I336" i="94"/>
  <c r="H336" i="94"/>
  <c r="G336" i="94"/>
  <c r="F336" i="94"/>
  <c r="E336" i="94"/>
  <c r="D336" i="94"/>
  <c r="C336" i="94"/>
  <c r="AC335" i="94"/>
  <c r="D335" i="94"/>
  <c r="C335" i="94"/>
  <c r="AC334" i="94"/>
  <c r="D334" i="94"/>
  <c r="C334" i="94"/>
  <c r="AC333" i="94"/>
  <c r="D333" i="94"/>
  <c r="C333" i="94"/>
  <c r="AC332" i="94"/>
  <c r="D332" i="94"/>
  <c r="C332" i="94"/>
  <c r="AC331" i="94"/>
  <c r="D331" i="94"/>
  <c r="C331" i="94"/>
  <c r="AC330" i="94"/>
  <c r="D330" i="94"/>
  <c r="C330" i="94"/>
  <c r="AC329" i="94"/>
  <c r="AB329" i="94"/>
  <c r="AA329" i="94"/>
  <c r="Z329" i="94"/>
  <c r="Y329" i="94"/>
  <c r="X329" i="94"/>
  <c r="W329" i="94"/>
  <c r="V329" i="94"/>
  <c r="U329" i="94"/>
  <c r="T329" i="94"/>
  <c r="S329" i="94"/>
  <c r="R329" i="94"/>
  <c r="Q329" i="94"/>
  <c r="P329" i="94"/>
  <c r="O329" i="94"/>
  <c r="N329" i="94"/>
  <c r="M329" i="94"/>
  <c r="L329" i="94"/>
  <c r="K329" i="94"/>
  <c r="J329" i="94"/>
  <c r="I329" i="94"/>
  <c r="H329" i="94"/>
  <c r="G329" i="94"/>
  <c r="F329" i="94"/>
  <c r="E329" i="94"/>
  <c r="D329" i="94"/>
  <c r="C329" i="94"/>
  <c r="AC328" i="94"/>
  <c r="AB328" i="94"/>
  <c r="AA328" i="94"/>
  <c r="Z328" i="94"/>
  <c r="Y328" i="94"/>
  <c r="X328" i="94"/>
  <c r="W328" i="94"/>
  <c r="V328" i="94"/>
  <c r="U328" i="94"/>
  <c r="T328" i="94"/>
  <c r="S328" i="94"/>
  <c r="R328" i="94"/>
  <c r="Q328" i="94"/>
  <c r="P328" i="94"/>
  <c r="O328" i="94"/>
  <c r="N328" i="94"/>
  <c r="M328" i="94"/>
  <c r="L328" i="94"/>
  <c r="K328" i="94"/>
  <c r="J328" i="94"/>
  <c r="I328" i="94"/>
  <c r="H328" i="94"/>
  <c r="G328" i="94"/>
  <c r="F328" i="94"/>
  <c r="E328" i="94"/>
  <c r="D328" i="94"/>
  <c r="C328" i="94"/>
  <c r="AC327" i="94"/>
  <c r="AB327" i="94"/>
  <c r="AA327" i="94"/>
  <c r="Z327" i="94"/>
  <c r="Y327" i="94"/>
  <c r="X327" i="94"/>
  <c r="W327" i="94"/>
  <c r="V327" i="94"/>
  <c r="U327" i="94"/>
  <c r="T327" i="94"/>
  <c r="S327" i="94"/>
  <c r="R327" i="94"/>
  <c r="Q327" i="94"/>
  <c r="P327" i="94"/>
  <c r="O327" i="94"/>
  <c r="N327" i="94"/>
  <c r="M327" i="94"/>
  <c r="L327" i="94"/>
  <c r="K327" i="94"/>
  <c r="J327" i="94"/>
  <c r="I327" i="94"/>
  <c r="H327" i="94"/>
  <c r="G327" i="94"/>
  <c r="F327" i="94"/>
  <c r="E327" i="94"/>
  <c r="D327" i="94"/>
  <c r="C327" i="94"/>
  <c r="AC326" i="94"/>
  <c r="AB326" i="94"/>
  <c r="AA326" i="94"/>
  <c r="Z326" i="94"/>
  <c r="Y326" i="94"/>
  <c r="X326" i="94"/>
  <c r="W326" i="94"/>
  <c r="V326" i="94"/>
  <c r="U326" i="94"/>
  <c r="T326" i="94"/>
  <c r="S326" i="94"/>
  <c r="R326" i="94"/>
  <c r="Q326" i="94"/>
  <c r="P326" i="94"/>
  <c r="O326" i="94"/>
  <c r="N326" i="94"/>
  <c r="M326" i="94"/>
  <c r="L326" i="94"/>
  <c r="K326" i="94"/>
  <c r="J326" i="94"/>
  <c r="I326" i="94"/>
  <c r="H326" i="94"/>
  <c r="G326" i="94"/>
  <c r="F326" i="94"/>
  <c r="E326" i="94"/>
  <c r="D326" i="94"/>
  <c r="C326" i="94"/>
  <c r="AC325" i="94"/>
  <c r="D325" i="94"/>
  <c r="C325" i="94"/>
  <c r="AC324" i="94"/>
  <c r="D324" i="94"/>
  <c r="C324" i="94"/>
  <c r="AC323" i="94"/>
  <c r="D323" i="94"/>
  <c r="C323" i="94"/>
  <c r="AC322" i="94"/>
  <c r="D322" i="94"/>
  <c r="C322" i="94"/>
  <c r="AC321" i="94"/>
  <c r="D321" i="94"/>
  <c r="C321" i="94"/>
  <c r="AC320" i="94"/>
  <c r="D320" i="94"/>
  <c r="C320" i="94"/>
  <c r="AC319" i="94"/>
  <c r="AB319" i="94"/>
  <c r="AA319" i="94"/>
  <c r="Z319" i="94"/>
  <c r="Y319" i="94"/>
  <c r="X319" i="94"/>
  <c r="W319" i="94"/>
  <c r="V319" i="94"/>
  <c r="U319" i="94"/>
  <c r="T319" i="94"/>
  <c r="S319" i="94"/>
  <c r="R319" i="94"/>
  <c r="Q319" i="94"/>
  <c r="P319" i="94"/>
  <c r="O319" i="94"/>
  <c r="N319" i="94"/>
  <c r="M319" i="94"/>
  <c r="L319" i="94"/>
  <c r="K319" i="94"/>
  <c r="J319" i="94"/>
  <c r="I319" i="94"/>
  <c r="H319" i="94"/>
  <c r="G319" i="94"/>
  <c r="F319" i="94"/>
  <c r="E319" i="94"/>
  <c r="D319" i="94"/>
  <c r="C319" i="94"/>
  <c r="AC318" i="94"/>
  <c r="AB318" i="94"/>
  <c r="AA318" i="94"/>
  <c r="Z318" i="94"/>
  <c r="Y318" i="94"/>
  <c r="X318" i="94"/>
  <c r="W318" i="94"/>
  <c r="V318" i="94"/>
  <c r="U318" i="94"/>
  <c r="T318" i="94"/>
  <c r="S318" i="94"/>
  <c r="R318" i="94"/>
  <c r="Q318" i="94"/>
  <c r="P318" i="94"/>
  <c r="O318" i="94"/>
  <c r="N318" i="94"/>
  <c r="M318" i="94"/>
  <c r="L318" i="94"/>
  <c r="K318" i="94"/>
  <c r="J318" i="94"/>
  <c r="I318" i="94"/>
  <c r="H318" i="94"/>
  <c r="G318" i="94"/>
  <c r="F318" i="94"/>
  <c r="E318" i="94"/>
  <c r="D318" i="94"/>
  <c r="C318" i="94"/>
  <c r="AC317" i="94"/>
  <c r="AB317" i="94"/>
  <c r="AA317" i="94"/>
  <c r="Z317" i="94"/>
  <c r="Y317" i="94"/>
  <c r="X317" i="94"/>
  <c r="W317" i="94"/>
  <c r="V317" i="94"/>
  <c r="U317" i="94"/>
  <c r="T317" i="94"/>
  <c r="S317" i="94"/>
  <c r="R317" i="94"/>
  <c r="Q317" i="94"/>
  <c r="P317" i="94"/>
  <c r="O317" i="94"/>
  <c r="N317" i="94"/>
  <c r="M317" i="94"/>
  <c r="L317" i="94"/>
  <c r="K317" i="94"/>
  <c r="J317" i="94"/>
  <c r="I317" i="94"/>
  <c r="H317" i="94"/>
  <c r="G317" i="94"/>
  <c r="F317" i="94"/>
  <c r="E317" i="94"/>
  <c r="D317" i="94"/>
  <c r="C317" i="94"/>
  <c r="AC316" i="94"/>
  <c r="AB316" i="94"/>
  <c r="AA316" i="94"/>
  <c r="Z316" i="94"/>
  <c r="Y316" i="94"/>
  <c r="X316" i="94"/>
  <c r="W316" i="94"/>
  <c r="V316" i="94"/>
  <c r="U316" i="94"/>
  <c r="T316" i="94"/>
  <c r="S316" i="94"/>
  <c r="R316" i="94"/>
  <c r="Q316" i="94"/>
  <c r="P316" i="94"/>
  <c r="O316" i="94"/>
  <c r="N316" i="94"/>
  <c r="M316" i="94"/>
  <c r="L316" i="94"/>
  <c r="K316" i="94"/>
  <c r="J316" i="94"/>
  <c r="I316" i="94"/>
  <c r="H316" i="94"/>
  <c r="G316" i="94"/>
  <c r="F316" i="94"/>
  <c r="E316" i="94"/>
  <c r="D316" i="94"/>
  <c r="C316" i="94"/>
  <c r="AC315" i="94"/>
  <c r="D315" i="94"/>
  <c r="C315" i="94"/>
  <c r="AC314" i="94"/>
  <c r="D314" i="94"/>
  <c r="C314" i="94"/>
  <c r="AC313" i="94"/>
  <c r="D313" i="94"/>
  <c r="C313" i="94"/>
  <c r="AC312" i="94"/>
  <c r="D312" i="94"/>
  <c r="C312" i="94"/>
  <c r="AC311" i="94"/>
  <c r="D311" i="94"/>
  <c r="C311" i="94"/>
  <c r="AC310" i="94"/>
  <c r="D310" i="94"/>
  <c r="C310" i="94"/>
  <c r="AC309" i="94"/>
  <c r="AB309" i="94"/>
  <c r="AA309" i="94"/>
  <c r="Z309" i="94"/>
  <c r="Y309" i="94"/>
  <c r="X309" i="94"/>
  <c r="W309" i="94"/>
  <c r="V309" i="94"/>
  <c r="U309" i="94"/>
  <c r="T309" i="94"/>
  <c r="S309" i="94"/>
  <c r="R309" i="94"/>
  <c r="Q309" i="94"/>
  <c r="P309" i="94"/>
  <c r="O309" i="94"/>
  <c r="N309" i="94"/>
  <c r="M309" i="94"/>
  <c r="L309" i="94"/>
  <c r="K309" i="94"/>
  <c r="J309" i="94"/>
  <c r="I309" i="94"/>
  <c r="H309" i="94"/>
  <c r="G309" i="94"/>
  <c r="F309" i="94"/>
  <c r="E309" i="94"/>
  <c r="D309" i="94"/>
  <c r="C309" i="94"/>
  <c r="AC308" i="94"/>
  <c r="AB308" i="94"/>
  <c r="AA308" i="94"/>
  <c r="Z308" i="94"/>
  <c r="Y308" i="94"/>
  <c r="X308" i="94"/>
  <c r="W308" i="94"/>
  <c r="V308" i="94"/>
  <c r="U308" i="94"/>
  <c r="T308" i="94"/>
  <c r="S308" i="94"/>
  <c r="R308" i="94"/>
  <c r="Q308" i="94"/>
  <c r="P308" i="94"/>
  <c r="O308" i="94"/>
  <c r="N308" i="94"/>
  <c r="M308" i="94"/>
  <c r="L308" i="94"/>
  <c r="K308" i="94"/>
  <c r="J308" i="94"/>
  <c r="I308" i="94"/>
  <c r="H308" i="94"/>
  <c r="G308" i="94"/>
  <c r="F308" i="94"/>
  <c r="E308" i="94"/>
  <c r="D308" i="94"/>
  <c r="C308" i="94"/>
  <c r="AC307" i="94"/>
  <c r="AB307" i="94"/>
  <c r="AA307" i="94"/>
  <c r="Z307" i="94"/>
  <c r="Y307" i="94"/>
  <c r="X307" i="94"/>
  <c r="W307" i="94"/>
  <c r="V307" i="94"/>
  <c r="U307" i="94"/>
  <c r="T307" i="94"/>
  <c r="S307" i="94"/>
  <c r="R307" i="94"/>
  <c r="Q307" i="94"/>
  <c r="P307" i="94"/>
  <c r="O307" i="94"/>
  <c r="N307" i="94"/>
  <c r="M307" i="94"/>
  <c r="L307" i="94"/>
  <c r="K307" i="94"/>
  <c r="J307" i="94"/>
  <c r="I307" i="94"/>
  <c r="H307" i="94"/>
  <c r="G307" i="94"/>
  <c r="F307" i="94"/>
  <c r="E307" i="94"/>
  <c r="D307" i="94"/>
  <c r="C307" i="94"/>
  <c r="AC306" i="94"/>
  <c r="AB306" i="94"/>
  <c r="AA306" i="94"/>
  <c r="Z306" i="94"/>
  <c r="Y306" i="94"/>
  <c r="X306" i="94"/>
  <c r="W306" i="94"/>
  <c r="V306" i="94"/>
  <c r="U306" i="94"/>
  <c r="T306" i="94"/>
  <c r="S306" i="94"/>
  <c r="R306" i="94"/>
  <c r="Q306" i="94"/>
  <c r="P306" i="94"/>
  <c r="O306" i="94"/>
  <c r="N306" i="94"/>
  <c r="M306" i="94"/>
  <c r="L306" i="94"/>
  <c r="K306" i="94"/>
  <c r="J306" i="94"/>
  <c r="I306" i="94"/>
  <c r="H306" i="94"/>
  <c r="G306" i="94"/>
  <c r="F306" i="94"/>
  <c r="E306" i="94"/>
  <c r="D306" i="94"/>
  <c r="C306" i="94"/>
  <c r="AC305" i="94"/>
  <c r="D305" i="94"/>
  <c r="C305" i="94"/>
  <c r="AC304" i="94"/>
  <c r="D304" i="94"/>
  <c r="C304" i="94"/>
  <c r="AC303" i="94"/>
  <c r="D303" i="94"/>
  <c r="C303" i="94"/>
  <c r="AC302" i="94"/>
  <c r="D302" i="94"/>
  <c r="C302" i="94"/>
  <c r="AC301" i="94"/>
  <c r="D301" i="94"/>
  <c r="C301" i="94"/>
  <c r="AC300" i="94"/>
  <c r="D300" i="94"/>
  <c r="C300" i="94"/>
  <c r="AC299" i="94"/>
  <c r="AB299" i="94"/>
  <c r="AA299" i="94"/>
  <c r="Z299" i="94"/>
  <c r="Y299" i="94"/>
  <c r="X299" i="94"/>
  <c r="W299" i="94"/>
  <c r="V299" i="94"/>
  <c r="U299" i="94"/>
  <c r="T299" i="94"/>
  <c r="S299" i="94"/>
  <c r="R299" i="94"/>
  <c r="Q299" i="94"/>
  <c r="P299" i="94"/>
  <c r="O299" i="94"/>
  <c r="N299" i="94"/>
  <c r="M299" i="94"/>
  <c r="L299" i="94"/>
  <c r="K299" i="94"/>
  <c r="J299" i="94"/>
  <c r="I299" i="94"/>
  <c r="H299" i="94"/>
  <c r="G299" i="94"/>
  <c r="F299" i="94"/>
  <c r="E299" i="94"/>
  <c r="D299" i="94"/>
  <c r="C299" i="94"/>
  <c r="AC298" i="94"/>
  <c r="AB298" i="94"/>
  <c r="AA298" i="94"/>
  <c r="Z298" i="94"/>
  <c r="Y298" i="94"/>
  <c r="X298" i="94"/>
  <c r="W298" i="94"/>
  <c r="V298" i="94"/>
  <c r="U298" i="94"/>
  <c r="T298" i="94"/>
  <c r="S298" i="94"/>
  <c r="R298" i="94"/>
  <c r="Q298" i="94"/>
  <c r="P298" i="94"/>
  <c r="O298" i="94"/>
  <c r="N298" i="94"/>
  <c r="M298" i="94"/>
  <c r="L298" i="94"/>
  <c r="K298" i="94"/>
  <c r="J298" i="94"/>
  <c r="I298" i="94"/>
  <c r="H298" i="94"/>
  <c r="G298" i="94"/>
  <c r="F298" i="94"/>
  <c r="E298" i="94"/>
  <c r="D298" i="94"/>
  <c r="C298" i="94"/>
  <c r="AC297" i="94"/>
  <c r="AB297" i="94"/>
  <c r="AA297" i="94"/>
  <c r="Z297" i="94"/>
  <c r="Y297" i="94"/>
  <c r="X297" i="94"/>
  <c r="W297" i="94"/>
  <c r="V297" i="94"/>
  <c r="U297" i="94"/>
  <c r="T297" i="94"/>
  <c r="S297" i="94"/>
  <c r="R297" i="94"/>
  <c r="Q297" i="94"/>
  <c r="P297" i="94"/>
  <c r="O297" i="94"/>
  <c r="N297" i="94"/>
  <c r="M297" i="94"/>
  <c r="L297" i="94"/>
  <c r="K297" i="94"/>
  <c r="J297" i="94"/>
  <c r="I297" i="94"/>
  <c r="H297" i="94"/>
  <c r="G297" i="94"/>
  <c r="F297" i="94"/>
  <c r="E297" i="94"/>
  <c r="D297" i="94"/>
  <c r="C297" i="94"/>
  <c r="AC296" i="94"/>
  <c r="AB296" i="94"/>
  <c r="AA296" i="94"/>
  <c r="Z296" i="94"/>
  <c r="Y296" i="94"/>
  <c r="X296" i="94"/>
  <c r="W296" i="94"/>
  <c r="V296" i="94"/>
  <c r="U296" i="94"/>
  <c r="T296" i="94"/>
  <c r="S296" i="94"/>
  <c r="R296" i="94"/>
  <c r="Q296" i="94"/>
  <c r="P296" i="94"/>
  <c r="O296" i="94"/>
  <c r="N296" i="94"/>
  <c r="M296" i="94"/>
  <c r="L296" i="94"/>
  <c r="K296" i="94"/>
  <c r="J296" i="94"/>
  <c r="I296" i="94"/>
  <c r="H296" i="94"/>
  <c r="G296" i="94"/>
  <c r="F296" i="94"/>
  <c r="E296" i="94"/>
  <c r="D296" i="94"/>
  <c r="C296" i="94"/>
  <c r="AC295" i="94"/>
  <c r="D295" i="94"/>
  <c r="C295" i="94"/>
  <c r="AC294" i="94"/>
  <c r="D294" i="94"/>
  <c r="C294" i="94"/>
  <c r="AC293" i="94"/>
  <c r="D293" i="94"/>
  <c r="C293" i="94"/>
  <c r="AC292" i="94"/>
  <c r="D292" i="94"/>
  <c r="C292" i="94"/>
  <c r="AC291" i="94"/>
  <c r="D291" i="94"/>
  <c r="C291" i="94"/>
  <c r="AC290" i="94"/>
  <c r="D290" i="94"/>
  <c r="C290" i="94"/>
  <c r="AC289" i="94"/>
  <c r="AB289" i="94"/>
  <c r="AA289" i="94"/>
  <c r="Z289" i="94"/>
  <c r="Y289" i="94"/>
  <c r="X289" i="94"/>
  <c r="W289" i="94"/>
  <c r="V289" i="94"/>
  <c r="U289" i="94"/>
  <c r="T289" i="94"/>
  <c r="S289" i="94"/>
  <c r="R289" i="94"/>
  <c r="Q289" i="94"/>
  <c r="P289" i="94"/>
  <c r="O289" i="94"/>
  <c r="N289" i="94"/>
  <c r="M289" i="94"/>
  <c r="L289" i="94"/>
  <c r="K289" i="94"/>
  <c r="J289" i="94"/>
  <c r="I289" i="94"/>
  <c r="H289" i="94"/>
  <c r="G289" i="94"/>
  <c r="F289" i="94"/>
  <c r="E289" i="94"/>
  <c r="D289" i="94"/>
  <c r="C289" i="94"/>
  <c r="AC288" i="94"/>
  <c r="AB288" i="94"/>
  <c r="AA288" i="94"/>
  <c r="Z288" i="94"/>
  <c r="Y288" i="94"/>
  <c r="X288" i="94"/>
  <c r="W288" i="94"/>
  <c r="V288" i="94"/>
  <c r="U288" i="94"/>
  <c r="T288" i="94"/>
  <c r="S288" i="94"/>
  <c r="R288" i="94"/>
  <c r="Q288" i="94"/>
  <c r="P288" i="94"/>
  <c r="O288" i="94"/>
  <c r="N288" i="94"/>
  <c r="M288" i="94"/>
  <c r="L288" i="94"/>
  <c r="K288" i="94"/>
  <c r="J288" i="94"/>
  <c r="I288" i="94"/>
  <c r="H288" i="94"/>
  <c r="G288" i="94"/>
  <c r="F288" i="94"/>
  <c r="E288" i="94"/>
  <c r="D288" i="94"/>
  <c r="C288" i="94"/>
  <c r="AC287" i="94"/>
  <c r="AB287" i="94"/>
  <c r="AA287" i="94"/>
  <c r="Z287" i="94"/>
  <c r="Y287" i="94"/>
  <c r="X287" i="94"/>
  <c r="W287" i="94"/>
  <c r="V287" i="94"/>
  <c r="U287" i="94"/>
  <c r="T287" i="94"/>
  <c r="S287" i="94"/>
  <c r="R287" i="94"/>
  <c r="Q287" i="94"/>
  <c r="P287" i="94"/>
  <c r="O287" i="94"/>
  <c r="N287" i="94"/>
  <c r="M287" i="94"/>
  <c r="L287" i="94"/>
  <c r="K287" i="94"/>
  <c r="J287" i="94"/>
  <c r="I287" i="94"/>
  <c r="H287" i="94"/>
  <c r="G287" i="94"/>
  <c r="F287" i="94"/>
  <c r="E287" i="94"/>
  <c r="D287" i="94"/>
  <c r="C287" i="94"/>
  <c r="AC286" i="94"/>
  <c r="AB286" i="94"/>
  <c r="AA286" i="94"/>
  <c r="Z286" i="94"/>
  <c r="Y286" i="94"/>
  <c r="X286" i="94"/>
  <c r="W286" i="94"/>
  <c r="V286" i="94"/>
  <c r="U286" i="94"/>
  <c r="T286" i="94"/>
  <c r="S286" i="94"/>
  <c r="R286" i="94"/>
  <c r="Q286" i="94"/>
  <c r="P286" i="94"/>
  <c r="O286" i="94"/>
  <c r="N286" i="94"/>
  <c r="M286" i="94"/>
  <c r="L286" i="94"/>
  <c r="K286" i="94"/>
  <c r="J286" i="94"/>
  <c r="I286" i="94"/>
  <c r="H286" i="94"/>
  <c r="G286" i="94"/>
  <c r="F286" i="94"/>
  <c r="E286" i="94"/>
  <c r="D286" i="94"/>
  <c r="C286" i="94"/>
  <c r="AC285" i="94"/>
  <c r="D285" i="94"/>
  <c r="C285" i="94"/>
  <c r="AC284" i="94"/>
  <c r="D284" i="94"/>
  <c r="C284" i="94"/>
  <c r="AC283" i="94"/>
  <c r="D283" i="94"/>
  <c r="C283" i="94"/>
  <c r="AC282" i="94"/>
  <c r="D282" i="94"/>
  <c r="C282" i="94"/>
  <c r="AC281" i="94"/>
  <c r="D281" i="94"/>
  <c r="C281" i="94"/>
  <c r="AC280" i="94"/>
  <c r="D280" i="94"/>
  <c r="C280" i="94"/>
  <c r="AC279" i="94"/>
  <c r="AB279" i="94"/>
  <c r="AA279" i="94"/>
  <c r="Z279" i="94"/>
  <c r="Y279" i="94"/>
  <c r="X279" i="94"/>
  <c r="W279" i="94"/>
  <c r="V279" i="94"/>
  <c r="U279" i="94"/>
  <c r="T279" i="94"/>
  <c r="S279" i="94"/>
  <c r="R279" i="94"/>
  <c r="Q279" i="94"/>
  <c r="P279" i="94"/>
  <c r="O279" i="94"/>
  <c r="N279" i="94"/>
  <c r="M279" i="94"/>
  <c r="L279" i="94"/>
  <c r="K279" i="94"/>
  <c r="J279" i="94"/>
  <c r="I279" i="94"/>
  <c r="H279" i="94"/>
  <c r="G279" i="94"/>
  <c r="F279" i="94"/>
  <c r="E279" i="94"/>
  <c r="D279" i="94"/>
  <c r="C279" i="94"/>
  <c r="AC278" i="94"/>
  <c r="AB278" i="94"/>
  <c r="AA278" i="94"/>
  <c r="Z278" i="94"/>
  <c r="Y278" i="94"/>
  <c r="X278" i="94"/>
  <c r="W278" i="94"/>
  <c r="V278" i="94"/>
  <c r="U278" i="94"/>
  <c r="T278" i="94"/>
  <c r="S278" i="94"/>
  <c r="R278" i="94"/>
  <c r="Q278" i="94"/>
  <c r="P278" i="94"/>
  <c r="O278" i="94"/>
  <c r="N278" i="94"/>
  <c r="M278" i="94"/>
  <c r="L278" i="94"/>
  <c r="K278" i="94"/>
  <c r="J278" i="94"/>
  <c r="I278" i="94"/>
  <c r="H278" i="94"/>
  <c r="G278" i="94"/>
  <c r="F278" i="94"/>
  <c r="E278" i="94"/>
  <c r="D278" i="94"/>
  <c r="C278" i="94"/>
  <c r="AC277" i="94"/>
  <c r="AB277" i="94"/>
  <c r="AA277" i="94"/>
  <c r="Z277" i="94"/>
  <c r="Y277" i="94"/>
  <c r="X277" i="94"/>
  <c r="W277" i="94"/>
  <c r="V277" i="94"/>
  <c r="U277" i="94"/>
  <c r="T277" i="94"/>
  <c r="S277" i="94"/>
  <c r="R277" i="94"/>
  <c r="Q277" i="94"/>
  <c r="P277" i="94"/>
  <c r="O277" i="94"/>
  <c r="N277" i="94"/>
  <c r="M277" i="94"/>
  <c r="L277" i="94"/>
  <c r="K277" i="94"/>
  <c r="J277" i="94"/>
  <c r="I277" i="94"/>
  <c r="H277" i="94"/>
  <c r="G277" i="94"/>
  <c r="F277" i="94"/>
  <c r="E277" i="94"/>
  <c r="D277" i="94"/>
  <c r="C277" i="94"/>
  <c r="AC276" i="94"/>
  <c r="AB276" i="94"/>
  <c r="AA276" i="94"/>
  <c r="Z276" i="94"/>
  <c r="Y276" i="94"/>
  <c r="X276" i="94"/>
  <c r="W276" i="94"/>
  <c r="V276" i="94"/>
  <c r="U276" i="94"/>
  <c r="T276" i="94"/>
  <c r="S276" i="94"/>
  <c r="R276" i="94"/>
  <c r="Q276" i="94"/>
  <c r="P276" i="94"/>
  <c r="O276" i="94"/>
  <c r="N276" i="94"/>
  <c r="M276" i="94"/>
  <c r="L276" i="94"/>
  <c r="K276" i="94"/>
  <c r="J276" i="94"/>
  <c r="I276" i="94"/>
  <c r="H276" i="94"/>
  <c r="G276" i="94"/>
  <c r="F276" i="94"/>
  <c r="E276" i="94"/>
  <c r="D276" i="94"/>
  <c r="C276" i="94"/>
  <c r="AC275" i="94"/>
  <c r="D275" i="94"/>
  <c r="C275" i="94"/>
  <c r="AC274" i="94"/>
  <c r="D274" i="94"/>
  <c r="C274" i="94"/>
  <c r="AC273" i="94"/>
  <c r="D273" i="94"/>
  <c r="C273" i="94"/>
  <c r="AC272" i="94"/>
  <c r="D272" i="94"/>
  <c r="C272" i="94"/>
  <c r="AC271" i="94"/>
  <c r="D271" i="94"/>
  <c r="C271" i="94"/>
  <c r="AC270" i="94"/>
  <c r="D270" i="94"/>
  <c r="C270" i="94"/>
  <c r="AC269" i="94"/>
  <c r="AB269" i="94"/>
  <c r="AA269" i="94"/>
  <c r="Z269" i="94"/>
  <c r="Y269" i="94"/>
  <c r="X269" i="94"/>
  <c r="W269" i="94"/>
  <c r="V269" i="94"/>
  <c r="U269" i="94"/>
  <c r="T269" i="94"/>
  <c r="S269" i="94"/>
  <c r="R269" i="94"/>
  <c r="Q269" i="94"/>
  <c r="P269" i="94"/>
  <c r="O269" i="94"/>
  <c r="N269" i="94"/>
  <c r="M269" i="94"/>
  <c r="L269" i="94"/>
  <c r="K269" i="94"/>
  <c r="J269" i="94"/>
  <c r="I269" i="94"/>
  <c r="H269" i="94"/>
  <c r="G269" i="94"/>
  <c r="F269" i="94"/>
  <c r="E269" i="94"/>
  <c r="D269" i="94"/>
  <c r="C269" i="94"/>
  <c r="AC268" i="94"/>
  <c r="AB268" i="94"/>
  <c r="AA268" i="94"/>
  <c r="Z268" i="94"/>
  <c r="Y268" i="94"/>
  <c r="X268" i="94"/>
  <c r="W268" i="94"/>
  <c r="V268" i="94"/>
  <c r="U268" i="94"/>
  <c r="T268" i="94"/>
  <c r="S268" i="94"/>
  <c r="R268" i="94"/>
  <c r="Q268" i="94"/>
  <c r="P268" i="94"/>
  <c r="O268" i="94"/>
  <c r="N268" i="94"/>
  <c r="M268" i="94"/>
  <c r="L268" i="94"/>
  <c r="K268" i="94"/>
  <c r="J268" i="94"/>
  <c r="I268" i="94"/>
  <c r="H268" i="94"/>
  <c r="G268" i="94"/>
  <c r="F268" i="94"/>
  <c r="E268" i="94"/>
  <c r="D268" i="94"/>
  <c r="C268" i="94"/>
  <c r="AC267" i="94"/>
  <c r="AB267" i="94"/>
  <c r="AA267" i="94"/>
  <c r="Z267" i="94"/>
  <c r="Y267" i="94"/>
  <c r="X267" i="94"/>
  <c r="W267" i="94"/>
  <c r="V267" i="94"/>
  <c r="U267" i="94"/>
  <c r="T267" i="94"/>
  <c r="S267" i="94"/>
  <c r="R267" i="94"/>
  <c r="Q267" i="94"/>
  <c r="P267" i="94"/>
  <c r="O267" i="94"/>
  <c r="N267" i="94"/>
  <c r="M267" i="94"/>
  <c r="L267" i="94"/>
  <c r="K267" i="94"/>
  <c r="J267" i="94"/>
  <c r="I267" i="94"/>
  <c r="H267" i="94"/>
  <c r="G267" i="94"/>
  <c r="F267" i="94"/>
  <c r="E267" i="94"/>
  <c r="D267" i="94"/>
  <c r="C267" i="94"/>
  <c r="AC266" i="94"/>
  <c r="AB266" i="94"/>
  <c r="AA266" i="94"/>
  <c r="Z266" i="94"/>
  <c r="Y266" i="94"/>
  <c r="X266" i="94"/>
  <c r="W266" i="94"/>
  <c r="V266" i="94"/>
  <c r="U266" i="94"/>
  <c r="T266" i="94"/>
  <c r="S266" i="94"/>
  <c r="R266" i="94"/>
  <c r="Q266" i="94"/>
  <c r="P266" i="94"/>
  <c r="O266" i="94"/>
  <c r="N266" i="94"/>
  <c r="M266" i="94"/>
  <c r="L266" i="94"/>
  <c r="K266" i="94"/>
  <c r="J266" i="94"/>
  <c r="I266" i="94"/>
  <c r="H266" i="94"/>
  <c r="G266" i="94"/>
  <c r="F266" i="94"/>
  <c r="E266" i="94"/>
  <c r="D266" i="94"/>
  <c r="C266" i="94"/>
  <c r="AC265" i="94"/>
  <c r="D265" i="94"/>
  <c r="C265" i="94"/>
  <c r="AC264" i="94"/>
  <c r="D264" i="94"/>
  <c r="C264" i="94"/>
  <c r="AC263" i="94"/>
  <c r="D263" i="94"/>
  <c r="C263" i="94"/>
  <c r="AC262" i="94"/>
  <c r="D262" i="94"/>
  <c r="C262" i="94"/>
  <c r="AC261" i="94"/>
  <c r="D261" i="94"/>
  <c r="C261" i="94"/>
  <c r="AC260" i="94"/>
  <c r="D260" i="94"/>
  <c r="C260" i="94"/>
  <c r="AC259" i="94"/>
  <c r="AB259" i="94"/>
  <c r="AA259" i="94"/>
  <c r="Z259" i="94"/>
  <c r="Y259" i="94"/>
  <c r="X259" i="94"/>
  <c r="W259" i="94"/>
  <c r="V259" i="94"/>
  <c r="U259" i="94"/>
  <c r="T259" i="94"/>
  <c r="S259" i="94"/>
  <c r="R259" i="94"/>
  <c r="Q259" i="94"/>
  <c r="P259" i="94"/>
  <c r="O259" i="94"/>
  <c r="N259" i="94"/>
  <c r="M259" i="94"/>
  <c r="L259" i="94"/>
  <c r="K259" i="94"/>
  <c r="J259" i="94"/>
  <c r="I259" i="94"/>
  <c r="H259" i="94"/>
  <c r="G259" i="94"/>
  <c r="F259" i="94"/>
  <c r="E259" i="94"/>
  <c r="D259" i="94"/>
  <c r="C259" i="94"/>
  <c r="AC258" i="94"/>
  <c r="AB258" i="94"/>
  <c r="AA258" i="94"/>
  <c r="Z258" i="94"/>
  <c r="Y258" i="94"/>
  <c r="X258" i="94"/>
  <c r="W258" i="94"/>
  <c r="V258" i="94"/>
  <c r="U258" i="94"/>
  <c r="T258" i="94"/>
  <c r="S258" i="94"/>
  <c r="R258" i="94"/>
  <c r="Q258" i="94"/>
  <c r="P258" i="94"/>
  <c r="O258" i="94"/>
  <c r="N258" i="94"/>
  <c r="M258" i="94"/>
  <c r="L258" i="94"/>
  <c r="K258" i="94"/>
  <c r="J258" i="94"/>
  <c r="I258" i="94"/>
  <c r="H258" i="94"/>
  <c r="G258" i="94"/>
  <c r="F258" i="94"/>
  <c r="E258" i="94"/>
  <c r="D258" i="94"/>
  <c r="C258" i="94"/>
  <c r="AC257" i="94"/>
  <c r="AB257" i="94"/>
  <c r="AA257" i="94"/>
  <c r="Z257" i="94"/>
  <c r="Y257" i="94"/>
  <c r="X257" i="94"/>
  <c r="W257" i="94"/>
  <c r="V257" i="94"/>
  <c r="U257" i="94"/>
  <c r="T257" i="94"/>
  <c r="S257" i="94"/>
  <c r="R257" i="94"/>
  <c r="Q257" i="94"/>
  <c r="P257" i="94"/>
  <c r="O257" i="94"/>
  <c r="N257" i="94"/>
  <c r="M257" i="94"/>
  <c r="L257" i="94"/>
  <c r="K257" i="94"/>
  <c r="J257" i="94"/>
  <c r="I257" i="94"/>
  <c r="H257" i="94"/>
  <c r="G257" i="94"/>
  <c r="F257" i="94"/>
  <c r="E257" i="94"/>
  <c r="D257" i="94"/>
  <c r="C257" i="94"/>
  <c r="AC256" i="94"/>
  <c r="AB256" i="94"/>
  <c r="AA256" i="94"/>
  <c r="Z256" i="94"/>
  <c r="Y256" i="94"/>
  <c r="X256" i="94"/>
  <c r="W256" i="94"/>
  <c r="V256" i="94"/>
  <c r="U256" i="94"/>
  <c r="T256" i="94"/>
  <c r="S256" i="94"/>
  <c r="R256" i="94"/>
  <c r="Q256" i="94"/>
  <c r="P256" i="94"/>
  <c r="O256" i="94"/>
  <c r="N256" i="94"/>
  <c r="M256" i="94"/>
  <c r="L256" i="94"/>
  <c r="K256" i="94"/>
  <c r="J256" i="94"/>
  <c r="I256" i="94"/>
  <c r="H256" i="94"/>
  <c r="G256" i="94"/>
  <c r="F256" i="94"/>
  <c r="E256" i="94"/>
  <c r="D256" i="94"/>
  <c r="C256" i="94"/>
  <c r="AC255" i="94"/>
  <c r="D255" i="94"/>
  <c r="C255" i="94"/>
  <c r="AC254" i="94"/>
  <c r="D254" i="94"/>
  <c r="C254" i="94"/>
  <c r="AC253" i="94"/>
  <c r="D253" i="94"/>
  <c r="C253" i="94"/>
  <c r="AC252" i="94"/>
  <c r="D252" i="94"/>
  <c r="C252" i="94"/>
  <c r="AC251" i="94"/>
  <c r="D251" i="94"/>
  <c r="C251" i="94"/>
  <c r="AC250" i="94"/>
  <c r="D250" i="94"/>
  <c r="C250" i="94"/>
  <c r="AC249" i="94"/>
  <c r="AB249" i="94"/>
  <c r="AA249" i="94"/>
  <c r="Z249" i="94"/>
  <c r="Y249" i="94"/>
  <c r="X249" i="94"/>
  <c r="W249" i="94"/>
  <c r="V249" i="94"/>
  <c r="U249" i="94"/>
  <c r="T249" i="94"/>
  <c r="S249" i="94"/>
  <c r="R249" i="94"/>
  <c r="Q249" i="94"/>
  <c r="P249" i="94"/>
  <c r="O249" i="94"/>
  <c r="N249" i="94"/>
  <c r="M249" i="94"/>
  <c r="L249" i="94"/>
  <c r="K249" i="94"/>
  <c r="J249" i="94"/>
  <c r="I249" i="94"/>
  <c r="H249" i="94"/>
  <c r="G249" i="94"/>
  <c r="F249" i="94"/>
  <c r="E249" i="94"/>
  <c r="D249" i="94"/>
  <c r="C249" i="94"/>
  <c r="AC248" i="94"/>
  <c r="AB248" i="94"/>
  <c r="AA248" i="94"/>
  <c r="Z248" i="94"/>
  <c r="Y248" i="94"/>
  <c r="X248" i="94"/>
  <c r="W248" i="94"/>
  <c r="V248" i="94"/>
  <c r="U248" i="94"/>
  <c r="T248" i="94"/>
  <c r="S248" i="94"/>
  <c r="R248" i="94"/>
  <c r="Q248" i="94"/>
  <c r="P248" i="94"/>
  <c r="O248" i="94"/>
  <c r="N248" i="94"/>
  <c r="M248" i="94"/>
  <c r="L248" i="94"/>
  <c r="K248" i="94"/>
  <c r="J248" i="94"/>
  <c r="I248" i="94"/>
  <c r="H248" i="94"/>
  <c r="G248" i="94"/>
  <c r="F248" i="94"/>
  <c r="E248" i="94"/>
  <c r="D248" i="94"/>
  <c r="C248" i="94"/>
  <c r="AC247" i="94"/>
  <c r="AB247" i="94"/>
  <c r="AA247" i="94"/>
  <c r="Z247" i="94"/>
  <c r="Y247" i="94"/>
  <c r="X247" i="94"/>
  <c r="W247" i="94"/>
  <c r="V247" i="94"/>
  <c r="U247" i="94"/>
  <c r="T247" i="94"/>
  <c r="S247" i="94"/>
  <c r="R247" i="94"/>
  <c r="Q247" i="94"/>
  <c r="P247" i="94"/>
  <c r="O247" i="94"/>
  <c r="N247" i="94"/>
  <c r="M247" i="94"/>
  <c r="L247" i="94"/>
  <c r="K247" i="94"/>
  <c r="J247" i="94"/>
  <c r="I247" i="94"/>
  <c r="H247" i="94"/>
  <c r="G247" i="94"/>
  <c r="F247" i="94"/>
  <c r="E247" i="94"/>
  <c r="D247" i="94"/>
  <c r="C247" i="94"/>
  <c r="AC246" i="94"/>
  <c r="AB246" i="94"/>
  <c r="AA246" i="94"/>
  <c r="Z246" i="94"/>
  <c r="Y246" i="94"/>
  <c r="X246" i="94"/>
  <c r="W246" i="94"/>
  <c r="V246" i="94"/>
  <c r="U246" i="94"/>
  <c r="T246" i="94"/>
  <c r="S246" i="94"/>
  <c r="R246" i="94"/>
  <c r="Q246" i="94"/>
  <c r="P246" i="94"/>
  <c r="O246" i="94"/>
  <c r="N246" i="94"/>
  <c r="M246" i="94"/>
  <c r="L246" i="94"/>
  <c r="K246" i="94"/>
  <c r="J246" i="94"/>
  <c r="I246" i="94"/>
  <c r="H246" i="94"/>
  <c r="G246" i="94"/>
  <c r="F246" i="94"/>
  <c r="E246" i="94"/>
  <c r="D246" i="94"/>
  <c r="C246" i="94"/>
  <c r="AC245" i="94"/>
  <c r="D245" i="94"/>
  <c r="C245" i="94"/>
  <c r="AC244" i="94"/>
  <c r="D244" i="94"/>
  <c r="C244" i="94"/>
  <c r="AC243" i="94"/>
  <c r="D243" i="94"/>
  <c r="C243" i="94"/>
  <c r="AC242" i="94"/>
  <c r="D242" i="94"/>
  <c r="C242" i="94"/>
  <c r="AC241" i="94"/>
  <c r="D241" i="94"/>
  <c r="C241" i="94"/>
  <c r="AC240" i="94"/>
  <c r="D240" i="94"/>
  <c r="C240" i="94"/>
  <c r="AC239" i="94"/>
  <c r="AB239" i="94"/>
  <c r="AA239" i="94"/>
  <c r="Z239" i="94"/>
  <c r="Y239" i="94"/>
  <c r="X239" i="94"/>
  <c r="W239" i="94"/>
  <c r="V239" i="94"/>
  <c r="U239" i="94"/>
  <c r="T239" i="94"/>
  <c r="S239" i="94"/>
  <c r="R239" i="94"/>
  <c r="Q239" i="94"/>
  <c r="P239" i="94"/>
  <c r="O239" i="94"/>
  <c r="N239" i="94"/>
  <c r="M239" i="94"/>
  <c r="L239" i="94"/>
  <c r="K239" i="94"/>
  <c r="J239" i="94"/>
  <c r="I239" i="94"/>
  <c r="H239" i="94"/>
  <c r="G239" i="94"/>
  <c r="F239" i="94"/>
  <c r="E239" i="94"/>
  <c r="D239" i="94"/>
  <c r="C239" i="94"/>
  <c r="AC238" i="94"/>
  <c r="AB238" i="94"/>
  <c r="AA238" i="94"/>
  <c r="Z238" i="94"/>
  <c r="Y238" i="94"/>
  <c r="X238" i="94"/>
  <c r="W238" i="94"/>
  <c r="V238" i="94"/>
  <c r="U238" i="94"/>
  <c r="T238" i="94"/>
  <c r="S238" i="94"/>
  <c r="R238" i="94"/>
  <c r="Q238" i="94"/>
  <c r="P238" i="94"/>
  <c r="O238" i="94"/>
  <c r="N238" i="94"/>
  <c r="M238" i="94"/>
  <c r="L238" i="94"/>
  <c r="K238" i="94"/>
  <c r="J238" i="94"/>
  <c r="I238" i="94"/>
  <c r="H238" i="94"/>
  <c r="G238" i="94"/>
  <c r="F238" i="94"/>
  <c r="E238" i="94"/>
  <c r="D238" i="94"/>
  <c r="C238" i="94"/>
  <c r="AC237" i="94"/>
  <c r="AB237" i="94"/>
  <c r="AA237" i="94"/>
  <c r="Z237" i="94"/>
  <c r="Y237" i="94"/>
  <c r="X237" i="94"/>
  <c r="W237" i="94"/>
  <c r="V237" i="94"/>
  <c r="U237" i="94"/>
  <c r="T237" i="94"/>
  <c r="S237" i="94"/>
  <c r="R237" i="94"/>
  <c r="Q237" i="94"/>
  <c r="P237" i="94"/>
  <c r="O237" i="94"/>
  <c r="N237" i="94"/>
  <c r="M237" i="94"/>
  <c r="L237" i="94"/>
  <c r="K237" i="94"/>
  <c r="J237" i="94"/>
  <c r="I237" i="94"/>
  <c r="H237" i="94"/>
  <c r="G237" i="94"/>
  <c r="F237" i="94"/>
  <c r="E237" i="94"/>
  <c r="D237" i="94"/>
  <c r="C237" i="94"/>
  <c r="AC236" i="94"/>
  <c r="AB236" i="94"/>
  <c r="AA236" i="94"/>
  <c r="Z236" i="94"/>
  <c r="Y236" i="94"/>
  <c r="X236" i="94"/>
  <c r="W236" i="94"/>
  <c r="V236" i="94"/>
  <c r="U236" i="94"/>
  <c r="T236" i="94"/>
  <c r="S236" i="94"/>
  <c r="R236" i="94"/>
  <c r="Q236" i="94"/>
  <c r="P236" i="94"/>
  <c r="O236" i="94"/>
  <c r="N236" i="94"/>
  <c r="M236" i="94"/>
  <c r="L236" i="94"/>
  <c r="K236" i="94"/>
  <c r="J236" i="94"/>
  <c r="I236" i="94"/>
  <c r="H236" i="94"/>
  <c r="G236" i="94"/>
  <c r="F236" i="94"/>
  <c r="E236" i="94"/>
  <c r="D236" i="94"/>
  <c r="C236" i="94"/>
  <c r="AC235" i="94"/>
  <c r="D235" i="94"/>
  <c r="C235" i="94"/>
  <c r="AC234" i="94"/>
  <c r="D234" i="94"/>
  <c r="C234" i="94"/>
  <c r="AC233" i="94"/>
  <c r="D233" i="94"/>
  <c r="C233" i="94"/>
  <c r="AC232" i="94"/>
  <c r="D232" i="94"/>
  <c r="C232" i="94"/>
  <c r="AC231" i="94"/>
  <c r="D231" i="94"/>
  <c r="C231" i="94"/>
  <c r="AC230" i="94"/>
  <c r="D230" i="94"/>
  <c r="C230" i="94"/>
  <c r="AC229" i="94"/>
  <c r="AB229" i="94"/>
  <c r="AA229" i="94"/>
  <c r="Z229" i="94"/>
  <c r="Y229" i="94"/>
  <c r="X229" i="94"/>
  <c r="W229" i="94"/>
  <c r="V229" i="94"/>
  <c r="U229" i="94"/>
  <c r="T229" i="94"/>
  <c r="S229" i="94"/>
  <c r="R229" i="94"/>
  <c r="Q229" i="94"/>
  <c r="P229" i="94"/>
  <c r="O229" i="94"/>
  <c r="N229" i="94"/>
  <c r="M229" i="94"/>
  <c r="L229" i="94"/>
  <c r="K229" i="94"/>
  <c r="J229" i="94"/>
  <c r="I229" i="94"/>
  <c r="H229" i="94"/>
  <c r="G229" i="94"/>
  <c r="F229" i="94"/>
  <c r="E229" i="94"/>
  <c r="D229" i="94"/>
  <c r="C229" i="94"/>
  <c r="AC228" i="94"/>
  <c r="AB228" i="94"/>
  <c r="AA228" i="94"/>
  <c r="Z228" i="94"/>
  <c r="Y228" i="94"/>
  <c r="X228" i="94"/>
  <c r="W228" i="94"/>
  <c r="V228" i="94"/>
  <c r="U228" i="94"/>
  <c r="T228" i="94"/>
  <c r="S228" i="94"/>
  <c r="R228" i="94"/>
  <c r="Q228" i="94"/>
  <c r="P228" i="94"/>
  <c r="O228" i="94"/>
  <c r="N228" i="94"/>
  <c r="M228" i="94"/>
  <c r="L228" i="94"/>
  <c r="K228" i="94"/>
  <c r="J228" i="94"/>
  <c r="I228" i="94"/>
  <c r="H228" i="94"/>
  <c r="G228" i="94"/>
  <c r="F228" i="94"/>
  <c r="E228" i="94"/>
  <c r="D228" i="94"/>
  <c r="C228" i="94"/>
  <c r="AC227" i="94"/>
  <c r="AB227" i="94"/>
  <c r="AA227" i="94"/>
  <c r="Z227" i="94"/>
  <c r="Y227" i="94"/>
  <c r="X227" i="94"/>
  <c r="W227" i="94"/>
  <c r="V227" i="94"/>
  <c r="U227" i="94"/>
  <c r="T227" i="94"/>
  <c r="S227" i="94"/>
  <c r="R227" i="94"/>
  <c r="Q227" i="94"/>
  <c r="P227" i="94"/>
  <c r="O227" i="94"/>
  <c r="N227" i="94"/>
  <c r="M227" i="94"/>
  <c r="L227" i="94"/>
  <c r="K227" i="94"/>
  <c r="J227" i="94"/>
  <c r="I227" i="94"/>
  <c r="H227" i="94"/>
  <c r="G227" i="94"/>
  <c r="F227" i="94"/>
  <c r="E227" i="94"/>
  <c r="D227" i="94"/>
  <c r="C227" i="94"/>
  <c r="AC226" i="94"/>
  <c r="AB226" i="94"/>
  <c r="AA226" i="94"/>
  <c r="Z226" i="94"/>
  <c r="Y226" i="94"/>
  <c r="X226" i="94"/>
  <c r="W226" i="94"/>
  <c r="V226" i="94"/>
  <c r="U226" i="94"/>
  <c r="T226" i="94"/>
  <c r="S226" i="94"/>
  <c r="R226" i="94"/>
  <c r="Q226" i="94"/>
  <c r="P226" i="94"/>
  <c r="O226" i="94"/>
  <c r="N226" i="94"/>
  <c r="M226" i="94"/>
  <c r="L226" i="94"/>
  <c r="K226" i="94"/>
  <c r="J226" i="94"/>
  <c r="I226" i="94"/>
  <c r="H226" i="94"/>
  <c r="G226" i="94"/>
  <c r="F226" i="94"/>
  <c r="E226" i="94"/>
  <c r="D226" i="94"/>
  <c r="C226" i="94"/>
  <c r="AC225" i="94"/>
  <c r="D225" i="94"/>
  <c r="C225" i="94"/>
  <c r="AC224" i="94"/>
  <c r="D224" i="94"/>
  <c r="C224" i="94"/>
  <c r="AC223" i="94"/>
  <c r="D223" i="94"/>
  <c r="C223" i="94"/>
  <c r="AC222" i="94"/>
  <c r="D222" i="94"/>
  <c r="C222" i="94"/>
  <c r="AC221" i="94"/>
  <c r="D221" i="94"/>
  <c r="C221" i="94"/>
  <c r="AC220" i="94"/>
  <c r="D220" i="94"/>
  <c r="C220" i="94"/>
  <c r="AC219" i="94"/>
  <c r="AB219" i="94"/>
  <c r="AA219" i="94"/>
  <c r="Z219" i="94"/>
  <c r="Y219" i="94"/>
  <c r="X219" i="94"/>
  <c r="W219" i="94"/>
  <c r="V219" i="94"/>
  <c r="U219" i="94"/>
  <c r="T219" i="94"/>
  <c r="S219" i="94"/>
  <c r="R219" i="94"/>
  <c r="Q219" i="94"/>
  <c r="P219" i="94"/>
  <c r="O219" i="94"/>
  <c r="N219" i="94"/>
  <c r="M219" i="94"/>
  <c r="L219" i="94"/>
  <c r="K219" i="94"/>
  <c r="J219" i="94"/>
  <c r="I219" i="94"/>
  <c r="H219" i="94"/>
  <c r="G219" i="94"/>
  <c r="F219" i="94"/>
  <c r="E219" i="94"/>
  <c r="D219" i="94"/>
  <c r="C219" i="94"/>
  <c r="AC218" i="94"/>
  <c r="AB218" i="94"/>
  <c r="AA218" i="94"/>
  <c r="Z218" i="94"/>
  <c r="Y218" i="94"/>
  <c r="X218" i="94"/>
  <c r="W218" i="94"/>
  <c r="V218" i="94"/>
  <c r="U218" i="94"/>
  <c r="T218" i="94"/>
  <c r="S218" i="94"/>
  <c r="R218" i="94"/>
  <c r="Q218" i="94"/>
  <c r="P218" i="94"/>
  <c r="O218" i="94"/>
  <c r="N218" i="94"/>
  <c r="M218" i="94"/>
  <c r="L218" i="94"/>
  <c r="K218" i="94"/>
  <c r="J218" i="94"/>
  <c r="I218" i="94"/>
  <c r="H218" i="94"/>
  <c r="G218" i="94"/>
  <c r="F218" i="94"/>
  <c r="E218" i="94"/>
  <c r="D218" i="94"/>
  <c r="C218" i="94"/>
  <c r="AC217" i="94"/>
  <c r="AB217" i="94"/>
  <c r="AA217" i="94"/>
  <c r="Z217" i="94"/>
  <c r="Y217" i="94"/>
  <c r="X217" i="94"/>
  <c r="W217" i="94"/>
  <c r="V217" i="94"/>
  <c r="U217" i="94"/>
  <c r="T217" i="94"/>
  <c r="S217" i="94"/>
  <c r="R217" i="94"/>
  <c r="Q217" i="94"/>
  <c r="P217" i="94"/>
  <c r="O217" i="94"/>
  <c r="N217" i="94"/>
  <c r="M217" i="94"/>
  <c r="L217" i="94"/>
  <c r="K217" i="94"/>
  <c r="J217" i="94"/>
  <c r="I217" i="94"/>
  <c r="H217" i="94"/>
  <c r="G217" i="94"/>
  <c r="F217" i="94"/>
  <c r="E217" i="94"/>
  <c r="D217" i="94"/>
  <c r="C217" i="94"/>
  <c r="AC216" i="94"/>
  <c r="AB216" i="94"/>
  <c r="AA216" i="94"/>
  <c r="Z216" i="94"/>
  <c r="Y216" i="94"/>
  <c r="X216" i="94"/>
  <c r="W216" i="94"/>
  <c r="V216" i="94"/>
  <c r="U216" i="94"/>
  <c r="T216" i="94"/>
  <c r="S216" i="94"/>
  <c r="R216" i="94"/>
  <c r="Q216" i="94"/>
  <c r="P216" i="94"/>
  <c r="O216" i="94"/>
  <c r="N216" i="94"/>
  <c r="M216" i="94"/>
  <c r="L216" i="94"/>
  <c r="K216" i="94"/>
  <c r="J216" i="94"/>
  <c r="I216" i="94"/>
  <c r="H216" i="94"/>
  <c r="G216" i="94"/>
  <c r="F216" i="94"/>
  <c r="E216" i="94"/>
  <c r="D216" i="94"/>
  <c r="C216" i="94"/>
  <c r="AC215" i="94"/>
  <c r="D215" i="94"/>
  <c r="C215" i="94"/>
  <c r="AC214" i="94"/>
  <c r="D214" i="94"/>
  <c r="C214" i="94"/>
  <c r="AC213" i="94"/>
  <c r="D213" i="94"/>
  <c r="C213" i="94"/>
  <c r="AC212" i="94"/>
  <c r="D212" i="94"/>
  <c r="C212" i="94"/>
  <c r="AC211" i="94"/>
  <c r="D211" i="94"/>
  <c r="C211" i="94"/>
  <c r="AC210" i="94"/>
  <c r="D210" i="94"/>
  <c r="C210" i="94"/>
  <c r="AC209" i="94"/>
  <c r="AB209" i="94"/>
  <c r="AA209" i="94"/>
  <c r="Z209" i="94"/>
  <c r="Y209" i="94"/>
  <c r="X209" i="94"/>
  <c r="W209" i="94"/>
  <c r="V209" i="94"/>
  <c r="U209" i="94"/>
  <c r="T209" i="94"/>
  <c r="S209" i="94"/>
  <c r="R209" i="94"/>
  <c r="Q209" i="94"/>
  <c r="P209" i="94"/>
  <c r="O209" i="94"/>
  <c r="N209" i="94"/>
  <c r="M209" i="94"/>
  <c r="L209" i="94"/>
  <c r="K209" i="94"/>
  <c r="J209" i="94"/>
  <c r="I209" i="94"/>
  <c r="H209" i="94"/>
  <c r="G209" i="94"/>
  <c r="F209" i="94"/>
  <c r="E209" i="94"/>
  <c r="D209" i="94"/>
  <c r="C209" i="94"/>
  <c r="AC208" i="94"/>
  <c r="AB208" i="94"/>
  <c r="AA208" i="94"/>
  <c r="Z208" i="94"/>
  <c r="Y208" i="94"/>
  <c r="X208" i="94"/>
  <c r="W208" i="94"/>
  <c r="V208" i="94"/>
  <c r="U208" i="94"/>
  <c r="T208" i="94"/>
  <c r="S208" i="94"/>
  <c r="R208" i="94"/>
  <c r="Q208" i="94"/>
  <c r="P208" i="94"/>
  <c r="O208" i="94"/>
  <c r="N208" i="94"/>
  <c r="M208" i="94"/>
  <c r="L208" i="94"/>
  <c r="K208" i="94"/>
  <c r="J208" i="94"/>
  <c r="I208" i="94"/>
  <c r="H208" i="94"/>
  <c r="G208" i="94"/>
  <c r="F208" i="94"/>
  <c r="E208" i="94"/>
  <c r="D208" i="94"/>
  <c r="C208" i="94"/>
  <c r="AC207" i="94"/>
  <c r="AB207" i="94"/>
  <c r="AA207" i="94"/>
  <c r="Z207" i="94"/>
  <c r="Y207" i="94"/>
  <c r="X207" i="94"/>
  <c r="W207" i="94"/>
  <c r="V207" i="94"/>
  <c r="U207" i="94"/>
  <c r="T207" i="94"/>
  <c r="S207" i="94"/>
  <c r="R207" i="94"/>
  <c r="Q207" i="94"/>
  <c r="P207" i="94"/>
  <c r="O207" i="94"/>
  <c r="N207" i="94"/>
  <c r="M207" i="94"/>
  <c r="L207" i="94"/>
  <c r="K207" i="94"/>
  <c r="J207" i="94"/>
  <c r="I207" i="94"/>
  <c r="H207" i="94"/>
  <c r="G207" i="94"/>
  <c r="F207" i="94"/>
  <c r="E207" i="94"/>
  <c r="D207" i="94"/>
  <c r="C207" i="94"/>
  <c r="AC206" i="94"/>
  <c r="AB206" i="94"/>
  <c r="AA206" i="94"/>
  <c r="Z206" i="94"/>
  <c r="Y206" i="94"/>
  <c r="X206" i="94"/>
  <c r="W206" i="94"/>
  <c r="V206" i="94"/>
  <c r="U206" i="94"/>
  <c r="T206" i="94"/>
  <c r="S206" i="94"/>
  <c r="R206" i="94"/>
  <c r="Q206" i="94"/>
  <c r="P206" i="94"/>
  <c r="O206" i="94"/>
  <c r="N206" i="94"/>
  <c r="M206" i="94"/>
  <c r="L206" i="94"/>
  <c r="K206" i="94"/>
  <c r="J206" i="94"/>
  <c r="I206" i="94"/>
  <c r="H206" i="94"/>
  <c r="G206" i="94"/>
  <c r="F206" i="94"/>
  <c r="E206" i="94"/>
  <c r="D206" i="94"/>
  <c r="C206" i="94"/>
  <c r="AC205" i="94"/>
  <c r="D205" i="94"/>
  <c r="C205" i="94"/>
  <c r="AC204" i="94"/>
  <c r="D204" i="94"/>
  <c r="C204" i="94"/>
  <c r="AC203" i="94"/>
  <c r="D203" i="94"/>
  <c r="C203" i="94"/>
  <c r="AC202" i="94"/>
  <c r="D202" i="94"/>
  <c r="C202" i="94"/>
  <c r="AC201" i="94"/>
  <c r="D201" i="94"/>
  <c r="C201" i="94"/>
  <c r="AC200" i="94"/>
  <c r="D200" i="94"/>
  <c r="C200" i="94"/>
  <c r="AC199" i="94"/>
  <c r="AB199" i="94"/>
  <c r="AA199" i="94"/>
  <c r="Z199" i="94"/>
  <c r="Y199" i="94"/>
  <c r="X199" i="94"/>
  <c r="W199" i="94"/>
  <c r="V199" i="94"/>
  <c r="U199" i="94"/>
  <c r="T199" i="94"/>
  <c r="S199" i="94"/>
  <c r="R199" i="94"/>
  <c r="Q199" i="94"/>
  <c r="P199" i="94"/>
  <c r="O199" i="94"/>
  <c r="N199" i="94"/>
  <c r="M199" i="94"/>
  <c r="L199" i="94"/>
  <c r="K199" i="94"/>
  <c r="J199" i="94"/>
  <c r="I199" i="94"/>
  <c r="H199" i="94"/>
  <c r="G199" i="94"/>
  <c r="F199" i="94"/>
  <c r="E199" i="94"/>
  <c r="D199" i="94"/>
  <c r="C199" i="94"/>
  <c r="AC198" i="94"/>
  <c r="AB198" i="94"/>
  <c r="AA198" i="94"/>
  <c r="Z198" i="94"/>
  <c r="Y198" i="94"/>
  <c r="X198" i="94"/>
  <c r="W198" i="94"/>
  <c r="V198" i="94"/>
  <c r="U198" i="94"/>
  <c r="T198" i="94"/>
  <c r="S198" i="94"/>
  <c r="R198" i="94"/>
  <c r="Q198" i="94"/>
  <c r="P198" i="94"/>
  <c r="O198" i="94"/>
  <c r="N198" i="94"/>
  <c r="M198" i="94"/>
  <c r="L198" i="94"/>
  <c r="K198" i="94"/>
  <c r="J198" i="94"/>
  <c r="I198" i="94"/>
  <c r="H198" i="94"/>
  <c r="G198" i="94"/>
  <c r="F198" i="94"/>
  <c r="E198" i="94"/>
  <c r="D198" i="94"/>
  <c r="C198" i="94"/>
  <c r="AC197" i="94"/>
  <c r="AB197" i="94"/>
  <c r="AA197" i="94"/>
  <c r="Z197" i="94"/>
  <c r="Y197" i="94"/>
  <c r="X197" i="94"/>
  <c r="W197" i="94"/>
  <c r="V197" i="94"/>
  <c r="U197" i="94"/>
  <c r="T197" i="94"/>
  <c r="S197" i="94"/>
  <c r="R197" i="94"/>
  <c r="Q197" i="94"/>
  <c r="P197" i="94"/>
  <c r="O197" i="94"/>
  <c r="N197" i="94"/>
  <c r="M197" i="94"/>
  <c r="L197" i="94"/>
  <c r="K197" i="94"/>
  <c r="J197" i="94"/>
  <c r="I197" i="94"/>
  <c r="H197" i="94"/>
  <c r="G197" i="94"/>
  <c r="F197" i="94"/>
  <c r="E197" i="94"/>
  <c r="D197" i="94"/>
  <c r="C197" i="94"/>
  <c r="AC196" i="94"/>
  <c r="AB196" i="94"/>
  <c r="AA196" i="94"/>
  <c r="Z196" i="94"/>
  <c r="Y196" i="94"/>
  <c r="X196" i="94"/>
  <c r="W196" i="94"/>
  <c r="V196" i="94"/>
  <c r="U196" i="94"/>
  <c r="T196" i="94"/>
  <c r="S196" i="94"/>
  <c r="R196" i="94"/>
  <c r="Q196" i="94"/>
  <c r="P196" i="94"/>
  <c r="O196" i="94"/>
  <c r="N196" i="94"/>
  <c r="M196" i="94"/>
  <c r="L196" i="94"/>
  <c r="K196" i="94"/>
  <c r="J196" i="94"/>
  <c r="I196" i="94"/>
  <c r="H196" i="94"/>
  <c r="G196" i="94"/>
  <c r="F196" i="94"/>
  <c r="E196" i="94"/>
  <c r="D196" i="94"/>
  <c r="C196" i="94"/>
  <c r="AC195" i="94"/>
  <c r="D195" i="94"/>
  <c r="C195" i="94"/>
  <c r="AC194" i="94"/>
  <c r="D194" i="94"/>
  <c r="C194" i="94"/>
  <c r="AC193" i="94"/>
  <c r="D193" i="94"/>
  <c r="C193" i="94"/>
  <c r="AC192" i="94"/>
  <c r="D192" i="94"/>
  <c r="C192" i="94"/>
  <c r="AC191" i="94"/>
  <c r="D191" i="94"/>
  <c r="C191" i="94"/>
  <c r="AC190" i="94"/>
  <c r="D190" i="94"/>
  <c r="C190" i="94"/>
  <c r="AC189" i="94"/>
  <c r="AB189" i="94"/>
  <c r="AA189" i="94"/>
  <c r="Z189" i="94"/>
  <c r="Y189" i="94"/>
  <c r="X189" i="94"/>
  <c r="W189" i="94"/>
  <c r="V189" i="94"/>
  <c r="U189" i="94"/>
  <c r="T189" i="94"/>
  <c r="S189" i="94"/>
  <c r="R189" i="94"/>
  <c r="Q189" i="94"/>
  <c r="P189" i="94"/>
  <c r="O189" i="94"/>
  <c r="N189" i="94"/>
  <c r="M189" i="94"/>
  <c r="L189" i="94"/>
  <c r="K189" i="94"/>
  <c r="J189" i="94"/>
  <c r="I189" i="94"/>
  <c r="H189" i="94"/>
  <c r="G189" i="94"/>
  <c r="F189" i="94"/>
  <c r="E189" i="94"/>
  <c r="D189" i="94"/>
  <c r="C189" i="94"/>
  <c r="AC188" i="94"/>
  <c r="AB188" i="94"/>
  <c r="AA188" i="94"/>
  <c r="Z188" i="94"/>
  <c r="Y188" i="94"/>
  <c r="X188" i="94"/>
  <c r="W188" i="94"/>
  <c r="V188" i="94"/>
  <c r="U188" i="94"/>
  <c r="T188" i="94"/>
  <c r="S188" i="94"/>
  <c r="R188" i="94"/>
  <c r="Q188" i="94"/>
  <c r="P188" i="94"/>
  <c r="O188" i="94"/>
  <c r="N188" i="94"/>
  <c r="M188" i="94"/>
  <c r="L188" i="94"/>
  <c r="K188" i="94"/>
  <c r="J188" i="94"/>
  <c r="I188" i="94"/>
  <c r="H188" i="94"/>
  <c r="G188" i="94"/>
  <c r="F188" i="94"/>
  <c r="E188" i="94"/>
  <c r="D188" i="94"/>
  <c r="C188" i="94"/>
  <c r="AC187" i="94"/>
  <c r="AB187" i="94"/>
  <c r="AA187" i="94"/>
  <c r="Z187" i="94"/>
  <c r="Y187" i="94"/>
  <c r="X187" i="94"/>
  <c r="W187" i="94"/>
  <c r="V187" i="94"/>
  <c r="U187" i="94"/>
  <c r="T187" i="94"/>
  <c r="S187" i="94"/>
  <c r="R187" i="94"/>
  <c r="Q187" i="94"/>
  <c r="P187" i="94"/>
  <c r="O187" i="94"/>
  <c r="N187" i="94"/>
  <c r="M187" i="94"/>
  <c r="L187" i="94"/>
  <c r="K187" i="94"/>
  <c r="J187" i="94"/>
  <c r="I187" i="94"/>
  <c r="H187" i="94"/>
  <c r="G187" i="94"/>
  <c r="F187" i="94"/>
  <c r="E187" i="94"/>
  <c r="D187" i="94"/>
  <c r="C187" i="94"/>
  <c r="AC186" i="94"/>
  <c r="AB186" i="94"/>
  <c r="AA186" i="94"/>
  <c r="Z186" i="94"/>
  <c r="Y186" i="94"/>
  <c r="X186" i="94"/>
  <c r="W186" i="94"/>
  <c r="V186" i="94"/>
  <c r="U186" i="94"/>
  <c r="T186" i="94"/>
  <c r="S186" i="94"/>
  <c r="R186" i="94"/>
  <c r="Q186" i="94"/>
  <c r="P186" i="94"/>
  <c r="O186" i="94"/>
  <c r="N186" i="94"/>
  <c r="M186" i="94"/>
  <c r="L186" i="94"/>
  <c r="K186" i="94"/>
  <c r="J186" i="94"/>
  <c r="I186" i="94"/>
  <c r="H186" i="94"/>
  <c r="G186" i="94"/>
  <c r="F186" i="94"/>
  <c r="E186" i="94"/>
  <c r="D186" i="94"/>
  <c r="C186" i="94"/>
  <c r="AC185" i="94"/>
  <c r="D185" i="94"/>
  <c r="C185" i="94"/>
  <c r="AC184" i="94"/>
  <c r="D184" i="94"/>
  <c r="C184" i="94"/>
  <c r="AC183" i="94"/>
  <c r="D183" i="94"/>
  <c r="C183" i="94"/>
  <c r="AC182" i="94"/>
  <c r="D182" i="94"/>
  <c r="C182" i="94"/>
  <c r="AC181" i="94"/>
  <c r="D181" i="94"/>
  <c r="C181" i="94"/>
  <c r="AC180" i="94"/>
  <c r="D180" i="94"/>
  <c r="C180" i="94"/>
  <c r="AC179" i="94"/>
  <c r="AB179" i="94"/>
  <c r="AA179" i="94"/>
  <c r="Z179" i="94"/>
  <c r="Y179" i="94"/>
  <c r="X179" i="94"/>
  <c r="W179" i="94"/>
  <c r="V179" i="94"/>
  <c r="U179" i="94"/>
  <c r="T179" i="94"/>
  <c r="S179" i="94"/>
  <c r="R179" i="94"/>
  <c r="Q179" i="94"/>
  <c r="P179" i="94"/>
  <c r="O179" i="94"/>
  <c r="N179" i="94"/>
  <c r="M179" i="94"/>
  <c r="L179" i="94"/>
  <c r="K179" i="94"/>
  <c r="J179" i="94"/>
  <c r="I179" i="94"/>
  <c r="H179" i="94"/>
  <c r="G179" i="94"/>
  <c r="F179" i="94"/>
  <c r="E179" i="94"/>
  <c r="D179" i="94"/>
  <c r="C179" i="94"/>
  <c r="AC178" i="94"/>
  <c r="AB178" i="94"/>
  <c r="AA178" i="94"/>
  <c r="Z178" i="94"/>
  <c r="Y178" i="94"/>
  <c r="X178" i="94"/>
  <c r="W178" i="94"/>
  <c r="V178" i="94"/>
  <c r="U178" i="94"/>
  <c r="T178" i="94"/>
  <c r="S178" i="94"/>
  <c r="R178" i="94"/>
  <c r="Q178" i="94"/>
  <c r="P178" i="94"/>
  <c r="O178" i="94"/>
  <c r="N178" i="94"/>
  <c r="M178" i="94"/>
  <c r="L178" i="94"/>
  <c r="K178" i="94"/>
  <c r="J178" i="94"/>
  <c r="I178" i="94"/>
  <c r="H178" i="94"/>
  <c r="G178" i="94"/>
  <c r="F178" i="94"/>
  <c r="E178" i="94"/>
  <c r="D178" i="94"/>
  <c r="C178" i="94"/>
  <c r="AC177" i="94"/>
  <c r="AB177" i="94"/>
  <c r="AA177" i="94"/>
  <c r="Z177" i="94"/>
  <c r="Y177" i="94"/>
  <c r="X177" i="94"/>
  <c r="W177" i="94"/>
  <c r="V177" i="94"/>
  <c r="U177" i="94"/>
  <c r="T177" i="94"/>
  <c r="S177" i="94"/>
  <c r="R177" i="94"/>
  <c r="Q177" i="94"/>
  <c r="P177" i="94"/>
  <c r="O177" i="94"/>
  <c r="N177" i="94"/>
  <c r="M177" i="94"/>
  <c r="L177" i="94"/>
  <c r="K177" i="94"/>
  <c r="J177" i="94"/>
  <c r="I177" i="94"/>
  <c r="H177" i="94"/>
  <c r="G177" i="94"/>
  <c r="F177" i="94"/>
  <c r="E177" i="94"/>
  <c r="D177" i="94"/>
  <c r="C177" i="94"/>
  <c r="AC176" i="94"/>
  <c r="AB176" i="94"/>
  <c r="AA176" i="94"/>
  <c r="Z176" i="94"/>
  <c r="Y176" i="94"/>
  <c r="X176" i="94"/>
  <c r="W176" i="94"/>
  <c r="V176" i="94"/>
  <c r="U176" i="94"/>
  <c r="T176" i="94"/>
  <c r="S176" i="94"/>
  <c r="R176" i="94"/>
  <c r="Q176" i="94"/>
  <c r="P176" i="94"/>
  <c r="O176" i="94"/>
  <c r="N176" i="94"/>
  <c r="M176" i="94"/>
  <c r="L176" i="94"/>
  <c r="K176" i="94"/>
  <c r="J176" i="94"/>
  <c r="I176" i="94"/>
  <c r="H176" i="94"/>
  <c r="G176" i="94"/>
  <c r="F176" i="94"/>
  <c r="E176" i="94"/>
  <c r="D176" i="94"/>
  <c r="C176" i="94"/>
  <c r="AC175" i="94"/>
  <c r="D175" i="94"/>
  <c r="C175" i="94"/>
  <c r="AC174" i="94"/>
  <c r="D174" i="94"/>
  <c r="C174" i="94"/>
  <c r="AC173" i="94"/>
  <c r="D173" i="94"/>
  <c r="C173" i="94"/>
  <c r="AC172" i="94"/>
  <c r="D172" i="94"/>
  <c r="C172" i="94"/>
  <c r="AC171" i="94"/>
  <c r="D171" i="94"/>
  <c r="C171" i="94"/>
  <c r="AC170" i="94"/>
  <c r="D170" i="94"/>
  <c r="C170" i="94"/>
  <c r="AC169" i="94"/>
  <c r="AB169" i="94"/>
  <c r="AA169" i="94"/>
  <c r="Z169" i="94"/>
  <c r="Y169" i="94"/>
  <c r="X169" i="94"/>
  <c r="W169" i="94"/>
  <c r="V169" i="94"/>
  <c r="U169" i="94"/>
  <c r="T169" i="94"/>
  <c r="S169" i="94"/>
  <c r="R169" i="94"/>
  <c r="Q169" i="94"/>
  <c r="P169" i="94"/>
  <c r="O169" i="94"/>
  <c r="N169" i="94"/>
  <c r="M169" i="94"/>
  <c r="L169" i="94"/>
  <c r="K169" i="94"/>
  <c r="J169" i="94"/>
  <c r="I169" i="94"/>
  <c r="H169" i="94"/>
  <c r="G169" i="94"/>
  <c r="F169" i="94"/>
  <c r="E169" i="94"/>
  <c r="D169" i="94"/>
  <c r="C169" i="94"/>
  <c r="AC168" i="94"/>
  <c r="AB168" i="94"/>
  <c r="AA168" i="94"/>
  <c r="Z168" i="94"/>
  <c r="Y168" i="94"/>
  <c r="X168" i="94"/>
  <c r="W168" i="94"/>
  <c r="V168" i="94"/>
  <c r="U168" i="94"/>
  <c r="T168" i="94"/>
  <c r="S168" i="94"/>
  <c r="R168" i="94"/>
  <c r="Q168" i="94"/>
  <c r="P168" i="94"/>
  <c r="O168" i="94"/>
  <c r="N168" i="94"/>
  <c r="M168" i="94"/>
  <c r="L168" i="94"/>
  <c r="K168" i="94"/>
  <c r="J168" i="94"/>
  <c r="I168" i="94"/>
  <c r="H168" i="94"/>
  <c r="G168" i="94"/>
  <c r="F168" i="94"/>
  <c r="E168" i="94"/>
  <c r="D168" i="94"/>
  <c r="C168" i="94"/>
  <c r="AC167" i="94"/>
  <c r="AB167" i="94"/>
  <c r="AA167" i="94"/>
  <c r="Z167" i="94"/>
  <c r="Y167" i="94"/>
  <c r="X167" i="94"/>
  <c r="W167" i="94"/>
  <c r="V167" i="94"/>
  <c r="U167" i="94"/>
  <c r="T167" i="94"/>
  <c r="S167" i="94"/>
  <c r="R167" i="94"/>
  <c r="Q167" i="94"/>
  <c r="P167" i="94"/>
  <c r="O167" i="94"/>
  <c r="N167" i="94"/>
  <c r="M167" i="94"/>
  <c r="L167" i="94"/>
  <c r="K167" i="94"/>
  <c r="J167" i="94"/>
  <c r="I167" i="94"/>
  <c r="H167" i="94"/>
  <c r="G167" i="94"/>
  <c r="F167" i="94"/>
  <c r="E167" i="94"/>
  <c r="D167" i="94"/>
  <c r="C167" i="94"/>
  <c r="AC166" i="94"/>
  <c r="AB166" i="94"/>
  <c r="AA166" i="94"/>
  <c r="Z166" i="94"/>
  <c r="Y166" i="94"/>
  <c r="X166" i="94"/>
  <c r="W166" i="94"/>
  <c r="V166" i="94"/>
  <c r="U166" i="94"/>
  <c r="T166" i="94"/>
  <c r="S166" i="94"/>
  <c r="R166" i="94"/>
  <c r="Q166" i="94"/>
  <c r="P166" i="94"/>
  <c r="O166" i="94"/>
  <c r="N166" i="94"/>
  <c r="M166" i="94"/>
  <c r="L166" i="94"/>
  <c r="K166" i="94"/>
  <c r="J166" i="94"/>
  <c r="I166" i="94"/>
  <c r="H166" i="94"/>
  <c r="G166" i="94"/>
  <c r="F166" i="94"/>
  <c r="E166" i="94"/>
  <c r="D166" i="94"/>
  <c r="C166" i="94"/>
  <c r="AC165" i="94"/>
  <c r="D165" i="94"/>
  <c r="C165" i="94"/>
  <c r="AC164" i="94"/>
  <c r="D164" i="94"/>
  <c r="C164" i="94"/>
  <c r="AC163" i="94"/>
  <c r="D163" i="94"/>
  <c r="C163" i="94"/>
  <c r="AC162" i="94"/>
  <c r="D162" i="94"/>
  <c r="C162" i="94"/>
  <c r="AC161" i="94"/>
  <c r="D161" i="94"/>
  <c r="C161" i="94"/>
  <c r="AC160" i="94"/>
  <c r="D160" i="94"/>
  <c r="C160" i="94"/>
  <c r="AC159" i="94"/>
  <c r="AB159" i="94"/>
  <c r="AA159" i="94"/>
  <c r="Z159" i="94"/>
  <c r="Y159" i="94"/>
  <c r="X159" i="94"/>
  <c r="W159" i="94"/>
  <c r="V159" i="94"/>
  <c r="U159" i="94"/>
  <c r="T159" i="94"/>
  <c r="S159" i="94"/>
  <c r="R159" i="94"/>
  <c r="Q159" i="94"/>
  <c r="P159" i="94"/>
  <c r="O159" i="94"/>
  <c r="N159" i="94"/>
  <c r="M159" i="94"/>
  <c r="L159" i="94"/>
  <c r="K159" i="94"/>
  <c r="J159" i="94"/>
  <c r="I159" i="94"/>
  <c r="H159" i="94"/>
  <c r="G159" i="94"/>
  <c r="F159" i="94"/>
  <c r="E159" i="94"/>
  <c r="D159" i="94"/>
  <c r="C159" i="94"/>
  <c r="AC158" i="94"/>
  <c r="AB158" i="94"/>
  <c r="AA158" i="94"/>
  <c r="Z158" i="94"/>
  <c r="Y158" i="94"/>
  <c r="X158" i="94"/>
  <c r="W158" i="94"/>
  <c r="V158" i="94"/>
  <c r="U158" i="94"/>
  <c r="T158" i="94"/>
  <c r="S158" i="94"/>
  <c r="R158" i="94"/>
  <c r="Q158" i="94"/>
  <c r="P158" i="94"/>
  <c r="O158" i="94"/>
  <c r="N158" i="94"/>
  <c r="M158" i="94"/>
  <c r="L158" i="94"/>
  <c r="K158" i="94"/>
  <c r="J158" i="94"/>
  <c r="I158" i="94"/>
  <c r="H158" i="94"/>
  <c r="G158" i="94"/>
  <c r="F158" i="94"/>
  <c r="E158" i="94"/>
  <c r="D158" i="94"/>
  <c r="C158" i="94"/>
  <c r="AC157" i="94"/>
  <c r="AB157" i="94"/>
  <c r="AA157" i="94"/>
  <c r="Z157" i="94"/>
  <c r="Y157" i="94"/>
  <c r="X157" i="94"/>
  <c r="W157" i="94"/>
  <c r="V157" i="94"/>
  <c r="U157" i="94"/>
  <c r="T157" i="94"/>
  <c r="S157" i="94"/>
  <c r="R157" i="94"/>
  <c r="Q157" i="94"/>
  <c r="P157" i="94"/>
  <c r="O157" i="94"/>
  <c r="N157" i="94"/>
  <c r="M157" i="94"/>
  <c r="L157" i="94"/>
  <c r="K157" i="94"/>
  <c r="J157" i="94"/>
  <c r="I157" i="94"/>
  <c r="H157" i="94"/>
  <c r="G157" i="94"/>
  <c r="F157" i="94"/>
  <c r="E157" i="94"/>
  <c r="D157" i="94"/>
  <c r="C157" i="94"/>
  <c r="AC156" i="94"/>
  <c r="AB156" i="94"/>
  <c r="AA156" i="94"/>
  <c r="Z156" i="94"/>
  <c r="Y156" i="94"/>
  <c r="X156" i="94"/>
  <c r="W156" i="94"/>
  <c r="V156" i="94"/>
  <c r="U156" i="94"/>
  <c r="T156" i="94"/>
  <c r="S156" i="94"/>
  <c r="R156" i="94"/>
  <c r="Q156" i="94"/>
  <c r="P156" i="94"/>
  <c r="O156" i="94"/>
  <c r="N156" i="94"/>
  <c r="M156" i="94"/>
  <c r="L156" i="94"/>
  <c r="K156" i="94"/>
  <c r="J156" i="94"/>
  <c r="I156" i="94"/>
  <c r="H156" i="94"/>
  <c r="G156" i="94"/>
  <c r="F156" i="94"/>
  <c r="E156" i="94"/>
  <c r="D156" i="94"/>
  <c r="C156" i="94"/>
  <c r="AC155" i="94"/>
  <c r="D155" i="94"/>
  <c r="C155" i="94"/>
  <c r="AC154" i="94"/>
  <c r="D154" i="94"/>
  <c r="C154" i="94"/>
  <c r="AC153" i="94"/>
  <c r="D153" i="94"/>
  <c r="C153" i="94"/>
  <c r="AC152" i="94"/>
  <c r="D152" i="94"/>
  <c r="C152" i="94"/>
  <c r="AC151" i="94"/>
  <c r="D151" i="94"/>
  <c r="C151" i="94"/>
  <c r="AC150" i="94"/>
  <c r="D150" i="94"/>
  <c r="C150" i="94"/>
  <c r="AC149" i="94"/>
  <c r="AB149" i="94"/>
  <c r="AA149" i="94"/>
  <c r="Z149" i="94"/>
  <c r="Y149" i="94"/>
  <c r="X149" i="94"/>
  <c r="W149" i="94"/>
  <c r="V149" i="94"/>
  <c r="U149" i="94"/>
  <c r="T149" i="94"/>
  <c r="S149" i="94"/>
  <c r="R149" i="94"/>
  <c r="Q149" i="94"/>
  <c r="P149" i="94"/>
  <c r="O149" i="94"/>
  <c r="N149" i="94"/>
  <c r="M149" i="94"/>
  <c r="L149" i="94"/>
  <c r="K149" i="94"/>
  <c r="J149" i="94"/>
  <c r="I149" i="94"/>
  <c r="H149" i="94"/>
  <c r="G149" i="94"/>
  <c r="F149" i="94"/>
  <c r="E149" i="94"/>
  <c r="D149" i="94"/>
  <c r="C149" i="94"/>
  <c r="AC148" i="94"/>
  <c r="AB148" i="94"/>
  <c r="AA148" i="94"/>
  <c r="Z148" i="94"/>
  <c r="Y148" i="94"/>
  <c r="X148" i="94"/>
  <c r="W148" i="94"/>
  <c r="V148" i="94"/>
  <c r="U148" i="94"/>
  <c r="T148" i="94"/>
  <c r="S148" i="94"/>
  <c r="R148" i="94"/>
  <c r="Q148" i="94"/>
  <c r="P148" i="94"/>
  <c r="O148" i="94"/>
  <c r="N148" i="94"/>
  <c r="M148" i="94"/>
  <c r="L148" i="94"/>
  <c r="K148" i="94"/>
  <c r="J148" i="94"/>
  <c r="I148" i="94"/>
  <c r="H148" i="94"/>
  <c r="G148" i="94"/>
  <c r="F148" i="94"/>
  <c r="E148" i="94"/>
  <c r="D148" i="94"/>
  <c r="C148" i="94"/>
  <c r="AC147" i="94"/>
  <c r="AB147" i="94"/>
  <c r="AA147" i="94"/>
  <c r="Z147" i="94"/>
  <c r="Y147" i="94"/>
  <c r="X147" i="94"/>
  <c r="W147" i="94"/>
  <c r="V147" i="94"/>
  <c r="U147" i="94"/>
  <c r="T147" i="94"/>
  <c r="S147" i="94"/>
  <c r="R147" i="94"/>
  <c r="Q147" i="94"/>
  <c r="P147" i="94"/>
  <c r="O147" i="94"/>
  <c r="N147" i="94"/>
  <c r="M147" i="94"/>
  <c r="L147" i="94"/>
  <c r="K147" i="94"/>
  <c r="J147" i="94"/>
  <c r="I147" i="94"/>
  <c r="H147" i="94"/>
  <c r="G147" i="94"/>
  <c r="F147" i="94"/>
  <c r="E147" i="94"/>
  <c r="D147" i="94"/>
  <c r="C147" i="94"/>
  <c r="AC146" i="94"/>
  <c r="AB146" i="94"/>
  <c r="AA146" i="94"/>
  <c r="Z146" i="94"/>
  <c r="Y146" i="94"/>
  <c r="X146" i="94"/>
  <c r="W146" i="94"/>
  <c r="V146" i="94"/>
  <c r="U146" i="94"/>
  <c r="T146" i="94"/>
  <c r="S146" i="94"/>
  <c r="R146" i="94"/>
  <c r="Q146" i="94"/>
  <c r="P146" i="94"/>
  <c r="O146" i="94"/>
  <c r="N146" i="94"/>
  <c r="M146" i="94"/>
  <c r="L146" i="94"/>
  <c r="K146" i="94"/>
  <c r="J146" i="94"/>
  <c r="I146" i="94"/>
  <c r="H146" i="94"/>
  <c r="G146" i="94"/>
  <c r="F146" i="94"/>
  <c r="E146" i="94"/>
  <c r="D146" i="94"/>
  <c r="C146" i="94"/>
  <c r="AC145" i="94"/>
  <c r="D145" i="94"/>
  <c r="C145" i="94"/>
  <c r="AC144" i="94"/>
  <c r="D144" i="94"/>
  <c r="C144" i="94"/>
  <c r="AC143" i="94"/>
  <c r="D143" i="94"/>
  <c r="C143" i="94"/>
  <c r="AC142" i="94"/>
  <c r="D142" i="94"/>
  <c r="C142" i="94"/>
  <c r="AC141" i="94"/>
  <c r="D141" i="94"/>
  <c r="C141" i="94"/>
  <c r="AC140" i="94"/>
  <c r="D140" i="94"/>
  <c r="C140" i="94"/>
  <c r="AC139" i="94"/>
  <c r="AB139" i="94"/>
  <c r="AA139" i="94"/>
  <c r="Z139" i="94"/>
  <c r="Y139" i="94"/>
  <c r="X139" i="94"/>
  <c r="W139" i="94"/>
  <c r="V139" i="94"/>
  <c r="U139" i="94"/>
  <c r="T139" i="94"/>
  <c r="S139" i="94"/>
  <c r="R139" i="94"/>
  <c r="Q139" i="94"/>
  <c r="P139" i="94"/>
  <c r="O139" i="94"/>
  <c r="N139" i="94"/>
  <c r="M139" i="94"/>
  <c r="L139" i="94"/>
  <c r="K139" i="94"/>
  <c r="J139" i="94"/>
  <c r="I139" i="94"/>
  <c r="H139" i="94"/>
  <c r="G139" i="94"/>
  <c r="F139" i="94"/>
  <c r="E139" i="94"/>
  <c r="D139" i="94"/>
  <c r="C139" i="94"/>
  <c r="AC138" i="94"/>
  <c r="AB138" i="94"/>
  <c r="AA138" i="94"/>
  <c r="Z138" i="94"/>
  <c r="Y138" i="94"/>
  <c r="X138" i="94"/>
  <c r="W138" i="94"/>
  <c r="V138" i="94"/>
  <c r="U138" i="94"/>
  <c r="T138" i="94"/>
  <c r="S138" i="94"/>
  <c r="R138" i="94"/>
  <c r="Q138" i="94"/>
  <c r="P138" i="94"/>
  <c r="O138" i="94"/>
  <c r="N138" i="94"/>
  <c r="M138" i="94"/>
  <c r="L138" i="94"/>
  <c r="K138" i="94"/>
  <c r="J138" i="94"/>
  <c r="I138" i="94"/>
  <c r="H138" i="94"/>
  <c r="G138" i="94"/>
  <c r="F138" i="94"/>
  <c r="E138" i="94"/>
  <c r="D138" i="94"/>
  <c r="C138" i="94"/>
  <c r="AC137" i="94"/>
  <c r="AB137" i="94"/>
  <c r="AA137" i="94"/>
  <c r="Z137" i="94"/>
  <c r="Y137" i="94"/>
  <c r="X137" i="94"/>
  <c r="W137" i="94"/>
  <c r="V137" i="94"/>
  <c r="U137" i="94"/>
  <c r="T137" i="94"/>
  <c r="S137" i="94"/>
  <c r="R137" i="94"/>
  <c r="Q137" i="94"/>
  <c r="P137" i="94"/>
  <c r="O137" i="94"/>
  <c r="N137" i="94"/>
  <c r="M137" i="94"/>
  <c r="L137" i="94"/>
  <c r="K137" i="94"/>
  <c r="J137" i="94"/>
  <c r="I137" i="94"/>
  <c r="H137" i="94"/>
  <c r="G137" i="94"/>
  <c r="F137" i="94"/>
  <c r="E137" i="94"/>
  <c r="D137" i="94"/>
  <c r="C137" i="94"/>
  <c r="AC136" i="94"/>
  <c r="AB136" i="94"/>
  <c r="AA136" i="94"/>
  <c r="Z136" i="94"/>
  <c r="Y136" i="94"/>
  <c r="X136" i="94"/>
  <c r="W136" i="94"/>
  <c r="V136" i="94"/>
  <c r="U136" i="94"/>
  <c r="T136" i="94"/>
  <c r="S136" i="94"/>
  <c r="R136" i="94"/>
  <c r="Q136" i="94"/>
  <c r="P136" i="94"/>
  <c r="O136" i="94"/>
  <c r="N136" i="94"/>
  <c r="M136" i="94"/>
  <c r="L136" i="94"/>
  <c r="K136" i="94"/>
  <c r="J136" i="94"/>
  <c r="I136" i="94"/>
  <c r="H136" i="94"/>
  <c r="G136" i="94"/>
  <c r="F136" i="94"/>
  <c r="E136" i="94"/>
  <c r="D136" i="94"/>
  <c r="C136" i="94"/>
  <c r="AC135" i="94"/>
  <c r="D135" i="94"/>
  <c r="C135" i="94"/>
  <c r="AC134" i="94"/>
  <c r="D134" i="94"/>
  <c r="C134" i="94"/>
  <c r="AC133" i="94"/>
  <c r="D133" i="94"/>
  <c r="C133" i="94"/>
  <c r="AC132" i="94"/>
  <c r="D132" i="94"/>
  <c r="C132" i="94"/>
  <c r="AC131" i="94"/>
  <c r="D131" i="94"/>
  <c r="C131" i="94"/>
  <c r="AC130" i="94"/>
  <c r="D130" i="94"/>
  <c r="C130" i="94"/>
  <c r="AC129" i="94"/>
  <c r="AB129" i="94"/>
  <c r="AA129" i="94"/>
  <c r="Z129" i="94"/>
  <c r="Y129" i="94"/>
  <c r="X129" i="94"/>
  <c r="W129" i="94"/>
  <c r="V129" i="94"/>
  <c r="U129" i="94"/>
  <c r="T129" i="94"/>
  <c r="S129" i="94"/>
  <c r="R129" i="94"/>
  <c r="Q129" i="94"/>
  <c r="P129" i="94"/>
  <c r="O129" i="94"/>
  <c r="N129" i="94"/>
  <c r="M129" i="94"/>
  <c r="L129" i="94"/>
  <c r="K129" i="94"/>
  <c r="J129" i="94"/>
  <c r="I129" i="94"/>
  <c r="H129" i="94"/>
  <c r="G129" i="94"/>
  <c r="F129" i="94"/>
  <c r="E129" i="94"/>
  <c r="D129" i="94"/>
  <c r="C129" i="94"/>
  <c r="AC128" i="94"/>
  <c r="AB128" i="94"/>
  <c r="AA128" i="94"/>
  <c r="Z128" i="94"/>
  <c r="Y128" i="94"/>
  <c r="X128" i="94"/>
  <c r="W128" i="94"/>
  <c r="V128" i="94"/>
  <c r="U128" i="94"/>
  <c r="T128" i="94"/>
  <c r="S128" i="94"/>
  <c r="R128" i="94"/>
  <c r="Q128" i="94"/>
  <c r="P128" i="94"/>
  <c r="O128" i="94"/>
  <c r="N128" i="94"/>
  <c r="M128" i="94"/>
  <c r="L128" i="94"/>
  <c r="K128" i="94"/>
  <c r="J128" i="94"/>
  <c r="I128" i="94"/>
  <c r="H128" i="94"/>
  <c r="G128" i="94"/>
  <c r="F128" i="94"/>
  <c r="E128" i="94"/>
  <c r="D128" i="94"/>
  <c r="C128" i="94"/>
  <c r="AC127" i="94"/>
  <c r="AB127" i="94"/>
  <c r="AA127" i="94"/>
  <c r="Z127" i="94"/>
  <c r="Y127" i="94"/>
  <c r="X127" i="94"/>
  <c r="W127" i="94"/>
  <c r="V127" i="94"/>
  <c r="U127" i="94"/>
  <c r="T127" i="94"/>
  <c r="S127" i="94"/>
  <c r="R127" i="94"/>
  <c r="Q127" i="94"/>
  <c r="P127" i="94"/>
  <c r="O127" i="94"/>
  <c r="N127" i="94"/>
  <c r="M127" i="94"/>
  <c r="L127" i="94"/>
  <c r="K127" i="94"/>
  <c r="J127" i="94"/>
  <c r="I127" i="94"/>
  <c r="H127" i="94"/>
  <c r="G127" i="94"/>
  <c r="F127" i="94"/>
  <c r="E127" i="94"/>
  <c r="D127" i="94"/>
  <c r="C127" i="94"/>
  <c r="AC126" i="94"/>
  <c r="AB126" i="94"/>
  <c r="AA126" i="94"/>
  <c r="Z126" i="94"/>
  <c r="Y126" i="94"/>
  <c r="X126" i="94"/>
  <c r="W126" i="94"/>
  <c r="V126" i="94"/>
  <c r="U126" i="94"/>
  <c r="T126" i="94"/>
  <c r="S126" i="94"/>
  <c r="R126" i="94"/>
  <c r="Q126" i="94"/>
  <c r="P126" i="94"/>
  <c r="O126" i="94"/>
  <c r="N126" i="94"/>
  <c r="M126" i="94"/>
  <c r="L126" i="94"/>
  <c r="K126" i="94"/>
  <c r="J126" i="94"/>
  <c r="I126" i="94"/>
  <c r="H126" i="94"/>
  <c r="G126" i="94"/>
  <c r="F126" i="94"/>
  <c r="E126" i="94"/>
  <c r="D126" i="94"/>
  <c r="C126" i="94"/>
  <c r="AC125" i="94"/>
  <c r="D125" i="94"/>
  <c r="C125" i="94"/>
  <c r="AC124" i="94"/>
  <c r="D124" i="94"/>
  <c r="C124" i="94"/>
  <c r="AC123" i="94"/>
  <c r="D123" i="94"/>
  <c r="C123" i="94"/>
  <c r="AC122" i="94"/>
  <c r="D122" i="94"/>
  <c r="C122" i="94"/>
  <c r="AC121" i="94"/>
  <c r="D121" i="94"/>
  <c r="AC120" i="94"/>
  <c r="D120" i="94"/>
  <c r="AC119" i="94"/>
  <c r="AB119" i="94"/>
  <c r="AA119" i="94"/>
  <c r="Z119" i="94"/>
  <c r="Y119" i="94"/>
  <c r="X119" i="94"/>
  <c r="W119" i="94"/>
  <c r="V119" i="94"/>
  <c r="U119" i="94"/>
  <c r="T119" i="94"/>
  <c r="S119" i="94"/>
  <c r="R119" i="94"/>
  <c r="Q119" i="94"/>
  <c r="P119" i="94"/>
  <c r="O119" i="94"/>
  <c r="N119" i="94"/>
  <c r="M119" i="94"/>
  <c r="L119" i="94"/>
  <c r="K119" i="94"/>
  <c r="J119" i="94"/>
  <c r="I119" i="94"/>
  <c r="H119" i="94"/>
  <c r="G119" i="94"/>
  <c r="F119" i="94"/>
  <c r="E119" i="94"/>
  <c r="D119" i="94"/>
  <c r="AC118" i="94"/>
  <c r="AB118" i="94"/>
  <c r="AA118" i="94"/>
  <c r="Z118" i="94"/>
  <c r="Y118" i="94"/>
  <c r="X118" i="94"/>
  <c r="W118" i="94"/>
  <c r="V118" i="94"/>
  <c r="U118" i="94"/>
  <c r="T118" i="94"/>
  <c r="S118" i="94"/>
  <c r="R118" i="94"/>
  <c r="Q118" i="94"/>
  <c r="P118" i="94"/>
  <c r="O118" i="94"/>
  <c r="N118" i="94"/>
  <c r="M118" i="94"/>
  <c r="L118" i="94"/>
  <c r="K118" i="94"/>
  <c r="J118" i="94"/>
  <c r="I118" i="94"/>
  <c r="H118" i="94"/>
  <c r="G118" i="94"/>
  <c r="F118" i="94"/>
  <c r="E118" i="94"/>
  <c r="D118" i="94"/>
  <c r="AC117" i="94"/>
  <c r="AB117" i="94"/>
  <c r="AA117" i="94"/>
  <c r="Z117" i="94"/>
  <c r="Y117" i="94"/>
  <c r="X117" i="94"/>
  <c r="W117" i="94"/>
  <c r="V117" i="94"/>
  <c r="U117" i="94"/>
  <c r="T117" i="94"/>
  <c r="S117" i="94"/>
  <c r="R117" i="94"/>
  <c r="Q117" i="94"/>
  <c r="P117" i="94"/>
  <c r="O117" i="94"/>
  <c r="N117" i="94"/>
  <c r="M117" i="94"/>
  <c r="L117" i="94"/>
  <c r="K117" i="94"/>
  <c r="J117" i="94"/>
  <c r="I117" i="94"/>
  <c r="H117" i="94"/>
  <c r="G117" i="94"/>
  <c r="F117" i="94"/>
  <c r="E117" i="94"/>
  <c r="D117" i="94"/>
  <c r="AC116" i="94"/>
  <c r="AB116" i="94"/>
  <c r="AA116" i="94"/>
  <c r="Z116" i="94"/>
  <c r="Y116" i="94"/>
  <c r="X116" i="94"/>
  <c r="W116" i="94"/>
  <c r="V116" i="94"/>
  <c r="U116" i="94"/>
  <c r="T116" i="94"/>
  <c r="S116" i="94"/>
  <c r="R116" i="94"/>
  <c r="Q116" i="94"/>
  <c r="P116" i="94"/>
  <c r="O116" i="94"/>
  <c r="N116" i="94"/>
  <c r="M116" i="94"/>
  <c r="L116" i="94"/>
  <c r="K116" i="94"/>
  <c r="J116" i="94"/>
  <c r="I116" i="94"/>
  <c r="H116" i="94"/>
  <c r="G116" i="94"/>
  <c r="F116" i="94"/>
  <c r="E116" i="94"/>
  <c r="D116" i="94"/>
  <c r="AC115" i="94"/>
  <c r="D115" i="94"/>
  <c r="AC114" i="94"/>
  <c r="D114" i="94"/>
  <c r="AC113" i="94"/>
  <c r="D113" i="94"/>
  <c r="AC112" i="94"/>
  <c r="D112" i="94"/>
  <c r="AC111" i="94"/>
  <c r="D111" i="94"/>
  <c r="AC110" i="94"/>
  <c r="D110" i="94"/>
  <c r="AC109" i="94"/>
  <c r="AB109" i="94"/>
  <c r="AA109" i="94"/>
  <c r="Z109" i="94"/>
  <c r="Y109" i="94"/>
  <c r="X109" i="94"/>
  <c r="W109" i="94"/>
  <c r="V109" i="94"/>
  <c r="U109" i="94"/>
  <c r="T109" i="94"/>
  <c r="S109" i="94"/>
  <c r="R109" i="94"/>
  <c r="Q109" i="94"/>
  <c r="P109" i="94"/>
  <c r="O109" i="94"/>
  <c r="N109" i="94"/>
  <c r="M109" i="94"/>
  <c r="L109" i="94"/>
  <c r="K109" i="94"/>
  <c r="J109" i="94"/>
  <c r="I109" i="94"/>
  <c r="H109" i="94"/>
  <c r="G109" i="94"/>
  <c r="F109" i="94"/>
  <c r="E109" i="94"/>
  <c r="D109" i="94"/>
  <c r="AC108" i="94"/>
  <c r="AB108" i="94"/>
  <c r="AA108" i="94"/>
  <c r="Z108" i="94"/>
  <c r="Y108" i="94"/>
  <c r="X108" i="94"/>
  <c r="W108" i="94"/>
  <c r="V108" i="94"/>
  <c r="U108" i="94"/>
  <c r="T108" i="94"/>
  <c r="S108" i="94"/>
  <c r="R108" i="94"/>
  <c r="Q108" i="94"/>
  <c r="P108" i="94"/>
  <c r="O108" i="94"/>
  <c r="N108" i="94"/>
  <c r="M108" i="94"/>
  <c r="L108" i="94"/>
  <c r="K108" i="94"/>
  <c r="J108" i="94"/>
  <c r="I108" i="94"/>
  <c r="H108" i="94"/>
  <c r="G108" i="94"/>
  <c r="F108" i="94"/>
  <c r="E108" i="94"/>
  <c r="D108" i="94"/>
  <c r="AC107" i="94"/>
  <c r="AB107" i="94"/>
  <c r="AA107" i="94"/>
  <c r="Z107" i="94"/>
  <c r="Y107" i="94"/>
  <c r="X107" i="94"/>
  <c r="W107" i="94"/>
  <c r="V107" i="94"/>
  <c r="U107" i="94"/>
  <c r="T107" i="94"/>
  <c r="S107" i="94"/>
  <c r="R107" i="94"/>
  <c r="Q107" i="94"/>
  <c r="P107" i="94"/>
  <c r="O107" i="94"/>
  <c r="N107" i="94"/>
  <c r="M107" i="94"/>
  <c r="L107" i="94"/>
  <c r="K107" i="94"/>
  <c r="J107" i="94"/>
  <c r="I107" i="94"/>
  <c r="H107" i="94"/>
  <c r="G107" i="94"/>
  <c r="F107" i="94"/>
  <c r="E107" i="94"/>
  <c r="D107" i="94"/>
  <c r="AC106" i="94"/>
  <c r="AB106" i="94"/>
  <c r="AA106" i="94"/>
  <c r="Z106" i="94"/>
  <c r="Y106" i="94"/>
  <c r="X106" i="94"/>
  <c r="W106" i="94"/>
  <c r="V106" i="94"/>
  <c r="U106" i="94"/>
  <c r="T106" i="94"/>
  <c r="S106" i="94"/>
  <c r="R106" i="94"/>
  <c r="Q106" i="94"/>
  <c r="P106" i="94"/>
  <c r="O106" i="94"/>
  <c r="N106" i="94"/>
  <c r="M106" i="94"/>
  <c r="L106" i="94"/>
  <c r="K106" i="94"/>
  <c r="J106" i="94"/>
  <c r="I106" i="94"/>
  <c r="H106" i="94"/>
  <c r="G106" i="94"/>
  <c r="F106" i="94"/>
  <c r="E106" i="94"/>
  <c r="D106" i="94"/>
  <c r="AC105" i="94"/>
  <c r="D105" i="94"/>
  <c r="AC104" i="94"/>
  <c r="D104" i="94"/>
  <c r="AC103" i="94"/>
  <c r="D103" i="94"/>
  <c r="AC102" i="94"/>
  <c r="D102" i="94"/>
  <c r="AC101" i="94"/>
  <c r="D101" i="94"/>
  <c r="AC100" i="94"/>
  <c r="D100" i="94"/>
  <c r="AC99" i="94"/>
  <c r="AB99" i="94"/>
  <c r="AA99" i="94"/>
  <c r="Z99" i="94"/>
  <c r="Y99" i="94"/>
  <c r="X99" i="94"/>
  <c r="W99" i="94"/>
  <c r="V99" i="94"/>
  <c r="U99" i="94"/>
  <c r="T99" i="94"/>
  <c r="S99" i="94"/>
  <c r="R99" i="94"/>
  <c r="Q99" i="94"/>
  <c r="P99" i="94"/>
  <c r="O99" i="94"/>
  <c r="N99" i="94"/>
  <c r="M99" i="94"/>
  <c r="L99" i="94"/>
  <c r="K99" i="94"/>
  <c r="J99" i="94"/>
  <c r="I99" i="94"/>
  <c r="H99" i="94"/>
  <c r="G99" i="94"/>
  <c r="F99" i="94"/>
  <c r="E99" i="94"/>
  <c r="D99" i="94"/>
  <c r="AC98" i="94"/>
  <c r="AB98" i="94"/>
  <c r="AA98" i="94"/>
  <c r="Z98" i="94"/>
  <c r="Y98" i="94"/>
  <c r="X98" i="94"/>
  <c r="W98" i="94"/>
  <c r="V98" i="94"/>
  <c r="U98" i="94"/>
  <c r="T98" i="94"/>
  <c r="S98" i="94"/>
  <c r="R98" i="94"/>
  <c r="Q98" i="94"/>
  <c r="P98" i="94"/>
  <c r="O98" i="94"/>
  <c r="N98" i="94"/>
  <c r="M98" i="94"/>
  <c r="L98" i="94"/>
  <c r="K98" i="94"/>
  <c r="J98" i="94"/>
  <c r="I98" i="94"/>
  <c r="H98" i="94"/>
  <c r="G98" i="94"/>
  <c r="F98" i="94"/>
  <c r="E98" i="94"/>
  <c r="D98" i="94"/>
  <c r="AC97" i="94"/>
  <c r="AB97" i="94"/>
  <c r="AA97" i="94"/>
  <c r="Z97" i="94"/>
  <c r="Y97" i="94"/>
  <c r="X97" i="94"/>
  <c r="W97" i="94"/>
  <c r="V97" i="94"/>
  <c r="U97" i="94"/>
  <c r="T97" i="94"/>
  <c r="S97" i="94"/>
  <c r="R97" i="94"/>
  <c r="Q97" i="94"/>
  <c r="P97" i="94"/>
  <c r="O97" i="94"/>
  <c r="N97" i="94"/>
  <c r="M97" i="94"/>
  <c r="L97" i="94"/>
  <c r="K97" i="94"/>
  <c r="J97" i="94"/>
  <c r="I97" i="94"/>
  <c r="H97" i="94"/>
  <c r="G97" i="94"/>
  <c r="F97" i="94"/>
  <c r="E97" i="94"/>
  <c r="D97" i="94"/>
  <c r="AC96" i="94"/>
  <c r="AB96" i="94"/>
  <c r="AA96" i="94"/>
  <c r="Z96" i="94"/>
  <c r="Y96" i="94"/>
  <c r="X96" i="94"/>
  <c r="W96" i="94"/>
  <c r="V96" i="94"/>
  <c r="U96" i="94"/>
  <c r="T96" i="94"/>
  <c r="S96" i="94"/>
  <c r="R96" i="94"/>
  <c r="Q96" i="94"/>
  <c r="P96" i="94"/>
  <c r="O96" i="94"/>
  <c r="N96" i="94"/>
  <c r="M96" i="94"/>
  <c r="L96" i="94"/>
  <c r="K96" i="94"/>
  <c r="J96" i="94"/>
  <c r="I96" i="94"/>
  <c r="H96" i="94"/>
  <c r="G96" i="94"/>
  <c r="F96" i="94"/>
  <c r="E96" i="94"/>
  <c r="D96" i="94"/>
  <c r="AC95" i="94"/>
  <c r="D95" i="94"/>
  <c r="AC94" i="94"/>
  <c r="D94" i="94"/>
  <c r="AC93" i="94"/>
  <c r="D93" i="94"/>
  <c r="AC92" i="94"/>
  <c r="D92" i="94"/>
  <c r="AC91" i="94"/>
  <c r="D91" i="94"/>
  <c r="AC90" i="94"/>
  <c r="D90" i="94"/>
  <c r="AC89" i="94"/>
  <c r="AB89" i="94"/>
  <c r="AA89" i="94"/>
  <c r="Z89" i="94"/>
  <c r="Y89" i="94"/>
  <c r="X89" i="94"/>
  <c r="W89" i="94"/>
  <c r="V89" i="94"/>
  <c r="U89" i="94"/>
  <c r="T89" i="94"/>
  <c r="S89" i="94"/>
  <c r="R89" i="94"/>
  <c r="Q89" i="94"/>
  <c r="P89" i="94"/>
  <c r="O89" i="94"/>
  <c r="N89" i="94"/>
  <c r="M89" i="94"/>
  <c r="L89" i="94"/>
  <c r="K89" i="94"/>
  <c r="J89" i="94"/>
  <c r="I89" i="94"/>
  <c r="H89" i="94"/>
  <c r="G89" i="94"/>
  <c r="F89" i="94"/>
  <c r="E89" i="94"/>
  <c r="D89" i="94"/>
  <c r="AC88" i="94"/>
  <c r="AB88" i="94"/>
  <c r="AA88" i="94"/>
  <c r="Z88" i="94"/>
  <c r="Y88" i="94"/>
  <c r="X88" i="94"/>
  <c r="W88" i="94"/>
  <c r="V88" i="94"/>
  <c r="U88" i="94"/>
  <c r="T88" i="94"/>
  <c r="S88" i="94"/>
  <c r="R88" i="94"/>
  <c r="Q88" i="94"/>
  <c r="P88" i="94"/>
  <c r="O88" i="94"/>
  <c r="N88" i="94"/>
  <c r="M88" i="94"/>
  <c r="L88" i="94"/>
  <c r="K88" i="94"/>
  <c r="J88" i="94"/>
  <c r="I88" i="94"/>
  <c r="H88" i="94"/>
  <c r="G88" i="94"/>
  <c r="F88" i="94"/>
  <c r="E88" i="94"/>
  <c r="D88" i="94"/>
  <c r="AC87" i="94"/>
  <c r="AB87" i="94"/>
  <c r="AA87" i="94"/>
  <c r="Z87" i="94"/>
  <c r="Y87" i="94"/>
  <c r="X87" i="94"/>
  <c r="W87" i="94"/>
  <c r="V87" i="94"/>
  <c r="U87" i="94"/>
  <c r="T87" i="94"/>
  <c r="S87" i="94"/>
  <c r="R87" i="94"/>
  <c r="Q87" i="94"/>
  <c r="P87" i="94"/>
  <c r="O87" i="94"/>
  <c r="N87" i="94"/>
  <c r="M87" i="94"/>
  <c r="L87" i="94"/>
  <c r="K87" i="94"/>
  <c r="J87" i="94"/>
  <c r="I87" i="94"/>
  <c r="H87" i="94"/>
  <c r="G87" i="94"/>
  <c r="F87" i="94"/>
  <c r="E87" i="94"/>
  <c r="D87" i="94"/>
  <c r="AC86" i="94"/>
  <c r="AB86" i="94"/>
  <c r="AA86" i="94"/>
  <c r="Z86" i="94"/>
  <c r="Y86" i="94"/>
  <c r="X86" i="94"/>
  <c r="W86" i="94"/>
  <c r="V86" i="94"/>
  <c r="U86" i="94"/>
  <c r="T86" i="94"/>
  <c r="S86" i="94"/>
  <c r="R86" i="94"/>
  <c r="Q86" i="94"/>
  <c r="P86" i="94"/>
  <c r="O86" i="94"/>
  <c r="N86" i="94"/>
  <c r="M86" i="94"/>
  <c r="L86" i="94"/>
  <c r="K86" i="94"/>
  <c r="J86" i="94"/>
  <c r="I86" i="94"/>
  <c r="H86" i="94"/>
  <c r="G86" i="94"/>
  <c r="F86" i="94"/>
  <c r="E86" i="94"/>
  <c r="D86" i="94"/>
  <c r="AC85" i="94"/>
  <c r="D85" i="94"/>
  <c r="AC84" i="94"/>
  <c r="D84" i="94"/>
  <c r="AC83" i="94"/>
  <c r="D83" i="94"/>
  <c r="AC82" i="94"/>
  <c r="D82" i="94"/>
  <c r="AC81" i="94"/>
  <c r="D81" i="94"/>
  <c r="AC80" i="94"/>
  <c r="D80" i="94"/>
  <c r="AC79" i="94"/>
  <c r="AB79" i="94"/>
  <c r="AA79" i="94"/>
  <c r="Z79" i="94"/>
  <c r="Y79" i="94"/>
  <c r="X79" i="94"/>
  <c r="W79" i="94"/>
  <c r="V79" i="94"/>
  <c r="U79" i="94"/>
  <c r="T79" i="94"/>
  <c r="S79" i="94"/>
  <c r="R79" i="94"/>
  <c r="Q79" i="94"/>
  <c r="P79" i="94"/>
  <c r="O79" i="94"/>
  <c r="N79" i="94"/>
  <c r="M79" i="94"/>
  <c r="L79" i="94"/>
  <c r="K79" i="94"/>
  <c r="J79" i="94"/>
  <c r="I79" i="94"/>
  <c r="H79" i="94"/>
  <c r="G79" i="94"/>
  <c r="F79" i="94"/>
  <c r="E79" i="94"/>
  <c r="D79" i="94"/>
  <c r="AC78" i="94"/>
  <c r="AB78" i="94"/>
  <c r="AA78" i="94"/>
  <c r="Z78" i="94"/>
  <c r="Y78" i="94"/>
  <c r="X78" i="94"/>
  <c r="W78" i="94"/>
  <c r="V78" i="94"/>
  <c r="U78" i="94"/>
  <c r="T78" i="94"/>
  <c r="S78" i="94"/>
  <c r="R78" i="94"/>
  <c r="Q78" i="94"/>
  <c r="P78" i="94"/>
  <c r="O78" i="94"/>
  <c r="N78" i="94"/>
  <c r="M78" i="94"/>
  <c r="L78" i="94"/>
  <c r="K78" i="94"/>
  <c r="J78" i="94"/>
  <c r="I78" i="94"/>
  <c r="H78" i="94"/>
  <c r="G78" i="94"/>
  <c r="F78" i="94"/>
  <c r="E78" i="94"/>
  <c r="D78" i="94"/>
  <c r="AC77" i="94"/>
  <c r="AB77" i="94"/>
  <c r="AA77" i="94"/>
  <c r="Z77" i="94"/>
  <c r="Y77" i="94"/>
  <c r="X77" i="94"/>
  <c r="W77" i="94"/>
  <c r="V77" i="94"/>
  <c r="U77" i="94"/>
  <c r="T77" i="94"/>
  <c r="S77" i="94"/>
  <c r="R77" i="94"/>
  <c r="Q77" i="94"/>
  <c r="P77" i="94"/>
  <c r="O77" i="94"/>
  <c r="N77" i="94"/>
  <c r="M77" i="94"/>
  <c r="L77" i="94"/>
  <c r="K77" i="94"/>
  <c r="J77" i="94"/>
  <c r="I77" i="94"/>
  <c r="H77" i="94"/>
  <c r="G77" i="94"/>
  <c r="F77" i="94"/>
  <c r="E77" i="94"/>
  <c r="D77" i="94"/>
  <c r="AC76" i="94"/>
  <c r="AB76" i="94"/>
  <c r="AA76" i="94"/>
  <c r="Z76" i="94"/>
  <c r="Y76" i="94"/>
  <c r="X76" i="94"/>
  <c r="W76" i="94"/>
  <c r="V76" i="94"/>
  <c r="U76" i="94"/>
  <c r="T76" i="94"/>
  <c r="S76" i="94"/>
  <c r="R76" i="94"/>
  <c r="Q76" i="94"/>
  <c r="P76" i="94"/>
  <c r="O76" i="94"/>
  <c r="N76" i="94"/>
  <c r="M76" i="94"/>
  <c r="L76" i="94"/>
  <c r="K76" i="94"/>
  <c r="J76" i="94"/>
  <c r="I76" i="94"/>
  <c r="H76" i="94"/>
  <c r="G76" i="94"/>
  <c r="F76" i="94"/>
  <c r="E76" i="94"/>
  <c r="D76" i="94"/>
  <c r="AC75" i="94"/>
  <c r="D75" i="94"/>
  <c r="AC74" i="94"/>
  <c r="D74" i="94"/>
  <c r="AC73" i="94"/>
  <c r="D73" i="94"/>
  <c r="AC72" i="94"/>
  <c r="D72" i="94"/>
  <c r="AC71" i="94"/>
  <c r="D71" i="94"/>
  <c r="AC70" i="94"/>
  <c r="D70" i="94"/>
  <c r="AC69" i="94"/>
  <c r="AB69" i="94"/>
  <c r="AA69" i="94"/>
  <c r="Z69" i="94"/>
  <c r="Y69" i="94"/>
  <c r="X69" i="94"/>
  <c r="W69" i="94"/>
  <c r="V69" i="94"/>
  <c r="U69" i="94"/>
  <c r="T69" i="94"/>
  <c r="S69" i="94"/>
  <c r="R69" i="94"/>
  <c r="Q69" i="94"/>
  <c r="P69" i="94"/>
  <c r="O69" i="94"/>
  <c r="N69" i="94"/>
  <c r="M69" i="94"/>
  <c r="L69" i="94"/>
  <c r="K69" i="94"/>
  <c r="J69" i="94"/>
  <c r="I69" i="94"/>
  <c r="H69" i="94"/>
  <c r="G69" i="94"/>
  <c r="F69" i="94"/>
  <c r="E69" i="94"/>
  <c r="D69" i="94"/>
  <c r="AC68" i="94"/>
  <c r="AB68" i="94"/>
  <c r="AA68" i="94"/>
  <c r="Z68" i="94"/>
  <c r="Y68" i="94"/>
  <c r="X68" i="94"/>
  <c r="W68" i="94"/>
  <c r="V68" i="94"/>
  <c r="U68" i="94"/>
  <c r="T68" i="94"/>
  <c r="S68" i="94"/>
  <c r="R68" i="94"/>
  <c r="Q68" i="94"/>
  <c r="P68" i="94"/>
  <c r="O68" i="94"/>
  <c r="N68" i="94"/>
  <c r="M68" i="94"/>
  <c r="L68" i="94"/>
  <c r="K68" i="94"/>
  <c r="J68" i="94"/>
  <c r="I68" i="94"/>
  <c r="H68" i="94"/>
  <c r="G68" i="94"/>
  <c r="F68" i="94"/>
  <c r="E68" i="94"/>
  <c r="D68" i="94"/>
  <c r="AC67" i="94"/>
  <c r="AB67" i="94"/>
  <c r="AA67" i="94"/>
  <c r="Z67" i="94"/>
  <c r="Y67" i="94"/>
  <c r="X67" i="94"/>
  <c r="W67" i="94"/>
  <c r="V67" i="94"/>
  <c r="U67" i="94"/>
  <c r="T67" i="94"/>
  <c r="S67" i="94"/>
  <c r="R67" i="94"/>
  <c r="Q67" i="94"/>
  <c r="P67" i="94"/>
  <c r="O67" i="94"/>
  <c r="N67" i="94"/>
  <c r="M67" i="94"/>
  <c r="L67" i="94"/>
  <c r="K67" i="94"/>
  <c r="J67" i="94"/>
  <c r="I67" i="94"/>
  <c r="H67" i="94"/>
  <c r="G67" i="94"/>
  <c r="F67" i="94"/>
  <c r="E67" i="94"/>
  <c r="D67" i="94"/>
  <c r="AC66" i="94"/>
  <c r="AB66" i="94"/>
  <c r="AA66" i="94"/>
  <c r="Z66" i="94"/>
  <c r="Y66" i="94"/>
  <c r="X66" i="94"/>
  <c r="W66" i="94"/>
  <c r="V66" i="94"/>
  <c r="U66" i="94"/>
  <c r="T66" i="94"/>
  <c r="S66" i="94"/>
  <c r="R66" i="94"/>
  <c r="Q66" i="94"/>
  <c r="P66" i="94"/>
  <c r="O66" i="94"/>
  <c r="N66" i="94"/>
  <c r="M66" i="94"/>
  <c r="L66" i="94"/>
  <c r="K66" i="94"/>
  <c r="J66" i="94"/>
  <c r="I66" i="94"/>
  <c r="H66" i="94"/>
  <c r="G66" i="94"/>
  <c r="F66" i="94"/>
  <c r="E66" i="94"/>
  <c r="D66" i="94"/>
  <c r="AC65" i="94"/>
  <c r="D65" i="94"/>
  <c r="AC64" i="94"/>
  <c r="D64" i="94"/>
  <c r="AC63" i="94"/>
  <c r="D63" i="94"/>
  <c r="AC62" i="94"/>
  <c r="D62" i="94"/>
  <c r="AC61" i="94"/>
  <c r="D61" i="94"/>
  <c r="AC60" i="94"/>
  <c r="D60" i="94"/>
  <c r="AC59" i="94"/>
  <c r="AB59" i="94"/>
  <c r="AA59" i="94"/>
  <c r="Z59" i="94"/>
  <c r="Y59" i="94"/>
  <c r="X59" i="94"/>
  <c r="W59" i="94"/>
  <c r="V59" i="94"/>
  <c r="U59" i="94"/>
  <c r="T59" i="94"/>
  <c r="S59" i="94"/>
  <c r="R59" i="94"/>
  <c r="Q59" i="94"/>
  <c r="P59" i="94"/>
  <c r="O59" i="94"/>
  <c r="N59" i="94"/>
  <c r="M59" i="94"/>
  <c r="L59" i="94"/>
  <c r="K59" i="94"/>
  <c r="J59" i="94"/>
  <c r="I59" i="94"/>
  <c r="H59" i="94"/>
  <c r="G59" i="94"/>
  <c r="F59" i="94"/>
  <c r="E59" i="94"/>
  <c r="D59" i="94"/>
  <c r="AC58" i="94"/>
  <c r="AB58" i="94"/>
  <c r="AA58" i="94"/>
  <c r="Z58" i="94"/>
  <c r="Y58" i="94"/>
  <c r="X58" i="94"/>
  <c r="W58" i="94"/>
  <c r="V58" i="94"/>
  <c r="U58" i="94"/>
  <c r="T58" i="94"/>
  <c r="S58" i="94"/>
  <c r="R58" i="94"/>
  <c r="Q58" i="94"/>
  <c r="P58" i="94"/>
  <c r="O58" i="94"/>
  <c r="N58" i="94"/>
  <c r="M58" i="94"/>
  <c r="L58" i="94"/>
  <c r="K58" i="94"/>
  <c r="J58" i="94"/>
  <c r="I58" i="94"/>
  <c r="H58" i="94"/>
  <c r="G58" i="94"/>
  <c r="F58" i="94"/>
  <c r="E58" i="94"/>
  <c r="D58" i="94"/>
  <c r="AC57" i="94"/>
  <c r="AB57" i="94"/>
  <c r="AA57" i="94"/>
  <c r="Z57" i="94"/>
  <c r="Y57" i="94"/>
  <c r="X57" i="94"/>
  <c r="W57" i="94"/>
  <c r="V57" i="94"/>
  <c r="U57" i="94"/>
  <c r="T57" i="94"/>
  <c r="S57" i="94"/>
  <c r="R57" i="94"/>
  <c r="Q57" i="94"/>
  <c r="P57" i="94"/>
  <c r="O57" i="94"/>
  <c r="N57" i="94"/>
  <c r="M57" i="94"/>
  <c r="L57" i="94"/>
  <c r="K57" i="94"/>
  <c r="J57" i="94"/>
  <c r="I57" i="94"/>
  <c r="H57" i="94"/>
  <c r="G57" i="94"/>
  <c r="F57" i="94"/>
  <c r="E57" i="94"/>
  <c r="D57" i="94"/>
  <c r="AC56" i="94"/>
  <c r="AB56" i="94"/>
  <c r="AA56" i="94"/>
  <c r="Z56" i="94"/>
  <c r="Y56" i="94"/>
  <c r="X56" i="94"/>
  <c r="W56" i="94"/>
  <c r="V56" i="94"/>
  <c r="U56" i="94"/>
  <c r="T56" i="94"/>
  <c r="S56" i="94"/>
  <c r="R56" i="94"/>
  <c r="Q56" i="94"/>
  <c r="P56" i="94"/>
  <c r="O56" i="94"/>
  <c r="N56" i="94"/>
  <c r="M56" i="94"/>
  <c r="L56" i="94"/>
  <c r="K56" i="94"/>
  <c r="J56" i="94"/>
  <c r="I56" i="94"/>
  <c r="H56" i="94"/>
  <c r="G56" i="94"/>
  <c r="F56" i="94"/>
  <c r="E56" i="94"/>
  <c r="D56" i="94"/>
  <c r="AC55" i="94"/>
  <c r="D55" i="94"/>
  <c r="AC54" i="94"/>
  <c r="D54" i="94"/>
  <c r="AC53" i="94"/>
  <c r="D53" i="94"/>
  <c r="AC52" i="94"/>
  <c r="D52" i="94"/>
  <c r="AC51" i="94"/>
  <c r="D51" i="94"/>
  <c r="AC50" i="94"/>
  <c r="D50" i="94"/>
  <c r="AC49" i="94"/>
  <c r="AB49" i="94"/>
  <c r="AA49" i="94"/>
  <c r="Z49" i="94"/>
  <c r="Y49" i="94"/>
  <c r="X49" i="94"/>
  <c r="W49" i="94"/>
  <c r="V49" i="94"/>
  <c r="U49" i="94"/>
  <c r="T49" i="94"/>
  <c r="S49" i="94"/>
  <c r="R49" i="94"/>
  <c r="Q49" i="94"/>
  <c r="P49" i="94"/>
  <c r="O49" i="94"/>
  <c r="N49" i="94"/>
  <c r="M49" i="94"/>
  <c r="L49" i="94"/>
  <c r="K49" i="94"/>
  <c r="J49" i="94"/>
  <c r="I49" i="94"/>
  <c r="H49" i="94"/>
  <c r="G49" i="94"/>
  <c r="F49" i="94"/>
  <c r="E49" i="94"/>
  <c r="D49" i="94"/>
  <c r="AC48" i="94"/>
  <c r="AB48" i="94"/>
  <c r="AA48" i="94"/>
  <c r="Z48" i="94"/>
  <c r="Y48" i="94"/>
  <c r="X48" i="94"/>
  <c r="W48" i="94"/>
  <c r="V48" i="94"/>
  <c r="U48" i="94"/>
  <c r="T48" i="94"/>
  <c r="S48" i="94"/>
  <c r="R48" i="94"/>
  <c r="Q48" i="94"/>
  <c r="P48" i="94"/>
  <c r="O48" i="94"/>
  <c r="N48" i="94"/>
  <c r="M48" i="94"/>
  <c r="L48" i="94"/>
  <c r="K48" i="94"/>
  <c r="J48" i="94"/>
  <c r="I48" i="94"/>
  <c r="H48" i="94"/>
  <c r="G48" i="94"/>
  <c r="F48" i="94"/>
  <c r="E48" i="94"/>
  <c r="D48" i="94"/>
  <c r="AC47" i="94"/>
  <c r="AB47" i="94"/>
  <c r="AA47" i="94"/>
  <c r="Z47" i="94"/>
  <c r="Y47" i="94"/>
  <c r="X47" i="94"/>
  <c r="W47" i="94"/>
  <c r="V47" i="94"/>
  <c r="U47" i="94"/>
  <c r="T47" i="94"/>
  <c r="S47" i="94"/>
  <c r="R47" i="94"/>
  <c r="Q47" i="94"/>
  <c r="P47" i="94"/>
  <c r="O47" i="94"/>
  <c r="N47" i="94"/>
  <c r="M47" i="94"/>
  <c r="L47" i="94"/>
  <c r="K47" i="94"/>
  <c r="J47" i="94"/>
  <c r="I47" i="94"/>
  <c r="H47" i="94"/>
  <c r="G47" i="94"/>
  <c r="F47" i="94"/>
  <c r="E47" i="94"/>
  <c r="D47" i="94"/>
  <c r="AC46" i="94"/>
  <c r="AB46" i="94"/>
  <c r="AA46" i="94"/>
  <c r="Z46" i="94"/>
  <c r="Y46" i="94"/>
  <c r="X46" i="94"/>
  <c r="W46" i="94"/>
  <c r="V46" i="94"/>
  <c r="U46" i="94"/>
  <c r="T46" i="94"/>
  <c r="S46" i="94"/>
  <c r="R46" i="94"/>
  <c r="Q46" i="94"/>
  <c r="P46" i="94"/>
  <c r="O46" i="94"/>
  <c r="N46" i="94"/>
  <c r="M46" i="94"/>
  <c r="L46" i="94"/>
  <c r="K46" i="94"/>
  <c r="J46" i="94"/>
  <c r="I46" i="94"/>
  <c r="H46" i="94"/>
  <c r="G46" i="94"/>
  <c r="F46" i="94"/>
  <c r="E46" i="94"/>
  <c r="D46" i="94"/>
  <c r="AC45" i="94"/>
  <c r="D45" i="94"/>
  <c r="AC44" i="94"/>
  <c r="D44" i="94"/>
  <c r="AC43" i="94"/>
  <c r="D43" i="94"/>
  <c r="AC42" i="94"/>
  <c r="D42" i="94"/>
  <c r="AC41" i="94"/>
  <c r="D41" i="94"/>
  <c r="AC40" i="94"/>
  <c r="D40" i="94"/>
  <c r="AC39" i="94"/>
  <c r="AB39" i="94"/>
  <c r="AA39" i="94"/>
  <c r="Z39" i="94"/>
  <c r="Y39" i="94"/>
  <c r="X39" i="94"/>
  <c r="W39" i="94"/>
  <c r="V39" i="94"/>
  <c r="U39" i="94"/>
  <c r="T39" i="94"/>
  <c r="S39" i="94"/>
  <c r="R39" i="94"/>
  <c r="Q39" i="94"/>
  <c r="P39" i="94"/>
  <c r="O39" i="94"/>
  <c r="N39" i="94"/>
  <c r="M39" i="94"/>
  <c r="L39" i="94"/>
  <c r="K39" i="94"/>
  <c r="J39" i="94"/>
  <c r="I39" i="94"/>
  <c r="H39" i="94"/>
  <c r="G39" i="94"/>
  <c r="F39" i="94"/>
  <c r="E39" i="94"/>
  <c r="D39" i="94"/>
  <c r="AC38" i="94"/>
  <c r="AB38" i="94"/>
  <c r="AA38" i="94"/>
  <c r="Z38" i="94"/>
  <c r="Y38" i="94"/>
  <c r="X38" i="94"/>
  <c r="W38" i="94"/>
  <c r="V38" i="94"/>
  <c r="U38" i="94"/>
  <c r="T38" i="94"/>
  <c r="S38" i="94"/>
  <c r="R38" i="94"/>
  <c r="Q38" i="94"/>
  <c r="P38" i="94"/>
  <c r="O38" i="94"/>
  <c r="N38" i="94"/>
  <c r="M38" i="94"/>
  <c r="L38" i="94"/>
  <c r="K38" i="94"/>
  <c r="J38" i="94"/>
  <c r="I38" i="94"/>
  <c r="H38" i="94"/>
  <c r="G38" i="94"/>
  <c r="F38" i="94"/>
  <c r="E38" i="94"/>
  <c r="D38" i="94"/>
  <c r="AC37" i="94"/>
  <c r="AB37" i="94"/>
  <c r="AA37" i="94"/>
  <c r="Z37" i="94"/>
  <c r="Y37" i="94"/>
  <c r="X37" i="94"/>
  <c r="W37" i="94"/>
  <c r="V37" i="94"/>
  <c r="U37" i="94"/>
  <c r="T37" i="94"/>
  <c r="S37" i="94"/>
  <c r="R37" i="94"/>
  <c r="Q37" i="94"/>
  <c r="P37" i="94"/>
  <c r="O37" i="94"/>
  <c r="N37" i="94"/>
  <c r="M37" i="94"/>
  <c r="L37" i="94"/>
  <c r="K37" i="94"/>
  <c r="J37" i="94"/>
  <c r="I37" i="94"/>
  <c r="H37" i="94"/>
  <c r="G37" i="94"/>
  <c r="F37" i="94"/>
  <c r="E37" i="94"/>
  <c r="D37" i="94"/>
  <c r="AC36" i="94"/>
  <c r="AB36" i="94"/>
  <c r="AA36" i="94"/>
  <c r="Z36" i="94"/>
  <c r="Y36" i="94"/>
  <c r="X36" i="94"/>
  <c r="W36" i="94"/>
  <c r="V36" i="94"/>
  <c r="U36" i="94"/>
  <c r="T36" i="94"/>
  <c r="S36" i="94"/>
  <c r="R36" i="94"/>
  <c r="Q36" i="94"/>
  <c r="P36" i="94"/>
  <c r="O36" i="94"/>
  <c r="N36" i="94"/>
  <c r="M36" i="94"/>
  <c r="L36" i="94"/>
  <c r="K36" i="94"/>
  <c r="J36" i="94"/>
  <c r="I36" i="94"/>
  <c r="H36" i="94"/>
  <c r="G36" i="94"/>
  <c r="F36" i="94"/>
  <c r="E36" i="94"/>
  <c r="D36" i="94"/>
  <c r="AC35" i="94"/>
  <c r="D35" i="94"/>
  <c r="AC34" i="94"/>
  <c r="D34" i="94"/>
  <c r="AC33" i="94"/>
  <c r="D33" i="94"/>
  <c r="AC32" i="94"/>
  <c r="D32" i="94"/>
  <c r="AC31" i="94"/>
  <c r="D31" i="94"/>
  <c r="AC30" i="94"/>
  <c r="D30" i="94"/>
  <c r="AC29" i="94"/>
  <c r="AB29" i="94"/>
  <c r="AA29" i="94"/>
  <c r="Z29" i="94"/>
  <c r="Y29" i="94"/>
  <c r="X29" i="94"/>
  <c r="W29" i="94"/>
  <c r="V29" i="94"/>
  <c r="U29" i="94"/>
  <c r="T29" i="94"/>
  <c r="S29" i="94"/>
  <c r="R29" i="94"/>
  <c r="Q29" i="94"/>
  <c r="P29" i="94"/>
  <c r="O29" i="94"/>
  <c r="N29" i="94"/>
  <c r="M29" i="94"/>
  <c r="L29" i="94"/>
  <c r="K29" i="94"/>
  <c r="J29" i="94"/>
  <c r="I29" i="94"/>
  <c r="H29" i="94"/>
  <c r="G29" i="94"/>
  <c r="F29" i="94"/>
  <c r="E29" i="94"/>
  <c r="D29" i="94"/>
  <c r="AC28" i="94"/>
  <c r="AB28" i="94"/>
  <c r="AA28" i="94"/>
  <c r="Z28" i="94"/>
  <c r="Y28" i="94"/>
  <c r="X28" i="94"/>
  <c r="W28" i="94"/>
  <c r="V28" i="94"/>
  <c r="U28" i="94"/>
  <c r="T28" i="94"/>
  <c r="S28" i="94"/>
  <c r="R28" i="94"/>
  <c r="Q28" i="94"/>
  <c r="P28" i="94"/>
  <c r="O28" i="94"/>
  <c r="N28" i="94"/>
  <c r="M28" i="94"/>
  <c r="L28" i="94"/>
  <c r="K28" i="94"/>
  <c r="J28" i="94"/>
  <c r="I28" i="94"/>
  <c r="H28" i="94"/>
  <c r="G28" i="94"/>
  <c r="F28" i="94"/>
  <c r="E28" i="94"/>
  <c r="D28" i="94"/>
  <c r="AC27" i="94"/>
  <c r="AB27" i="94"/>
  <c r="AA27" i="94"/>
  <c r="Z27" i="94"/>
  <c r="Y27" i="94"/>
  <c r="X27" i="94"/>
  <c r="W27" i="94"/>
  <c r="V27" i="94"/>
  <c r="U27" i="94"/>
  <c r="T27" i="94"/>
  <c r="S27" i="94"/>
  <c r="R27" i="94"/>
  <c r="Q27" i="94"/>
  <c r="P27" i="94"/>
  <c r="O27" i="94"/>
  <c r="N27" i="94"/>
  <c r="M27" i="94"/>
  <c r="L27" i="94"/>
  <c r="K27" i="94"/>
  <c r="J27" i="94"/>
  <c r="I27" i="94"/>
  <c r="H27" i="94"/>
  <c r="G27" i="94"/>
  <c r="F27" i="94"/>
  <c r="E27" i="94"/>
  <c r="D27" i="94"/>
  <c r="AC26" i="94"/>
  <c r="AB26" i="94"/>
  <c r="AA26" i="94"/>
  <c r="Z26" i="94"/>
  <c r="Y26" i="94"/>
  <c r="X26" i="94"/>
  <c r="W26" i="94"/>
  <c r="V26" i="94"/>
  <c r="U26" i="94"/>
  <c r="T26" i="94"/>
  <c r="S26" i="94"/>
  <c r="R26" i="94"/>
  <c r="Q26" i="94"/>
  <c r="P26" i="94"/>
  <c r="O26" i="94"/>
  <c r="N26" i="94"/>
  <c r="M26" i="94"/>
  <c r="L26" i="94"/>
  <c r="K26" i="94"/>
  <c r="J26" i="94"/>
  <c r="I26" i="94"/>
  <c r="H26" i="94"/>
  <c r="G26" i="94"/>
  <c r="F26" i="94"/>
  <c r="E26" i="94"/>
  <c r="D26" i="94"/>
  <c r="AC25" i="94"/>
  <c r="D25" i="94"/>
  <c r="AC24" i="94"/>
  <c r="D24" i="94"/>
  <c r="AC23" i="94"/>
  <c r="D23" i="94"/>
  <c r="AC22" i="94"/>
  <c r="D22" i="94"/>
  <c r="AC21" i="94"/>
  <c r="D21" i="94"/>
  <c r="AC20" i="94"/>
  <c r="D20" i="94"/>
  <c r="AC19" i="94"/>
  <c r="AB19" i="94"/>
  <c r="AA19" i="94"/>
  <c r="Z19" i="94"/>
  <c r="Y19" i="94"/>
  <c r="X19" i="94"/>
  <c r="W19" i="94"/>
  <c r="V19" i="94"/>
  <c r="U19" i="94"/>
  <c r="T19" i="94"/>
  <c r="S19" i="94"/>
  <c r="R19" i="94"/>
  <c r="Q19" i="94"/>
  <c r="P19" i="94"/>
  <c r="O19" i="94"/>
  <c r="N19" i="94"/>
  <c r="M19" i="94"/>
  <c r="L19" i="94"/>
  <c r="K19" i="94"/>
  <c r="J19" i="94"/>
  <c r="I19" i="94"/>
  <c r="H19" i="94"/>
  <c r="G19" i="94"/>
  <c r="F19" i="94"/>
  <c r="E19" i="94"/>
  <c r="D19" i="94"/>
  <c r="AC18" i="94"/>
  <c r="AB18" i="94"/>
  <c r="AA18" i="94"/>
  <c r="Z18" i="94"/>
  <c r="Y18" i="94"/>
  <c r="X18" i="94"/>
  <c r="W18" i="94"/>
  <c r="V18" i="94"/>
  <c r="U18" i="94"/>
  <c r="T18" i="94"/>
  <c r="S18" i="94"/>
  <c r="R18" i="94"/>
  <c r="Q18" i="94"/>
  <c r="P18" i="94"/>
  <c r="O18" i="94"/>
  <c r="N18" i="94"/>
  <c r="M18" i="94"/>
  <c r="L18" i="94"/>
  <c r="K18" i="94"/>
  <c r="J18" i="94"/>
  <c r="I18" i="94"/>
  <c r="H18" i="94"/>
  <c r="G18" i="94"/>
  <c r="F18" i="94"/>
  <c r="E18" i="94"/>
  <c r="D18" i="94"/>
  <c r="AC17" i="94"/>
  <c r="AB17" i="94"/>
  <c r="AA17" i="94"/>
  <c r="Z17" i="94"/>
  <c r="Y17" i="94"/>
  <c r="X17" i="94"/>
  <c r="W17" i="94"/>
  <c r="V17" i="94"/>
  <c r="U17" i="94"/>
  <c r="T17" i="94"/>
  <c r="S17" i="94"/>
  <c r="R17" i="94"/>
  <c r="Q17" i="94"/>
  <c r="P17" i="94"/>
  <c r="O17" i="94"/>
  <c r="N17" i="94"/>
  <c r="M17" i="94"/>
  <c r="L17" i="94"/>
  <c r="K17" i="94"/>
  <c r="J17" i="94"/>
  <c r="I17" i="94"/>
  <c r="H17" i="94"/>
  <c r="G17" i="94"/>
  <c r="F17" i="94"/>
  <c r="E17" i="94"/>
  <c r="D17" i="94"/>
  <c r="AC16" i="94"/>
  <c r="AB16" i="94"/>
  <c r="AA16" i="94"/>
  <c r="Z16" i="94"/>
  <c r="Y16" i="94"/>
  <c r="X16" i="94"/>
  <c r="W16" i="94"/>
  <c r="V16" i="94"/>
  <c r="U16" i="94"/>
  <c r="T16" i="94"/>
  <c r="S16" i="94"/>
  <c r="R16" i="94"/>
  <c r="Q16" i="94"/>
  <c r="P16" i="94"/>
  <c r="O16" i="94"/>
  <c r="N16" i="94"/>
  <c r="M16" i="94"/>
  <c r="L16" i="94"/>
  <c r="K16" i="94"/>
  <c r="J16" i="94"/>
  <c r="I16" i="94"/>
  <c r="H16" i="94"/>
  <c r="G16" i="94"/>
  <c r="F16" i="94"/>
  <c r="E16" i="94"/>
  <c r="D16" i="94"/>
  <c r="AC15" i="94"/>
  <c r="D15" i="94"/>
  <c r="AC14" i="94"/>
  <c r="D14" i="94"/>
  <c r="AC13" i="94"/>
  <c r="D13" i="94"/>
  <c r="AC12" i="94"/>
  <c r="D12" i="94"/>
  <c r="AC11" i="94"/>
  <c r="D11" i="94"/>
  <c r="AC10" i="94"/>
  <c r="D10" i="94"/>
  <c r="AC9" i="94"/>
  <c r="AB9" i="94"/>
  <c r="AA9" i="94"/>
  <c r="Z9" i="94"/>
  <c r="Y9" i="94"/>
  <c r="X9" i="94"/>
  <c r="W9" i="94"/>
  <c r="V9" i="94"/>
  <c r="U9" i="94"/>
  <c r="T9" i="94"/>
  <c r="S9" i="94"/>
  <c r="R9" i="94"/>
  <c r="Q9" i="94"/>
  <c r="P9" i="94"/>
  <c r="O9" i="94"/>
  <c r="N9" i="94"/>
  <c r="M9" i="94"/>
  <c r="L9" i="94"/>
  <c r="K9" i="94"/>
  <c r="J9" i="94"/>
  <c r="I9" i="94"/>
  <c r="H9" i="94"/>
  <c r="G9" i="94"/>
  <c r="F9" i="94"/>
  <c r="E9" i="94"/>
  <c r="D9" i="94"/>
  <c r="AC8" i="94"/>
  <c r="AB8" i="94"/>
  <c r="AA8" i="94"/>
  <c r="Z8" i="94"/>
  <c r="Y8" i="94"/>
  <c r="X8" i="94"/>
  <c r="W8" i="94"/>
  <c r="V8" i="94"/>
  <c r="U8" i="94"/>
  <c r="T8" i="94"/>
  <c r="S8" i="94"/>
  <c r="R8" i="94"/>
  <c r="Q8" i="94"/>
  <c r="P8" i="94"/>
  <c r="O8" i="94"/>
  <c r="N8" i="94"/>
  <c r="M8" i="94"/>
  <c r="L8" i="94"/>
  <c r="K8" i="94"/>
  <c r="J8" i="94"/>
  <c r="I8" i="94"/>
  <c r="H8" i="94"/>
  <c r="G8" i="94"/>
  <c r="F8" i="94"/>
  <c r="E8" i="94"/>
  <c r="D8" i="94"/>
  <c r="AC7" i="94"/>
  <c r="AB7" i="94"/>
  <c r="AA7" i="94"/>
  <c r="Z7" i="94"/>
  <c r="Y7" i="94"/>
  <c r="X7" i="94"/>
  <c r="W7" i="94"/>
  <c r="V7" i="94"/>
  <c r="U7" i="94"/>
  <c r="T7" i="94"/>
  <c r="S7" i="94"/>
  <c r="R7" i="94"/>
  <c r="Q7" i="94"/>
  <c r="P7" i="94"/>
  <c r="O7" i="94"/>
  <c r="N7" i="94"/>
  <c r="M7" i="94"/>
  <c r="L7" i="94"/>
  <c r="K7" i="94"/>
  <c r="J7" i="94"/>
  <c r="I7" i="94"/>
  <c r="H7" i="94"/>
  <c r="G7" i="94"/>
  <c r="F7" i="94"/>
  <c r="E7" i="94"/>
  <c r="D7" i="94"/>
  <c r="AC6" i="94"/>
  <c r="AB6" i="94"/>
  <c r="AA6" i="94"/>
  <c r="Z6" i="94"/>
  <c r="Y6" i="94"/>
  <c r="X6" i="94"/>
  <c r="W6" i="94"/>
  <c r="V6" i="94"/>
  <c r="U6" i="94"/>
  <c r="T6" i="94"/>
  <c r="S6" i="94"/>
  <c r="R6" i="94"/>
  <c r="Q6" i="94"/>
  <c r="P6" i="94"/>
  <c r="O6" i="94"/>
  <c r="N6" i="94"/>
  <c r="M6" i="94"/>
  <c r="L6" i="94"/>
  <c r="K6" i="94"/>
  <c r="J6" i="94"/>
  <c r="I6" i="94"/>
  <c r="H6" i="94"/>
  <c r="G6" i="94"/>
  <c r="F6" i="94"/>
  <c r="E6" i="94"/>
  <c r="D6" i="94"/>
  <c r="AC5" i="94"/>
  <c r="D5" i="94"/>
  <c r="AC4" i="94"/>
  <c r="D4" i="94"/>
  <c r="AC3" i="94"/>
  <c r="D3" i="94"/>
  <c r="AC2" i="94"/>
  <c r="D2" i="94"/>
  <c r="P9" i="118"/>
  <c r="O9" i="118"/>
  <c r="N9" i="118"/>
  <c r="M9" i="118"/>
  <c r="L9" i="118"/>
  <c r="K9" i="118"/>
  <c r="J9" i="118"/>
  <c r="I9" i="118"/>
  <c r="H9" i="118"/>
  <c r="G9" i="118"/>
  <c r="F9" i="118"/>
  <c r="E9" i="118"/>
  <c r="D9" i="118"/>
  <c r="C9" i="118"/>
  <c r="B9" i="118"/>
  <c r="P8" i="118"/>
  <c r="O8" i="118"/>
  <c r="N8" i="118"/>
  <c r="M8" i="118"/>
  <c r="L8" i="118"/>
  <c r="K8" i="118"/>
  <c r="J8" i="118"/>
  <c r="I8" i="118"/>
  <c r="H8" i="118"/>
  <c r="G8" i="118"/>
  <c r="F8" i="118"/>
  <c r="E8" i="118"/>
  <c r="D8" i="118"/>
  <c r="C8" i="118"/>
  <c r="B8" i="118"/>
  <c r="AA217" i="119"/>
  <c r="Z217" i="119"/>
  <c r="Y217" i="119"/>
  <c r="X217" i="119"/>
  <c r="W217" i="119"/>
  <c r="V217" i="119"/>
  <c r="U217" i="119"/>
  <c r="T217" i="119"/>
  <c r="S217" i="119"/>
  <c r="R217" i="119"/>
  <c r="Q217" i="119"/>
  <c r="P217" i="119"/>
  <c r="O217" i="119"/>
  <c r="N217" i="119"/>
  <c r="M217" i="119"/>
  <c r="L217" i="119"/>
  <c r="K217" i="119"/>
  <c r="J217" i="119"/>
  <c r="I217" i="119"/>
  <c r="H217" i="119"/>
  <c r="G217" i="119"/>
  <c r="F217" i="119"/>
  <c r="E217" i="119"/>
  <c r="D217" i="119"/>
  <c r="A217" i="119"/>
  <c r="A216" i="119"/>
  <c r="A215" i="119"/>
  <c r="A214" i="119"/>
  <c r="A213" i="119"/>
  <c r="AA212" i="119"/>
  <c r="Z212" i="119"/>
  <c r="Y212" i="119"/>
  <c r="X212" i="119"/>
  <c r="W212" i="119"/>
  <c r="V212" i="119"/>
  <c r="U212" i="119"/>
  <c r="T212" i="119"/>
  <c r="S212" i="119"/>
  <c r="R212" i="119"/>
  <c r="Q212" i="119"/>
  <c r="P212" i="119"/>
  <c r="O212" i="119"/>
  <c r="N212" i="119"/>
  <c r="M212" i="119"/>
  <c r="L212" i="119"/>
  <c r="K212" i="119"/>
  <c r="J212" i="119"/>
  <c r="I212" i="119"/>
  <c r="H212" i="119"/>
  <c r="G212" i="119"/>
  <c r="F212" i="119"/>
  <c r="E212" i="119"/>
  <c r="D212" i="119"/>
  <c r="A212" i="119"/>
  <c r="AA211" i="119"/>
  <c r="Z211" i="119"/>
  <c r="Y211" i="119"/>
  <c r="X211" i="119"/>
  <c r="W211" i="119"/>
  <c r="V211" i="119"/>
  <c r="U211" i="119"/>
  <c r="T211" i="119"/>
  <c r="S211" i="119"/>
  <c r="R211" i="119"/>
  <c r="Q211" i="119"/>
  <c r="P211" i="119"/>
  <c r="O211" i="119"/>
  <c r="N211" i="119"/>
  <c r="M211" i="119"/>
  <c r="L211" i="119"/>
  <c r="K211" i="119"/>
  <c r="J211" i="119"/>
  <c r="I211" i="119"/>
  <c r="H211" i="119"/>
  <c r="G211" i="119"/>
  <c r="F211" i="119"/>
  <c r="E211" i="119"/>
  <c r="D211" i="119"/>
  <c r="A211" i="119"/>
  <c r="AA210" i="119"/>
  <c r="Z210" i="119"/>
  <c r="Y210" i="119"/>
  <c r="X210" i="119"/>
  <c r="W210" i="119"/>
  <c r="V210" i="119"/>
  <c r="U210" i="119"/>
  <c r="T210" i="119"/>
  <c r="S210" i="119"/>
  <c r="R210" i="119"/>
  <c r="Q210" i="119"/>
  <c r="P210" i="119"/>
  <c r="O210" i="119"/>
  <c r="N210" i="119"/>
  <c r="M210" i="119"/>
  <c r="L210" i="119"/>
  <c r="K210" i="119"/>
  <c r="J210" i="119"/>
  <c r="I210" i="119"/>
  <c r="H210" i="119"/>
  <c r="G210" i="119"/>
  <c r="F210" i="119"/>
  <c r="E210" i="119"/>
  <c r="D210" i="119"/>
  <c r="A210" i="119"/>
  <c r="AA209" i="119"/>
  <c r="Z209" i="119"/>
  <c r="Y209" i="119"/>
  <c r="X209" i="119"/>
  <c r="W209" i="119"/>
  <c r="V209" i="119"/>
  <c r="U209" i="119"/>
  <c r="T209" i="119"/>
  <c r="S209" i="119"/>
  <c r="R209" i="119"/>
  <c r="Q209" i="119"/>
  <c r="P209" i="119"/>
  <c r="O209" i="119"/>
  <c r="N209" i="119"/>
  <c r="M209" i="119"/>
  <c r="L209" i="119"/>
  <c r="K209" i="119"/>
  <c r="J209" i="119"/>
  <c r="I209" i="119"/>
  <c r="H209" i="119"/>
  <c r="G209" i="119"/>
  <c r="F209" i="119"/>
  <c r="E209" i="119"/>
  <c r="D209" i="119"/>
  <c r="A209" i="119"/>
  <c r="AA208" i="119"/>
  <c r="Z208" i="119"/>
  <c r="Y208" i="119"/>
  <c r="X208" i="119"/>
  <c r="W208" i="119"/>
  <c r="V208" i="119"/>
  <c r="U208" i="119"/>
  <c r="T208" i="119"/>
  <c r="S208" i="119"/>
  <c r="R208" i="119"/>
  <c r="Q208" i="119"/>
  <c r="P208" i="119"/>
  <c r="O208" i="119"/>
  <c r="N208" i="119"/>
  <c r="M208" i="119"/>
  <c r="L208" i="119"/>
  <c r="K208" i="119"/>
  <c r="J208" i="119"/>
  <c r="I208" i="119"/>
  <c r="H208" i="119"/>
  <c r="G208" i="119"/>
  <c r="F208" i="119"/>
  <c r="E208" i="119"/>
  <c r="D208" i="119"/>
  <c r="A208" i="119"/>
  <c r="A207" i="119"/>
  <c r="A206" i="119"/>
  <c r="A205" i="119"/>
  <c r="A204" i="119"/>
  <c r="AA203" i="119"/>
  <c r="Z203" i="119"/>
  <c r="Y203" i="119"/>
  <c r="X203" i="119"/>
  <c r="W203" i="119"/>
  <c r="V203" i="119"/>
  <c r="U203" i="119"/>
  <c r="T203" i="119"/>
  <c r="S203" i="119"/>
  <c r="R203" i="119"/>
  <c r="Q203" i="119"/>
  <c r="P203" i="119"/>
  <c r="O203" i="119"/>
  <c r="N203" i="119"/>
  <c r="M203" i="119"/>
  <c r="L203" i="119"/>
  <c r="K203" i="119"/>
  <c r="J203" i="119"/>
  <c r="I203" i="119"/>
  <c r="H203" i="119"/>
  <c r="G203" i="119"/>
  <c r="F203" i="119"/>
  <c r="E203" i="119"/>
  <c r="D203" i="119"/>
  <c r="A203" i="119"/>
  <c r="AA202" i="119"/>
  <c r="Z202" i="119"/>
  <c r="Y202" i="119"/>
  <c r="X202" i="119"/>
  <c r="W202" i="119"/>
  <c r="V202" i="119"/>
  <c r="U202" i="119"/>
  <c r="T202" i="119"/>
  <c r="S202" i="119"/>
  <c r="R202" i="119"/>
  <c r="Q202" i="119"/>
  <c r="P202" i="119"/>
  <c r="O202" i="119"/>
  <c r="N202" i="119"/>
  <c r="M202" i="119"/>
  <c r="L202" i="119"/>
  <c r="K202" i="119"/>
  <c r="J202" i="119"/>
  <c r="I202" i="119"/>
  <c r="H202" i="119"/>
  <c r="G202" i="119"/>
  <c r="F202" i="119"/>
  <c r="E202" i="119"/>
  <c r="D202" i="119"/>
  <c r="A202" i="119"/>
  <c r="AA201" i="119"/>
  <c r="Z201" i="119"/>
  <c r="Y201" i="119"/>
  <c r="X201" i="119"/>
  <c r="W201" i="119"/>
  <c r="V201" i="119"/>
  <c r="U201" i="119"/>
  <c r="T201" i="119"/>
  <c r="S201" i="119"/>
  <c r="R201" i="119"/>
  <c r="Q201" i="119"/>
  <c r="P201" i="119"/>
  <c r="O201" i="119"/>
  <c r="N201" i="119"/>
  <c r="M201" i="119"/>
  <c r="L201" i="119"/>
  <c r="K201" i="119"/>
  <c r="J201" i="119"/>
  <c r="I201" i="119"/>
  <c r="H201" i="119"/>
  <c r="G201" i="119"/>
  <c r="F201" i="119"/>
  <c r="E201" i="119"/>
  <c r="D201" i="119"/>
  <c r="A201" i="119"/>
  <c r="AA200" i="119"/>
  <c r="Z200" i="119"/>
  <c r="Y200" i="119"/>
  <c r="X200" i="119"/>
  <c r="W200" i="119"/>
  <c r="V200" i="119"/>
  <c r="U200" i="119"/>
  <c r="T200" i="119"/>
  <c r="S200" i="119"/>
  <c r="R200" i="119"/>
  <c r="Q200" i="119"/>
  <c r="P200" i="119"/>
  <c r="O200" i="119"/>
  <c r="N200" i="119"/>
  <c r="M200" i="119"/>
  <c r="L200" i="119"/>
  <c r="K200" i="119"/>
  <c r="J200" i="119"/>
  <c r="I200" i="119"/>
  <c r="H200" i="119"/>
  <c r="G200" i="119"/>
  <c r="F200" i="119"/>
  <c r="E200" i="119"/>
  <c r="D200" i="119"/>
  <c r="A200" i="119"/>
  <c r="AA199" i="119"/>
  <c r="Z199" i="119"/>
  <c r="Y199" i="119"/>
  <c r="X199" i="119"/>
  <c r="W199" i="119"/>
  <c r="V199" i="119"/>
  <c r="U199" i="119"/>
  <c r="T199" i="119"/>
  <c r="S199" i="119"/>
  <c r="R199" i="119"/>
  <c r="Q199" i="119"/>
  <c r="P199" i="119"/>
  <c r="O199" i="119"/>
  <c r="N199" i="119"/>
  <c r="M199" i="119"/>
  <c r="L199" i="119"/>
  <c r="K199" i="119"/>
  <c r="J199" i="119"/>
  <c r="I199" i="119"/>
  <c r="H199" i="119"/>
  <c r="G199" i="119"/>
  <c r="F199" i="119"/>
  <c r="E199" i="119"/>
  <c r="D199" i="119"/>
  <c r="A199" i="119"/>
  <c r="A198" i="119"/>
  <c r="A197" i="119"/>
  <c r="A196" i="119"/>
  <c r="A195" i="119"/>
  <c r="AA194" i="119"/>
  <c r="Z194" i="119"/>
  <c r="Y194" i="119"/>
  <c r="X194" i="119"/>
  <c r="W194" i="119"/>
  <c r="V194" i="119"/>
  <c r="U194" i="119"/>
  <c r="T194" i="119"/>
  <c r="S194" i="119"/>
  <c r="R194" i="119"/>
  <c r="Q194" i="119"/>
  <c r="P194" i="119"/>
  <c r="O194" i="119"/>
  <c r="N194" i="119"/>
  <c r="M194" i="119"/>
  <c r="L194" i="119"/>
  <c r="K194" i="119"/>
  <c r="J194" i="119"/>
  <c r="I194" i="119"/>
  <c r="H194" i="119"/>
  <c r="G194" i="119"/>
  <c r="F194" i="119"/>
  <c r="E194" i="119"/>
  <c r="D194" i="119"/>
  <c r="A194" i="119"/>
  <c r="AA193" i="119"/>
  <c r="Z193" i="119"/>
  <c r="Y193" i="119"/>
  <c r="X193" i="119"/>
  <c r="W193" i="119"/>
  <c r="V193" i="119"/>
  <c r="U193" i="119"/>
  <c r="T193" i="119"/>
  <c r="S193" i="119"/>
  <c r="R193" i="119"/>
  <c r="Q193" i="119"/>
  <c r="P193" i="119"/>
  <c r="O193" i="119"/>
  <c r="N193" i="119"/>
  <c r="M193" i="119"/>
  <c r="L193" i="119"/>
  <c r="K193" i="119"/>
  <c r="J193" i="119"/>
  <c r="I193" i="119"/>
  <c r="H193" i="119"/>
  <c r="G193" i="119"/>
  <c r="F193" i="119"/>
  <c r="E193" i="119"/>
  <c r="D193" i="119"/>
  <c r="A193" i="119"/>
  <c r="AA192" i="119"/>
  <c r="Z192" i="119"/>
  <c r="Y192" i="119"/>
  <c r="X192" i="119"/>
  <c r="W192" i="119"/>
  <c r="V192" i="119"/>
  <c r="U192" i="119"/>
  <c r="T192" i="119"/>
  <c r="S192" i="119"/>
  <c r="R192" i="119"/>
  <c r="Q192" i="119"/>
  <c r="P192" i="119"/>
  <c r="O192" i="119"/>
  <c r="N192" i="119"/>
  <c r="M192" i="119"/>
  <c r="L192" i="119"/>
  <c r="K192" i="119"/>
  <c r="J192" i="119"/>
  <c r="I192" i="119"/>
  <c r="H192" i="119"/>
  <c r="G192" i="119"/>
  <c r="F192" i="119"/>
  <c r="E192" i="119"/>
  <c r="D192" i="119"/>
  <c r="A192" i="119"/>
  <c r="AA191" i="119"/>
  <c r="Z191" i="119"/>
  <c r="Y191" i="119"/>
  <c r="X191" i="119"/>
  <c r="W191" i="119"/>
  <c r="V191" i="119"/>
  <c r="U191" i="119"/>
  <c r="T191" i="119"/>
  <c r="S191" i="119"/>
  <c r="R191" i="119"/>
  <c r="Q191" i="119"/>
  <c r="P191" i="119"/>
  <c r="O191" i="119"/>
  <c r="N191" i="119"/>
  <c r="M191" i="119"/>
  <c r="L191" i="119"/>
  <c r="K191" i="119"/>
  <c r="J191" i="119"/>
  <c r="I191" i="119"/>
  <c r="H191" i="119"/>
  <c r="G191" i="119"/>
  <c r="F191" i="119"/>
  <c r="E191" i="119"/>
  <c r="D191" i="119"/>
  <c r="A191" i="119"/>
  <c r="AA190" i="119"/>
  <c r="Z190" i="119"/>
  <c r="Y190" i="119"/>
  <c r="X190" i="119"/>
  <c r="W190" i="119"/>
  <c r="V190" i="119"/>
  <c r="U190" i="119"/>
  <c r="T190" i="119"/>
  <c r="S190" i="119"/>
  <c r="R190" i="119"/>
  <c r="Q190" i="119"/>
  <c r="P190" i="119"/>
  <c r="O190" i="119"/>
  <c r="N190" i="119"/>
  <c r="M190" i="119"/>
  <c r="L190" i="119"/>
  <c r="K190" i="119"/>
  <c r="J190" i="119"/>
  <c r="I190" i="119"/>
  <c r="H190" i="119"/>
  <c r="G190" i="119"/>
  <c r="F190" i="119"/>
  <c r="E190" i="119"/>
  <c r="D190" i="119"/>
  <c r="A190" i="119"/>
  <c r="A189" i="119"/>
  <c r="A188" i="119"/>
  <c r="A187" i="119"/>
  <c r="A186" i="119"/>
  <c r="AA185" i="119"/>
  <c r="Z185" i="119"/>
  <c r="Y185" i="119"/>
  <c r="X185" i="119"/>
  <c r="W185" i="119"/>
  <c r="V185" i="119"/>
  <c r="U185" i="119"/>
  <c r="T185" i="119"/>
  <c r="S185" i="119"/>
  <c r="R185" i="119"/>
  <c r="Q185" i="119"/>
  <c r="P185" i="119"/>
  <c r="O185" i="119"/>
  <c r="N185" i="119"/>
  <c r="M185" i="119"/>
  <c r="L185" i="119"/>
  <c r="K185" i="119"/>
  <c r="J185" i="119"/>
  <c r="I185" i="119"/>
  <c r="H185" i="119"/>
  <c r="G185" i="119"/>
  <c r="F185" i="119"/>
  <c r="E185" i="119"/>
  <c r="D185" i="119"/>
  <c r="A185" i="119"/>
  <c r="AA184" i="119"/>
  <c r="Z184" i="119"/>
  <c r="Y184" i="119"/>
  <c r="X184" i="119"/>
  <c r="W184" i="119"/>
  <c r="V184" i="119"/>
  <c r="U184" i="119"/>
  <c r="T184" i="119"/>
  <c r="S184" i="119"/>
  <c r="R184" i="119"/>
  <c r="Q184" i="119"/>
  <c r="P184" i="119"/>
  <c r="O184" i="119"/>
  <c r="N184" i="119"/>
  <c r="M184" i="119"/>
  <c r="L184" i="119"/>
  <c r="K184" i="119"/>
  <c r="J184" i="119"/>
  <c r="I184" i="119"/>
  <c r="H184" i="119"/>
  <c r="G184" i="119"/>
  <c r="F184" i="119"/>
  <c r="E184" i="119"/>
  <c r="D184" i="119"/>
  <c r="A184" i="119"/>
  <c r="AA183" i="119"/>
  <c r="Z183" i="119"/>
  <c r="Y183" i="119"/>
  <c r="X183" i="119"/>
  <c r="W183" i="119"/>
  <c r="V183" i="119"/>
  <c r="U183" i="119"/>
  <c r="T183" i="119"/>
  <c r="S183" i="119"/>
  <c r="R183" i="119"/>
  <c r="Q183" i="119"/>
  <c r="P183" i="119"/>
  <c r="O183" i="119"/>
  <c r="N183" i="119"/>
  <c r="M183" i="119"/>
  <c r="L183" i="119"/>
  <c r="K183" i="119"/>
  <c r="J183" i="119"/>
  <c r="I183" i="119"/>
  <c r="H183" i="119"/>
  <c r="G183" i="119"/>
  <c r="F183" i="119"/>
  <c r="E183" i="119"/>
  <c r="D183" i="119"/>
  <c r="A183" i="119"/>
  <c r="AA182" i="119"/>
  <c r="Z182" i="119"/>
  <c r="Y182" i="119"/>
  <c r="X182" i="119"/>
  <c r="W182" i="119"/>
  <c r="V182" i="119"/>
  <c r="U182" i="119"/>
  <c r="T182" i="119"/>
  <c r="S182" i="119"/>
  <c r="R182" i="119"/>
  <c r="Q182" i="119"/>
  <c r="P182" i="119"/>
  <c r="O182" i="119"/>
  <c r="N182" i="119"/>
  <c r="M182" i="119"/>
  <c r="L182" i="119"/>
  <c r="K182" i="119"/>
  <c r="J182" i="119"/>
  <c r="I182" i="119"/>
  <c r="H182" i="119"/>
  <c r="G182" i="119"/>
  <c r="F182" i="119"/>
  <c r="E182" i="119"/>
  <c r="D182" i="119"/>
  <c r="A182" i="119"/>
  <c r="AA181" i="119"/>
  <c r="Z181" i="119"/>
  <c r="Y181" i="119"/>
  <c r="X181" i="119"/>
  <c r="W181" i="119"/>
  <c r="V181" i="119"/>
  <c r="U181" i="119"/>
  <c r="T181" i="119"/>
  <c r="S181" i="119"/>
  <c r="R181" i="119"/>
  <c r="Q181" i="119"/>
  <c r="P181" i="119"/>
  <c r="O181" i="119"/>
  <c r="N181" i="119"/>
  <c r="M181" i="119"/>
  <c r="L181" i="119"/>
  <c r="K181" i="119"/>
  <c r="J181" i="119"/>
  <c r="I181" i="119"/>
  <c r="H181" i="119"/>
  <c r="G181" i="119"/>
  <c r="F181" i="119"/>
  <c r="E181" i="119"/>
  <c r="D181" i="119"/>
  <c r="A181" i="119"/>
  <c r="A180" i="119"/>
  <c r="A179" i="119"/>
  <c r="A178" i="119"/>
  <c r="A177" i="119"/>
  <c r="AA176" i="119"/>
  <c r="Z176" i="119"/>
  <c r="Y176" i="119"/>
  <c r="X176" i="119"/>
  <c r="W176" i="119"/>
  <c r="V176" i="119"/>
  <c r="U176" i="119"/>
  <c r="T176" i="119"/>
  <c r="S176" i="119"/>
  <c r="R176" i="119"/>
  <c r="Q176" i="119"/>
  <c r="P176" i="119"/>
  <c r="O176" i="119"/>
  <c r="N176" i="119"/>
  <c r="M176" i="119"/>
  <c r="L176" i="119"/>
  <c r="K176" i="119"/>
  <c r="J176" i="119"/>
  <c r="I176" i="119"/>
  <c r="H176" i="119"/>
  <c r="G176" i="119"/>
  <c r="F176" i="119"/>
  <c r="E176" i="119"/>
  <c r="D176" i="119"/>
  <c r="A176" i="119"/>
  <c r="AA175" i="119"/>
  <c r="Z175" i="119"/>
  <c r="Y175" i="119"/>
  <c r="X175" i="119"/>
  <c r="W175" i="119"/>
  <c r="V175" i="119"/>
  <c r="U175" i="119"/>
  <c r="T175" i="119"/>
  <c r="S175" i="119"/>
  <c r="R175" i="119"/>
  <c r="Q175" i="119"/>
  <c r="P175" i="119"/>
  <c r="O175" i="119"/>
  <c r="N175" i="119"/>
  <c r="M175" i="119"/>
  <c r="L175" i="119"/>
  <c r="K175" i="119"/>
  <c r="J175" i="119"/>
  <c r="I175" i="119"/>
  <c r="H175" i="119"/>
  <c r="G175" i="119"/>
  <c r="F175" i="119"/>
  <c r="E175" i="119"/>
  <c r="D175" i="119"/>
  <c r="A175" i="119"/>
  <c r="AA174" i="119"/>
  <c r="Z174" i="119"/>
  <c r="Y174" i="119"/>
  <c r="X174" i="119"/>
  <c r="W174" i="119"/>
  <c r="V174" i="119"/>
  <c r="U174" i="119"/>
  <c r="T174" i="119"/>
  <c r="S174" i="119"/>
  <c r="R174" i="119"/>
  <c r="Q174" i="119"/>
  <c r="P174" i="119"/>
  <c r="O174" i="119"/>
  <c r="N174" i="119"/>
  <c r="M174" i="119"/>
  <c r="L174" i="119"/>
  <c r="K174" i="119"/>
  <c r="J174" i="119"/>
  <c r="I174" i="119"/>
  <c r="H174" i="119"/>
  <c r="G174" i="119"/>
  <c r="F174" i="119"/>
  <c r="E174" i="119"/>
  <c r="D174" i="119"/>
  <c r="A174" i="119"/>
  <c r="AA173" i="119"/>
  <c r="Z173" i="119"/>
  <c r="Y173" i="119"/>
  <c r="X173" i="119"/>
  <c r="W173" i="119"/>
  <c r="V173" i="119"/>
  <c r="U173" i="119"/>
  <c r="T173" i="119"/>
  <c r="S173" i="119"/>
  <c r="R173" i="119"/>
  <c r="Q173" i="119"/>
  <c r="P173" i="119"/>
  <c r="O173" i="119"/>
  <c r="N173" i="119"/>
  <c r="M173" i="119"/>
  <c r="L173" i="119"/>
  <c r="K173" i="119"/>
  <c r="J173" i="119"/>
  <c r="I173" i="119"/>
  <c r="H173" i="119"/>
  <c r="G173" i="119"/>
  <c r="F173" i="119"/>
  <c r="E173" i="119"/>
  <c r="D173" i="119"/>
  <c r="A173" i="119"/>
  <c r="AA172" i="119"/>
  <c r="Z172" i="119"/>
  <c r="Y172" i="119"/>
  <c r="X172" i="119"/>
  <c r="W172" i="119"/>
  <c r="V172" i="119"/>
  <c r="U172" i="119"/>
  <c r="T172" i="119"/>
  <c r="S172" i="119"/>
  <c r="R172" i="119"/>
  <c r="Q172" i="119"/>
  <c r="P172" i="119"/>
  <c r="O172" i="119"/>
  <c r="N172" i="119"/>
  <c r="M172" i="119"/>
  <c r="L172" i="119"/>
  <c r="K172" i="119"/>
  <c r="J172" i="119"/>
  <c r="I172" i="119"/>
  <c r="H172" i="119"/>
  <c r="G172" i="119"/>
  <c r="F172" i="119"/>
  <c r="E172" i="119"/>
  <c r="D172" i="119"/>
  <c r="A172" i="119"/>
  <c r="A171" i="119"/>
  <c r="A170" i="119"/>
  <c r="A169" i="119"/>
  <c r="A168" i="119"/>
  <c r="AA167" i="119"/>
  <c r="Z167" i="119"/>
  <c r="Y167" i="119"/>
  <c r="X167" i="119"/>
  <c r="W167" i="119"/>
  <c r="V167" i="119"/>
  <c r="U167" i="119"/>
  <c r="T167" i="119"/>
  <c r="S167" i="119"/>
  <c r="R167" i="119"/>
  <c r="Q167" i="119"/>
  <c r="P167" i="119"/>
  <c r="O167" i="119"/>
  <c r="N167" i="119"/>
  <c r="M167" i="119"/>
  <c r="L167" i="119"/>
  <c r="K167" i="119"/>
  <c r="J167" i="119"/>
  <c r="I167" i="119"/>
  <c r="H167" i="119"/>
  <c r="G167" i="119"/>
  <c r="F167" i="119"/>
  <c r="E167" i="119"/>
  <c r="D167" i="119"/>
  <c r="A167" i="119"/>
  <c r="AA166" i="119"/>
  <c r="Z166" i="119"/>
  <c r="Y166" i="119"/>
  <c r="X166" i="119"/>
  <c r="W166" i="119"/>
  <c r="V166" i="119"/>
  <c r="U166" i="119"/>
  <c r="T166" i="119"/>
  <c r="S166" i="119"/>
  <c r="R166" i="119"/>
  <c r="Q166" i="119"/>
  <c r="P166" i="119"/>
  <c r="O166" i="119"/>
  <c r="N166" i="119"/>
  <c r="M166" i="119"/>
  <c r="L166" i="119"/>
  <c r="K166" i="119"/>
  <c r="J166" i="119"/>
  <c r="I166" i="119"/>
  <c r="H166" i="119"/>
  <c r="G166" i="119"/>
  <c r="F166" i="119"/>
  <c r="E166" i="119"/>
  <c r="D166" i="119"/>
  <c r="A166" i="119"/>
  <c r="AA165" i="119"/>
  <c r="Z165" i="119"/>
  <c r="Y165" i="119"/>
  <c r="X165" i="119"/>
  <c r="W165" i="119"/>
  <c r="V165" i="119"/>
  <c r="U165" i="119"/>
  <c r="T165" i="119"/>
  <c r="S165" i="119"/>
  <c r="R165" i="119"/>
  <c r="Q165" i="119"/>
  <c r="P165" i="119"/>
  <c r="O165" i="119"/>
  <c r="N165" i="119"/>
  <c r="M165" i="119"/>
  <c r="L165" i="119"/>
  <c r="K165" i="119"/>
  <c r="J165" i="119"/>
  <c r="I165" i="119"/>
  <c r="H165" i="119"/>
  <c r="G165" i="119"/>
  <c r="F165" i="119"/>
  <c r="E165" i="119"/>
  <c r="D165" i="119"/>
  <c r="A165" i="119"/>
  <c r="AA164" i="119"/>
  <c r="Z164" i="119"/>
  <c r="Y164" i="119"/>
  <c r="X164" i="119"/>
  <c r="W164" i="119"/>
  <c r="V164" i="119"/>
  <c r="U164" i="119"/>
  <c r="T164" i="119"/>
  <c r="S164" i="119"/>
  <c r="R164" i="119"/>
  <c r="Q164" i="119"/>
  <c r="P164" i="119"/>
  <c r="O164" i="119"/>
  <c r="N164" i="119"/>
  <c r="M164" i="119"/>
  <c r="L164" i="119"/>
  <c r="K164" i="119"/>
  <c r="J164" i="119"/>
  <c r="I164" i="119"/>
  <c r="H164" i="119"/>
  <c r="G164" i="119"/>
  <c r="F164" i="119"/>
  <c r="E164" i="119"/>
  <c r="D164" i="119"/>
  <c r="A164" i="119"/>
  <c r="AA163" i="119"/>
  <c r="Z163" i="119"/>
  <c r="Y163" i="119"/>
  <c r="X163" i="119"/>
  <c r="W163" i="119"/>
  <c r="V163" i="119"/>
  <c r="U163" i="119"/>
  <c r="T163" i="119"/>
  <c r="S163" i="119"/>
  <c r="R163" i="119"/>
  <c r="Q163" i="119"/>
  <c r="P163" i="119"/>
  <c r="O163" i="119"/>
  <c r="N163" i="119"/>
  <c r="M163" i="119"/>
  <c r="L163" i="119"/>
  <c r="K163" i="119"/>
  <c r="J163" i="119"/>
  <c r="I163" i="119"/>
  <c r="H163" i="119"/>
  <c r="G163" i="119"/>
  <c r="F163" i="119"/>
  <c r="E163" i="119"/>
  <c r="D163" i="119"/>
  <c r="A163" i="119"/>
  <c r="A162" i="119"/>
  <c r="A161" i="119"/>
  <c r="A160" i="119"/>
  <c r="A159" i="119"/>
  <c r="AA158" i="119"/>
  <c r="Z158" i="119"/>
  <c r="Y158" i="119"/>
  <c r="X158" i="119"/>
  <c r="W158" i="119"/>
  <c r="V158" i="119"/>
  <c r="U158" i="119"/>
  <c r="T158" i="119"/>
  <c r="S158" i="119"/>
  <c r="R158" i="119"/>
  <c r="Q158" i="119"/>
  <c r="P158" i="119"/>
  <c r="O158" i="119"/>
  <c r="N158" i="119"/>
  <c r="M158" i="119"/>
  <c r="L158" i="119"/>
  <c r="K158" i="119"/>
  <c r="J158" i="119"/>
  <c r="I158" i="119"/>
  <c r="H158" i="119"/>
  <c r="G158" i="119"/>
  <c r="F158" i="119"/>
  <c r="E158" i="119"/>
  <c r="D158" i="119"/>
  <c r="A158" i="119"/>
  <c r="AA157" i="119"/>
  <c r="Z157" i="119"/>
  <c r="Y157" i="119"/>
  <c r="X157" i="119"/>
  <c r="W157" i="119"/>
  <c r="V157" i="119"/>
  <c r="U157" i="119"/>
  <c r="T157" i="119"/>
  <c r="S157" i="119"/>
  <c r="R157" i="119"/>
  <c r="Q157" i="119"/>
  <c r="P157" i="119"/>
  <c r="O157" i="119"/>
  <c r="N157" i="119"/>
  <c r="M157" i="119"/>
  <c r="L157" i="119"/>
  <c r="K157" i="119"/>
  <c r="J157" i="119"/>
  <c r="I157" i="119"/>
  <c r="H157" i="119"/>
  <c r="G157" i="119"/>
  <c r="F157" i="119"/>
  <c r="E157" i="119"/>
  <c r="D157" i="119"/>
  <c r="A157" i="119"/>
  <c r="AA156" i="119"/>
  <c r="Z156" i="119"/>
  <c r="Y156" i="119"/>
  <c r="X156" i="119"/>
  <c r="W156" i="119"/>
  <c r="V156" i="119"/>
  <c r="U156" i="119"/>
  <c r="T156" i="119"/>
  <c r="S156" i="119"/>
  <c r="R156" i="119"/>
  <c r="Q156" i="119"/>
  <c r="P156" i="119"/>
  <c r="O156" i="119"/>
  <c r="N156" i="119"/>
  <c r="M156" i="119"/>
  <c r="L156" i="119"/>
  <c r="K156" i="119"/>
  <c r="J156" i="119"/>
  <c r="I156" i="119"/>
  <c r="H156" i="119"/>
  <c r="G156" i="119"/>
  <c r="F156" i="119"/>
  <c r="E156" i="119"/>
  <c r="D156" i="119"/>
  <c r="A156" i="119"/>
  <c r="AA155" i="119"/>
  <c r="Z155" i="119"/>
  <c r="Y155" i="119"/>
  <c r="X155" i="119"/>
  <c r="W155" i="119"/>
  <c r="V155" i="119"/>
  <c r="U155" i="119"/>
  <c r="T155" i="119"/>
  <c r="S155" i="119"/>
  <c r="R155" i="119"/>
  <c r="Q155" i="119"/>
  <c r="P155" i="119"/>
  <c r="O155" i="119"/>
  <c r="N155" i="119"/>
  <c r="M155" i="119"/>
  <c r="L155" i="119"/>
  <c r="K155" i="119"/>
  <c r="J155" i="119"/>
  <c r="I155" i="119"/>
  <c r="H155" i="119"/>
  <c r="G155" i="119"/>
  <c r="F155" i="119"/>
  <c r="E155" i="119"/>
  <c r="D155" i="119"/>
  <c r="A155" i="119"/>
  <c r="AA154" i="119"/>
  <c r="Z154" i="119"/>
  <c r="Y154" i="119"/>
  <c r="X154" i="119"/>
  <c r="W154" i="119"/>
  <c r="V154" i="119"/>
  <c r="U154" i="119"/>
  <c r="T154" i="119"/>
  <c r="S154" i="119"/>
  <c r="R154" i="119"/>
  <c r="Q154" i="119"/>
  <c r="P154" i="119"/>
  <c r="O154" i="119"/>
  <c r="N154" i="119"/>
  <c r="M154" i="119"/>
  <c r="L154" i="119"/>
  <c r="K154" i="119"/>
  <c r="J154" i="119"/>
  <c r="I154" i="119"/>
  <c r="H154" i="119"/>
  <c r="G154" i="119"/>
  <c r="F154" i="119"/>
  <c r="E154" i="119"/>
  <c r="D154" i="119"/>
  <c r="A154" i="119"/>
  <c r="A153" i="119"/>
  <c r="A152" i="119"/>
  <c r="A151" i="119"/>
  <c r="A150" i="119"/>
  <c r="AA149" i="119"/>
  <c r="Z149" i="119"/>
  <c r="Y149" i="119"/>
  <c r="X149" i="119"/>
  <c r="W149" i="119"/>
  <c r="V149" i="119"/>
  <c r="U149" i="119"/>
  <c r="T149" i="119"/>
  <c r="S149" i="119"/>
  <c r="R149" i="119"/>
  <c r="Q149" i="119"/>
  <c r="P149" i="119"/>
  <c r="O149" i="119"/>
  <c r="N149" i="119"/>
  <c r="M149" i="119"/>
  <c r="L149" i="119"/>
  <c r="K149" i="119"/>
  <c r="J149" i="119"/>
  <c r="I149" i="119"/>
  <c r="H149" i="119"/>
  <c r="G149" i="119"/>
  <c r="F149" i="119"/>
  <c r="E149" i="119"/>
  <c r="D149" i="119"/>
  <c r="A149" i="119"/>
  <c r="AA148" i="119"/>
  <c r="Z148" i="119"/>
  <c r="Y148" i="119"/>
  <c r="X148" i="119"/>
  <c r="W148" i="119"/>
  <c r="V148" i="119"/>
  <c r="U148" i="119"/>
  <c r="T148" i="119"/>
  <c r="S148" i="119"/>
  <c r="R148" i="119"/>
  <c r="Q148" i="119"/>
  <c r="P148" i="119"/>
  <c r="O148" i="119"/>
  <c r="N148" i="119"/>
  <c r="M148" i="119"/>
  <c r="L148" i="119"/>
  <c r="K148" i="119"/>
  <c r="J148" i="119"/>
  <c r="I148" i="119"/>
  <c r="H148" i="119"/>
  <c r="G148" i="119"/>
  <c r="F148" i="119"/>
  <c r="E148" i="119"/>
  <c r="D148" i="119"/>
  <c r="A148" i="119"/>
  <c r="AA147" i="119"/>
  <c r="Z147" i="119"/>
  <c r="Y147" i="119"/>
  <c r="X147" i="119"/>
  <c r="W147" i="119"/>
  <c r="V147" i="119"/>
  <c r="U147" i="119"/>
  <c r="T147" i="119"/>
  <c r="S147" i="119"/>
  <c r="R147" i="119"/>
  <c r="Q147" i="119"/>
  <c r="P147" i="119"/>
  <c r="O147" i="119"/>
  <c r="N147" i="119"/>
  <c r="M147" i="119"/>
  <c r="L147" i="119"/>
  <c r="K147" i="119"/>
  <c r="J147" i="119"/>
  <c r="I147" i="119"/>
  <c r="H147" i="119"/>
  <c r="G147" i="119"/>
  <c r="F147" i="119"/>
  <c r="E147" i="119"/>
  <c r="D147" i="119"/>
  <c r="A147" i="119"/>
  <c r="AA146" i="119"/>
  <c r="Z146" i="119"/>
  <c r="Y146" i="119"/>
  <c r="X146" i="119"/>
  <c r="W146" i="119"/>
  <c r="V146" i="119"/>
  <c r="U146" i="119"/>
  <c r="T146" i="119"/>
  <c r="S146" i="119"/>
  <c r="R146" i="119"/>
  <c r="Q146" i="119"/>
  <c r="P146" i="119"/>
  <c r="O146" i="119"/>
  <c r="N146" i="119"/>
  <c r="M146" i="119"/>
  <c r="L146" i="119"/>
  <c r="K146" i="119"/>
  <c r="J146" i="119"/>
  <c r="I146" i="119"/>
  <c r="H146" i="119"/>
  <c r="G146" i="119"/>
  <c r="F146" i="119"/>
  <c r="E146" i="119"/>
  <c r="D146" i="119"/>
  <c r="A146" i="119"/>
  <c r="AA145" i="119"/>
  <c r="Z145" i="119"/>
  <c r="Y145" i="119"/>
  <c r="X145" i="119"/>
  <c r="W145" i="119"/>
  <c r="V145" i="119"/>
  <c r="U145" i="119"/>
  <c r="T145" i="119"/>
  <c r="S145" i="119"/>
  <c r="R145" i="119"/>
  <c r="Q145" i="119"/>
  <c r="P145" i="119"/>
  <c r="O145" i="119"/>
  <c r="N145" i="119"/>
  <c r="M145" i="119"/>
  <c r="L145" i="119"/>
  <c r="K145" i="119"/>
  <c r="J145" i="119"/>
  <c r="I145" i="119"/>
  <c r="H145" i="119"/>
  <c r="G145" i="119"/>
  <c r="F145" i="119"/>
  <c r="E145" i="119"/>
  <c r="D145" i="119"/>
  <c r="A145" i="119"/>
  <c r="A144" i="119"/>
  <c r="A143" i="119"/>
  <c r="A142" i="119"/>
  <c r="A141" i="119"/>
  <c r="AA140" i="119"/>
  <c r="Z140" i="119"/>
  <c r="Y140" i="119"/>
  <c r="X140" i="119"/>
  <c r="W140" i="119"/>
  <c r="V140" i="119"/>
  <c r="U140" i="119"/>
  <c r="T140" i="119"/>
  <c r="S140" i="119"/>
  <c r="R140" i="119"/>
  <c r="Q140" i="119"/>
  <c r="P140" i="119"/>
  <c r="O140" i="119"/>
  <c r="N140" i="119"/>
  <c r="M140" i="119"/>
  <c r="L140" i="119"/>
  <c r="K140" i="119"/>
  <c r="J140" i="119"/>
  <c r="I140" i="119"/>
  <c r="H140" i="119"/>
  <c r="G140" i="119"/>
  <c r="F140" i="119"/>
  <c r="E140" i="119"/>
  <c r="D140" i="119"/>
  <c r="A140" i="119"/>
  <c r="AA139" i="119"/>
  <c r="Z139" i="119"/>
  <c r="Y139" i="119"/>
  <c r="X139" i="119"/>
  <c r="W139" i="119"/>
  <c r="V139" i="119"/>
  <c r="U139" i="119"/>
  <c r="T139" i="119"/>
  <c r="S139" i="119"/>
  <c r="R139" i="119"/>
  <c r="Q139" i="119"/>
  <c r="P139" i="119"/>
  <c r="O139" i="119"/>
  <c r="N139" i="119"/>
  <c r="M139" i="119"/>
  <c r="L139" i="119"/>
  <c r="K139" i="119"/>
  <c r="J139" i="119"/>
  <c r="I139" i="119"/>
  <c r="H139" i="119"/>
  <c r="G139" i="119"/>
  <c r="F139" i="119"/>
  <c r="E139" i="119"/>
  <c r="D139" i="119"/>
  <c r="A139" i="119"/>
  <c r="AA138" i="119"/>
  <c r="Z138" i="119"/>
  <c r="Y138" i="119"/>
  <c r="X138" i="119"/>
  <c r="W138" i="119"/>
  <c r="V138" i="119"/>
  <c r="U138" i="119"/>
  <c r="T138" i="119"/>
  <c r="S138" i="119"/>
  <c r="R138" i="119"/>
  <c r="Q138" i="119"/>
  <c r="P138" i="119"/>
  <c r="O138" i="119"/>
  <c r="N138" i="119"/>
  <c r="M138" i="119"/>
  <c r="L138" i="119"/>
  <c r="K138" i="119"/>
  <c r="J138" i="119"/>
  <c r="I138" i="119"/>
  <c r="H138" i="119"/>
  <c r="G138" i="119"/>
  <c r="F138" i="119"/>
  <c r="E138" i="119"/>
  <c r="D138" i="119"/>
  <c r="A138" i="119"/>
  <c r="AA137" i="119"/>
  <c r="Z137" i="119"/>
  <c r="Y137" i="119"/>
  <c r="X137" i="119"/>
  <c r="W137" i="119"/>
  <c r="V137" i="119"/>
  <c r="U137" i="119"/>
  <c r="T137" i="119"/>
  <c r="S137" i="119"/>
  <c r="R137" i="119"/>
  <c r="Q137" i="119"/>
  <c r="P137" i="119"/>
  <c r="O137" i="119"/>
  <c r="N137" i="119"/>
  <c r="M137" i="119"/>
  <c r="L137" i="119"/>
  <c r="K137" i="119"/>
  <c r="J137" i="119"/>
  <c r="I137" i="119"/>
  <c r="H137" i="119"/>
  <c r="G137" i="119"/>
  <c r="F137" i="119"/>
  <c r="E137" i="119"/>
  <c r="D137" i="119"/>
  <c r="A137" i="119"/>
  <c r="AA136" i="119"/>
  <c r="Z136" i="119"/>
  <c r="Y136" i="119"/>
  <c r="X136" i="119"/>
  <c r="W136" i="119"/>
  <c r="V136" i="119"/>
  <c r="U136" i="119"/>
  <c r="T136" i="119"/>
  <c r="S136" i="119"/>
  <c r="R136" i="119"/>
  <c r="Q136" i="119"/>
  <c r="P136" i="119"/>
  <c r="O136" i="119"/>
  <c r="N136" i="119"/>
  <c r="M136" i="119"/>
  <c r="L136" i="119"/>
  <c r="K136" i="119"/>
  <c r="J136" i="119"/>
  <c r="I136" i="119"/>
  <c r="H136" i="119"/>
  <c r="G136" i="119"/>
  <c r="F136" i="119"/>
  <c r="E136" i="119"/>
  <c r="D136" i="119"/>
  <c r="A136" i="119"/>
  <c r="A135" i="119"/>
  <c r="A134" i="119"/>
  <c r="A133" i="119"/>
  <c r="A132" i="119"/>
  <c r="AA131" i="119"/>
  <c r="Z131" i="119"/>
  <c r="Y131" i="119"/>
  <c r="X131" i="119"/>
  <c r="W131" i="119"/>
  <c r="V131" i="119"/>
  <c r="U131" i="119"/>
  <c r="T131" i="119"/>
  <c r="S131" i="119"/>
  <c r="R131" i="119"/>
  <c r="Q131" i="119"/>
  <c r="P131" i="119"/>
  <c r="O131" i="119"/>
  <c r="N131" i="119"/>
  <c r="M131" i="119"/>
  <c r="L131" i="119"/>
  <c r="K131" i="119"/>
  <c r="J131" i="119"/>
  <c r="I131" i="119"/>
  <c r="H131" i="119"/>
  <c r="G131" i="119"/>
  <c r="F131" i="119"/>
  <c r="E131" i="119"/>
  <c r="D131" i="119"/>
  <c r="A131" i="119"/>
  <c r="AA130" i="119"/>
  <c r="Z130" i="119"/>
  <c r="Y130" i="119"/>
  <c r="X130" i="119"/>
  <c r="W130" i="119"/>
  <c r="V130" i="119"/>
  <c r="U130" i="119"/>
  <c r="T130" i="119"/>
  <c r="S130" i="119"/>
  <c r="R130" i="119"/>
  <c r="Q130" i="119"/>
  <c r="P130" i="119"/>
  <c r="O130" i="119"/>
  <c r="N130" i="119"/>
  <c r="M130" i="119"/>
  <c r="L130" i="119"/>
  <c r="K130" i="119"/>
  <c r="J130" i="119"/>
  <c r="I130" i="119"/>
  <c r="H130" i="119"/>
  <c r="G130" i="119"/>
  <c r="F130" i="119"/>
  <c r="E130" i="119"/>
  <c r="D130" i="119"/>
  <c r="A130" i="119"/>
  <c r="AA129" i="119"/>
  <c r="Z129" i="119"/>
  <c r="Y129" i="119"/>
  <c r="X129" i="119"/>
  <c r="W129" i="119"/>
  <c r="V129" i="119"/>
  <c r="U129" i="119"/>
  <c r="T129" i="119"/>
  <c r="S129" i="119"/>
  <c r="R129" i="119"/>
  <c r="Q129" i="119"/>
  <c r="P129" i="119"/>
  <c r="O129" i="119"/>
  <c r="N129" i="119"/>
  <c r="M129" i="119"/>
  <c r="L129" i="119"/>
  <c r="K129" i="119"/>
  <c r="J129" i="119"/>
  <c r="I129" i="119"/>
  <c r="H129" i="119"/>
  <c r="G129" i="119"/>
  <c r="F129" i="119"/>
  <c r="E129" i="119"/>
  <c r="D129" i="119"/>
  <c r="A129" i="119"/>
  <c r="AA128" i="119"/>
  <c r="Z128" i="119"/>
  <c r="Y128" i="119"/>
  <c r="X128" i="119"/>
  <c r="W128" i="119"/>
  <c r="V128" i="119"/>
  <c r="U128" i="119"/>
  <c r="T128" i="119"/>
  <c r="S128" i="119"/>
  <c r="R128" i="119"/>
  <c r="Q128" i="119"/>
  <c r="P128" i="119"/>
  <c r="O128" i="119"/>
  <c r="N128" i="119"/>
  <c r="M128" i="119"/>
  <c r="L128" i="119"/>
  <c r="K128" i="119"/>
  <c r="J128" i="119"/>
  <c r="I128" i="119"/>
  <c r="H128" i="119"/>
  <c r="G128" i="119"/>
  <c r="F128" i="119"/>
  <c r="E128" i="119"/>
  <c r="D128" i="119"/>
  <c r="A128" i="119"/>
  <c r="AA127" i="119"/>
  <c r="Z127" i="119"/>
  <c r="Y127" i="119"/>
  <c r="X127" i="119"/>
  <c r="W127" i="119"/>
  <c r="V127" i="119"/>
  <c r="U127" i="119"/>
  <c r="T127" i="119"/>
  <c r="S127" i="119"/>
  <c r="R127" i="119"/>
  <c r="Q127" i="119"/>
  <c r="P127" i="119"/>
  <c r="O127" i="119"/>
  <c r="N127" i="119"/>
  <c r="M127" i="119"/>
  <c r="L127" i="119"/>
  <c r="K127" i="119"/>
  <c r="J127" i="119"/>
  <c r="I127" i="119"/>
  <c r="H127" i="119"/>
  <c r="G127" i="119"/>
  <c r="F127" i="119"/>
  <c r="E127" i="119"/>
  <c r="D127" i="119"/>
  <c r="A127" i="119"/>
  <c r="A126" i="119"/>
  <c r="A125" i="119"/>
  <c r="A124" i="119"/>
  <c r="A123" i="119"/>
  <c r="AA122" i="119"/>
  <c r="Z122" i="119"/>
  <c r="Y122" i="119"/>
  <c r="X122" i="119"/>
  <c r="W122" i="119"/>
  <c r="V122" i="119"/>
  <c r="U122" i="119"/>
  <c r="T122" i="119"/>
  <c r="S122" i="119"/>
  <c r="R122" i="119"/>
  <c r="Q122" i="119"/>
  <c r="P122" i="119"/>
  <c r="O122" i="119"/>
  <c r="N122" i="119"/>
  <c r="M122" i="119"/>
  <c r="L122" i="119"/>
  <c r="K122" i="119"/>
  <c r="J122" i="119"/>
  <c r="I122" i="119"/>
  <c r="H122" i="119"/>
  <c r="G122" i="119"/>
  <c r="F122" i="119"/>
  <c r="E122" i="119"/>
  <c r="D122" i="119"/>
  <c r="A122" i="119"/>
  <c r="AA121" i="119"/>
  <c r="Z121" i="119"/>
  <c r="Y121" i="119"/>
  <c r="X121" i="119"/>
  <c r="W121" i="119"/>
  <c r="V121" i="119"/>
  <c r="U121" i="119"/>
  <c r="T121" i="119"/>
  <c r="S121" i="119"/>
  <c r="R121" i="119"/>
  <c r="Q121" i="119"/>
  <c r="P121" i="119"/>
  <c r="O121" i="119"/>
  <c r="N121" i="119"/>
  <c r="M121" i="119"/>
  <c r="L121" i="119"/>
  <c r="K121" i="119"/>
  <c r="J121" i="119"/>
  <c r="I121" i="119"/>
  <c r="H121" i="119"/>
  <c r="G121" i="119"/>
  <c r="F121" i="119"/>
  <c r="E121" i="119"/>
  <c r="D121" i="119"/>
  <c r="A121" i="119"/>
  <c r="AA120" i="119"/>
  <c r="Z120" i="119"/>
  <c r="Y120" i="119"/>
  <c r="X120" i="119"/>
  <c r="W120" i="119"/>
  <c r="V120" i="119"/>
  <c r="U120" i="119"/>
  <c r="T120" i="119"/>
  <c r="S120" i="119"/>
  <c r="R120" i="119"/>
  <c r="Q120" i="119"/>
  <c r="P120" i="119"/>
  <c r="O120" i="119"/>
  <c r="N120" i="119"/>
  <c r="M120" i="119"/>
  <c r="L120" i="119"/>
  <c r="K120" i="119"/>
  <c r="J120" i="119"/>
  <c r="I120" i="119"/>
  <c r="H120" i="119"/>
  <c r="G120" i="119"/>
  <c r="F120" i="119"/>
  <c r="E120" i="119"/>
  <c r="D120" i="119"/>
  <c r="A120" i="119"/>
  <c r="AA119" i="119"/>
  <c r="Z119" i="119"/>
  <c r="Y119" i="119"/>
  <c r="X119" i="119"/>
  <c r="W119" i="119"/>
  <c r="V119" i="119"/>
  <c r="U119" i="119"/>
  <c r="T119" i="119"/>
  <c r="S119" i="119"/>
  <c r="R119" i="119"/>
  <c r="Q119" i="119"/>
  <c r="P119" i="119"/>
  <c r="O119" i="119"/>
  <c r="N119" i="119"/>
  <c r="M119" i="119"/>
  <c r="L119" i="119"/>
  <c r="K119" i="119"/>
  <c r="J119" i="119"/>
  <c r="I119" i="119"/>
  <c r="H119" i="119"/>
  <c r="G119" i="119"/>
  <c r="F119" i="119"/>
  <c r="E119" i="119"/>
  <c r="D119" i="119"/>
  <c r="A119" i="119"/>
  <c r="AA118" i="119"/>
  <c r="Z118" i="119"/>
  <c r="Y118" i="119"/>
  <c r="X118" i="119"/>
  <c r="W118" i="119"/>
  <c r="V118" i="119"/>
  <c r="U118" i="119"/>
  <c r="T118" i="119"/>
  <c r="S118" i="119"/>
  <c r="R118" i="119"/>
  <c r="Q118" i="119"/>
  <c r="P118" i="119"/>
  <c r="O118" i="119"/>
  <c r="N118" i="119"/>
  <c r="M118" i="119"/>
  <c r="L118" i="119"/>
  <c r="K118" i="119"/>
  <c r="J118" i="119"/>
  <c r="I118" i="119"/>
  <c r="H118" i="119"/>
  <c r="G118" i="119"/>
  <c r="F118" i="119"/>
  <c r="E118" i="119"/>
  <c r="D118" i="119"/>
  <c r="A118" i="119"/>
  <c r="A117" i="119"/>
  <c r="A116" i="119"/>
  <c r="A115" i="119"/>
  <c r="A114" i="119"/>
  <c r="AA113" i="119"/>
  <c r="Z113" i="119"/>
  <c r="Y113" i="119"/>
  <c r="X113" i="119"/>
  <c r="W113" i="119"/>
  <c r="V113" i="119"/>
  <c r="U113" i="119"/>
  <c r="T113" i="119"/>
  <c r="S113" i="119"/>
  <c r="R113" i="119"/>
  <c r="Q113" i="119"/>
  <c r="P113" i="119"/>
  <c r="O113" i="119"/>
  <c r="N113" i="119"/>
  <c r="M113" i="119"/>
  <c r="L113" i="119"/>
  <c r="K113" i="119"/>
  <c r="J113" i="119"/>
  <c r="I113" i="119"/>
  <c r="H113" i="119"/>
  <c r="G113" i="119"/>
  <c r="F113" i="119"/>
  <c r="E113" i="119"/>
  <c r="D113" i="119"/>
  <c r="A113" i="119"/>
  <c r="AA112" i="119"/>
  <c r="Z112" i="119"/>
  <c r="Y112" i="119"/>
  <c r="X112" i="119"/>
  <c r="W112" i="119"/>
  <c r="V112" i="119"/>
  <c r="U112" i="119"/>
  <c r="T112" i="119"/>
  <c r="S112" i="119"/>
  <c r="R112" i="119"/>
  <c r="Q112" i="119"/>
  <c r="P112" i="119"/>
  <c r="O112" i="119"/>
  <c r="N112" i="119"/>
  <c r="M112" i="119"/>
  <c r="L112" i="119"/>
  <c r="K112" i="119"/>
  <c r="J112" i="119"/>
  <c r="I112" i="119"/>
  <c r="H112" i="119"/>
  <c r="G112" i="119"/>
  <c r="F112" i="119"/>
  <c r="E112" i="119"/>
  <c r="D112" i="119"/>
  <c r="A112" i="119"/>
  <c r="AA111" i="119"/>
  <c r="Z111" i="119"/>
  <c r="Y111" i="119"/>
  <c r="X111" i="119"/>
  <c r="W111" i="119"/>
  <c r="V111" i="119"/>
  <c r="U111" i="119"/>
  <c r="T111" i="119"/>
  <c r="S111" i="119"/>
  <c r="R111" i="119"/>
  <c r="Q111" i="119"/>
  <c r="P111" i="119"/>
  <c r="O111" i="119"/>
  <c r="N111" i="119"/>
  <c r="M111" i="119"/>
  <c r="L111" i="119"/>
  <c r="K111" i="119"/>
  <c r="J111" i="119"/>
  <c r="I111" i="119"/>
  <c r="H111" i="119"/>
  <c r="G111" i="119"/>
  <c r="F111" i="119"/>
  <c r="E111" i="119"/>
  <c r="D111" i="119"/>
  <c r="A111" i="119"/>
  <c r="AA110" i="119"/>
  <c r="Z110" i="119"/>
  <c r="Y110" i="119"/>
  <c r="X110" i="119"/>
  <c r="W110" i="119"/>
  <c r="V110" i="119"/>
  <c r="U110" i="119"/>
  <c r="T110" i="119"/>
  <c r="S110" i="119"/>
  <c r="R110" i="119"/>
  <c r="Q110" i="119"/>
  <c r="P110" i="119"/>
  <c r="O110" i="119"/>
  <c r="N110" i="119"/>
  <c r="M110" i="119"/>
  <c r="L110" i="119"/>
  <c r="K110" i="119"/>
  <c r="J110" i="119"/>
  <c r="I110" i="119"/>
  <c r="H110" i="119"/>
  <c r="G110" i="119"/>
  <c r="F110" i="119"/>
  <c r="E110" i="119"/>
  <c r="D110" i="119"/>
  <c r="A110" i="119"/>
  <c r="AA109" i="119"/>
  <c r="Z109" i="119"/>
  <c r="Y109" i="119"/>
  <c r="X109" i="119"/>
  <c r="W109" i="119"/>
  <c r="V109" i="119"/>
  <c r="U109" i="119"/>
  <c r="T109" i="119"/>
  <c r="S109" i="119"/>
  <c r="R109" i="119"/>
  <c r="Q109" i="119"/>
  <c r="P109" i="119"/>
  <c r="O109" i="119"/>
  <c r="N109" i="119"/>
  <c r="M109" i="119"/>
  <c r="L109" i="119"/>
  <c r="K109" i="119"/>
  <c r="J109" i="119"/>
  <c r="I109" i="119"/>
  <c r="H109" i="119"/>
  <c r="G109" i="119"/>
  <c r="F109" i="119"/>
  <c r="E109" i="119"/>
  <c r="D109" i="119"/>
  <c r="A109" i="119"/>
  <c r="A108" i="119"/>
  <c r="A107" i="119"/>
  <c r="A106" i="119"/>
  <c r="A105" i="119"/>
  <c r="AA104" i="119"/>
  <c r="Z104" i="119"/>
  <c r="Y104" i="119"/>
  <c r="X104" i="119"/>
  <c r="W104" i="119"/>
  <c r="V104" i="119"/>
  <c r="U104" i="119"/>
  <c r="T104" i="119"/>
  <c r="S104" i="119"/>
  <c r="R104" i="119"/>
  <c r="Q104" i="119"/>
  <c r="P104" i="119"/>
  <c r="O104" i="119"/>
  <c r="N104" i="119"/>
  <c r="M104" i="119"/>
  <c r="L104" i="119"/>
  <c r="K104" i="119"/>
  <c r="J104" i="119"/>
  <c r="I104" i="119"/>
  <c r="H104" i="119"/>
  <c r="G104" i="119"/>
  <c r="F104" i="119"/>
  <c r="E104" i="119"/>
  <c r="D104" i="119"/>
  <c r="A104" i="119"/>
  <c r="AA103" i="119"/>
  <c r="Z103" i="119"/>
  <c r="Y103" i="119"/>
  <c r="X103" i="119"/>
  <c r="W103" i="119"/>
  <c r="V103" i="119"/>
  <c r="U103" i="119"/>
  <c r="T103" i="119"/>
  <c r="S103" i="119"/>
  <c r="R103" i="119"/>
  <c r="Q103" i="119"/>
  <c r="P103" i="119"/>
  <c r="O103" i="119"/>
  <c r="N103" i="119"/>
  <c r="M103" i="119"/>
  <c r="L103" i="119"/>
  <c r="K103" i="119"/>
  <c r="J103" i="119"/>
  <c r="I103" i="119"/>
  <c r="H103" i="119"/>
  <c r="G103" i="119"/>
  <c r="F103" i="119"/>
  <c r="E103" i="119"/>
  <c r="D103" i="119"/>
  <c r="A103" i="119"/>
  <c r="AA102" i="119"/>
  <c r="Z102" i="119"/>
  <c r="Y102" i="119"/>
  <c r="X102" i="119"/>
  <c r="W102" i="119"/>
  <c r="V102" i="119"/>
  <c r="U102" i="119"/>
  <c r="T102" i="119"/>
  <c r="S102" i="119"/>
  <c r="R102" i="119"/>
  <c r="Q102" i="119"/>
  <c r="P102" i="119"/>
  <c r="O102" i="119"/>
  <c r="N102" i="119"/>
  <c r="M102" i="119"/>
  <c r="L102" i="119"/>
  <c r="K102" i="119"/>
  <c r="J102" i="119"/>
  <c r="I102" i="119"/>
  <c r="H102" i="119"/>
  <c r="G102" i="119"/>
  <c r="F102" i="119"/>
  <c r="E102" i="119"/>
  <c r="D102" i="119"/>
  <c r="A102" i="119"/>
  <c r="AA101" i="119"/>
  <c r="Z101" i="119"/>
  <c r="Y101" i="119"/>
  <c r="X101" i="119"/>
  <c r="W101" i="119"/>
  <c r="V101" i="119"/>
  <c r="U101" i="119"/>
  <c r="T101" i="119"/>
  <c r="S101" i="119"/>
  <c r="R101" i="119"/>
  <c r="Q101" i="119"/>
  <c r="P101" i="119"/>
  <c r="O101" i="119"/>
  <c r="N101" i="119"/>
  <c r="M101" i="119"/>
  <c r="L101" i="119"/>
  <c r="K101" i="119"/>
  <c r="J101" i="119"/>
  <c r="I101" i="119"/>
  <c r="H101" i="119"/>
  <c r="G101" i="119"/>
  <c r="F101" i="119"/>
  <c r="E101" i="119"/>
  <c r="D101" i="119"/>
  <c r="A101" i="119"/>
  <c r="AA100" i="119"/>
  <c r="Z100" i="119"/>
  <c r="Y100" i="119"/>
  <c r="X100" i="119"/>
  <c r="W100" i="119"/>
  <c r="V100" i="119"/>
  <c r="U100" i="119"/>
  <c r="T100" i="119"/>
  <c r="S100" i="119"/>
  <c r="R100" i="119"/>
  <c r="Q100" i="119"/>
  <c r="P100" i="119"/>
  <c r="O100" i="119"/>
  <c r="N100" i="119"/>
  <c r="M100" i="119"/>
  <c r="L100" i="119"/>
  <c r="K100" i="119"/>
  <c r="J100" i="119"/>
  <c r="I100" i="119"/>
  <c r="H100" i="119"/>
  <c r="G100" i="119"/>
  <c r="F100" i="119"/>
  <c r="E100" i="119"/>
  <c r="D100" i="119"/>
  <c r="A100" i="119"/>
  <c r="A99" i="119"/>
  <c r="A98" i="119"/>
  <c r="A97" i="119"/>
  <c r="A96" i="119"/>
  <c r="AA95" i="119"/>
  <c r="Z95" i="119"/>
  <c r="Y95" i="119"/>
  <c r="X95" i="119"/>
  <c r="W95" i="119"/>
  <c r="V95" i="119"/>
  <c r="U95" i="119"/>
  <c r="T95" i="119"/>
  <c r="S95" i="119"/>
  <c r="R95" i="119"/>
  <c r="Q95" i="119"/>
  <c r="P95" i="119"/>
  <c r="O95" i="119"/>
  <c r="N95" i="119"/>
  <c r="M95" i="119"/>
  <c r="L95" i="119"/>
  <c r="K95" i="119"/>
  <c r="J95" i="119"/>
  <c r="I95" i="119"/>
  <c r="H95" i="119"/>
  <c r="G95" i="119"/>
  <c r="F95" i="119"/>
  <c r="E95" i="119"/>
  <c r="D95" i="119"/>
  <c r="A95" i="119"/>
  <c r="AA94" i="119"/>
  <c r="Z94" i="119"/>
  <c r="Y94" i="119"/>
  <c r="X94" i="119"/>
  <c r="W94" i="119"/>
  <c r="V94" i="119"/>
  <c r="U94" i="119"/>
  <c r="T94" i="119"/>
  <c r="S94" i="119"/>
  <c r="R94" i="119"/>
  <c r="Q94" i="119"/>
  <c r="P94" i="119"/>
  <c r="O94" i="119"/>
  <c r="N94" i="119"/>
  <c r="M94" i="119"/>
  <c r="L94" i="119"/>
  <c r="K94" i="119"/>
  <c r="J94" i="119"/>
  <c r="I94" i="119"/>
  <c r="H94" i="119"/>
  <c r="G94" i="119"/>
  <c r="F94" i="119"/>
  <c r="E94" i="119"/>
  <c r="D94" i="119"/>
  <c r="A94" i="119"/>
  <c r="AA93" i="119"/>
  <c r="Z93" i="119"/>
  <c r="Y93" i="119"/>
  <c r="X93" i="119"/>
  <c r="W93" i="119"/>
  <c r="V93" i="119"/>
  <c r="U93" i="119"/>
  <c r="T93" i="119"/>
  <c r="S93" i="119"/>
  <c r="R93" i="119"/>
  <c r="Q93" i="119"/>
  <c r="P93" i="119"/>
  <c r="O93" i="119"/>
  <c r="N93" i="119"/>
  <c r="M93" i="119"/>
  <c r="L93" i="119"/>
  <c r="K93" i="119"/>
  <c r="J93" i="119"/>
  <c r="I93" i="119"/>
  <c r="H93" i="119"/>
  <c r="G93" i="119"/>
  <c r="F93" i="119"/>
  <c r="E93" i="119"/>
  <c r="D93" i="119"/>
  <c r="A93" i="119"/>
  <c r="AA92" i="119"/>
  <c r="Z92" i="119"/>
  <c r="Y92" i="119"/>
  <c r="X92" i="119"/>
  <c r="W92" i="119"/>
  <c r="V92" i="119"/>
  <c r="U92" i="119"/>
  <c r="T92" i="119"/>
  <c r="S92" i="119"/>
  <c r="R92" i="119"/>
  <c r="Q92" i="119"/>
  <c r="P92" i="119"/>
  <c r="O92" i="119"/>
  <c r="N92" i="119"/>
  <c r="M92" i="119"/>
  <c r="L92" i="119"/>
  <c r="K92" i="119"/>
  <c r="J92" i="119"/>
  <c r="I92" i="119"/>
  <c r="H92" i="119"/>
  <c r="G92" i="119"/>
  <c r="F92" i="119"/>
  <c r="E92" i="119"/>
  <c r="D92" i="119"/>
  <c r="A92" i="119"/>
  <c r="AA91" i="119"/>
  <c r="Z91" i="119"/>
  <c r="Y91" i="119"/>
  <c r="X91" i="119"/>
  <c r="W91" i="119"/>
  <c r="V91" i="119"/>
  <c r="U91" i="119"/>
  <c r="T91" i="119"/>
  <c r="S91" i="119"/>
  <c r="R91" i="119"/>
  <c r="Q91" i="119"/>
  <c r="P91" i="119"/>
  <c r="O91" i="119"/>
  <c r="N91" i="119"/>
  <c r="M91" i="119"/>
  <c r="L91" i="119"/>
  <c r="K91" i="119"/>
  <c r="J91" i="119"/>
  <c r="I91" i="119"/>
  <c r="H91" i="119"/>
  <c r="G91" i="119"/>
  <c r="F91" i="119"/>
  <c r="E91" i="119"/>
  <c r="D91" i="119"/>
  <c r="A91" i="119"/>
  <c r="A90" i="119"/>
  <c r="A89" i="119"/>
  <c r="A88" i="119"/>
  <c r="A87" i="119"/>
  <c r="AA86" i="119"/>
  <c r="Z86" i="119"/>
  <c r="Y86" i="119"/>
  <c r="X86" i="119"/>
  <c r="W86" i="119"/>
  <c r="V86" i="119"/>
  <c r="U86" i="119"/>
  <c r="T86" i="119"/>
  <c r="S86" i="119"/>
  <c r="R86" i="119"/>
  <c r="Q86" i="119"/>
  <c r="P86" i="119"/>
  <c r="O86" i="119"/>
  <c r="N86" i="119"/>
  <c r="M86" i="119"/>
  <c r="L86" i="119"/>
  <c r="K86" i="119"/>
  <c r="J86" i="119"/>
  <c r="I86" i="119"/>
  <c r="H86" i="119"/>
  <c r="G86" i="119"/>
  <c r="F86" i="119"/>
  <c r="E86" i="119"/>
  <c r="D86" i="119"/>
  <c r="A86" i="119"/>
  <c r="AA85" i="119"/>
  <c r="Z85" i="119"/>
  <c r="Y85" i="119"/>
  <c r="X85" i="119"/>
  <c r="W85" i="119"/>
  <c r="V85" i="119"/>
  <c r="U85" i="119"/>
  <c r="T85" i="119"/>
  <c r="S85" i="119"/>
  <c r="R85" i="119"/>
  <c r="Q85" i="119"/>
  <c r="P85" i="119"/>
  <c r="O85" i="119"/>
  <c r="N85" i="119"/>
  <c r="M85" i="119"/>
  <c r="L85" i="119"/>
  <c r="K85" i="119"/>
  <c r="J85" i="119"/>
  <c r="I85" i="119"/>
  <c r="H85" i="119"/>
  <c r="G85" i="119"/>
  <c r="F85" i="119"/>
  <c r="E85" i="119"/>
  <c r="D85" i="119"/>
  <c r="A85" i="119"/>
  <c r="AA84" i="119"/>
  <c r="Z84" i="119"/>
  <c r="Y84" i="119"/>
  <c r="X84" i="119"/>
  <c r="W84" i="119"/>
  <c r="V84" i="119"/>
  <c r="U84" i="119"/>
  <c r="T84" i="119"/>
  <c r="S84" i="119"/>
  <c r="R84" i="119"/>
  <c r="Q84" i="119"/>
  <c r="P84" i="119"/>
  <c r="O84" i="119"/>
  <c r="N84" i="119"/>
  <c r="M84" i="119"/>
  <c r="L84" i="119"/>
  <c r="K84" i="119"/>
  <c r="J84" i="119"/>
  <c r="I84" i="119"/>
  <c r="H84" i="119"/>
  <c r="G84" i="119"/>
  <c r="F84" i="119"/>
  <c r="E84" i="119"/>
  <c r="D84" i="119"/>
  <c r="A84" i="119"/>
  <c r="AA83" i="119"/>
  <c r="Z83" i="119"/>
  <c r="Y83" i="119"/>
  <c r="X83" i="119"/>
  <c r="W83" i="119"/>
  <c r="V83" i="119"/>
  <c r="U83" i="119"/>
  <c r="T83" i="119"/>
  <c r="S83" i="119"/>
  <c r="R83" i="119"/>
  <c r="Q83" i="119"/>
  <c r="P83" i="119"/>
  <c r="O83" i="119"/>
  <c r="N83" i="119"/>
  <c r="M83" i="119"/>
  <c r="L83" i="119"/>
  <c r="K83" i="119"/>
  <c r="J83" i="119"/>
  <c r="I83" i="119"/>
  <c r="H83" i="119"/>
  <c r="G83" i="119"/>
  <c r="F83" i="119"/>
  <c r="E83" i="119"/>
  <c r="D83" i="119"/>
  <c r="A83" i="119"/>
  <c r="AA82" i="119"/>
  <c r="Z82" i="119"/>
  <c r="Y82" i="119"/>
  <c r="X82" i="119"/>
  <c r="W82" i="119"/>
  <c r="V82" i="119"/>
  <c r="U82" i="119"/>
  <c r="T82" i="119"/>
  <c r="S82" i="119"/>
  <c r="R82" i="119"/>
  <c r="Q82" i="119"/>
  <c r="P82" i="119"/>
  <c r="O82" i="119"/>
  <c r="N82" i="119"/>
  <c r="M82" i="119"/>
  <c r="L82" i="119"/>
  <c r="K82" i="119"/>
  <c r="J82" i="119"/>
  <c r="I82" i="119"/>
  <c r="H82" i="119"/>
  <c r="G82" i="119"/>
  <c r="F82" i="119"/>
  <c r="E82" i="119"/>
  <c r="D82" i="119"/>
  <c r="A82" i="119"/>
  <c r="A81" i="119"/>
  <c r="A80" i="119"/>
  <c r="A79" i="119"/>
  <c r="A78" i="119"/>
  <c r="AA77" i="119"/>
  <c r="Z77" i="119"/>
  <c r="Y77" i="119"/>
  <c r="X77" i="119"/>
  <c r="W77" i="119"/>
  <c r="V77" i="119"/>
  <c r="U77" i="119"/>
  <c r="T77" i="119"/>
  <c r="S77" i="119"/>
  <c r="R77" i="119"/>
  <c r="Q77" i="119"/>
  <c r="P77" i="119"/>
  <c r="O77" i="119"/>
  <c r="N77" i="119"/>
  <c r="M77" i="119"/>
  <c r="L77" i="119"/>
  <c r="K77" i="119"/>
  <c r="J77" i="119"/>
  <c r="I77" i="119"/>
  <c r="H77" i="119"/>
  <c r="G77" i="119"/>
  <c r="F77" i="119"/>
  <c r="E77" i="119"/>
  <c r="D77" i="119"/>
  <c r="A77" i="119"/>
  <c r="AA76" i="119"/>
  <c r="Z76" i="119"/>
  <c r="Y76" i="119"/>
  <c r="X76" i="119"/>
  <c r="W76" i="119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A76" i="119"/>
  <c r="AA75" i="119"/>
  <c r="Z75" i="119"/>
  <c r="Y75" i="119"/>
  <c r="X75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A75" i="119"/>
  <c r="AA74" i="119"/>
  <c r="Z74" i="119"/>
  <c r="Y74" i="119"/>
  <c r="X74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A74" i="119"/>
  <c r="AA73" i="119"/>
  <c r="Z73" i="119"/>
  <c r="Y73" i="119"/>
  <c r="X73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A73" i="119"/>
  <c r="A72" i="119"/>
  <c r="A71" i="119"/>
  <c r="A70" i="119"/>
  <c r="A69" i="119"/>
  <c r="AA68" i="119"/>
  <c r="Z68" i="119"/>
  <c r="Y68" i="119"/>
  <c r="X68" i="119"/>
  <c r="W68" i="119"/>
  <c r="V68" i="119"/>
  <c r="U68" i="119"/>
  <c r="T68" i="119"/>
  <c r="S68" i="119"/>
  <c r="R68" i="119"/>
  <c r="Q68" i="119"/>
  <c r="P68" i="119"/>
  <c r="O68" i="119"/>
  <c r="N68" i="119"/>
  <c r="M68" i="119"/>
  <c r="L68" i="119"/>
  <c r="K68" i="119"/>
  <c r="J68" i="119"/>
  <c r="I68" i="119"/>
  <c r="H68" i="119"/>
  <c r="G68" i="119"/>
  <c r="F68" i="119"/>
  <c r="E68" i="119"/>
  <c r="D68" i="119"/>
  <c r="A68" i="119"/>
  <c r="AA67" i="119"/>
  <c r="Z67" i="119"/>
  <c r="Y67" i="119"/>
  <c r="X67" i="119"/>
  <c r="W67" i="119"/>
  <c r="V67" i="119"/>
  <c r="U67" i="119"/>
  <c r="T67" i="119"/>
  <c r="S67" i="119"/>
  <c r="R67" i="119"/>
  <c r="Q67" i="119"/>
  <c r="P67" i="119"/>
  <c r="O67" i="119"/>
  <c r="N67" i="119"/>
  <c r="M67" i="119"/>
  <c r="L67" i="119"/>
  <c r="K67" i="119"/>
  <c r="J67" i="119"/>
  <c r="I67" i="119"/>
  <c r="H67" i="119"/>
  <c r="G67" i="119"/>
  <c r="F67" i="119"/>
  <c r="E67" i="119"/>
  <c r="D67" i="119"/>
  <c r="A67" i="119"/>
  <c r="AA66" i="119"/>
  <c r="Z66" i="119"/>
  <c r="Y66" i="119"/>
  <c r="X66" i="119"/>
  <c r="W66" i="119"/>
  <c r="V66" i="119"/>
  <c r="U66" i="119"/>
  <c r="T66" i="119"/>
  <c r="S66" i="119"/>
  <c r="R66" i="119"/>
  <c r="Q66" i="119"/>
  <c r="P66" i="119"/>
  <c r="O66" i="119"/>
  <c r="N66" i="119"/>
  <c r="M66" i="119"/>
  <c r="L66" i="119"/>
  <c r="K66" i="119"/>
  <c r="J66" i="119"/>
  <c r="I66" i="119"/>
  <c r="H66" i="119"/>
  <c r="G66" i="119"/>
  <c r="F66" i="119"/>
  <c r="E66" i="119"/>
  <c r="D66" i="119"/>
  <c r="A66" i="119"/>
  <c r="AA65" i="119"/>
  <c r="Z65" i="119"/>
  <c r="Y65" i="119"/>
  <c r="X65" i="119"/>
  <c r="W65" i="119"/>
  <c r="V65" i="119"/>
  <c r="U65" i="119"/>
  <c r="T65" i="119"/>
  <c r="S65" i="119"/>
  <c r="R65" i="119"/>
  <c r="Q65" i="119"/>
  <c r="P65" i="119"/>
  <c r="O65" i="119"/>
  <c r="N65" i="119"/>
  <c r="M65" i="119"/>
  <c r="L65" i="119"/>
  <c r="K65" i="119"/>
  <c r="J65" i="119"/>
  <c r="I65" i="119"/>
  <c r="H65" i="119"/>
  <c r="G65" i="119"/>
  <c r="F65" i="119"/>
  <c r="E65" i="119"/>
  <c r="D65" i="119"/>
  <c r="A65" i="119"/>
  <c r="AA64" i="119"/>
  <c r="Z64" i="119"/>
  <c r="Y64" i="119"/>
  <c r="X64" i="119"/>
  <c r="W64" i="119"/>
  <c r="V64" i="119"/>
  <c r="U64" i="119"/>
  <c r="T64" i="119"/>
  <c r="S64" i="119"/>
  <c r="R64" i="119"/>
  <c r="Q64" i="119"/>
  <c r="P64" i="119"/>
  <c r="O64" i="119"/>
  <c r="N64" i="119"/>
  <c r="M64" i="119"/>
  <c r="L64" i="119"/>
  <c r="K64" i="119"/>
  <c r="J64" i="119"/>
  <c r="I64" i="119"/>
  <c r="H64" i="119"/>
  <c r="G64" i="119"/>
  <c r="F64" i="119"/>
  <c r="E64" i="119"/>
  <c r="D64" i="119"/>
  <c r="A64" i="119"/>
  <c r="A63" i="119"/>
  <c r="A62" i="119"/>
  <c r="A61" i="119"/>
  <c r="A60" i="119"/>
  <c r="AA59" i="119"/>
  <c r="Z59" i="119"/>
  <c r="Y59" i="119"/>
  <c r="X59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A59" i="119"/>
  <c r="AA58" i="119"/>
  <c r="Z58" i="119"/>
  <c r="Y58" i="119"/>
  <c r="X58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A58" i="119"/>
  <c r="AA57" i="119"/>
  <c r="Z57" i="119"/>
  <c r="Y57" i="119"/>
  <c r="X57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A57" i="119"/>
  <c r="AA56" i="119"/>
  <c r="Z56" i="119"/>
  <c r="Y56" i="119"/>
  <c r="X56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A56" i="119"/>
  <c r="AA55" i="119"/>
  <c r="Z55" i="119"/>
  <c r="Y55" i="119"/>
  <c r="X55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A55" i="119"/>
  <c r="A54" i="119"/>
  <c r="A53" i="119"/>
  <c r="A52" i="119"/>
  <c r="A51" i="119"/>
  <c r="AA50" i="119"/>
  <c r="Z50" i="119"/>
  <c r="Y50" i="119"/>
  <c r="X50" i="119"/>
  <c r="W50" i="119"/>
  <c r="V50" i="119"/>
  <c r="U50" i="119"/>
  <c r="T50" i="119"/>
  <c r="S50" i="119"/>
  <c r="R50" i="119"/>
  <c r="Q50" i="119"/>
  <c r="P50" i="119"/>
  <c r="O50" i="119"/>
  <c r="N50" i="119"/>
  <c r="M50" i="119"/>
  <c r="L50" i="119"/>
  <c r="K50" i="119"/>
  <c r="J50" i="119"/>
  <c r="I50" i="119"/>
  <c r="H50" i="119"/>
  <c r="G50" i="119"/>
  <c r="F50" i="119"/>
  <c r="E50" i="119"/>
  <c r="D50" i="119"/>
  <c r="A50" i="119"/>
  <c r="AA49" i="119"/>
  <c r="Z49" i="119"/>
  <c r="Y49" i="119"/>
  <c r="X49" i="119"/>
  <c r="W49" i="119"/>
  <c r="V49" i="119"/>
  <c r="U49" i="119"/>
  <c r="T49" i="119"/>
  <c r="S49" i="119"/>
  <c r="R49" i="119"/>
  <c r="Q49" i="119"/>
  <c r="P49" i="119"/>
  <c r="O49" i="119"/>
  <c r="N49" i="119"/>
  <c r="M49" i="119"/>
  <c r="L49" i="119"/>
  <c r="K49" i="119"/>
  <c r="J49" i="119"/>
  <c r="I49" i="119"/>
  <c r="H49" i="119"/>
  <c r="G49" i="119"/>
  <c r="F49" i="119"/>
  <c r="E49" i="119"/>
  <c r="D49" i="119"/>
  <c r="A49" i="119"/>
  <c r="AA48" i="119"/>
  <c r="Z48" i="119"/>
  <c r="Y48" i="119"/>
  <c r="X48" i="119"/>
  <c r="W48" i="119"/>
  <c r="V48" i="119"/>
  <c r="U48" i="119"/>
  <c r="T48" i="119"/>
  <c r="S48" i="119"/>
  <c r="R48" i="119"/>
  <c r="Q48" i="119"/>
  <c r="P48" i="119"/>
  <c r="O48" i="119"/>
  <c r="N48" i="119"/>
  <c r="M48" i="119"/>
  <c r="L48" i="119"/>
  <c r="K48" i="119"/>
  <c r="J48" i="119"/>
  <c r="I48" i="119"/>
  <c r="H48" i="119"/>
  <c r="G48" i="119"/>
  <c r="F48" i="119"/>
  <c r="E48" i="119"/>
  <c r="D48" i="119"/>
  <c r="A48" i="119"/>
  <c r="AA47" i="119"/>
  <c r="Z47" i="119"/>
  <c r="Y47" i="119"/>
  <c r="X47" i="119"/>
  <c r="W47" i="119"/>
  <c r="V47" i="119"/>
  <c r="U47" i="119"/>
  <c r="T47" i="119"/>
  <c r="S47" i="119"/>
  <c r="R47" i="119"/>
  <c r="Q47" i="119"/>
  <c r="P47" i="119"/>
  <c r="O47" i="119"/>
  <c r="N47" i="119"/>
  <c r="M47" i="119"/>
  <c r="L47" i="119"/>
  <c r="K47" i="119"/>
  <c r="J47" i="119"/>
  <c r="I47" i="119"/>
  <c r="H47" i="119"/>
  <c r="G47" i="119"/>
  <c r="F47" i="119"/>
  <c r="E47" i="119"/>
  <c r="D47" i="119"/>
  <c r="A47" i="119"/>
  <c r="AA46" i="119"/>
  <c r="Z46" i="119"/>
  <c r="Y46" i="119"/>
  <c r="X46" i="119"/>
  <c r="W46" i="119"/>
  <c r="V46" i="119"/>
  <c r="U46" i="119"/>
  <c r="T46" i="119"/>
  <c r="S46" i="119"/>
  <c r="R46" i="119"/>
  <c r="Q46" i="119"/>
  <c r="P46" i="119"/>
  <c r="O46" i="119"/>
  <c r="N46" i="119"/>
  <c r="M46" i="119"/>
  <c r="L46" i="119"/>
  <c r="K46" i="119"/>
  <c r="J46" i="119"/>
  <c r="I46" i="119"/>
  <c r="H46" i="119"/>
  <c r="G46" i="119"/>
  <c r="F46" i="119"/>
  <c r="E46" i="119"/>
  <c r="D46" i="119"/>
  <c r="A46" i="119"/>
  <c r="A45" i="119"/>
  <c r="A44" i="119"/>
  <c r="A43" i="119"/>
  <c r="A42" i="119"/>
  <c r="AA41" i="119"/>
  <c r="Z41" i="119"/>
  <c r="Y41" i="119"/>
  <c r="X41" i="119"/>
  <c r="W41" i="119"/>
  <c r="V41" i="119"/>
  <c r="U41" i="119"/>
  <c r="T41" i="119"/>
  <c r="S41" i="119"/>
  <c r="R41" i="119"/>
  <c r="Q41" i="119"/>
  <c r="P41" i="119"/>
  <c r="O41" i="119"/>
  <c r="N41" i="119"/>
  <c r="M41" i="119"/>
  <c r="L41" i="119"/>
  <c r="K41" i="119"/>
  <c r="J41" i="119"/>
  <c r="I41" i="119"/>
  <c r="H41" i="119"/>
  <c r="G41" i="119"/>
  <c r="F41" i="119"/>
  <c r="E41" i="119"/>
  <c r="D41" i="119"/>
  <c r="A41" i="119"/>
  <c r="AA40" i="119"/>
  <c r="Z40" i="119"/>
  <c r="Y40" i="119"/>
  <c r="X40" i="119"/>
  <c r="W40" i="119"/>
  <c r="V40" i="119"/>
  <c r="U40" i="119"/>
  <c r="T40" i="119"/>
  <c r="S40" i="119"/>
  <c r="R40" i="119"/>
  <c r="Q40" i="119"/>
  <c r="P40" i="119"/>
  <c r="O40" i="119"/>
  <c r="N40" i="119"/>
  <c r="M40" i="119"/>
  <c r="L40" i="119"/>
  <c r="K40" i="119"/>
  <c r="J40" i="119"/>
  <c r="I40" i="119"/>
  <c r="H40" i="119"/>
  <c r="G40" i="119"/>
  <c r="F40" i="119"/>
  <c r="E40" i="119"/>
  <c r="D40" i="119"/>
  <c r="A40" i="119"/>
  <c r="AA39" i="119"/>
  <c r="Z39" i="119"/>
  <c r="Y39" i="119"/>
  <c r="X39" i="119"/>
  <c r="W39" i="119"/>
  <c r="V39" i="119"/>
  <c r="U39" i="119"/>
  <c r="T39" i="119"/>
  <c r="S39" i="119"/>
  <c r="R39" i="119"/>
  <c r="Q39" i="119"/>
  <c r="P39" i="119"/>
  <c r="O39" i="119"/>
  <c r="N39" i="119"/>
  <c r="M39" i="119"/>
  <c r="L39" i="119"/>
  <c r="K39" i="119"/>
  <c r="J39" i="119"/>
  <c r="I39" i="119"/>
  <c r="H39" i="119"/>
  <c r="G39" i="119"/>
  <c r="F39" i="119"/>
  <c r="E39" i="119"/>
  <c r="D39" i="119"/>
  <c r="A39" i="119"/>
  <c r="AA38" i="119"/>
  <c r="Z38" i="119"/>
  <c r="Y38" i="119"/>
  <c r="X38" i="119"/>
  <c r="W38" i="119"/>
  <c r="V38" i="119"/>
  <c r="U38" i="119"/>
  <c r="T38" i="119"/>
  <c r="S38" i="119"/>
  <c r="R38" i="119"/>
  <c r="Q38" i="119"/>
  <c r="P38" i="119"/>
  <c r="O38" i="119"/>
  <c r="N38" i="119"/>
  <c r="M38" i="119"/>
  <c r="L38" i="119"/>
  <c r="K38" i="119"/>
  <c r="J38" i="119"/>
  <c r="I38" i="119"/>
  <c r="H38" i="119"/>
  <c r="G38" i="119"/>
  <c r="F38" i="119"/>
  <c r="E38" i="119"/>
  <c r="D38" i="119"/>
  <c r="A38" i="119"/>
  <c r="AA37" i="119"/>
  <c r="Z37" i="119"/>
  <c r="Y37" i="119"/>
  <c r="X37" i="119"/>
  <c r="W37" i="119"/>
  <c r="V37" i="119"/>
  <c r="U37" i="119"/>
  <c r="T37" i="119"/>
  <c r="S37" i="119"/>
  <c r="R37" i="119"/>
  <c r="Q37" i="119"/>
  <c r="P37" i="119"/>
  <c r="O37" i="119"/>
  <c r="N37" i="119"/>
  <c r="M37" i="119"/>
  <c r="L37" i="119"/>
  <c r="K37" i="119"/>
  <c r="J37" i="119"/>
  <c r="I37" i="119"/>
  <c r="H37" i="119"/>
  <c r="G37" i="119"/>
  <c r="F37" i="119"/>
  <c r="E37" i="119"/>
  <c r="D37" i="119"/>
  <c r="A37" i="119"/>
  <c r="A36" i="119"/>
  <c r="A35" i="119"/>
  <c r="A34" i="119"/>
  <c r="A33" i="119"/>
  <c r="AA32" i="119"/>
  <c r="Z32" i="119"/>
  <c r="Y32" i="119"/>
  <c r="X32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A32" i="119"/>
  <c r="AA31" i="119"/>
  <c r="Z31" i="119"/>
  <c r="Y31" i="119"/>
  <c r="X31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A31" i="119"/>
  <c r="AA30" i="119"/>
  <c r="Z30" i="119"/>
  <c r="Y30" i="119"/>
  <c r="X30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A30" i="119"/>
  <c r="AA29" i="119"/>
  <c r="Z29" i="119"/>
  <c r="Y29" i="119"/>
  <c r="X29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A29" i="119"/>
  <c r="AA28" i="119"/>
  <c r="Z28" i="119"/>
  <c r="Y28" i="119"/>
  <c r="X28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A28" i="119"/>
  <c r="A27" i="119"/>
  <c r="A26" i="119"/>
  <c r="A25" i="119"/>
  <c r="A24" i="119"/>
  <c r="AA23" i="119"/>
  <c r="Z23" i="119"/>
  <c r="Y23" i="119"/>
  <c r="X23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A23" i="119"/>
  <c r="AA22" i="119"/>
  <c r="Z22" i="119"/>
  <c r="Y22" i="119"/>
  <c r="X22" i="119"/>
  <c r="W22" i="119"/>
  <c r="V22" i="119"/>
  <c r="U22" i="119"/>
  <c r="T22" i="119"/>
  <c r="S22" i="119"/>
  <c r="R22" i="119"/>
  <c r="Q22" i="119"/>
  <c r="P22" i="119"/>
  <c r="O22" i="119"/>
  <c r="N22" i="119"/>
  <c r="M22" i="119"/>
  <c r="L22" i="119"/>
  <c r="K22" i="119"/>
  <c r="J22" i="119"/>
  <c r="I22" i="119"/>
  <c r="H22" i="119"/>
  <c r="G22" i="119"/>
  <c r="F22" i="119"/>
  <c r="E22" i="119"/>
  <c r="D22" i="119"/>
  <c r="A22" i="119"/>
  <c r="AA21" i="119"/>
  <c r="Z21" i="119"/>
  <c r="Y21" i="119"/>
  <c r="X21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A21" i="119"/>
  <c r="AA20" i="119"/>
  <c r="Z20" i="119"/>
  <c r="Y20" i="119"/>
  <c r="X20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A20" i="119"/>
  <c r="AA19" i="119"/>
  <c r="Z19" i="119"/>
  <c r="Y19" i="119"/>
  <c r="X19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A19" i="119"/>
  <c r="A18" i="119"/>
  <c r="A17" i="119"/>
  <c r="A16" i="119"/>
  <c r="A15" i="119"/>
  <c r="AA14" i="119"/>
  <c r="Z14" i="119"/>
  <c r="Y14" i="119"/>
  <c r="X14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A14" i="119"/>
  <c r="AA13" i="119"/>
  <c r="Z13" i="119"/>
  <c r="Y13" i="119"/>
  <c r="X13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A13" i="119"/>
  <c r="AA12" i="119"/>
  <c r="Z12" i="119"/>
  <c r="Y12" i="119"/>
  <c r="X12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A12" i="119"/>
  <c r="AA11" i="119"/>
  <c r="Z11" i="119"/>
  <c r="Y11" i="119"/>
  <c r="X11" i="119"/>
  <c r="W11" i="119"/>
  <c r="V11" i="119"/>
  <c r="U11" i="119"/>
  <c r="T11" i="119"/>
  <c r="S11" i="119"/>
  <c r="R11" i="119"/>
  <c r="Q11" i="119"/>
  <c r="P11" i="119"/>
  <c r="O11" i="119"/>
  <c r="N11" i="119"/>
  <c r="M11" i="119"/>
  <c r="L11" i="119"/>
  <c r="K11" i="119"/>
  <c r="J11" i="119"/>
  <c r="I11" i="119"/>
  <c r="H11" i="119"/>
  <c r="G11" i="119"/>
  <c r="F11" i="119"/>
  <c r="E11" i="119"/>
  <c r="D11" i="119"/>
  <c r="A11" i="119"/>
  <c r="AA10" i="119"/>
  <c r="Z10" i="119"/>
  <c r="Y10" i="119"/>
  <c r="X10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C10" i="119"/>
  <c r="AA9" i="119"/>
  <c r="Z9" i="119"/>
  <c r="Y9" i="119"/>
  <c r="X9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AA8" i="119"/>
  <c r="Z8" i="119"/>
  <c r="Y8" i="119"/>
  <c r="X8" i="119"/>
  <c r="W8" i="119"/>
  <c r="V8" i="119"/>
  <c r="U8" i="119"/>
  <c r="T8" i="119"/>
  <c r="S8" i="119"/>
  <c r="R8" i="119"/>
  <c r="Q8" i="119"/>
  <c r="P8" i="119"/>
  <c r="O8" i="119"/>
  <c r="N8" i="119"/>
  <c r="M8" i="119"/>
  <c r="L8" i="119"/>
  <c r="K8" i="119"/>
  <c r="J8" i="119"/>
  <c r="I8" i="119"/>
  <c r="H8" i="119"/>
  <c r="G8" i="119"/>
  <c r="F8" i="119"/>
  <c r="E8" i="119"/>
  <c r="D8" i="119"/>
  <c r="C8" i="119"/>
  <c r="AA7" i="119"/>
  <c r="Z7" i="119"/>
  <c r="Y7" i="119"/>
  <c r="X7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AA6" i="119"/>
  <c r="Z6" i="119"/>
  <c r="Y6" i="119"/>
  <c r="X6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AA5" i="119"/>
  <c r="Z5" i="119"/>
  <c r="Y5" i="119"/>
  <c r="X5" i="119"/>
  <c r="W5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C5" i="119"/>
  <c r="AA4" i="119"/>
  <c r="Z4" i="119"/>
  <c r="Y4" i="119"/>
  <c r="X4" i="119"/>
  <c r="W4" i="119"/>
  <c r="V4" i="119"/>
  <c r="U4" i="119"/>
  <c r="T4" i="119"/>
  <c r="S4" i="119"/>
  <c r="R4" i="119"/>
  <c r="Q4" i="119"/>
  <c r="P4" i="119"/>
  <c r="O4" i="119"/>
  <c r="N4" i="119"/>
  <c r="M4" i="119"/>
  <c r="L4" i="119"/>
  <c r="K4" i="119"/>
  <c r="J4" i="119"/>
  <c r="I4" i="119"/>
  <c r="H4" i="119"/>
  <c r="G4" i="119"/>
  <c r="F4" i="119"/>
  <c r="E4" i="119"/>
  <c r="C4" i="119"/>
  <c r="AA3" i="119"/>
  <c r="Z3" i="119"/>
  <c r="Y3" i="119"/>
  <c r="X3" i="119"/>
  <c r="W3" i="119"/>
  <c r="V3" i="119"/>
  <c r="U3" i="119"/>
  <c r="T3" i="119"/>
  <c r="S3" i="119"/>
  <c r="R3" i="119"/>
  <c r="Q3" i="119"/>
  <c r="P3" i="119"/>
  <c r="O3" i="119"/>
  <c r="N3" i="119"/>
  <c r="M3" i="119"/>
  <c r="L3" i="119"/>
  <c r="K3" i="119"/>
  <c r="J3" i="119"/>
  <c r="I3" i="119"/>
  <c r="H3" i="119"/>
  <c r="G3" i="119"/>
  <c r="F3" i="119"/>
  <c r="E3" i="119"/>
  <c r="C3" i="119"/>
  <c r="AA2" i="119"/>
  <c r="Z2" i="119"/>
  <c r="Y2" i="119"/>
  <c r="X2" i="119"/>
  <c r="W2" i="119"/>
  <c r="V2" i="119"/>
  <c r="U2" i="119"/>
  <c r="T2" i="119"/>
  <c r="S2" i="119"/>
  <c r="R2" i="119"/>
  <c r="Q2" i="119"/>
  <c r="P2" i="119"/>
  <c r="O2" i="119"/>
  <c r="N2" i="119"/>
  <c r="M2" i="119"/>
  <c r="L2" i="119"/>
  <c r="K2" i="119"/>
  <c r="J2" i="119"/>
  <c r="I2" i="119"/>
  <c r="H2" i="119"/>
  <c r="G2" i="119"/>
  <c r="F2" i="119"/>
  <c r="E2" i="119"/>
  <c r="C2" i="119"/>
  <c r="C4" i="17"/>
  <c r="C3" i="17"/>
  <c r="C211" i="1"/>
  <c r="B211" i="1"/>
  <c r="A211" i="1"/>
  <c r="C210" i="1"/>
  <c r="B210" i="1"/>
  <c r="A210" i="1"/>
  <c r="C209" i="1"/>
  <c r="B209" i="1"/>
  <c r="A209" i="1"/>
  <c r="C208" i="1"/>
  <c r="B208" i="1"/>
  <c r="A208" i="1"/>
  <c r="C207" i="1"/>
  <c r="B207" i="1"/>
  <c r="A207" i="1"/>
  <c r="C206" i="1"/>
  <c r="B206" i="1"/>
  <c r="A206" i="1"/>
  <c r="C205" i="1"/>
  <c r="B205" i="1"/>
  <c r="A205" i="1"/>
  <c r="C204" i="1"/>
  <c r="B204" i="1"/>
  <c r="A204" i="1"/>
  <c r="C203" i="1"/>
  <c r="B203" i="1"/>
  <c r="A203" i="1"/>
  <c r="Q202" i="1"/>
  <c r="P202" i="1"/>
  <c r="O202" i="1"/>
  <c r="N202" i="1"/>
  <c r="M202" i="1"/>
  <c r="L202" i="1"/>
  <c r="K202" i="1"/>
  <c r="J202" i="1"/>
  <c r="I202" i="1"/>
  <c r="H202" i="1"/>
  <c r="G202" i="1"/>
  <c r="F202" i="1"/>
  <c r="E202" i="1"/>
  <c r="D202" i="1"/>
  <c r="C202" i="1"/>
  <c r="B202" i="1"/>
  <c r="A202" i="1"/>
  <c r="C201" i="1"/>
  <c r="B201" i="1"/>
  <c r="A201" i="1"/>
  <c r="C200" i="1"/>
  <c r="B200" i="1"/>
  <c r="A200" i="1"/>
  <c r="C199" i="1"/>
  <c r="B199" i="1"/>
  <c r="A199" i="1"/>
  <c r="C198" i="1"/>
  <c r="B198" i="1"/>
  <c r="A198" i="1"/>
  <c r="C197" i="1"/>
  <c r="B197" i="1"/>
  <c r="A197" i="1"/>
  <c r="C196" i="1"/>
  <c r="B196" i="1"/>
  <c r="A196" i="1"/>
  <c r="C195" i="1"/>
  <c r="B195" i="1"/>
  <c r="A195" i="1"/>
  <c r="C194" i="1"/>
  <c r="B194" i="1"/>
  <c r="A194" i="1"/>
  <c r="C193" i="1"/>
  <c r="B193" i="1"/>
  <c r="A193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D192" i="1"/>
  <c r="C192" i="1"/>
  <c r="B192" i="1"/>
  <c r="A192" i="1"/>
  <c r="C191" i="1"/>
  <c r="B191" i="1"/>
  <c r="A191" i="1"/>
  <c r="C190" i="1"/>
  <c r="B190" i="1"/>
  <c r="A190" i="1"/>
  <c r="C189" i="1"/>
  <c r="B189" i="1"/>
  <c r="A189" i="1"/>
  <c r="C188" i="1"/>
  <c r="B188" i="1"/>
  <c r="A188" i="1"/>
  <c r="C187" i="1"/>
  <c r="B187" i="1"/>
  <c r="A187" i="1"/>
  <c r="C186" i="1"/>
  <c r="B186" i="1"/>
  <c r="A186" i="1"/>
  <c r="C185" i="1"/>
  <c r="B185" i="1"/>
  <c r="A185" i="1"/>
  <c r="C184" i="1"/>
  <c r="B184" i="1"/>
  <c r="A184" i="1"/>
  <c r="C183" i="1"/>
  <c r="B183" i="1"/>
  <c r="A183" i="1"/>
  <c r="Q182" i="1"/>
  <c r="P182" i="1"/>
  <c r="O182" i="1"/>
  <c r="N182" i="1"/>
  <c r="M182" i="1"/>
  <c r="L182" i="1"/>
  <c r="K182" i="1"/>
  <c r="J182" i="1"/>
  <c r="I182" i="1"/>
  <c r="H182" i="1"/>
  <c r="G182" i="1"/>
  <c r="F182" i="1"/>
  <c r="E182" i="1"/>
  <c r="D182" i="1"/>
  <c r="C182" i="1"/>
  <c r="B182" i="1"/>
  <c r="A182" i="1"/>
  <c r="C181" i="1"/>
  <c r="B181" i="1"/>
  <c r="A181" i="1"/>
  <c r="C180" i="1"/>
  <c r="B180" i="1"/>
  <c r="A180" i="1"/>
  <c r="C179" i="1"/>
  <c r="B179" i="1"/>
  <c r="A179" i="1"/>
  <c r="C178" i="1"/>
  <c r="B178" i="1"/>
  <c r="A178" i="1"/>
  <c r="C177" i="1"/>
  <c r="B177" i="1"/>
  <c r="A177" i="1"/>
  <c r="C176" i="1"/>
  <c r="B176" i="1"/>
  <c r="A176" i="1"/>
  <c r="C175" i="1"/>
  <c r="B175" i="1"/>
  <c r="A175" i="1"/>
  <c r="C174" i="1"/>
  <c r="B174" i="1"/>
  <c r="A174" i="1"/>
  <c r="C173" i="1"/>
  <c r="B173" i="1"/>
  <c r="A173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D172" i="1"/>
  <c r="C172" i="1"/>
  <c r="B172" i="1"/>
  <c r="A172" i="1"/>
  <c r="C171" i="1"/>
  <c r="B171" i="1"/>
  <c r="A171" i="1"/>
  <c r="C170" i="1"/>
  <c r="B170" i="1"/>
  <c r="A170" i="1"/>
  <c r="C169" i="1"/>
  <c r="B169" i="1"/>
  <c r="A169" i="1"/>
  <c r="C168" i="1"/>
  <c r="B168" i="1"/>
  <c r="A168" i="1"/>
  <c r="C167" i="1"/>
  <c r="B167" i="1"/>
  <c r="A167" i="1"/>
  <c r="C166" i="1"/>
  <c r="B166" i="1"/>
  <c r="A166" i="1"/>
  <c r="C165" i="1"/>
  <c r="B165" i="1"/>
  <c r="A165" i="1"/>
  <c r="C164" i="1"/>
  <c r="B164" i="1"/>
  <c r="A164" i="1"/>
  <c r="C163" i="1"/>
  <c r="B163" i="1"/>
  <c r="A163" i="1"/>
  <c r="Q162" i="1"/>
  <c r="P162" i="1"/>
  <c r="O162" i="1"/>
  <c r="N162" i="1"/>
  <c r="M162" i="1"/>
  <c r="L162" i="1"/>
  <c r="K162" i="1"/>
  <c r="J162" i="1"/>
  <c r="I162" i="1"/>
  <c r="H162" i="1"/>
  <c r="G162" i="1"/>
  <c r="F162" i="1"/>
  <c r="E162" i="1"/>
  <c r="D162" i="1"/>
  <c r="C162" i="1"/>
  <c r="B162" i="1"/>
  <c r="A162" i="1"/>
  <c r="C161" i="1"/>
  <c r="B161" i="1"/>
  <c r="A161" i="1"/>
  <c r="C160" i="1"/>
  <c r="B160" i="1"/>
  <c r="A160" i="1"/>
  <c r="C159" i="1"/>
  <c r="B159" i="1"/>
  <c r="A159" i="1"/>
  <c r="C158" i="1"/>
  <c r="B158" i="1"/>
  <c r="A158" i="1"/>
  <c r="C157" i="1"/>
  <c r="B157" i="1"/>
  <c r="A157" i="1"/>
  <c r="C156" i="1"/>
  <c r="B156" i="1"/>
  <c r="A156" i="1"/>
  <c r="C155" i="1"/>
  <c r="B155" i="1"/>
  <c r="A155" i="1"/>
  <c r="C154" i="1"/>
  <c r="B154" i="1"/>
  <c r="A154" i="1"/>
  <c r="C153" i="1"/>
  <c r="B153" i="1"/>
  <c r="A153" i="1"/>
  <c r="Q152" i="1"/>
  <c r="P152" i="1"/>
  <c r="O152" i="1"/>
  <c r="N152" i="1"/>
  <c r="M152" i="1"/>
  <c r="L152" i="1"/>
  <c r="K152" i="1"/>
  <c r="J152" i="1"/>
  <c r="I152" i="1"/>
  <c r="H152" i="1"/>
  <c r="G152" i="1"/>
  <c r="F152" i="1"/>
  <c r="E152" i="1"/>
  <c r="D152" i="1"/>
  <c r="C152" i="1"/>
  <c r="B152" i="1"/>
  <c r="A152" i="1"/>
  <c r="C151" i="1"/>
  <c r="B151" i="1"/>
  <c r="A151" i="1"/>
  <c r="C150" i="1"/>
  <c r="B150" i="1"/>
  <c r="A150" i="1"/>
  <c r="C149" i="1"/>
  <c r="B149" i="1"/>
  <c r="A149" i="1"/>
  <c r="C148" i="1"/>
  <c r="B148" i="1"/>
  <c r="A148" i="1"/>
  <c r="C147" i="1"/>
  <c r="B147" i="1"/>
  <c r="A147" i="1"/>
  <c r="C146" i="1"/>
  <c r="B146" i="1"/>
  <c r="A146" i="1"/>
  <c r="C145" i="1"/>
  <c r="B145" i="1"/>
  <c r="A145" i="1"/>
  <c r="C144" i="1"/>
  <c r="B144" i="1"/>
  <c r="A144" i="1"/>
  <c r="C143" i="1"/>
  <c r="B143" i="1"/>
  <c r="A143" i="1"/>
  <c r="Q142" i="1"/>
  <c r="P142" i="1"/>
  <c r="O142" i="1"/>
  <c r="N142" i="1"/>
  <c r="M142" i="1"/>
  <c r="L142" i="1"/>
  <c r="K142" i="1"/>
  <c r="J142" i="1"/>
  <c r="I142" i="1"/>
  <c r="H142" i="1"/>
  <c r="G142" i="1"/>
  <c r="F142" i="1"/>
  <c r="E142" i="1"/>
  <c r="D142" i="1"/>
  <c r="C142" i="1"/>
  <c r="B142" i="1"/>
  <c r="A142" i="1"/>
  <c r="C141" i="1"/>
  <c r="B141" i="1"/>
  <c r="A141" i="1"/>
  <c r="C140" i="1"/>
  <c r="B140" i="1"/>
  <c r="A140" i="1"/>
  <c r="C139" i="1"/>
  <c r="B139" i="1"/>
  <c r="A139" i="1"/>
  <c r="C138" i="1"/>
  <c r="B138" i="1"/>
  <c r="A138" i="1"/>
  <c r="C137" i="1"/>
  <c r="B137" i="1"/>
  <c r="A137" i="1"/>
  <c r="C136" i="1"/>
  <c r="B136" i="1"/>
  <c r="A136" i="1"/>
  <c r="C135" i="1"/>
  <c r="B135" i="1"/>
  <c r="A135" i="1"/>
  <c r="C134" i="1"/>
  <c r="B134" i="1"/>
  <c r="A134" i="1"/>
  <c r="C133" i="1"/>
  <c r="B133" i="1"/>
  <c r="A133" i="1"/>
  <c r="Q132" i="1"/>
  <c r="P132" i="1"/>
  <c r="O132" i="1"/>
  <c r="N132" i="1"/>
  <c r="M132" i="1"/>
  <c r="L132" i="1"/>
  <c r="K132" i="1"/>
  <c r="J132" i="1"/>
  <c r="I132" i="1"/>
  <c r="H132" i="1"/>
  <c r="G132" i="1"/>
  <c r="F132" i="1"/>
  <c r="E132" i="1"/>
  <c r="D132" i="1"/>
  <c r="C132" i="1"/>
  <c r="B132" i="1"/>
  <c r="A132" i="1"/>
  <c r="C131" i="1"/>
  <c r="B131" i="1"/>
  <c r="A131" i="1"/>
  <c r="C130" i="1"/>
  <c r="B130" i="1"/>
  <c r="A130" i="1"/>
  <c r="C129" i="1"/>
  <c r="B129" i="1"/>
  <c r="A129" i="1"/>
  <c r="C128" i="1"/>
  <c r="B128" i="1"/>
  <c r="A128" i="1"/>
  <c r="C127" i="1"/>
  <c r="B127" i="1"/>
  <c r="A127" i="1"/>
  <c r="C126" i="1"/>
  <c r="B126" i="1"/>
  <c r="A126" i="1"/>
  <c r="C125" i="1"/>
  <c r="B125" i="1"/>
  <c r="A125" i="1"/>
  <c r="C124" i="1"/>
  <c r="B124" i="1"/>
  <c r="A124" i="1"/>
  <c r="C123" i="1"/>
  <c r="B123" i="1"/>
  <c r="A123" i="1"/>
  <c r="Q122" i="1"/>
  <c r="P122" i="1"/>
  <c r="O122" i="1"/>
  <c r="N122" i="1"/>
  <c r="M122" i="1"/>
  <c r="L122" i="1"/>
  <c r="K122" i="1"/>
  <c r="J122" i="1"/>
  <c r="I122" i="1"/>
  <c r="H122" i="1"/>
  <c r="G122" i="1"/>
  <c r="F122" i="1"/>
  <c r="E122" i="1"/>
  <c r="D122" i="1"/>
  <c r="C122" i="1"/>
  <c r="B122" i="1"/>
  <c r="A122" i="1"/>
  <c r="C121" i="1"/>
  <c r="B121" i="1"/>
  <c r="A121" i="1"/>
  <c r="C120" i="1"/>
  <c r="B120" i="1"/>
  <c r="A120" i="1"/>
  <c r="C119" i="1"/>
  <c r="B119" i="1"/>
  <c r="A119" i="1"/>
  <c r="C118" i="1"/>
  <c r="B118" i="1"/>
  <c r="A118" i="1"/>
  <c r="C117" i="1"/>
  <c r="B117" i="1"/>
  <c r="A117" i="1"/>
  <c r="C116" i="1"/>
  <c r="B116" i="1"/>
  <c r="A116" i="1"/>
  <c r="C115" i="1"/>
  <c r="B115" i="1"/>
  <c r="A115" i="1"/>
  <c r="C114" i="1"/>
  <c r="B114" i="1"/>
  <c r="A114" i="1"/>
  <c r="C113" i="1"/>
  <c r="B113" i="1"/>
  <c r="A113" i="1"/>
  <c r="Q112" i="1"/>
  <c r="P112" i="1"/>
  <c r="O112" i="1"/>
  <c r="N112" i="1"/>
  <c r="M112" i="1"/>
  <c r="L112" i="1"/>
  <c r="K112" i="1"/>
  <c r="J112" i="1"/>
  <c r="I112" i="1"/>
  <c r="H112" i="1"/>
  <c r="G112" i="1"/>
  <c r="F112" i="1"/>
  <c r="E112" i="1"/>
  <c r="D112" i="1"/>
  <c r="C112" i="1"/>
  <c r="B112" i="1"/>
  <c r="A112" i="1"/>
  <c r="C111" i="1"/>
  <c r="B111" i="1"/>
  <c r="A111" i="1"/>
  <c r="C110" i="1"/>
  <c r="B110" i="1"/>
  <c r="A110" i="1"/>
  <c r="C109" i="1"/>
  <c r="B109" i="1"/>
  <c r="A109" i="1"/>
  <c r="C108" i="1"/>
  <c r="B108" i="1"/>
  <c r="A108" i="1"/>
  <c r="C107" i="1"/>
  <c r="B107" i="1"/>
  <c r="A107" i="1"/>
  <c r="C106" i="1"/>
  <c r="B106" i="1"/>
  <c r="A106" i="1"/>
  <c r="C105" i="1"/>
  <c r="B105" i="1"/>
  <c r="A105" i="1"/>
  <c r="C104" i="1"/>
  <c r="B104" i="1"/>
  <c r="A104" i="1"/>
  <c r="C103" i="1"/>
  <c r="B103" i="1"/>
  <c r="A103" i="1"/>
  <c r="Q102" i="1"/>
  <c r="P102" i="1"/>
  <c r="O102" i="1"/>
  <c r="N102" i="1"/>
  <c r="M102" i="1"/>
  <c r="L102" i="1"/>
  <c r="K102" i="1"/>
  <c r="J102" i="1"/>
  <c r="I102" i="1"/>
  <c r="H102" i="1"/>
  <c r="G102" i="1"/>
  <c r="F102" i="1"/>
  <c r="E102" i="1"/>
  <c r="D102" i="1"/>
  <c r="C102" i="1"/>
  <c r="B102" i="1"/>
  <c r="A102" i="1"/>
  <c r="C101" i="1"/>
  <c r="B101" i="1"/>
  <c r="A101" i="1"/>
  <c r="C100" i="1"/>
  <c r="B100" i="1"/>
  <c r="A100" i="1"/>
  <c r="C99" i="1"/>
  <c r="B99" i="1"/>
  <c r="A99" i="1"/>
  <c r="C98" i="1"/>
  <c r="B98" i="1"/>
  <c r="A98" i="1"/>
  <c r="C97" i="1"/>
  <c r="B97" i="1"/>
  <c r="A97" i="1"/>
  <c r="C96" i="1"/>
  <c r="B96" i="1"/>
  <c r="A96" i="1"/>
  <c r="C95" i="1"/>
  <c r="B95" i="1"/>
  <c r="A95" i="1"/>
  <c r="C94" i="1"/>
  <c r="B94" i="1"/>
  <c r="A94" i="1"/>
  <c r="C93" i="1"/>
  <c r="B93" i="1"/>
  <c r="A93" i="1"/>
  <c r="Q92" i="1"/>
  <c r="P92" i="1"/>
  <c r="O92" i="1"/>
  <c r="N92" i="1"/>
  <c r="M92" i="1"/>
  <c r="L92" i="1"/>
  <c r="K92" i="1"/>
  <c r="J92" i="1"/>
  <c r="I92" i="1"/>
  <c r="H92" i="1"/>
  <c r="G92" i="1"/>
  <c r="F92" i="1"/>
  <c r="E92" i="1"/>
  <c r="D92" i="1"/>
  <c r="C92" i="1"/>
  <c r="B92" i="1"/>
  <c r="A92" i="1"/>
  <c r="A91" i="1"/>
  <c r="A90" i="1"/>
  <c r="A89" i="1"/>
  <c r="A88" i="1"/>
  <c r="A87" i="1"/>
  <c r="A86" i="1"/>
  <c r="A85" i="1"/>
  <c r="A84" i="1"/>
  <c r="A83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D82" i="1"/>
  <c r="C82" i="1"/>
  <c r="A82" i="1"/>
  <c r="A81" i="1"/>
  <c r="A80" i="1"/>
  <c r="A79" i="1"/>
  <c r="A78" i="1"/>
  <c r="A77" i="1"/>
  <c r="A76" i="1"/>
  <c r="A75" i="1"/>
  <c r="A74" i="1"/>
  <c r="A73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C72" i="1"/>
  <c r="A72" i="1"/>
  <c r="A71" i="1"/>
  <c r="A70" i="1"/>
  <c r="A69" i="1"/>
  <c r="A68" i="1"/>
  <c r="A67" i="1"/>
  <c r="A66" i="1"/>
  <c r="A65" i="1"/>
  <c r="A64" i="1"/>
  <c r="A63" i="1"/>
  <c r="Q62" i="1"/>
  <c r="P62" i="1"/>
  <c r="O62" i="1"/>
  <c r="N62" i="1"/>
  <c r="M62" i="1"/>
  <c r="L62" i="1"/>
  <c r="K62" i="1"/>
  <c r="J62" i="1"/>
  <c r="I62" i="1"/>
  <c r="H62" i="1"/>
  <c r="G62" i="1"/>
  <c r="F62" i="1"/>
  <c r="E62" i="1"/>
  <c r="D62" i="1"/>
  <c r="C62" i="1"/>
  <c r="A62" i="1"/>
  <c r="A61" i="1"/>
  <c r="A60" i="1"/>
  <c r="A59" i="1"/>
  <c r="A58" i="1"/>
  <c r="A57" i="1"/>
  <c r="A56" i="1"/>
  <c r="A55" i="1"/>
  <c r="A54" i="1"/>
  <c r="A53" i="1"/>
  <c r="Q52" i="1"/>
  <c r="P52" i="1"/>
  <c r="O52" i="1"/>
  <c r="N52" i="1"/>
  <c r="M52" i="1"/>
  <c r="L52" i="1"/>
  <c r="K52" i="1"/>
  <c r="J52" i="1"/>
  <c r="I52" i="1"/>
  <c r="H52" i="1"/>
  <c r="G52" i="1"/>
  <c r="F52" i="1"/>
  <c r="E52" i="1"/>
  <c r="D52" i="1"/>
  <c r="C52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D61" i="81"/>
  <c r="C61" i="81"/>
  <c r="B61" i="81"/>
  <c r="D60" i="81"/>
  <c r="C60" i="81"/>
  <c r="B60" i="81"/>
  <c r="D59" i="81"/>
  <c r="C59" i="81"/>
  <c r="B59" i="81"/>
  <c r="D58" i="81"/>
  <c r="C58" i="81"/>
  <c r="B58" i="81"/>
  <c r="D57" i="81"/>
  <c r="C57" i="81"/>
  <c r="B57" i="81"/>
  <c r="D56" i="81"/>
  <c r="C56" i="81"/>
  <c r="B56" i="81"/>
  <c r="D55" i="81"/>
  <c r="C55" i="81"/>
  <c r="B55" i="81"/>
  <c r="D54" i="81"/>
  <c r="C54" i="81"/>
  <c r="B54" i="81"/>
  <c r="D53" i="81"/>
  <c r="C53" i="81"/>
  <c r="B53" i="81"/>
  <c r="D52" i="81"/>
  <c r="C52" i="81"/>
  <c r="B52" i="81"/>
  <c r="D51" i="81"/>
  <c r="C51" i="81"/>
  <c r="B51" i="81"/>
  <c r="D50" i="81"/>
  <c r="C50" i="81"/>
  <c r="B50" i="81"/>
  <c r="D49" i="81"/>
  <c r="C49" i="81"/>
  <c r="B49" i="81"/>
  <c r="D48" i="81"/>
  <c r="C48" i="81"/>
  <c r="B48" i="81"/>
  <c r="D47" i="81"/>
  <c r="C47" i="81"/>
  <c r="B47" i="81"/>
  <c r="D46" i="81"/>
  <c r="C46" i="81"/>
  <c r="B46" i="81"/>
  <c r="D45" i="81"/>
  <c r="C45" i="81"/>
  <c r="B45" i="81"/>
  <c r="D44" i="81"/>
  <c r="C44" i="81"/>
  <c r="B44" i="81"/>
  <c r="D43" i="81"/>
  <c r="C43" i="81"/>
  <c r="B43" i="81"/>
  <c r="D42" i="81"/>
  <c r="C42" i="81"/>
  <c r="B42" i="81"/>
  <c r="D41" i="81"/>
  <c r="C41" i="81"/>
  <c r="B41" i="81"/>
  <c r="D40" i="81"/>
  <c r="C40" i="81"/>
  <c r="B40" i="81"/>
  <c r="D39" i="81"/>
  <c r="C39" i="81"/>
  <c r="B39" i="81"/>
  <c r="D38" i="81"/>
  <c r="C38" i="81"/>
  <c r="B38" i="81"/>
  <c r="D37" i="81"/>
  <c r="C37" i="81"/>
  <c r="B37" i="81"/>
  <c r="D36" i="81"/>
  <c r="C36" i="81"/>
  <c r="B36" i="81"/>
  <c r="D35" i="81"/>
  <c r="C35" i="81"/>
  <c r="B35" i="81"/>
  <c r="D34" i="81"/>
  <c r="C34" i="81"/>
  <c r="B34" i="81"/>
  <c r="D33" i="81"/>
  <c r="C33" i="81"/>
  <c r="B33" i="81"/>
  <c r="D32" i="81"/>
  <c r="C32" i="81"/>
  <c r="B32" i="81"/>
  <c r="D31" i="81"/>
  <c r="B31" i="81"/>
  <c r="D30" i="81"/>
  <c r="B30" i="81"/>
  <c r="D29" i="81"/>
  <c r="B29" i="81"/>
  <c r="D28" i="81"/>
  <c r="B28" i="81"/>
  <c r="D27" i="81"/>
  <c r="B27" i="81"/>
  <c r="D26" i="81"/>
  <c r="B26" i="81"/>
  <c r="D25" i="81"/>
  <c r="B25" i="81"/>
  <c r="D24" i="81"/>
  <c r="B24" i="81"/>
  <c r="D23" i="81"/>
  <c r="B23" i="81"/>
  <c r="D22" i="81"/>
  <c r="B22" i="81"/>
  <c r="D21" i="81"/>
  <c r="B21" i="81"/>
  <c r="D20" i="81"/>
  <c r="B20" i="81"/>
  <c r="D19" i="81"/>
  <c r="B19" i="81"/>
  <c r="D18" i="81"/>
  <c r="B18" i="81"/>
  <c r="D17" i="81"/>
  <c r="B17" i="81"/>
  <c r="L16" i="81"/>
  <c r="K16" i="81"/>
  <c r="I16" i="81"/>
  <c r="H16" i="81"/>
  <c r="D16" i="81"/>
  <c r="B16" i="81"/>
  <c r="L15" i="81"/>
  <c r="K15" i="81"/>
  <c r="I15" i="81"/>
  <c r="H15" i="81"/>
  <c r="D15" i="81"/>
  <c r="B15" i="81"/>
  <c r="L14" i="81"/>
  <c r="K14" i="81"/>
  <c r="I14" i="81"/>
  <c r="D14" i="81"/>
  <c r="B14" i="81"/>
  <c r="L13" i="81"/>
  <c r="K13" i="81"/>
  <c r="I13" i="81"/>
  <c r="D13" i="81"/>
  <c r="B13" i="81"/>
  <c r="L12" i="81"/>
  <c r="K12" i="81"/>
  <c r="I12" i="81"/>
  <c r="H12" i="81"/>
  <c r="D12" i="81"/>
  <c r="B12" i="81"/>
  <c r="L11" i="81"/>
  <c r="K11" i="81"/>
  <c r="I11" i="81"/>
  <c r="D11" i="81"/>
  <c r="B11" i="81"/>
  <c r="L10" i="81"/>
  <c r="K10" i="81"/>
  <c r="I10" i="81"/>
  <c r="D10" i="81"/>
  <c r="B10" i="81"/>
  <c r="L9" i="81"/>
  <c r="K9" i="81"/>
  <c r="I9" i="81"/>
  <c r="D9" i="81"/>
  <c r="B9" i="81"/>
  <c r="L8" i="81"/>
  <c r="K8" i="81"/>
  <c r="I8" i="81"/>
  <c r="H8" i="81"/>
  <c r="D8" i="81"/>
  <c r="B8" i="81"/>
  <c r="L7" i="81"/>
  <c r="K7" i="81"/>
  <c r="I7" i="81"/>
  <c r="D7" i="81"/>
  <c r="B7" i="81"/>
  <c r="L6" i="81"/>
  <c r="K6" i="81"/>
  <c r="I6" i="81"/>
  <c r="D6" i="81"/>
  <c r="B6" i="81"/>
  <c r="L5" i="81"/>
  <c r="K5" i="81"/>
  <c r="I5" i="81"/>
  <c r="D5" i="81"/>
  <c r="B5" i="81"/>
  <c r="L4" i="81"/>
  <c r="K4" i="81"/>
  <c r="I4" i="81"/>
  <c r="D4" i="81"/>
  <c r="B4" i="81"/>
  <c r="L3" i="81"/>
  <c r="K3" i="81"/>
  <c r="J3" i="81"/>
  <c r="I3" i="81"/>
  <c r="H3" i="81"/>
  <c r="D3" i="81"/>
  <c r="B3" i="81"/>
  <c r="L2" i="81"/>
  <c r="K2" i="81"/>
  <c r="I2" i="81"/>
  <c r="D2" i="81"/>
  <c r="B2" i="81"/>
  <c r="Q11" i="88"/>
  <c r="P11" i="88"/>
  <c r="O11" i="88"/>
  <c r="N11" i="88"/>
  <c r="M11" i="88"/>
  <c r="L11" i="88"/>
  <c r="K11" i="88"/>
  <c r="J11" i="88"/>
  <c r="I11" i="88"/>
  <c r="H11" i="88"/>
  <c r="G11" i="88"/>
  <c r="F11" i="88"/>
  <c r="E11" i="88"/>
  <c r="D11" i="88"/>
  <c r="C11" i="88"/>
  <c r="Q10" i="88"/>
  <c r="P10" i="88"/>
  <c r="O10" i="88"/>
  <c r="N10" i="88"/>
  <c r="M10" i="88"/>
  <c r="L10" i="88"/>
  <c r="K10" i="88"/>
  <c r="J10" i="88"/>
  <c r="I10" i="88"/>
  <c r="H10" i="88"/>
  <c r="G10" i="88"/>
  <c r="F10" i="88"/>
  <c r="E10" i="88"/>
  <c r="D10" i="88"/>
  <c r="C10" i="88"/>
  <c r="Q9" i="88"/>
  <c r="P9" i="88"/>
  <c r="O9" i="88"/>
  <c r="N9" i="88"/>
  <c r="M9" i="88"/>
  <c r="L9" i="88"/>
  <c r="K9" i="88"/>
  <c r="J9" i="88"/>
  <c r="I9" i="88"/>
  <c r="H9" i="88"/>
  <c r="G9" i="88"/>
  <c r="F9" i="88"/>
  <c r="E9" i="88"/>
  <c r="D9" i="88"/>
  <c r="C9" i="88"/>
  <c r="Q8" i="88"/>
  <c r="P8" i="88"/>
  <c r="O8" i="88"/>
  <c r="N8" i="88"/>
  <c r="M8" i="88"/>
  <c r="L8" i="88"/>
  <c r="K8" i="88"/>
  <c r="J8" i="88"/>
  <c r="I8" i="88"/>
  <c r="H8" i="88"/>
  <c r="G8" i="88"/>
  <c r="F8" i="88"/>
  <c r="E8" i="88"/>
  <c r="D8" i="88"/>
  <c r="C8" i="88"/>
  <c r="Q7" i="88"/>
  <c r="P7" i="88"/>
  <c r="O7" i="88"/>
  <c r="N7" i="88"/>
  <c r="M7" i="88"/>
  <c r="L7" i="88"/>
  <c r="K7" i="88"/>
  <c r="J7" i="88"/>
  <c r="I7" i="88"/>
  <c r="H7" i="88"/>
  <c r="G7" i="88"/>
  <c r="F7" i="88"/>
  <c r="E7" i="88"/>
  <c r="D7" i="88"/>
  <c r="C7" i="88"/>
  <c r="Q6" i="88"/>
  <c r="P6" i="88"/>
  <c r="O6" i="88"/>
  <c r="N6" i="88"/>
  <c r="M6" i="88"/>
  <c r="L6" i="88"/>
  <c r="K6" i="88"/>
  <c r="J6" i="88"/>
  <c r="I6" i="88"/>
  <c r="H6" i="88"/>
  <c r="G6" i="88"/>
  <c r="F6" i="88"/>
  <c r="E6" i="88"/>
  <c r="D6" i="88"/>
  <c r="C6" i="88"/>
  <c r="Q5" i="88"/>
  <c r="P5" i="88"/>
  <c r="O5" i="88"/>
  <c r="N5" i="88"/>
  <c r="M5" i="88"/>
  <c r="L5" i="88"/>
  <c r="K5" i="88"/>
  <c r="J5" i="88"/>
  <c r="I5" i="88"/>
  <c r="H5" i="88"/>
  <c r="G5" i="88"/>
  <c r="F5" i="88"/>
  <c r="E5" i="88"/>
  <c r="D5" i="88"/>
  <c r="C5" i="88"/>
  <c r="Q4" i="88"/>
  <c r="P4" i="88"/>
  <c r="O4" i="88"/>
  <c r="N4" i="88"/>
  <c r="M4" i="88"/>
  <c r="L4" i="88"/>
  <c r="K4" i="88"/>
  <c r="J4" i="88"/>
  <c r="I4" i="88"/>
  <c r="H4" i="88"/>
  <c r="G4" i="88"/>
  <c r="F4" i="88"/>
  <c r="E4" i="88"/>
  <c r="D4" i="88"/>
  <c r="C4" i="88"/>
  <c r="Q3" i="88"/>
  <c r="P3" i="88"/>
  <c r="O3" i="88"/>
  <c r="N3" i="88"/>
  <c r="M3" i="88"/>
  <c r="L3" i="88"/>
  <c r="K3" i="88"/>
  <c r="J3" i="88"/>
  <c r="I3" i="88"/>
  <c r="H3" i="88"/>
  <c r="G3" i="88"/>
  <c r="F3" i="88"/>
  <c r="E3" i="88"/>
  <c r="D3" i="88"/>
  <c r="C3" i="88"/>
  <c r="Q2" i="88"/>
  <c r="P2" i="88"/>
  <c r="O2" i="88"/>
  <c r="N2" i="88"/>
  <c r="M2" i="88"/>
  <c r="L2" i="88"/>
  <c r="K2" i="88"/>
  <c r="J2" i="88"/>
  <c r="I2" i="88"/>
  <c r="H2" i="88"/>
  <c r="G2" i="88"/>
  <c r="F2" i="88"/>
  <c r="E2" i="88"/>
  <c r="D2" i="88"/>
  <c r="C2" i="88"/>
  <c r="M16" i="106"/>
  <c r="L16" i="106"/>
  <c r="K16" i="106"/>
  <c r="J16" i="106"/>
  <c r="I16" i="106"/>
  <c r="H16" i="106"/>
  <c r="G16" i="106"/>
  <c r="F16" i="106"/>
  <c r="M15" i="106"/>
  <c r="L15" i="106"/>
  <c r="K15" i="106"/>
  <c r="J15" i="106"/>
  <c r="I15" i="106"/>
  <c r="H15" i="106"/>
  <c r="G15" i="106"/>
  <c r="F15" i="106"/>
  <c r="M14" i="106"/>
  <c r="L14" i="106"/>
  <c r="K14" i="106"/>
  <c r="J14" i="106"/>
  <c r="I14" i="106"/>
  <c r="H14" i="106"/>
  <c r="G14" i="106"/>
  <c r="F14" i="106"/>
  <c r="M13" i="106"/>
  <c r="L13" i="106"/>
  <c r="K13" i="106"/>
  <c r="J13" i="106"/>
  <c r="I13" i="106"/>
  <c r="H13" i="106"/>
  <c r="G13" i="106"/>
  <c r="F13" i="106"/>
  <c r="M12" i="106"/>
  <c r="L12" i="106"/>
  <c r="K12" i="106"/>
  <c r="J12" i="106"/>
  <c r="I12" i="106"/>
  <c r="H12" i="106"/>
  <c r="G12" i="106"/>
  <c r="F12" i="106"/>
  <c r="M11" i="106"/>
  <c r="L11" i="106"/>
  <c r="K11" i="106"/>
  <c r="J11" i="106"/>
  <c r="I11" i="106"/>
  <c r="H11" i="106"/>
  <c r="G11" i="106"/>
  <c r="F11" i="106"/>
  <c r="M10" i="106"/>
  <c r="L10" i="106"/>
  <c r="K10" i="106"/>
  <c r="J10" i="106"/>
  <c r="I10" i="106"/>
  <c r="H10" i="106"/>
  <c r="G10" i="106"/>
  <c r="F10" i="106"/>
  <c r="M9" i="106"/>
  <c r="L9" i="106"/>
  <c r="K9" i="106"/>
  <c r="J9" i="106"/>
  <c r="I9" i="106"/>
  <c r="H9" i="106"/>
  <c r="G9" i="106"/>
  <c r="F9" i="106"/>
  <c r="M8" i="106"/>
  <c r="L8" i="106"/>
  <c r="K8" i="106"/>
  <c r="J8" i="106"/>
  <c r="I8" i="106"/>
  <c r="H8" i="106"/>
  <c r="G8" i="106"/>
  <c r="F8" i="106"/>
  <c r="M7" i="106"/>
  <c r="L7" i="106"/>
  <c r="K7" i="106"/>
  <c r="J7" i="106"/>
  <c r="I7" i="106"/>
  <c r="H7" i="106"/>
  <c r="G7" i="106"/>
  <c r="F7" i="106"/>
  <c r="M6" i="106"/>
  <c r="L6" i="106"/>
  <c r="K6" i="106"/>
  <c r="J6" i="106"/>
  <c r="I6" i="106"/>
  <c r="H6" i="106"/>
  <c r="G6" i="106"/>
  <c r="F6" i="106"/>
  <c r="M5" i="106"/>
  <c r="L5" i="106"/>
  <c r="K5" i="106"/>
  <c r="J5" i="106"/>
  <c r="I5" i="106"/>
  <c r="H5" i="106"/>
  <c r="G5" i="106"/>
  <c r="F5" i="106"/>
  <c r="M4" i="106"/>
  <c r="L4" i="106"/>
  <c r="K4" i="106"/>
  <c r="J4" i="106"/>
  <c r="I4" i="106"/>
  <c r="H4" i="106"/>
  <c r="G4" i="106"/>
  <c r="F4" i="106"/>
  <c r="M3" i="106"/>
  <c r="L3" i="106"/>
  <c r="K3" i="106"/>
  <c r="J3" i="106"/>
  <c r="I3" i="106"/>
  <c r="H3" i="106"/>
  <c r="G3" i="106"/>
  <c r="F3" i="106"/>
  <c r="M2" i="106"/>
  <c r="L2" i="106"/>
  <c r="K2" i="106"/>
  <c r="J2" i="106"/>
  <c r="I2" i="106"/>
  <c r="H2" i="106"/>
  <c r="G2" i="106"/>
  <c r="F2" i="106"/>
  <c r="P22" i="71"/>
  <c r="O22" i="71"/>
  <c r="L22" i="71"/>
  <c r="P21" i="71"/>
  <c r="O21" i="71"/>
  <c r="L21" i="71"/>
  <c r="P20" i="71"/>
  <c r="O20" i="71"/>
  <c r="L20" i="71"/>
  <c r="P19" i="71"/>
  <c r="O19" i="71"/>
  <c r="L19" i="71"/>
  <c r="P18" i="71"/>
  <c r="O18" i="71"/>
  <c r="L18" i="71"/>
  <c r="P17" i="71"/>
  <c r="O17" i="71"/>
  <c r="L17" i="71"/>
  <c r="P16" i="71"/>
  <c r="O16" i="71"/>
  <c r="L16" i="71"/>
  <c r="P15" i="71"/>
  <c r="O15" i="71"/>
  <c r="L15" i="71"/>
  <c r="P14" i="71"/>
  <c r="O14" i="71"/>
  <c r="L14" i="71"/>
  <c r="P13" i="71"/>
  <c r="O13" i="71"/>
  <c r="L13" i="71"/>
  <c r="P12" i="71"/>
  <c r="O12" i="71"/>
  <c r="L12" i="71"/>
  <c r="P11" i="71"/>
  <c r="O11" i="71"/>
  <c r="L11" i="71"/>
  <c r="P10" i="71"/>
  <c r="O10" i="71"/>
  <c r="L10" i="71"/>
  <c r="P9" i="71"/>
  <c r="O9" i="71"/>
  <c r="L9" i="71"/>
  <c r="P8" i="71"/>
  <c r="O8" i="71"/>
  <c r="L8" i="71"/>
  <c r="P7" i="71"/>
  <c r="O7" i="71"/>
  <c r="L7" i="71"/>
  <c r="P6" i="71"/>
  <c r="O6" i="71"/>
  <c r="L6" i="71"/>
  <c r="P5" i="71"/>
  <c r="O5" i="71"/>
  <c r="L5" i="71"/>
  <c r="P4" i="71"/>
  <c r="O4" i="71"/>
  <c r="L4" i="71"/>
  <c r="P3" i="71"/>
  <c r="O3" i="71"/>
  <c r="L3" i="71"/>
  <c r="P2" i="71"/>
  <c r="O2" i="71"/>
  <c r="N2" i="71"/>
  <c r="L2" i="71"/>
  <c r="O1" i="71"/>
  <c r="H211" i="72"/>
  <c r="G211" i="72"/>
  <c r="F211" i="72"/>
  <c r="E211" i="72"/>
  <c r="D211" i="72"/>
  <c r="C211" i="72"/>
  <c r="B211" i="72"/>
  <c r="A211" i="72"/>
  <c r="H210" i="72"/>
  <c r="G210" i="72"/>
  <c r="F210" i="72"/>
  <c r="E210" i="72"/>
  <c r="D210" i="72"/>
  <c r="C210" i="72"/>
  <c r="B210" i="72"/>
  <c r="A210" i="72"/>
  <c r="H209" i="72"/>
  <c r="G209" i="72"/>
  <c r="F209" i="72"/>
  <c r="E209" i="72"/>
  <c r="D209" i="72"/>
  <c r="C209" i="72"/>
  <c r="B209" i="72"/>
  <c r="A209" i="72"/>
  <c r="H208" i="72"/>
  <c r="G208" i="72"/>
  <c r="F208" i="72"/>
  <c r="E208" i="72"/>
  <c r="D208" i="72"/>
  <c r="C208" i="72"/>
  <c r="B208" i="72"/>
  <c r="A208" i="72"/>
  <c r="H207" i="72"/>
  <c r="G207" i="72"/>
  <c r="F207" i="72"/>
  <c r="E207" i="72"/>
  <c r="D207" i="72"/>
  <c r="C207" i="72"/>
  <c r="B207" i="72"/>
  <c r="A207" i="72"/>
  <c r="H206" i="72"/>
  <c r="G206" i="72"/>
  <c r="F206" i="72"/>
  <c r="E206" i="72"/>
  <c r="D206" i="72"/>
  <c r="C206" i="72"/>
  <c r="B206" i="72"/>
  <c r="A206" i="72"/>
  <c r="H205" i="72"/>
  <c r="G205" i="72"/>
  <c r="F205" i="72"/>
  <c r="E205" i="72"/>
  <c r="D205" i="72"/>
  <c r="C205" i="72"/>
  <c r="B205" i="72"/>
  <c r="A205" i="72"/>
  <c r="H204" i="72"/>
  <c r="G204" i="72"/>
  <c r="F204" i="72"/>
  <c r="E204" i="72"/>
  <c r="D204" i="72"/>
  <c r="C204" i="72"/>
  <c r="B204" i="72"/>
  <c r="A204" i="72"/>
  <c r="H203" i="72"/>
  <c r="G203" i="72"/>
  <c r="F203" i="72"/>
  <c r="E203" i="72"/>
  <c r="D203" i="72"/>
  <c r="C203" i="72"/>
  <c r="B203" i="72"/>
  <c r="A203" i="72"/>
  <c r="H202" i="72"/>
  <c r="G202" i="72"/>
  <c r="F202" i="72"/>
  <c r="E202" i="72"/>
  <c r="D202" i="72"/>
  <c r="C202" i="72"/>
  <c r="B202" i="72"/>
  <c r="A202" i="72"/>
  <c r="H201" i="72"/>
  <c r="G201" i="72"/>
  <c r="F201" i="72"/>
  <c r="E201" i="72"/>
  <c r="D201" i="72"/>
  <c r="C201" i="72"/>
  <c r="B201" i="72"/>
  <c r="A201" i="72"/>
  <c r="H200" i="72"/>
  <c r="G200" i="72"/>
  <c r="F200" i="72"/>
  <c r="E200" i="72"/>
  <c r="D200" i="72"/>
  <c r="C200" i="72"/>
  <c r="B200" i="72"/>
  <c r="A200" i="72"/>
  <c r="H199" i="72"/>
  <c r="G199" i="72"/>
  <c r="F199" i="72"/>
  <c r="E199" i="72"/>
  <c r="D199" i="72"/>
  <c r="C199" i="72"/>
  <c r="B199" i="72"/>
  <c r="A199" i="72"/>
  <c r="H198" i="72"/>
  <c r="G198" i="72"/>
  <c r="F198" i="72"/>
  <c r="E198" i="72"/>
  <c r="D198" i="72"/>
  <c r="C198" i="72"/>
  <c r="B198" i="72"/>
  <c r="A198" i="72"/>
  <c r="H197" i="72"/>
  <c r="G197" i="72"/>
  <c r="F197" i="72"/>
  <c r="E197" i="72"/>
  <c r="D197" i="72"/>
  <c r="C197" i="72"/>
  <c r="B197" i="72"/>
  <c r="A197" i="72"/>
  <c r="H196" i="72"/>
  <c r="G196" i="72"/>
  <c r="F196" i="72"/>
  <c r="E196" i="72"/>
  <c r="D196" i="72"/>
  <c r="C196" i="72"/>
  <c r="B196" i="72"/>
  <c r="A196" i="72"/>
  <c r="H195" i="72"/>
  <c r="G195" i="72"/>
  <c r="F195" i="72"/>
  <c r="E195" i="72"/>
  <c r="D195" i="72"/>
  <c r="C195" i="72"/>
  <c r="B195" i="72"/>
  <c r="A195" i="72"/>
  <c r="H194" i="72"/>
  <c r="G194" i="72"/>
  <c r="F194" i="72"/>
  <c r="E194" i="72"/>
  <c r="D194" i="72"/>
  <c r="C194" i="72"/>
  <c r="B194" i="72"/>
  <c r="A194" i="72"/>
  <c r="H193" i="72"/>
  <c r="G193" i="72"/>
  <c r="F193" i="72"/>
  <c r="E193" i="72"/>
  <c r="D193" i="72"/>
  <c r="C193" i="72"/>
  <c r="B193" i="72"/>
  <c r="A193" i="72"/>
  <c r="H192" i="72"/>
  <c r="G192" i="72"/>
  <c r="F192" i="72"/>
  <c r="E192" i="72"/>
  <c r="D192" i="72"/>
  <c r="C192" i="72"/>
  <c r="B192" i="72"/>
  <c r="A192" i="72"/>
  <c r="H191" i="72"/>
  <c r="G191" i="72"/>
  <c r="F191" i="72"/>
  <c r="E191" i="72"/>
  <c r="D191" i="72"/>
  <c r="C191" i="72"/>
  <c r="B191" i="72"/>
  <c r="A191" i="72"/>
  <c r="H190" i="72"/>
  <c r="G190" i="72"/>
  <c r="F190" i="72"/>
  <c r="E190" i="72"/>
  <c r="D190" i="72"/>
  <c r="C190" i="72"/>
  <c r="B190" i="72"/>
  <c r="A190" i="72"/>
  <c r="H189" i="72"/>
  <c r="G189" i="72"/>
  <c r="F189" i="72"/>
  <c r="E189" i="72"/>
  <c r="D189" i="72"/>
  <c r="C189" i="72"/>
  <c r="B189" i="72"/>
  <c r="A189" i="72"/>
  <c r="H188" i="72"/>
  <c r="G188" i="72"/>
  <c r="F188" i="72"/>
  <c r="E188" i="72"/>
  <c r="D188" i="72"/>
  <c r="C188" i="72"/>
  <c r="B188" i="72"/>
  <c r="A188" i="72"/>
  <c r="H187" i="72"/>
  <c r="G187" i="72"/>
  <c r="F187" i="72"/>
  <c r="E187" i="72"/>
  <c r="D187" i="72"/>
  <c r="C187" i="72"/>
  <c r="B187" i="72"/>
  <c r="A187" i="72"/>
  <c r="H186" i="72"/>
  <c r="G186" i="72"/>
  <c r="F186" i="72"/>
  <c r="E186" i="72"/>
  <c r="D186" i="72"/>
  <c r="C186" i="72"/>
  <c r="B186" i="72"/>
  <c r="A186" i="72"/>
  <c r="H185" i="72"/>
  <c r="G185" i="72"/>
  <c r="F185" i="72"/>
  <c r="E185" i="72"/>
  <c r="D185" i="72"/>
  <c r="C185" i="72"/>
  <c r="B185" i="72"/>
  <c r="A185" i="72"/>
  <c r="H184" i="72"/>
  <c r="G184" i="72"/>
  <c r="F184" i="72"/>
  <c r="E184" i="72"/>
  <c r="D184" i="72"/>
  <c r="C184" i="72"/>
  <c r="B184" i="72"/>
  <c r="A184" i="72"/>
  <c r="H183" i="72"/>
  <c r="G183" i="72"/>
  <c r="F183" i="72"/>
  <c r="E183" i="72"/>
  <c r="D183" i="72"/>
  <c r="C183" i="72"/>
  <c r="B183" i="72"/>
  <c r="A183" i="72"/>
  <c r="H182" i="72"/>
  <c r="G182" i="72"/>
  <c r="F182" i="72"/>
  <c r="E182" i="72"/>
  <c r="D182" i="72"/>
  <c r="C182" i="72"/>
  <c r="B182" i="72"/>
  <c r="A182" i="72"/>
  <c r="H181" i="72"/>
  <c r="G181" i="72"/>
  <c r="F181" i="72"/>
  <c r="E181" i="72"/>
  <c r="D181" i="72"/>
  <c r="C181" i="72"/>
  <c r="B181" i="72"/>
  <c r="A181" i="72"/>
  <c r="H180" i="72"/>
  <c r="G180" i="72"/>
  <c r="F180" i="72"/>
  <c r="E180" i="72"/>
  <c r="D180" i="72"/>
  <c r="C180" i="72"/>
  <c r="B180" i="72"/>
  <c r="A180" i="72"/>
  <c r="H179" i="72"/>
  <c r="G179" i="72"/>
  <c r="F179" i="72"/>
  <c r="E179" i="72"/>
  <c r="D179" i="72"/>
  <c r="C179" i="72"/>
  <c r="B179" i="72"/>
  <c r="A179" i="72"/>
  <c r="H178" i="72"/>
  <c r="G178" i="72"/>
  <c r="F178" i="72"/>
  <c r="E178" i="72"/>
  <c r="D178" i="72"/>
  <c r="C178" i="72"/>
  <c r="B178" i="72"/>
  <c r="A178" i="72"/>
  <c r="H177" i="72"/>
  <c r="G177" i="72"/>
  <c r="F177" i="72"/>
  <c r="E177" i="72"/>
  <c r="D177" i="72"/>
  <c r="C177" i="72"/>
  <c r="B177" i="72"/>
  <c r="A177" i="72"/>
  <c r="H176" i="72"/>
  <c r="G176" i="72"/>
  <c r="F176" i="72"/>
  <c r="E176" i="72"/>
  <c r="D176" i="72"/>
  <c r="C176" i="72"/>
  <c r="B176" i="72"/>
  <c r="A176" i="72"/>
  <c r="H175" i="72"/>
  <c r="G175" i="72"/>
  <c r="F175" i="72"/>
  <c r="E175" i="72"/>
  <c r="D175" i="72"/>
  <c r="C175" i="72"/>
  <c r="B175" i="72"/>
  <c r="A175" i="72"/>
  <c r="H174" i="72"/>
  <c r="G174" i="72"/>
  <c r="F174" i="72"/>
  <c r="E174" i="72"/>
  <c r="D174" i="72"/>
  <c r="C174" i="72"/>
  <c r="B174" i="72"/>
  <c r="A174" i="72"/>
  <c r="H173" i="72"/>
  <c r="G173" i="72"/>
  <c r="F173" i="72"/>
  <c r="E173" i="72"/>
  <c r="D173" i="72"/>
  <c r="C173" i="72"/>
  <c r="B173" i="72"/>
  <c r="A173" i="72"/>
  <c r="H172" i="72"/>
  <c r="G172" i="72"/>
  <c r="F172" i="72"/>
  <c r="E172" i="72"/>
  <c r="D172" i="72"/>
  <c r="C172" i="72"/>
  <c r="B172" i="72"/>
  <c r="A172" i="72"/>
  <c r="H171" i="72"/>
  <c r="G171" i="72"/>
  <c r="F171" i="72"/>
  <c r="E171" i="72"/>
  <c r="D171" i="72"/>
  <c r="C171" i="72"/>
  <c r="B171" i="72"/>
  <c r="A171" i="72"/>
  <c r="H170" i="72"/>
  <c r="G170" i="72"/>
  <c r="F170" i="72"/>
  <c r="E170" i="72"/>
  <c r="D170" i="72"/>
  <c r="C170" i="72"/>
  <c r="B170" i="72"/>
  <c r="A170" i="72"/>
  <c r="H169" i="72"/>
  <c r="G169" i="72"/>
  <c r="F169" i="72"/>
  <c r="E169" i="72"/>
  <c r="D169" i="72"/>
  <c r="C169" i="72"/>
  <c r="B169" i="72"/>
  <c r="A169" i="72"/>
  <c r="H168" i="72"/>
  <c r="G168" i="72"/>
  <c r="F168" i="72"/>
  <c r="E168" i="72"/>
  <c r="D168" i="72"/>
  <c r="C168" i="72"/>
  <c r="B168" i="72"/>
  <c r="A168" i="72"/>
  <c r="H167" i="72"/>
  <c r="G167" i="72"/>
  <c r="F167" i="72"/>
  <c r="E167" i="72"/>
  <c r="D167" i="72"/>
  <c r="C167" i="72"/>
  <c r="B167" i="72"/>
  <c r="A167" i="72"/>
  <c r="H166" i="72"/>
  <c r="G166" i="72"/>
  <c r="F166" i="72"/>
  <c r="E166" i="72"/>
  <c r="D166" i="72"/>
  <c r="C166" i="72"/>
  <c r="B166" i="72"/>
  <c r="A166" i="72"/>
  <c r="H165" i="72"/>
  <c r="G165" i="72"/>
  <c r="F165" i="72"/>
  <c r="E165" i="72"/>
  <c r="D165" i="72"/>
  <c r="C165" i="72"/>
  <c r="B165" i="72"/>
  <c r="A165" i="72"/>
  <c r="H164" i="72"/>
  <c r="G164" i="72"/>
  <c r="F164" i="72"/>
  <c r="E164" i="72"/>
  <c r="D164" i="72"/>
  <c r="C164" i="72"/>
  <c r="B164" i="72"/>
  <c r="A164" i="72"/>
  <c r="H163" i="72"/>
  <c r="G163" i="72"/>
  <c r="F163" i="72"/>
  <c r="E163" i="72"/>
  <c r="D163" i="72"/>
  <c r="C163" i="72"/>
  <c r="B163" i="72"/>
  <c r="A163" i="72"/>
  <c r="H162" i="72"/>
  <c r="G162" i="72"/>
  <c r="F162" i="72"/>
  <c r="E162" i="72"/>
  <c r="D162" i="72"/>
  <c r="C162" i="72"/>
  <c r="B162" i="72"/>
  <c r="A162" i="72"/>
  <c r="H161" i="72"/>
  <c r="G161" i="72"/>
  <c r="F161" i="72"/>
  <c r="E161" i="72"/>
  <c r="D161" i="72"/>
  <c r="C161" i="72"/>
  <c r="B161" i="72"/>
  <c r="A161" i="72"/>
  <c r="H160" i="72"/>
  <c r="G160" i="72"/>
  <c r="F160" i="72"/>
  <c r="E160" i="72"/>
  <c r="D160" i="72"/>
  <c r="C160" i="72"/>
  <c r="B160" i="72"/>
  <c r="A160" i="72"/>
  <c r="H159" i="72"/>
  <c r="G159" i="72"/>
  <c r="F159" i="72"/>
  <c r="E159" i="72"/>
  <c r="D159" i="72"/>
  <c r="C159" i="72"/>
  <c r="B159" i="72"/>
  <c r="A159" i="72"/>
  <c r="H158" i="72"/>
  <c r="G158" i="72"/>
  <c r="F158" i="72"/>
  <c r="E158" i="72"/>
  <c r="D158" i="72"/>
  <c r="C158" i="72"/>
  <c r="B158" i="72"/>
  <c r="A158" i="72"/>
  <c r="H157" i="72"/>
  <c r="G157" i="72"/>
  <c r="F157" i="72"/>
  <c r="E157" i="72"/>
  <c r="D157" i="72"/>
  <c r="C157" i="72"/>
  <c r="B157" i="72"/>
  <c r="A157" i="72"/>
  <c r="H156" i="72"/>
  <c r="G156" i="72"/>
  <c r="F156" i="72"/>
  <c r="E156" i="72"/>
  <c r="D156" i="72"/>
  <c r="C156" i="72"/>
  <c r="B156" i="72"/>
  <c r="A156" i="72"/>
  <c r="H155" i="72"/>
  <c r="G155" i="72"/>
  <c r="F155" i="72"/>
  <c r="E155" i="72"/>
  <c r="D155" i="72"/>
  <c r="C155" i="72"/>
  <c r="B155" i="72"/>
  <c r="A155" i="72"/>
  <c r="H154" i="72"/>
  <c r="G154" i="72"/>
  <c r="F154" i="72"/>
  <c r="E154" i="72"/>
  <c r="D154" i="72"/>
  <c r="C154" i="72"/>
  <c r="B154" i="72"/>
  <c r="A154" i="72"/>
  <c r="H153" i="72"/>
  <c r="G153" i="72"/>
  <c r="F153" i="72"/>
  <c r="E153" i="72"/>
  <c r="D153" i="72"/>
  <c r="C153" i="72"/>
  <c r="B153" i="72"/>
  <c r="A153" i="72"/>
  <c r="H152" i="72"/>
  <c r="G152" i="72"/>
  <c r="F152" i="72"/>
  <c r="E152" i="72"/>
  <c r="D152" i="72"/>
  <c r="C152" i="72"/>
  <c r="B152" i="72"/>
  <c r="A152" i="72"/>
  <c r="H151" i="72"/>
  <c r="G151" i="72"/>
  <c r="F151" i="72"/>
  <c r="E151" i="72"/>
  <c r="D151" i="72"/>
  <c r="C151" i="72"/>
  <c r="B151" i="72"/>
  <c r="A151" i="72"/>
  <c r="H150" i="72"/>
  <c r="G150" i="72"/>
  <c r="F150" i="72"/>
  <c r="E150" i="72"/>
  <c r="D150" i="72"/>
  <c r="C150" i="72"/>
  <c r="B150" i="72"/>
  <c r="A150" i="72"/>
  <c r="H149" i="72"/>
  <c r="G149" i="72"/>
  <c r="F149" i="72"/>
  <c r="E149" i="72"/>
  <c r="D149" i="72"/>
  <c r="C149" i="72"/>
  <c r="B149" i="72"/>
  <c r="A149" i="72"/>
  <c r="H148" i="72"/>
  <c r="G148" i="72"/>
  <c r="F148" i="72"/>
  <c r="E148" i="72"/>
  <c r="D148" i="72"/>
  <c r="C148" i="72"/>
  <c r="B148" i="72"/>
  <c r="A148" i="72"/>
  <c r="H147" i="72"/>
  <c r="G147" i="72"/>
  <c r="F147" i="72"/>
  <c r="E147" i="72"/>
  <c r="D147" i="72"/>
  <c r="C147" i="72"/>
  <c r="B147" i="72"/>
  <c r="A147" i="72"/>
  <c r="H146" i="72"/>
  <c r="G146" i="72"/>
  <c r="F146" i="72"/>
  <c r="E146" i="72"/>
  <c r="D146" i="72"/>
  <c r="C146" i="72"/>
  <c r="B146" i="72"/>
  <c r="A146" i="72"/>
  <c r="H145" i="72"/>
  <c r="G145" i="72"/>
  <c r="F145" i="72"/>
  <c r="E145" i="72"/>
  <c r="D145" i="72"/>
  <c r="C145" i="72"/>
  <c r="B145" i="72"/>
  <c r="A145" i="72"/>
  <c r="H144" i="72"/>
  <c r="G144" i="72"/>
  <c r="F144" i="72"/>
  <c r="E144" i="72"/>
  <c r="D144" i="72"/>
  <c r="C144" i="72"/>
  <c r="B144" i="72"/>
  <c r="A144" i="72"/>
  <c r="H143" i="72"/>
  <c r="G143" i="72"/>
  <c r="F143" i="72"/>
  <c r="E143" i="72"/>
  <c r="D143" i="72"/>
  <c r="C143" i="72"/>
  <c r="B143" i="72"/>
  <c r="A143" i="72"/>
  <c r="H142" i="72"/>
  <c r="G142" i="72"/>
  <c r="F142" i="72"/>
  <c r="E142" i="72"/>
  <c r="D142" i="72"/>
  <c r="C142" i="72"/>
  <c r="B142" i="72"/>
  <c r="A142" i="72"/>
  <c r="H141" i="72"/>
  <c r="G141" i="72"/>
  <c r="F141" i="72"/>
  <c r="E141" i="72"/>
  <c r="D141" i="72"/>
  <c r="C141" i="72"/>
  <c r="B141" i="72"/>
  <c r="A141" i="72"/>
  <c r="H140" i="72"/>
  <c r="G140" i="72"/>
  <c r="F140" i="72"/>
  <c r="E140" i="72"/>
  <c r="D140" i="72"/>
  <c r="C140" i="72"/>
  <c r="B140" i="72"/>
  <c r="A140" i="72"/>
  <c r="H139" i="72"/>
  <c r="G139" i="72"/>
  <c r="F139" i="72"/>
  <c r="E139" i="72"/>
  <c r="D139" i="72"/>
  <c r="C139" i="72"/>
  <c r="B139" i="72"/>
  <c r="A139" i="72"/>
  <c r="H138" i="72"/>
  <c r="G138" i="72"/>
  <c r="F138" i="72"/>
  <c r="E138" i="72"/>
  <c r="D138" i="72"/>
  <c r="C138" i="72"/>
  <c r="B138" i="72"/>
  <c r="A138" i="72"/>
  <c r="H137" i="72"/>
  <c r="G137" i="72"/>
  <c r="F137" i="72"/>
  <c r="E137" i="72"/>
  <c r="D137" i="72"/>
  <c r="C137" i="72"/>
  <c r="B137" i="72"/>
  <c r="A137" i="72"/>
  <c r="H136" i="72"/>
  <c r="G136" i="72"/>
  <c r="F136" i="72"/>
  <c r="E136" i="72"/>
  <c r="D136" i="72"/>
  <c r="C136" i="72"/>
  <c r="B136" i="72"/>
  <c r="A136" i="72"/>
  <c r="H135" i="72"/>
  <c r="G135" i="72"/>
  <c r="F135" i="72"/>
  <c r="E135" i="72"/>
  <c r="D135" i="72"/>
  <c r="C135" i="72"/>
  <c r="B135" i="72"/>
  <c r="A135" i="72"/>
  <c r="H134" i="72"/>
  <c r="G134" i="72"/>
  <c r="F134" i="72"/>
  <c r="E134" i="72"/>
  <c r="D134" i="72"/>
  <c r="C134" i="72"/>
  <c r="B134" i="72"/>
  <c r="A134" i="72"/>
  <c r="H133" i="72"/>
  <c r="G133" i="72"/>
  <c r="F133" i="72"/>
  <c r="E133" i="72"/>
  <c r="D133" i="72"/>
  <c r="C133" i="72"/>
  <c r="B133" i="72"/>
  <c r="A133" i="72"/>
  <c r="H132" i="72"/>
  <c r="G132" i="72"/>
  <c r="F132" i="72"/>
  <c r="E132" i="72"/>
  <c r="D132" i="72"/>
  <c r="C132" i="72"/>
  <c r="B132" i="72"/>
  <c r="A132" i="72"/>
  <c r="H131" i="72"/>
  <c r="G131" i="72"/>
  <c r="F131" i="72"/>
  <c r="E131" i="72"/>
  <c r="D131" i="72"/>
  <c r="C131" i="72"/>
  <c r="B131" i="72"/>
  <c r="A131" i="72"/>
  <c r="H130" i="72"/>
  <c r="G130" i="72"/>
  <c r="F130" i="72"/>
  <c r="E130" i="72"/>
  <c r="D130" i="72"/>
  <c r="C130" i="72"/>
  <c r="B130" i="72"/>
  <c r="A130" i="72"/>
  <c r="H129" i="72"/>
  <c r="G129" i="72"/>
  <c r="F129" i="72"/>
  <c r="E129" i="72"/>
  <c r="D129" i="72"/>
  <c r="C129" i="72"/>
  <c r="B129" i="72"/>
  <c r="A129" i="72"/>
  <c r="H128" i="72"/>
  <c r="G128" i="72"/>
  <c r="F128" i="72"/>
  <c r="E128" i="72"/>
  <c r="D128" i="72"/>
  <c r="C128" i="72"/>
  <c r="B128" i="72"/>
  <c r="A128" i="72"/>
  <c r="H127" i="72"/>
  <c r="G127" i="72"/>
  <c r="F127" i="72"/>
  <c r="E127" i="72"/>
  <c r="D127" i="72"/>
  <c r="C127" i="72"/>
  <c r="B127" i="72"/>
  <c r="A127" i="72"/>
  <c r="H126" i="72"/>
  <c r="G126" i="72"/>
  <c r="F126" i="72"/>
  <c r="E126" i="72"/>
  <c r="D126" i="72"/>
  <c r="C126" i="72"/>
  <c r="B126" i="72"/>
  <c r="A126" i="72"/>
  <c r="H125" i="72"/>
  <c r="G125" i="72"/>
  <c r="F125" i="72"/>
  <c r="E125" i="72"/>
  <c r="D125" i="72"/>
  <c r="C125" i="72"/>
  <c r="B125" i="72"/>
  <c r="A125" i="72"/>
  <c r="H124" i="72"/>
  <c r="G124" i="72"/>
  <c r="F124" i="72"/>
  <c r="E124" i="72"/>
  <c r="D124" i="72"/>
  <c r="C124" i="72"/>
  <c r="B124" i="72"/>
  <c r="A124" i="72"/>
  <c r="H123" i="72"/>
  <c r="G123" i="72"/>
  <c r="F123" i="72"/>
  <c r="E123" i="72"/>
  <c r="D123" i="72"/>
  <c r="C123" i="72"/>
  <c r="B123" i="72"/>
  <c r="A123" i="72"/>
  <c r="H122" i="72"/>
  <c r="G122" i="72"/>
  <c r="F122" i="72"/>
  <c r="E122" i="72"/>
  <c r="D122" i="72"/>
  <c r="C122" i="72"/>
  <c r="B122" i="72"/>
  <c r="A122" i="72"/>
  <c r="H121" i="72"/>
  <c r="G121" i="72"/>
  <c r="F121" i="72"/>
  <c r="E121" i="72"/>
  <c r="D121" i="72"/>
  <c r="C121" i="72"/>
  <c r="B121" i="72"/>
  <c r="A121" i="72"/>
  <c r="H120" i="72"/>
  <c r="G120" i="72"/>
  <c r="F120" i="72"/>
  <c r="E120" i="72"/>
  <c r="D120" i="72"/>
  <c r="C120" i="72"/>
  <c r="B120" i="72"/>
  <c r="A120" i="72"/>
  <c r="H119" i="72"/>
  <c r="G119" i="72"/>
  <c r="F119" i="72"/>
  <c r="E119" i="72"/>
  <c r="D119" i="72"/>
  <c r="C119" i="72"/>
  <c r="B119" i="72"/>
  <c r="A119" i="72"/>
  <c r="H118" i="72"/>
  <c r="G118" i="72"/>
  <c r="F118" i="72"/>
  <c r="E118" i="72"/>
  <c r="D118" i="72"/>
  <c r="C118" i="72"/>
  <c r="B118" i="72"/>
  <c r="A118" i="72"/>
  <c r="H117" i="72"/>
  <c r="G117" i="72"/>
  <c r="F117" i="72"/>
  <c r="E117" i="72"/>
  <c r="D117" i="72"/>
  <c r="C117" i="72"/>
  <c r="B117" i="72"/>
  <c r="A117" i="72"/>
  <c r="H116" i="72"/>
  <c r="G116" i="72"/>
  <c r="F116" i="72"/>
  <c r="E116" i="72"/>
  <c r="D116" i="72"/>
  <c r="C116" i="72"/>
  <c r="B116" i="72"/>
  <c r="A116" i="72"/>
  <c r="H115" i="72"/>
  <c r="G115" i="72"/>
  <c r="F115" i="72"/>
  <c r="E115" i="72"/>
  <c r="D115" i="72"/>
  <c r="C115" i="72"/>
  <c r="B115" i="72"/>
  <c r="A115" i="72"/>
  <c r="H114" i="72"/>
  <c r="G114" i="72"/>
  <c r="F114" i="72"/>
  <c r="E114" i="72"/>
  <c r="D114" i="72"/>
  <c r="C114" i="72"/>
  <c r="B114" i="72"/>
  <c r="A114" i="72"/>
  <c r="H113" i="72"/>
  <c r="G113" i="72"/>
  <c r="F113" i="72"/>
  <c r="E113" i="72"/>
  <c r="D113" i="72"/>
  <c r="C113" i="72"/>
  <c r="B113" i="72"/>
  <c r="A113" i="72"/>
  <c r="H112" i="72"/>
  <c r="G112" i="72"/>
  <c r="F112" i="72"/>
  <c r="E112" i="72"/>
  <c r="D112" i="72"/>
  <c r="C112" i="72"/>
  <c r="B112" i="72"/>
  <c r="A112" i="72"/>
  <c r="H111" i="72"/>
  <c r="G111" i="72"/>
  <c r="F111" i="72"/>
  <c r="E111" i="72"/>
  <c r="D111" i="72"/>
  <c r="C111" i="72"/>
  <c r="B111" i="72"/>
  <c r="A111" i="72"/>
  <c r="H110" i="72"/>
  <c r="G110" i="72"/>
  <c r="F110" i="72"/>
  <c r="E110" i="72"/>
  <c r="D110" i="72"/>
  <c r="C110" i="72"/>
  <c r="B110" i="72"/>
  <c r="A110" i="72"/>
  <c r="H109" i="72"/>
  <c r="G109" i="72"/>
  <c r="F109" i="72"/>
  <c r="E109" i="72"/>
  <c r="D109" i="72"/>
  <c r="C109" i="72"/>
  <c r="B109" i="72"/>
  <c r="A109" i="72"/>
  <c r="H108" i="72"/>
  <c r="G108" i="72"/>
  <c r="F108" i="72"/>
  <c r="E108" i="72"/>
  <c r="D108" i="72"/>
  <c r="C108" i="72"/>
  <c r="B108" i="72"/>
  <c r="A108" i="72"/>
  <c r="H107" i="72"/>
  <c r="G107" i="72"/>
  <c r="F107" i="72"/>
  <c r="E107" i="72"/>
  <c r="D107" i="72"/>
  <c r="C107" i="72"/>
  <c r="B107" i="72"/>
  <c r="A107" i="72"/>
  <c r="H106" i="72"/>
  <c r="G106" i="72"/>
  <c r="F106" i="72"/>
  <c r="E106" i="72"/>
  <c r="D106" i="72"/>
  <c r="C106" i="72"/>
  <c r="B106" i="72"/>
  <c r="A106" i="72"/>
  <c r="H105" i="72"/>
  <c r="G105" i="72"/>
  <c r="F105" i="72"/>
  <c r="E105" i="72"/>
  <c r="D105" i="72"/>
  <c r="C105" i="72"/>
  <c r="B105" i="72"/>
  <c r="A105" i="72"/>
  <c r="H104" i="72"/>
  <c r="G104" i="72"/>
  <c r="F104" i="72"/>
  <c r="E104" i="72"/>
  <c r="D104" i="72"/>
  <c r="C104" i="72"/>
  <c r="B104" i="72"/>
  <c r="A104" i="72"/>
  <c r="H103" i="72"/>
  <c r="G103" i="72"/>
  <c r="F103" i="72"/>
  <c r="E103" i="72"/>
  <c r="D103" i="72"/>
  <c r="C103" i="72"/>
  <c r="B103" i="72"/>
  <c r="A103" i="72"/>
  <c r="H102" i="72"/>
  <c r="G102" i="72"/>
  <c r="F102" i="72"/>
  <c r="E102" i="72"/>
  <c r="D102" i="72"/>
  <c r="C102" i="72"/>
  <c r="B102" i="72"/>
  <c r="A102" i="72"/>
  <c r="H101" i="72"/>
  <c r="G101" i="72"/>
  <c r="F101" i="72"/>
  <c r="E101" i="72"/>
  <c r="D101" i="72"/>
  <c r="C101" i="72"/>
  <c r="B101" i="72"/>
  <c r="A101" i="72"/>
  <c r="H100" i="72"/>
  <c r="G100" i="72"/>
  <c r="F100" i="72"/>
  <c r="E100" i="72"/>
  <c r="D100" i="72"/>
  <c r="C100" i="72"/>
  <c r="B100" i="72"/>
  <c r="A100" i="72"/>
  <c r="H99" i="72"/>
  <c r="G99" i="72"/>
  <c r="F99" i="72"/>
  <c r="E99" i="72"/>
  <c r="D99" i="72"/>
  <c r="C99" i="72"/>
  <c r="B99" i="72"/>
  <c r="A99" i="72"/>
  <c r="H98" i="72"/>
  <c r="G98" i="72"/>
  <c r="F98" i="72"/>
  <c r="E98" i="72"/>
  <c r="D98" i="72"/>
  <c r="C98" i="72"/>
  <c r="B98" i="72"/>
  <c r="A98" i="72"/>
  <c r="H97" i="72"/>
  <c r="G97" i="72"/>
  <c r="F97" i="72"/>
  <c r="E97" i="72"/>
  <c r="D97" i="72"/>
  <c r="C97" i="72"/>
  <c r="B97" i="72"/>
  <c r="A97" i="72"/>
  <c r="H96" i="72"/>
  <c r="G96" i="72"/>
  <c r="F96" i="72"/>
  <c r="E96" i="72"/>
  <c r="D96" i="72"/>
  <c r="C96" i="72"/>
  <c r="B96" i="72"/>
  <c r="A96" i="72"/>
  <c r="H95" i="72"/>
  <c r="G95" i="72"/>
  <c r="F95" i="72"/>
  <c r="E95" i="72"/>
  <c r="D95" i="72"/>
  <c r="C95" i="72"/>
  <c r="B95" i="72"/>
  <c r="A95" i="72"/>
  <c r="H94" i="72"/>
  <c r="G94" i="72"/>
  <c r="F94" i="72"/>
  <c r="E94" i="72"/>
  <c r="D94" i="72"/>
  <c r="C94" i="72"/>
  <c r="B94" i="72"/>
  <c r="A94" i="72"/>
  <c r="H93" i="72"/>
  <c r="G93" i="72"/>
  <c r="F93" i="72"/>
  <c r="E93" i="72"/>
  <c r="D93" i="72"/>
  <c r="C93" i="72"/>
  <c r="B93" i="72"/>
  <c r="A93" i="72"/>
  <c r="H92" i="72"/>
  <c r="G92" i="72"/>
  <c r="F92" i="72"/>
  <c r="E92" i="72"/>
  <c r="D92" i="72"/>
  <c r="C92" i="72"/>
  <c r="B92" i="72"/>
  <c r="A92" i="72"/>
  <c r="H91" i="72"/>
  <c r="G91" i="72"/>
  <c r="F91" i="72"/>
  <c r="E91" i="72"/>
  <c r="D91" i="72"/>
  <c r="C91" i="72"/>
  <c r="B91" i="72"/>
  <c r="A91" i="72"/>
  <c r="H90" i="72"/>
  <c r="G90" i="72"/>
  <c r="F90" i="72"/>
  <c r="E90" i="72"/>
  <c r="D90" i="72"/>
  <c r="C90" i="72"/>
  <c r="B90" i="72"/>
  <c r="A90" i="72"/>
  <c r="H89" i="72"/>
  <c r="G89" i="72"/>
  <c r="F89" i="72"/>
  <c r="E89" i="72"/>
  <c r="D89" i="72"/>
  <c r="C89" i="72"/>
  <c r="B89" i="72"/>
  <c r="A89" i="72"/>
  <c r="H88" i="72"/>
  <c r="G88" i="72"/>
  <c r="F88" i="72"/>
  <c r="E88" i="72"/>
  <c r="D88" i="72"/>
  <c r="C88" i="72"/>
  <c r="B88" i="72"/>
  <c r="A88" i="72"/>
  <c r="H87" i="72"/>
  <c r="G87" i="72"/>
  <c r="F87" i="72"/>
  <c r="E87" i="72"/>
  <c r="D87" i="72"/>
  <c r="C87" i="72"/>
  <c r="B87" i="72"/>
  <c r="A87" i="72"/>
  <c r="H86" i="72"/>
  <c r="G86" i="72"/>
  <c r="F86" i="72"/>
  <c r="E86" i="72"/>
  <c r="D86" i="72"/>
  <c r="C86" i="72"/>
  <c r="B86" i="72"/>
  <c r="A86" i="72"/>
  <c r="H85" i="72"/>
  <c r="G85" i="72"/>
  <c r="F85" i="72"/>
  <c r="E85" i="72"/>
  <c r="D85" i="72"/>
  <c r="C85" i="72"/>
  <c r="B85" i="72"/>
  <c r="A85" i="72"/>
  <c r="H84" i="72"/>
  <c r="G84" i="72"/>
  <c r="F84" i="72"/>
  <c r="E84" i="72"/>
  <c r="D84" i="72"/>
  <c r="C84" i="72"/>
  <c r="B84" i="72"/>
  <c r="A84" i="72"/>
  <c r="H83" i="72"/>
  <c r="G83" i="72"/>
  <c r="F83" i="72"/>
  <c r="E83" i="72"/>
  <c r="D83" i="72"/>
  <c r="C83" i="72"/>
  <c r="B83" i="72"/>
  <c r="A83" i="72"/>
  <c r="H82" i="72"/>
  <c r="G82" i="72"/>
  <c r="F82" i="72"/>
  <c r="E82" i="72"/>
  <c r="D82" i="72"/>
  <c r="C82" i="72"/>
  <c r="B82" i="72"/>
  <c r="A82" i="72"/>
  <c r="H81" i="72"/>
  <c r="G81" i="72"/>
  <c r="F81" i="72"/>
  <c r="E81" i="72"/>
  <c r="D81" i="72"/>
  <c r="C81" i="72"/>
  <c r="B81" i="72"/>
  <c r="A81" i="72"/>
  <c r="H80" i="72"/>
  <c r="G80" i="72"/>
  <c r="F80" i="72"/>
  <c r="E80" i="72"/>
  <c r="D80" i="72"/>
  <c r="C80" i="72"/>
  <c r="B80" i="72"/>
  <c r="A80" i="72"/>
  <c r="H79" i="72"/>
  <c r="G79" i="72"/>
  <c r="F79" i="72"/>
  <c r="E79" i="72"/>
  <c r="D79" i="72"/>
  <c r="C79" i="72"/>
  <c r="B79" i="72"/>
  <c r="A79" i="72"/>
  <c r="H78" i="72"/>
  <c r="G78" i="72"/>
  <c r="F78" i="72"/>
  <c r="E78" i="72"/>
  <c r="D78" i="72"/>
  <c r="C78" i="72"/>
  <c r="B78" i="72"/>
  <c r="A78" i="72"/>
  <c r="H77" i="72"/>
  <c r="G77" i="72"/>
  <c r="F77" i="72"/>
  <c r="E77" i="72"/>
  <c r="D77" i="72"/>
  <c r="C77" i="72"/>
  <c r="B77" i="72"/>
  <c r="A77" i="72"/>
  <c r="H76" i="72"/>
  <c r="G76" i="72"/>
  <c r="F76" i="72"/>
  <c r="E76" i="72"/>
  <c r="D76" i="72"/>
  <c r="C76" i="72"/>
  <c r="B76" i="72"/>
  <c r="A76" i="72"/>
  <c r="H75" i="72"/>
  <c r="G75" i="72"/>
  <c r="F75" i="72"/>
  <c r="E75" i="72"/>
  <c r="D75" i="72"/>
  <c r="C75" i="72"/>
  <c r="B75" i="72"/>
  <c r="A75" i="72"/>
  <c r="H74" i="72"/>
  <c r="G74" i="72"/>
  <c r="F74" i="72"/>
  <c r="E74" i="72"/>
  <c r="D74" i="72"/>
  <c r="C74" i="72"/>
  <c r="B74" i="72"/>
  <c r="A74" i="72"/>
  <c r="H73" i="72"/>
  <c r="G73" i="72"/>
  <c r="F73" i="72"/>
  <c r="E73" i="72"/>
  <c r="D73" i="72"/>
  <c r="C73" i="72"/>
  <c r="B73" i="72"/>
  <c r="A73" i="72"/>
  <c r="H72" i="72"/>
  <c r="G72" i="72"/>
  <c r="F72" i="72"/>
  <c r="E72" i="72"/>
  <c r="D72" i="72"/>
  <c r="C72" i="72"/>
  <c r="B72" i="72"/>
  <c r="A72" i="72"/>
  <c r="H71" i="72"/>
  <c r="G71" i="72"/>
  <c r="F71" i="72"/>
  <c r="E71" i="72"/>
  <c r="D71" i="72"/>
  <c r="C71" i="72"/>
  <c r="B71" i="72"/>
  <c r="A71" i="72"/>
  <c r="H70" i="72"/>
  <c r="G70" i="72"/>
  <c r="F70" i="72"/>
  <c r="E70" i="72"/>
  <c r="D70" i="72"/>
  <c r="C70" i="72"/>
  <c r="B70" i="72"/>
  <c r="A70" i="72"/>
  <c r="H69" i="72"/>
  <c r="G69" i="72"/>
  <c r="F69" i="72"/>
  <c r="E69" i="72"/>
  <c r="D69" i="72"/>
  <c r="C69" i="72"/>
  <c r="B69" i="72"/>
  <c r="A69" i="72"/>
  <c r="H68" i="72"/>
  <c r="G68" i="72"/>
  <c r="F68" i="72"/>
  <c r="E68" i="72"/>
  <c r="D68" i="72"/>
  <c r="C68" i="72"/>
  <c r="B68" i="72"/>
  <c r="A68" i="72"/>
  <c r="H67" i="72"/>
  <c r="G67" i="72"/>
  <c r="F67" i="72"/>
  <c r="E67" i="72"/>
  <c r="D67" i="72"/>
  <c r="C67" i="72"/>
  <c r="B67" i="72"/>
  <c r="A67" i="72"/>
  <c r="H66" i="72"/>
  <c r="G66" i="72"/>
  <c r="F66" i="72"/>
  <c r="E66" i="72"/>
  <c r="D66" i="72"/>
  <c r="C66" i="72"/>
  <c r="B66" i="72"/>
  <c r="A66" i="72"/>
  <c r="H65" i="72"/>
  <c r="G65" i="72"/>
  <c r="F65" i="72"/>
  <c r="E65" i="72"/>
  <c r="D65" i="72"/>
  <c r="C65" i="72"/>
  <c r="B65" i="72"/>
  <c r="A65" i="72"/>
  <c r="H64" i="72"/>
  <c r="G64" i="72"/>
  <c r="F64" i="72"/>
  <c r="E64" i="72"/>
  <c r="D64" i="72"/>
  <c r="C64" i="72"/>
  <c r="B64" i="72"/>
  <c r="A64" i="72"/>
  <c r="H63" i="72"/>
  <c r="G63" i="72"/>
  <c r="F63" i="72"/>
  <c r="E63" i="72"/>
  <c r="D63" i="72"/>
  <c r="C63" i="72"/>
  <c r="B63" i="72"/>
  <c r="A63" i="72"/>
  <c r="H62" i="72"/>
  <c r="G62" i="72"/>
  <c r="F62" i="72"/>
  <c r="E62" i="72"/>
  <c r="D62" i="72"/>
  <c r="C62" i="72"/>
  <c r="B62" i="72"/>
  <c r="A62" i="72"/>
  <c r="H61" i="72"/>
  <c r="G61" i="72"/>
  <c r="F61" i="72"/>
  <c r="E61" i="72"/>
  <c r="D61" i="72"/>
  <c r="C61" i="72"/>
  <c r="B61" i="72"/>
  <c r="A61" i="72"/>
  <c r="H60" i="72"/>
  <c r="G60" i="72"/>
  <c r="F60" i="72"/>
  <c r="E60" i="72"/>
  <c r="D60" i="72"/>
  <c r="C60" i="72"/>
  <c r="B60" i="72"/>
  <c r="A60" i="72"/>
  <c r="H59" i="72"/>
  <c r="G59" i="72"/>
  <c r="F59" i="72"/>
  <c r="E59" i="72"/>
  <c r="D59" i="72"/>
  <c r="C59" i="72"/>
  <c r="B59" i="72"/>
  <c r="A59" i="72"/>
  <c r="H58" i="72"/>
  <c r="G58" i="72"/>
  <c r="F58" i="72"/>
  <c r="E58" i="72"/>
  <c r="D58" i="72"/>
  <c r="C58" i="72"/>
  <c r="B58" i="72"/>
  <c r="A58" i="72"/>
  <c r="H57" i="72"/>
  <c r="G57" i="72"/>
  <c r="F57" i="72"/>
  <c r="E57" i="72"/>
  <c r="D57" i="72"/>
  <c r="C57" i="72"/>
  <c r="B57" i="72"/>
  <c r="A57" i="72"/>
  <c r="H56" i="72"/>
  <c r="G56" i="72"/>
  <c r="F56" i="72"/>
  <c r="E56" i="72"/>
  <c r="D56" i="72"/>
  <c r="C56" i="72"/>
  <c r="B56" i="72"/>
  <c r="A56" i="72"/>
  <c r="H55" i="72"/>
  <c r="G55" i="72"/>
  <c r="F55" i="72"/>
  <c r="E55" i="72"/>
  <c r="D55" i="72"/>
  <c r="C55" i="72"/>
  <c r="B55" i="72"/>
  <c r="A55" i="72"/>
  <c r="H54" i="72"/>
  <c r="G54" i="72"/>
  <c r="F54" i="72"/>
  <c r="E54" i="72"/>
  <c r="D54" i="72"/>
  <c r="C54" i="72"/>
  <c r="B54" i="72"/>
  <c r="A54" i="72"/>
  <c r="H53" i="72"/>
  <c r="G53" i="72"/>
  <c r="F53" i="72"/>
  <c r="E53" i="72"/>
  <c r="D53" i="72"/>
  <c r="C53" i="72"/>
  <c r="B53" i="72"/>
  <c r="A53" i="72"/>
  <c r="H52" i="72"/>
  <c r="G52" i="72"/>
  <c r="F52" i="72"/>
  <c r="E52" i="72"/>
  <c r="D52" i="72"/>
  <c r="C52" i="72"/>
  <c r="B52" i="72"/>
  <c r="A52" i="72"/>
  <c r="H51" i="72"/>
  <c r="G51" i="72"/>
  <c r="F51" i="72"/>
  <c r="E51" i="72"/>
  <c r="D51" i="72"/>
  <c r="C51" i="72"/>
  <c r="B51" i="72"/>
  <c r="A51" i="72"/>
  <c r="H50" i="72"/>
  <c r="G50" i="72"/>
  <c r="F50" i="72"/>
  <c r="E50" i="72"/>
  <c r="D50" i="72"/>
  <c r="C50" i="72"/>
  <c r="B50" i="72"/>
  <c r="A50" i="72"/>
  <c r="H49" i="72"/>
  <c r="G49" i="72"/>
  <c r="F49" i="72"/>
  <c r="E49" i="72"/>
  <c r="D49" i="72"/>
  <c r="C49" i="72"/>
  <c r="B49" i="72"/>
  <c r="A49" i="72"/>
  <c r="H48" i="72"/>
  <c r="G48" i="72"/>
  <c r="F48" i="72"/>
  <c r="E48" i="72"/>
  <c r="D48" i="72"/>
  <c r="C48" i="72"/>
  <c r="B48" i="72"/>
  <c r="A48" i="72"/>
  <c r="H47" i="72"/>
  <c r="G47" i="72"/>
  <c r="F47" i="72"/>
  <c r="E47" i="72"/>
  <c r="D47" i="72"/>
  <c r="C47" i="72"/>
  <c r="B47" i="72"/>
  <c r="A47" i="72"/>
  <c r="H46" i="72"/>
  <c r="G46" i="72"/>
  <c r="F46" i="72"/>
  <c r="E46" i="72"/>
  <c r="D46" i="72"/>
  <c r="C46" i="72"/>
  <c r="B46" i="72"/>
  <c r="A46" i="72"/>
  <c r="H45" i="72"/>
  <c r="G45" i="72"/>
  <c r="F45" i="72"/>
  <c r="E45" i="72"/>
  <c r="D45" i="72"/>
  <c r="C45" i="72"/>
  <c r="B45" i="72"/>
  <c r="A45" i="72"/>
  <c r="H44" i="72"/>
  <c r="G44" i="72"/>
  <c r="F44" i="72"/>
  <c r="E44" i="72"/>
  <c r="D44" i="72"/>
  <c r="C44" i="72"/>
  <c r="B44" i="72"/>
  <c r="A44" i="72"/>
  <c r="H43" i="72"/>
  <c r="G43" i="72"/>
  <c r="F43" i="72"/>
  <c r="E43" i="72"/>
  <c r="D43" i="72"/>
  <c r="C43" i="72"/>
  <c r="B43" i="72"/>
  <c r="A43" i="72"/>
  <c r="H42" i="72"/>
  <c r="G42" i="72"/>
  <c r="F42" i="72"/>
  <c r="E42" i="72"/>
  <c r="D42" i="72"/>
  <c r="C42" i="72"/>
  <c r="B42" i="72"/>
  <c r="A42" i="72"/>
  <c r="H41" i="72"/>
  <c r="G41" i="72"/>
  <c r="F41" i="72"/>
  <c r="E41" i="72"/>
  <c r="D41" i="72"/>
  <c r="C41" i="72"/>
  <c r="B41" i="72"/>
  <c r="A41" i="72"/>
  <c r="H40" i="72"/>
  <c r="G40" i="72"/>
  <c r="F40" i="72"/>
  <c r="E40" i="72"/>
  <c r="D40" i="72"/>
  <c r="C40" i="72"/>
  <c r="B40" i="72"/>
  <c r="A40" i="72"/>
  <c r="H39" i="72"/>
  <c r="G39" i="72"/>
  <c r="F39" i="72"/>
  <c r="E39" i="72"/>
  <c r="D39" i="72"/>
  <c r="C39" i="72"/>
  <c r="B39" i="72"/>
  <c r="A39" i="72"/>
  <c r="H38" i="72"/>
  <c r="G38" i="72"/>
  <c r="F38" i="72"/>
  <c r="E38" i="72"/>
  <c r="D38" i="72"/>
  <c r="C38" i="72"/>
  <c r="B38" i="72"/>
  <c r="A38" i="72"/>
  <c r="H37" i="72"/>
  <c r="G37" i="72"/>
  <c r="F37" i="72"/>
  <c r="E37" i="72"/>
  <c r="D37" i="72"/>
  <c r="C37" i="72"/>
  <c r="B37" i="72"/>
  <c r="A37" i="72"/>
  <c r="H36" i="72"/>
  <c r="G36" i="72"/>
  <c r="F36" i="72"/>
  <c r="E36" i="72"/>
  <c r="D36" i="72"/>
  <c r="C36" i="72"/>
  <c r="B36" i="72"/>
  <c r="A36" i="72"/>
  <c r="H35" i="72"/>
  <c r="G35" i="72"/>
  <c r="F35" i="72"/>
  <c r="E35" i="72"/>
  <c r="D35" i="72"/>
  <c r="C35" i="72"/>
  <c r="B35" i="72"/>
  <c r="A35" i="72"/>
  <c r="H34" i="72"/>
  <c r="G34" i="72"/>
  <c r="F34" i="72"/>
  <c r="E34" i="72"/>
  <c r="D34" i="72"/>
  <c r="C34" i="72"/>
  <c r="B34" i="72"/>
  <c r="A34" i="72"/>
  <c r="H33" i="72"/>
  <c r="G33" i="72"/>
  <c r="F33" i="72"/>
  <c r="E33" i="72"/>
  <c r="D33" i="72"/>
  <c r="C33" i="72"/>
  <c r="B33" i="72"/>
  <c r="A33" i="72"/>
  <c r="H32" i="72"/>
  <c r="G32" i="72"/>
  <c r="F32" i="72"/>
  <c r="E32" i="72"/>
  <c r="D32" i="72"/>
  <c r="C32" i="72"/>
  <c r="B32" i="72"/>
  <c r="A32" i="72"/>
  <c r="H31" i="72"/>
  <c r="G31" i="72"/>
  <c r="F31" i="72"/>
  <c r="E31" i="72"/>
  <c r="D31" i="72"/>
  <c r="C31" i="72"/>
  <c r="B31" i="72"/>
  <c r="A31" i="72"/>
  <c r="H30" i="72"/>
  <c r="G30" i="72"/>
  <c r="F30" i="72"/>
  <c r="E30" i="72"/>
  <c r="D30" i="72"/>
  <c r="C30" i="72"/>
  <c r="B30" i="72"/>
  <c r="A30" i="72"/>
  <c r="H29" i="72"/>
  <c r="G29" i="72"/>
  <c r="F29" i="72"/>
  <c r="E29" i="72"/>
  <c r="D29" i="72"/>
  <c r="C29" i="72"/>
  <c r="B29" i="72"/>
  <c r="A29" i="72"/>
  <c r="H28" i="72"/>
  <c r="G28" i="72"/>
  <c r="F28" i="72"/>
  <c r="E28" i="72"/>
  <c r="D28" i="72"/>
  <c r="C28" i="72"/>
  <c r="B28" i="72"/>
  <c r="A28" i="72"/>
  <c r="Y27" i="72"/>
  <c r="X27" i="72"/>
  <c r="H27" i="72"/>
  <c r="G27" i="72"/>
  <c r="F27" i="72"/>
  <c r="E27" i="72"/>
  <c r="D27" i="72"/>
  <c r="C27" i="72"/>
  <c r="B27" i="72"/>
  <c r="A27" i="72"/>
  <c r="Y26" i="72"/>
  <c r="X26" i="72"/>
  <c r="H26" i="72"/>
  <c r="G26" i="72"/>
  <c r="F26" i="72"/>
  <c r="E26" i="72"/>
  <c r="D26" i="72"/>
  <c r="C26" i="72"/>
  <c r="B26" i="72"/>
  <c r="A26" i="72"/>
  <c r="Y25" i="72"/>
  <c r="X25" i="72"/>
  <c r="H25" i="72"/>
  <c r="G25" i="72"/>
  <c r="F25" i="72"/>
  <c r="E25" i="72"/>
  <c r="D25" i="72"/>
  <c r="C25" i="72"/>
  <c r="B25" i="72"/>
  <c r="A25" i="72"/>
  <c r="Y24" i="72"/>
  <c r="X24" i="72"/>
  <c r="H24" i="72"/>
  <c r="G24" i="72"/>
  <c r="F24" i="72"/>
  <c r="E24" i="72"/>
  <c r="D24" i="72"/>
  <c r="C24" i="72"/>
  <c r="B24" i="72"/>
  <c r="A24" i="72"/>
  <c r="Y23" i="72"/>
  <c r="X23" i="72"/>
  <c r="H23" i="72"/>
  <c r="G23" i="72"/>
  <c r="F23" i="72"/>
  <c r="E23" i="72"/>
  <c r="D23" i="72"/>
  <c r="C23" i="72"/>
  <c r="B23" i="72"/>
  <c r="A23" i="72"/>
  <c r="Y22" i="72"/>
  <c r="X22" i="72"/>
  <c r="H22" i="72"/>
  <c r="G22" i="72"/>
  <c r="F22" i="72"/>
  <c r="E22" i="72"/>
  <c r="D22" i="72"/>
  <c r="C22" i="72"/>
  <c r="B22" i="72"/>
  <c r="A22" i="72"/>
  <c r="Y21" i="72"/>
  <c r="X21" i="72"/>
  <c r="H21" i="72"/>
  <c r="G21" i="72"/>
  <c r="F21" i="72"/>
  <c r="E21" i="72"/>
  <c r="D21" i="72"/>
  <c r="C21" i="72"/>
  <c r="B21" i="72"/>
  <c r="A21" i="72"/>
  <c r="Y20" i="72"/>
  <c r="X20" i="72"/>
  <c r="H20" i="72"/>
  <c r="G20" i="72"/>
  <c r="F20" i="72"/>
  <c r="E20" i="72"/>
  <c r="D20" i="72"/>
  <c r="C20" i="72"/>
  <c r="B20" i="72"/>
  <c r="A20" i="72"/>
  <c r="Y19" i="72"/>
  <c r="X19" i="72"/>
  <c r="H19" i="72"/>
  <c r="G19" i="72"/>
  <c r="F19" i="72"/>
  <c r="E19" i="72"/>
  <c r="D19" i="72"/>
  <c r="C19" i="72"/>
  <c r="B19" i="72"/>
  <c r="A19" i="72"/>
  <c r="Y18" i="72"/>
  <c r="X18" i="72"/>
  <c r="H18" i="72"/>
  <c r="G18" i="72"/>
  <c r="F18" i="72"/>
  <c r="E18" i="72"/>
  <c r="D18" i="72"/>
  <c r="C18" i="72"/>
  <c r="B18" i="72"/>
  <c r="A18" i="72"/>
  <c r="Y17" i="72"/>
  <c r="X17" i="72"/>
  <c r="H17" i="72"/>
  <c r="G17" i="72"/>
  <c r="F17" i="72"/>
  <c r="E17" i="72"/>
  <c r="D17" i="72"/>
  <c r="C17" i="72"/>
  <c r="B17" i="72"/>
  <c r="A17" i="72"/>
  <c r="Y16" i="72"/>
  <c r="X16" i="72"/>
  <c r="H16" i="72"/>
  <c r="G16" i="72"/>
  <c r="F16" i="72"/>
  <c r="E16" i="72"/>
  <c r="D16" i="72"/>
  <c r="C16" i="72"/>
  <c r="B16" i="72"/>
  <c r="A16" i="72"/>
  <c r="Y15" i="72"/>
  <c r="X15" i="72"/>
  <c r="H15" i="72"/>
  <c r="G15" i="72"/>
  <c r="F15" i="72"/>
  <c r="E15" i="72"/>
  <c r="D15" i="72"/>
  <c r="C15" i="72"/>
  <c r="B15" i="72"/>
  <c r="A15" i="72"/>
  <c r="Y14" i="72"/>
  <c r="X14" i="72"/>
  <c r="H14" i="72"/>
  <c r="G14" i="72"/>
  <c r="F14" i="72"/>
  <c r="E14" i="72"/>
  <c r="D14" i="72"/>
  <c r="C14" i="72"/>
  <c r="B14" i="72"/>
  <c r="A14" i="72"/>
  <c r="Y13" i="72"/>
  <c r="X13" i="72"/>
  <c r="H13" i="72"/>
  <c r="G13" i="72"/>
  <c r="F13" i="72"/>
  <c r="E13" i="72"/>
  <c r="D13" i="72"/>
  <c r="C13" i="72"/>
  <c r="B13" i="72"/>
  <c r="A13" i="72"/>
  <c r="Y12" i="72"/>
  <c r="X12" i="72"/>
  <c r="H12" i="72"/>
  <c r="G12" i="72"/>
  <c r="F12" i="72"/>
  <c r="E12" i="72"/>
  <c r="D12" i="72"/>
  <c r="C12" i="72"/>
  <c r="B12" i="72"/>
  <c r="A12" i="72"/>
  <c r="Y11" i="72"/>
  <c r="X11" i="72"/>
  <c r="Y10" i="72"/>
  <c r="X10" i="72"/>
  <c r="Y9" i="72"/>
  <c r="X9" i="72"/>
  <c r="Y8" i="72"/>
  <c r="X8" i="72"/>
  <c r="Y7" i="72"/>
  <c r="X7" i="72"/>
  <c r="Y6" i="72"/>
  <c r="X6" i="72"/>
  <c r="Y5" i="72"/>
  <c r="X5" i="72"/>
  <c r="Y4" i="72"/>
  <c r="X4" i="72"/>
  <c r="E3" i="72"/>
  <c r="Q30" i="124"/>
  <c r="O30" i="124"/>
  <c r="M30" i="124"/>
  <c r="Q29" i="124"/>
  <c r="O29" i="124"/>
  <c r="M29" i="124"/>
  <c r="Q28" i="124"/>
  <c r="O28" i="124"/>
  <c r="M28" i="124"/>
  <c r="Q27" i="124"/>
  <c r="O27" i="124"/>
  <c r="M27" i="124"/>
  <c r="Q26" i="124"/>
  <c r="O26" i="124"/>
  <c r="M26" i="124"/>
  <c r="Q25" i="124"/>
  <c r="O25" i="124"/>
  <c r="M25" i="124"/>
  <c r="Q24" i="124"/>
  <c r="O24" i="124"/>
  <c r="M24" i="124"/>
  <c r="Q23" i="124"/>
  <c r="O23" i="124"/>
  <c r="M23" i="124"/>
  <c r="Q22" i="124"/>
  <c r="O22" i="124"/>
  <c r="M22" i="124"/>
  <c r="G22" i="124" s="1"/>
  <c r="Q21" i="124"/>
  <c r="O21" i="124"/>
  <c r="M21" i="124"/>
  <c r="Q20" i="124"/>
  <c r="O20" i="124"/>
  <c r="M20" i="124"/>
  <c r="Q19" i="124"/>
  <c r="O19" i="124"/>
  <c r="M19" i="124"/>
  <c r="Q18" i="124"/>
  <c r="O18" i="124"/>
  <c r="M18" i="124"/>
  <c r="Q17" i="124"/>
  <c r="O17" i="124"/>
  <c r="M17" i="124"/>
  <c r="Q16" i="124"/>
  <c r="O16" i="124"/>
  <c r="M16" i="124"/>
  <c r="Q15" i="124"/>
  <c r="O15" i="124"/>
  <c r="M15" i="124"/>
  <c r="Q14" i="124"/>
  <c r="O14" i="124"/>
  <c r="M14" i="124"/>
  <c r="Q13" i="124"/>
  <c r="O13" i="124"/>
  <c r="M13" i="124"/>
  <c r="Q12" i="124"/>
  <c r="O12" i="124"/>
  <c r="M12" i="124"/>
  <c r="Q11" i="124"/>
  <c r="O11" i="124"/>
  <c r="M11" i="124"/>
  <c r="Q10" i="124"/>
  <c r="O10" i="124"/>
  <c r="M10" i="124"/>
  <c r="Q9" i="124"/>
  <c r="O9" i="124"/>
  <c r="M9" i="124"/>
  <c r="Q8" i="124"/>
  <c r="O8" i="124"/>
  <c r="M8" i="124"/>
  <c r="Q7" i="124"/>
  <c r="O7" i="124"/>
  <c r="M7" i="124"/>
  <c r="Q6" i="124"/>
  <c r="O6" i="124"/>
  <c r="M6" i="124"/>
  <c r="Q5" i="124"/>
  <c r="O5" i="124"/>
  <c r="M5" i="124"/>
  <c r="Q4" i="124"/>
  <c r="O4" i="124"/>
  <c r="M4" i="124"/>
  <c r="Q3" i="124"/>
  <c r="O3" i="124"/>
  <c r="M3" i="124"/>
  <c r="C3" i="124"/>
  <c r="F3" i="124" s="1"/>
  <c r="G3" i="124" s="1"/>
  <c r="Q2" i="124"/>
  <c r="O2" i="124"/>
  <c r="M2" i="124"/>
  <c r="D2" i="124"/>
  <c r="E2" i="124" s="1"/>
  <c r="E3" i="124" s="1"/>
  <c r="F2" i="124"/>
  <c r="G2" i="124" s="1"/>
  <c r="C2" i="124"/>
  <c r="A2" i="124"/>
  <c r="A3" i="124" s="1"/>
  <c r="A4" i="124" s="1"/>
  <c r="A5" i="124" s="1"/>
  <c r="A6" i="124" s="1"/>
  <c r="A7" i="124" s="1"/>
  <c r="A8" i="124" s="1"/>
  <c r="A9" i="124" s="1"/>
  <c r="A10" i="124" s="1"/>
  <c r="A11" i="124" s="1"/>
  <c r="A12" i="124" s="1"/>
  <c r="A13" i="124" s="1"/>
  <c r="A14" i="124" s="1"/>
  <c r="A15" i="124" s="1"/>
  <c r="A16" i="124" s="1"/>
  <c r="A17" i="124" s="1"/>
  <c r="A18" i="124" s="1"/>
  <c r="A19" i="124" s="1"/>
  <c r="A20" i="124" s="1"/>
  <c r="A21" i="124" s="1"/>
  <c r="A22" i="124" s="1"/>
  <c r="AA30" i="121"/>
  <c r="Z30" i="121"/>
  <c r="Y30" i="121"/>
  <c r="R30" i="121"/>
  <c r="AA29" i="121"/>
  <c r="Z29" i="121"/>
  <c r="Y29" i="121"/>
  <c r="R29" i="121"/>
  <c r="AA28" i="121"/>
  <c r="Z28" i="121"/>
  <c r="Y28" i="121"/>
  <c r="R28" i="121"/>
  <c r="AA27" i="121"/>
  <c r="Z27" i="121"/>
  <c r="Y27" i="121"/>
  <c r="R27" i="121"/>
  <c r="AA26" i="121"/>
  <c r="Z26" i="121"/>
  <c r="Y26" i="121"/>
  <c r="R26" i="121"/>
  <c r="AA25" i="121"/>
  <c r="Z25" i="121"/>
  <c r="Y25" i="121"/>
  <c r="R25" i="121"/>
  <c r="AA24" i="121"/>
  <c r="Z24" i="121"/>
  <c r="Y24" i="121"/>
  <c r="R24" i="121"/>
  <c r="AA23" i="121"/>
  <c r="Z23" i="121"/>
  <c r="Y23" i="121"/>
  <c r="R23" i="121"/>
  <c r="AA22" i="121"/>
  <c r="Z22" i="121"/>
  <c r="Y22" i="121"/>
  <c r="R22" i="121"/>
  <c r="K22" i="121"/>
  <c r="J22" i="121"/>
  <c r="H22" i="121"/>
  <c r="G22" i="121"/>
  <c r="F22" i="121"/>
  <c r="E22" i="121"/>
  <c r="D22" i="121"/>
  <c r="C22" i="121"/>
  <c r="A22" i="121"/>
  <c r="AA21" i="121"/>
  <c r="Z21" i="121"/>
  <c r="Y21" i="121"/>
  <c r="R21" i="121"/>
  <c r="K21" i="121"/>
  <c r="J21" i="121"/>
  <c r="H21" i="121"/>
  <c r="G21" i="121"/>
  <c r="F21" i="121"/>
  <c r="E21" i="121"/>
  <c r="D21" i="121"/>
  <c r="C21" i="121"/>
  <c r="A21" i="121"/>
  <c r="AA20" i="121"/>
  <c r="Z20" i="121"/>
  <c r="Y20" i="121"/>
  <c r="R20" i="121"/>
  <c r="K20" i="121"/>
  <c r="J20" i="121"/>
  <c r="H20" i="121"/>
  <c r="G20" i="121"/>
  <c r="F20" i="121"/>
  <c r="E20" i="121"/>
  <c r="D20" i="121"/>
  <c r="C20" i="121"/>
  <c r="A20" i="121"/>
  <c r="AA19" i="121"/>
  <c r="Z19" i="121"/>
  <c r="Y19" i="121"/>
  <c r="R19" i="121"/>
  <c r="K19" i="121"/>
  <c r="J19" i="121"/>
  <c r="H19" i="121"/>
  <c r="G19" i="121"/>
  <c r="F19" i="121"/>
  <c r="E19" i="121"/>
  <c r="D19" i="121"/>
  <c r="C19" i="121"/>
  <c r="A19" i="121"/>
  <c r="AA18" i="121"/>
  <c r="Z18" i="121"/>
  <c r="Y18" i="121"/>
  <c r="R18" i="121"/>
  <c r="K18" i="121"/>
  <c r="J18" i="121"/>
  <c r="H18" i="121"/>
  <c r="G18" i="121"/>
  <c r="F18" i="121"/>
  <c r="E18" i="121"/>
  <c r="D18" i="121"/>
  <c r="C18" i="121"/>
  <c r="A18" i="121"/>
  <c r="AA17" i="121"/>
  <c r="Z17" i="121"/>
  <c r="Y17" i="121"/>
  <c r="R17" i="121"/>
  <c r="K17" i="121"/>
  <c r="J17" i="121"/>
  <c r="H17" i="121"/>
  <c r="G17" i="121"/>
  <c r="F17" i="121"/>
  <c r="E17" i="121"/>
  <c r="D17" i="121"/>
  <c r="C17" i="121"/>
  <c r="A17" i="121"/>
  <c r="AA16" i="121"/>
  <c r="Z16" i="121"/>
  <c r="Y16" i="121"/>
  <c r="R16" i="121"/>
  <c r="K16" i="121"/>
  <c r="J16" i="121"/>
  <c r="H16" i="121"/>
  <c r="G16" i="121"/>
  <c r="F16" i="121"/>
  <c r="E16" i="121"/>
  <c r="D16" i="121"/>
  <c r="C16" i="121"/>
  <c r="A16" i="121"/>
  <c r="AA15" i="121"/>
  <c r="Z15" i="121"/>
  <c r="Y15" i="121"/>
  <c r="R15" i="121"/>
  <c r="K15" i="121"/>
  <c r="J15" i="121"/>
  <c r="H15" i="121"/>
  <c r="G15" i="121"/>
  <c r="F15" i="121"/>
  <c r="E15" i="121"/>
  <c r="D15" i="121"/>
  <c r="C15" i="121"/>
  <c r="A15" i="121"/>
  <c r="AA14" i="121"/>
  <c r="Z14" i="121"/>
  <c r="Y14" i="121"/>
  <c r="R14" i="121"/>
  <c r="K14" i="121"/>
  <c r="J14" i="121"/>
  <c r="H14" i="121"/>
  <c r="G14" i="121"/>
  <c r="F14" i="121"/>
  <c r="E14" i="121"/>
  <c r="D14" i="121"/>
  <c r="C14" i="121"/>
  <c r="A14" i="121"/>
  <c r="AA13" i="121"/>
  <c r="Z13" i="121"/>
  <c r="Y13" i="121"/>
  <c r="R13" i="121"/>
  <c r="K13" i="121"/>
  <c r="J13" i="121"/>
  <c r="H13" i="121"/>
  <c r="G13" i="121"/>
  <c r="F13" i="121"/>
  <c r="E13" i="121"/>
  <c r="D13" i="121"/>
  <c r="C13" i="121"/>
  <c r="A13" i="121"/>
  <c r="AA12" i="121"/>
  <c r="Z12" i="121"/>
  <c r="Y12" i="121"/>
  <c r="R12" i="121"/>
  <c r="K12" i="121"/>
  <c r="J12" i="121"/>
  <c r="H12" i="121"/>
  <c r="G12" i="121"/>
  <c r="F12" i="121"/>
  <c r="E12" i="121"/>
  <c r="D12" i="121"/>
  <c r="C12" i="121"/>
  <c r="A12" i="121"/>
  <c r="AA11" i="121"/>
  <c r="Z11" i="121"/>
  <c r="Y11" i="121"/>
  <c r="R11" i="121"/>
  <c r="K11" i="121"/>
  <c r="J11" i="121"/>
  <c r="H11" i="121"/>
  <c r="G11" i="121"/>
  <c r="F11" i="121"/>
  <c r="E11" i="121"/>
  <c r="D11" i="121"/>
  <c r="C11" i="121"/>
  <c r="A11" i="121"/>
  <c r="AA10" i="121"/>
  <c r="Z10" i="121"/>
  <c r="Y10" i="121"/>
  <c r="R10" i="121"/>
  <c r="K10" i="121"/>
  <c r="J10" i="121"/>
  <c r="H10" i="121"/>
  <c r="G10" i="121"/>
  <c r="F10" i="121"/>
  <c r="E10" i="121"/>
  <c r="D10" i="121"/>
  <c r="C10" i="121"/>
  <c r="A10" i="121"/>
  <c r="AA9" i="121"/>
  <c r="Z9" i="121"/>
  <c r="Y9" i="121"/>
  <c r="R9" i="121"/>
  <c r="K9" i="121"/>
  <c r="J9" i="121"/>
  <c r="H9" i="121"/>
  <c r="G9" i="121"/>
  <c r="F9" i="121"/>
  <c r="E9" i="121"/>
  <c r="D9" i="121"/>
  <c r="C9" i="121"/>
  <c r="A9" i="121"/>
  <c r="AA8" i="121"/>
  <c r="Z8" i="121"/>
  <c r="Y8" i="121"/>
  <c r="R8" i="121"/>
  <c r="K8" i="121"/>
  <c r="J8" i="121"/>
  <c r="H8" i="121"/>
  <c r="G8" i="121"/>
  <c r="F8" i="121"/>
  <c r="E8" i="121"/>
  <c r="D8" i="121"/>
  <c r="C8" i="121"/>
  <c r="A8" i="121"/>
  <c r="AA7" i="121"/>
  <c r="Z7" i="121"/>
  <c r="Y7" i="121"/>
  <c r="R7" i="121"/>
  <c r="K7" i="121"/>
  <c r="J7" i="121"/>
  <c r="H7" i="121"/>
  <c r="G7" i="121"/>
  <c r="F7" i="121"/>
  <c r="E7" i="121"/>
  <c r="D7" i="121"/>
  <c r="C7" i="121"/>
  <c r="A7" i="121"/>
  <c r="AA6" i="121"/>
  <c r="Z6" i="121"/>
  <c r="Y6" i="121"/>
  <c r="R6" i="121"/>
  <c r="K6" i="121"/>
  <c r="J6" i="121"/>
  <c r="H6" i="121"/>
  <c r="G6" i="121"/>
  <c r="F6" i="121"/>
  <c r="E6" i="121"/>
  <c r="D6" i="121"/>
  <c r="C6" i="121"/>
  <c r="A6" i="121"/>
  <c r="AA5" i="121"/>
  <c r="Z5" i="121"/>
  <c r="Y5" i="121"/>
  <c r="R5" i="121"/>
  <c r="K5" i="121"/>
  <c r="J5" i="121"/>
  <c r="H5" i="121"/>
  <c r="G5" i="121"/>
  <c r="F5" i="121"/>
  <c r="E5" i="121"/>
  <c r="D5" i="121"/>
  <c r="C5" i="121"/>
  <c r="A5" i="121"/>
  <c r="AA4" i="121"/>
  <c r="Z4" i="121"/>
  <c r="Y4" i="121"/>
  <c r="R4" i="121"/>
  <c r="K4" i="121"/>
  <c r="J4" i="121"/>
  <c r="H4" i="121"/>
  <c r="G4" i="121"/>
  <c r="F4" i="121"/>
  <c r="E4" i="121"/>
  <c r="D4" i="121"/>
  <c r="C4" i="121"/>
  <c r="A4" i="121"/>
  <c r="AA3" i="121"/>
  <c r="Z3" i="121"/>
  <c r="Y3" i="121"/>
  <c r="R3" i="121"/>
  <c r="K3" i="121"/>
  <c r="J3" i="121"/>
  <c r="H3" i="121"/>
  <c r="G3" i="121"/>
  <c r="F3" i="121"/>
  <c r="E3" i="121"/>
  <c r="D3" i="121"/>
  <c r="C3" i="121"/>
  <c r="A3" i="121"/>
  <c r="AA2" i="121"/>
  <c r="Z2" i="121"/>
  <c r="Y2" i="121"/>
  <c r="K2" i="121"/>
  <c r="J2" i="121"/>
  <c r="H2" i="121"/>
  <c r="G2" i="121"/>
  <c r="F2" i="121"/>
  <c r="E2" i="121"/>
  <c r="D2" i="121"/>
  <c r="C2" i="121"/>
  <c r="A2" i="121"/>
  <c r="L22" i="90"/>
  <c r="K22" i="90"/>
  <c r="J22" i="90"/>
  <c r="I22" i="90"/>
  <c r="H22" i="90"/>
  <c r="G22" i="90"/>
  <c r="F22" i="90"/>
  <c r="E22" i="90"/>
  <c r="D22" i="90"/>
  <c r="C22" i="90"/>
  <c r="A22" i="90"/>
  <c r="L21" i="90"/>
  <c r="K21" i="90"/>
  <c r="J21" i="90"/>
  <c r="I21" i="90"/>
  <c r="H21" i="90"/>
  <c r="G21" i="90"/>
  <c r="F21" i="90"/>
  <c r="E21" i="90"/>
  <c r="D21" i="90"/>
  <c r="C21" i="90"/>
  <c r="A21" i="90"/>
  <c r="L20" i="90"/>
  <c r="K20" i="90"/>
  <c r="J20" i="90"/>
  <c r="I20" i="90"/>
  <c r="H20" i="90"/>
  <c r="G20" i="90"/>
  <c r="F20" i="90"/>
  <c r="E20" i="90"/>
  <c r="D20" i="90"/>
  <c r="C20" i="90"/>
  <c r="A20" i="90"/>
  <c r="L19" i="90"/>
  <c r="K19" i="90"/>
  <c r="J19" i="90"/>
  <c r="I19" i="90"/>
  <c r="H19" i="90"/>
  <c r="G19" i="90"/>
  <c r="F19" i="90"/>
  <c r="E19" i="90"/>
  <c r="D19" i="90"/>
  <c r="C19" i="90"/>
  <c r="A19" i="90"/>
  <c r="L18" i="90"/>
  <c r="K18" i="90"/>
  <c r="J18" i="90"/>
  <c r="I18" i="90"/>
  <c r="H18" i="90"/>
  <c r="G18" i="90"/>
  <c r="F18" i="90"/>
  <c r="E18" i="90"/>
  <c r="D18" i="90"/>
  <c r="C18" i="90"/>
  <c r="A18" i="90"/>
  <c r="L17" i="90"/>
  <c r="K17" i="90"/>
  <c r="J17" i="90"/>
  <c r="I17" i="90"/>
  <c r="H17" i="90"/>
  <c r="G17" i="90"/>
  <c r="F17" i="90"/>
  <c r="E17" i="90"/>
  <c r="D17" i="90"/>
  <c r="C17" i="90"/>
  <c r="A17" i="90"/>
  <c r="L16" i="90"/>
  <c r="K16" i="90"/>
  <c r="J16" i="90"/>
  <c r="I16" i="90"/>
  <c r="H16" i="90"/>
  <c r="G16" i="90"/>
  <c r="F16" i="90"/>
  <c r="E16" i="90"/>
  <c r="D16" i="90"/>
  <c r="C16" i="90"/>
  <c r="A16" i="90"/>
  <c r="L15" i="90"/>
  <c r="K15" i="90"/>
  <c r="J15" i="90"/>
  <c r="I15" i="90"/>
  <c r="H15" i="90"/>
  <c r="G15" i="90"/>
  <c r="F15" i="90"/>
  <c r="E15" i="90"/>
  <c r="D15" i="90"/>
  <c r="C15" i="90"/>
  <c r="A15" i="90"/>
  <c r="L14" i="90"/>
  <c r="K14" i="90"/>
  <c r="J14" i="90"/>
  <c r="I14" i="90"/>
  <c r="H14" i="90"/>
  <c r="G14" i="90"/>
  <c r="F14" i="90"/>
  <c r="E14" i="90"/>
  <c r="D14" i="90"/>
  <c r="C14" i="90"/>
  <c r="A14" i="90"/>
  <c r="L13" i="90"/>
  <c r="J13" i="90"/>
  <c r="I13" i="90"/>
  <c r="H13" i="90"/>
  <c r="G13" i="90"/>
  <c r="F13" i="90"/>
  <c r="E13" i="90"/>
  <c r="D13" i="90"/>
  <c r="C13" i="90"/>
  <c r="A13" i="90"/>
  <c r="L12" i="90"/>
  <c r="K12" i="90"/>
  <c r="J12" i="90"/>
  <c r="I12" i="90"/>
  <c r="H12" i="90"/>
  <c r="G12" i="90"/>
  <c r="F12" i="90"/>
  <c r="E12" i="90"/>
  <c r="D12" i="90"/>
  <c r="C12" i="90"/>
  <c r="A12" i="90"/>
  <c r="L11" i="90"/>
  <c r="K11" i="90"/>
  <c r="J11" i="90"/>
  <c r="I11" i="90"/>
  <c r="H11" i="90"/>
  <c r="G11" i="90"/>
  <c r="F11" i="90"/>
  <c r="E11" i="90"/>
  <c r="D11" i="90"/>
  <c r="C11" i="90"/>
  <c r="A11" i="90"/>
  <c r="L10" i="90"/>
  <c r="K10" i="90"/>
  <c r="J10" i="90"/>
  <c r="I10" i="90"/>
  <c r="H10" i="90"/>
  <c r="G10" i="90"/>
  <c r="F10" i="90"/>
  <c r="E10" i="90"/>
  <c r="D10" i="90"/>
  <c r="C10" i="90"/>
  <c r="A10" i="90"/>
  <c r="L9" i="90"/>
  <c r="K9" i="90"/>
  <c r="J9" i="90"/>
  <c r="I9" i="90"/>
  <c r="H9" i="90"/>
  <c r="G9" i="90"/>
  <c r="F9" i="90"/>
  <c r="E9" i="90"/>
  <c r="D9" i="90"/>
  <c r="C9" i="90"/>
  <c r="A9" i="90"/>
  <c r="L8" i="90"/>
  <c r="J8" i="90"/>
  <c r="I8" i="90"/>
  <c r="H8" i="90"/>
  <c r="G8" i="90"/>
  <c r="F8" i="90"/>
  <c r="E8" i="90"/>
  <c r="D8" i="90"/>
  <c r="C8" i="90"/>
  <c r="A8" i="90"/>
  <c r="L7" i="90"/>
  <c r="K7" i="90"/>
  <c r="J7" i="90"/>
  <c r="I7" i="90"/>
  <c r="H7" i="90"/>
  <c r="G7" i="90"/>
  <c r="F7" i="90"/>
  <c r="E7" i="90"/>
  <c r="D7" i="90"/>
  <c r="C7" i="90"/>
  <c r="A7" i="90"/>
  <c r="L6" i="90"/>
  <c r="K6" i="90"/>
  <c r="J6" i="90"/>
  <c r="I6" i="90"/>
  <c r="H6" i="90"/>
  <c r="G6" i="90"/>
  <c r="F6" i="90"/>
  <c r="E6" i="90"/>
  <c r="D6" i="90"/>
  <c r="C6" i="90"/>
  <c r="A6" i="90"/>
  <c r="L5" i="90"/>
  <c r="K5" i="90"/>
  <c r="J5" i="90"/>
  <c r="I5" i="90"/>
  <c r="H5" i="90"/>
  <c r="G5" i="90"/>
  <c r="F5" i="90"/>
  <c r="E5" i="90"/>
  <c r="D5" i="90"/>
  <c r="C5" i="90"/>
  <c r="A5" i="90"/>
  <c r="L4" i="90"/>
  <c r="K4" i="90"/>
  <c r="J4" i="90"/>
  <c r="I4" i="90"/>
  <c r="H4" i="90"/>
  <c r="G4" i="90"/>
  <c r="F4" i="90"/>
  <c r="E4" i="90"/>
  <c r="D4" i="90"/>
  <c r="C4" i="90"/>
  <c r="A4" i="90"/>
  <c r="L3" i="90"/>
  <c r="K3" i="90"/>
  <c r="J3" i="90"/>
  <c r="I3" i="90"/>
  <c r="H3" i="90"/>
  <c r="G3" i="90"/>
  <c r="F3" i="90"/>
  <c r="E3" i="90"/>
  <c r="D3" i="90"/>
  <c r="C3" i="90"/>
  <c r="A3" i="90"/>
  <c r="L2" i="90"/>
  <c r="K2" i="90"/>
  <c r="J2" i="90"/>
  <c r="I2" i="90"/>
  <c r="H2" i="90"/>
  <c r="G2" i="90"/>
  <c r="F2" i="90"/>
  <c r="E2" i="90"/>
  <c r="D2" i="90"/>
  <c r="C2" i="90"/>
  <c r="A2" i="90"/>
  <c r="B22" i="83"/>
  <c r="B21" i="83"/>
  <c r="B20" i="83"/>
  <c r="B19" i="83"/>
  <c r="B18" i="83"/>
  <c r="B17" i="83"/>
  <c r="B16" i="83"/>
  <c r="B15" i="83"/>
  <c r="B14" i="83"/>
  <c r="B13" i="83"/>
  <c r="B12" i="83"/>
  <c r="B11" i="83"/>
  <c r="B10" i="83"/>
  <c r="B9" i="83"/>
  <c r="B8" i="83"/>
  <c r="B7" i="83"/>
  <c r="B6" i="83"/>
  <c r="B5" i="83"/>
  <c r="B4" i="83"/>
  <c r="B3" i="83"/>
  <c r="B2" i="83"/>
  <c r="F25" i="6"/>
  <c r="E25" i="6"/>
  <c r="D25" i="6"/>
  <c r="B25" i="6"/>
  <c r="F24" i="6"/>
  <c r="E24" i="6"/>
  <c r="D24" i="6"/>
  <c r="B24" i="6"/>
  <c r="F23" i="6"/>
  <c r="E23" i="6"/>
  <c r="D23" i="6"/>
  <c r="B23" i="6"/>
  <c r="F22" i="6"/>
  <c r="E22" i="6"/>
  <c r="D22" i="6"/>
  <c r="B22" i="6"/>
  <c r="F21" i="6"/>
  <c r="E21" i="6"/>
  <c r="D21" i="6"/>
  <c r="B21" i="6"/>
  <c r="F20" i="6"/>
  <c r="E20" i="6"/>
  <c r="D20" i="6"/>
  <c r="B20" i="6"/>
  <c r="F19" i="6"/>
  <c r="E19" i="6"/>
  <c r="D19" i="6"/>
  <c r="B19" i="6"/>
  <c r="F18" i="6"/>
  <c r="E18" i="6"/>
  <c r="D18" i="6"/>
  <c r="B18" i="6"/>
  <c r="F17" i="6"/>
  <c r="E17" i="6"/>
  <c r="D17" i="6"/>
  <c r="B17" i="6"/>
  <c r="F16" i="6"/>
  <c r="E16" i="6"/>
  <c r="D16" i="6"/>
  <c r="B16" i="6"/>
  <c r="F15" i="6"/>
  <c r="E15" i="6"/>
  <c r="D15" i="6"/>
  <c r="B15" i="6"/>
  <c r="F14" i="6"/>
  <c r="E14" i="6"/>
  <c r="D14" i="6"/>
  <c r="B14" i="6"/>
  <c r="F13" i="6"/>
  <c r="E13" i="6"/>
  <c r="D13" i="6"/>
  <c r="B13" i="6"/>
  <c r="F12" i="6"/>
  <c r="E12" i="6"/>
  <c r="D12" i="6"/>
  <c r="B12" i="6"/>
  <c r="F11" i="6"/>
  <c r="E11" i="6"/>
  <c r="D11" i="6"/>
  <c r="B11" i="6"/>
  <c r="F10" i="6"/>
  <c r="E10" i="6"/>
  <c r="D10" i="6"/>
  <c r="B10" i="6"/>
  <c r="F9" i="6"/>
  <c r="E9" i="6"/>
  <c r="D9" i="6"/>
  <c r="B9" i="6"/>
  <c r="F8" i="6"/>
  <c r="E8" i="6"/>
  <c r="D8" i="6"/>
  <c r="B8" i="6"/>
  <c r="F7" i="6"/>
  <c r="E7" i="6"/>
  <c r="D7" i="6"/>
  <c r="B7" i="6"/>
  <c r="F6" i="6"/>
  <c r="E6" i="6"/>
  <c r="D6" i="6"/>
  <c r="B6" i="6"/>
  <c r="F5" i="6"/>
  <c r="E5" i="6"/>
  <c r="D5" i="6"/>
  <c r="B5" i="6"/>
  <c r="F4" i="6"/>
  <c r="E4" i="6"/>
  <c r="D4" i="6"/>
  <c r="B4" i="6"/>
  <c r="F3" i="6"/>
  <c r="E3" i="6"/>
  <c r="D3" i="6"/>
  <c r="B3" i="6"/>
  <c r="F2" i="6"/>
  <c r="E2" i="6"/>
  <c r="D2" i="6"/>
  <c r="D24" i="30"/>
  <c r="V3" i="96" l="1"/>
  <c r="M5" i="96"/>
  <c r="N5" i="96" s="1"/>
  <c r="Q18" i="96"/>
  <c r="R18" i="96" s="1"/>
  <c r="M21" i="96"/>
  <c r="N21" i="96" s="1"/>
  <c r="Q5" i="96"/>
  <c r="R5" i="96" s="1"/>
  <c r="M8" i="96"/>
  <c r="N8" i="96" s="1"/>
  <c r="Q21" i="96"/>
  <c r="R21" i="96" s="1"/>
  <c r="T12" i="96"/>
  <c r="U12" i="96" s="1"/>
  <c r="Q12" i="96"/>
  <c r="R12" i="96" s="1"/>
  <c r="T8" i="96"/>
  <c r="U8" i="96" s="1"/>
  <c r="Q8" i="96"/>
  <c r="R8" i="96" s="1"/>
  <c r="M11" i="96"/>
  <c r="N11" i="96" s="1"/>
  <c r="M15" i="96"/>
  <c r="N15" i="96" s="1"/>
  <c r="Q11" i="96"/>
  <c r="R11" i="96" s="1"/>
  <c r="M14" i="96"/>
  <c r="N14" i="96" s="1"/>
  <c r="Q14" i="96"/>
  <c r="R14" i="96" s="1"/>
  <c r="M17" i="96"/>
  <c r="N17" i="96" s="1"/>
  <c r="M4" i="96"/>
  <c r="N4" i="96" s="1"/>
  <c r="Q17" i="96"/>
  <c r="R17" i="96" s="1"/>
  <c r="M20" i="96"/>
  <c r="N20" i="96" s="1"/>
  <c r="T4" i="96"/>
  <c r="U4" i="96" s="1"/>
  <c r="Q4" i="96"/>
  <c r="R4" i="96" s="1"/>
  <c r="M7" i="96"/>
  <c r="N7" i="96" s="1"/>
  <c r="V20" i="96"/>
  <c r="Q20" i="96"/>
  <c r="R20" i="96" s="1"/>
  <c r="Q7" i="96"/>
  <c r="R7" i="96" s="1"/>
  <c r="M10" i="96"/>
  <c r="N10" i="96" s="1"/>
  <c r="Q10" i="96"/>
  <c r="R10" i="96" s="1"/>
  <c r="M13" i="96"/>
  <c r="N13" i="96" s="1"/>
  <c r="V13" i="96"/>
  <c r="Q13" i="96"/>
  <c r="R13" i="96" s="1"/>
  <c r="M16" i="96"/>
  <c r="N16" i="96" s="1"/>
  <c r="Q16" i="96"/>
  <c r="R16" i="96" s="1"/>
  <c r="M19" i="96"/>
  <c r="N19" i="96" s="1"/>
  <c r="V6" i="96"/>
  <c r="M6" i="96"/>
  <c r="N6" i="96" s="1"/>
  <c r="T19" i="96"/>
  <c r="U19" i="96" s="1"/>
  <c r="Q19" i="96"/>
  <c r="R19" i="96" s="1"/>
  <c r="M22" i="96"/>
  <c r="N22" i="96" s="1"/>
  <c r="Q15" i="96"/>
  <c r="R15" i="96" s="1"/>
  <c r="Q6" i="96"/>
  <c r="R6" i="96" s="1"/>
  <c r="M9" i="96"/>
  <c r="N9" i="96" s="1"/>
  <c r="V22" i="96"/>
  <c r="Q22" i="96"/>
  <c r="R22" i="96" s="1"/>
  <c r="M18" i="96"/>
  <c r="N18" i="96" s="1"/>
  <c r="V18" i="96"/>
  <c r="Q9" i="96"/>
  <c r="R9" i="96" s="1"/>
  <c r="M12" i="96"/>
  <c r="N12" i="96" s="1"/>
  <c r="M3" i="96"/>
  <c r="N3" i="96" s="1"/>
  <c r="Q3" i="96"/>
  <c r="R3" i="96" s="1"/>
  <c r="T3" i="96"/>
  <c r="U3" i="96" s="1"/>
  <c r="D3" i="124"/>
  <c r="E4" i="124"/>
  <c r="E5" i="124" s="1"/>
  <c r="E6" i="124" s="1"/>
  <c r="E7" i="124" s="1"/>
  <c r="E8" i="124" s="1"/>
  <c r="E9" i="124" s="1"/>
  <c r="E10" i="124" s="1"/>
  <c r="E11" i="124" s="1"/>
  <c r="E12" i="124" s="1"/>
  <c r="E13" i="124" s="1"/>
  <c r="E14" i="124" s="1"/>
  <c r="E15" i="124" s="1"/>
  <c r="E16" i="124" s="1"/>
  <c r="E17" i="124" s="1"/>
  <c r="E18" i="124" s="1"/>
  <c r="E19" i="124" s="1"/>
  <c r="E20" i="124" s="1"/>
  <c r="E21" i="124" s="1"/>
  <c r="C4" i="124"/>
  <c r="C19" i="119"/>
  <c r="C18" i="119"/>
  <c r="C15" i="119"/>
  <c r="D15" i="119" s="1"/>
  <c r="E15" i="119" s="1"/>
  <c r="F15" i="119" s="1"/>
  <c r="G15" i="119" s="1"/>
  <c r="H15" i="119" s="1"/>
  <c r="I15" i="119" s="1"/>
  <c r="J15" i="119" s="1"/>
  <c r="K15" i="119" s="1"/>
  <c r="L15" i="119" s="1"/>
  <c r="M15" i="119" s="1"/>
  <c r="N15" i="119" s="1"/>
  <c r="O15" i="119" s="1"/>
  <c r="P15" i="119" s="1"/>
  <c r="Q15" i="119" s="1"/>
  <c r="R15" i="119" s="1"/>
  <c r="S15" i="119" s="1"/>
  <c r="T15" i="119" s="1"/>
  <c r="U15" i="119" s="1"/>
  <c r="V15" i="119" s="1"/>
  <c r="W15" i="119" s="1"/>
  <c r="X15" i="119" s="1"/>
  <c r="Y15" i="119" s="1"/>
  <c r="Z15" i="119" s="1"/>
  <c r="AA15" i="119" s="1"/>
  <c r="C16" i="119"/>
  <c r="D16" i="119" s="1"/>
  <c r="E16" i="119" s="1"/>
  <c r="F16" i="119" s="1"/>
  <c r="G16" i="119" s="1"/>
  <c r="H16" i="119" s="1"/>
  <c r="I16" i="119" s="1"/>
  <c r="J16" i="119" s="1"/>
  <c r="K16" i="119" s="1"/>
  <c r="L16" i="119" s="1"/>
  <c r="M16" i="119" s="1"/>
  <c r="N16" i="119" s="1"/>
  <c r="O16" i="119" s="1"/>
  <c r="P16" i="119" s="1"/>
  <c r="Q16" i="119" s="1"/>
  <c r="R16" i="119" s="1"/>
  <c r="S16" i="119" s="1"/>
  <c r="T16" i="119" s="1"/>
  <c r="U16" i="119" s="1"/>
  <c r="V16" i="119" s="1"/>
  <c r="W16" i="119" s="1"/>
  <c r="X16" i="119" s="1"/>
  <c r="Y16" i="119" s="1"/>
  <c r="Z16" i="119" s="1"/>
  <c r="AA16" i="119" s="1"/>
  <c r="C11" i="119"/>
  <c r="C14" i="119"/>
  <c r="C13" i="119"/>
  <c r="C12" i="119"/>
  <c r="C17" i="119"/>
  <c r="T15" i="96" l="1"/>
  <c r="U15" i="96" s="1"/>
  <c r="T21" i="96"/>
  <c r="U21" i="96" s="1"/>
  <c r="W21" i="96" s="1"/>
  <c r="V4" i="96"/>
  <c r="W4" i="96"/>
  <c r="T5" i="96"/>
  <c r="U5" i="96" s="1"/>
  <c r="T10" i="96"/>
  <c r="U10" i="96" s="1"/>
  <c r="W10" i="96" s="1"/>
  <c r="T14" i="96"/>
  <c r="U14" i="96" s="1"/>
  <c r="T17" i="96"/>
  <c r="U17" i="96" s="1"/>
  <c r="T7" i="96"/>
  <c r="U7" i="96" s="1"/>
  <c r="W7" i="96" s="1"/>
  <c r="V17" i="96"/>
  <c r="V8" i="96"/>
  <c r="W8" i="96"/>
  <c r="W17" i="96"/>
  <c r="V10" i="96"/>
  <c r="W14" i="96"/>
  <c r="V7" i="96"/>
  <c r="V21" i="96"/>
  <c r="V12" i="96"/>
  <c r="T11" i="96"/>
  <c r="U11" i="96" s="1"/>
  <c r="W11" i="96" s="1"/>
  <c r="T9" i="96"/>
  <c r="U9" i="96" s="1"/>
  <c r="W9" i="96" s="1"/>
  <c r="T22" i="96"/>
  <c r="U22" i="96" s="1"/>
  <c r="W22" i="96" s="1"/>
  <c r="V15" i="96"/>
  <c r="T18" i="96"/>
  <c r="U18" i="96" s="1"/>
  <c r="W18" i="96" s="1"/>
  <c r="W12" i="96"/>
  <c r="V19" i="96"/>
  <c r="T16" i="96"/>
  <c r="U16" i="96" s="1"/>
  <c r="W16" i="96" s="1"/>
  <c r="V9" i="96"/>
  <c r="V16" i="96"/>
  <c r="W15" i="96"/>
  <c r="V5" i="96"/>
  <c r="W19" i="96"/>
  <c r="T20" i="96"/>
  <c r="U20" i="96" s="1"/>
  <c r="W20" i="96" s="1"/>
  <c r="V14" i="96"/>
  <c r="T6" i="96"/>
  <c r="U6" i="96" s="1"/>
  <c r="W6" i="96" s="1"/>
  <c r="T13" i="96"/>
  <c r="U13" i="96" s="1"/>
  <c r="W13" i="96" s="1"/>
  <c r="V11" i="96"/>
  <c r="W5" i="96"/>
  <c r="W3" i="96"/>
  <c r="V2" i="96"/>
  <c r="C5" i="124"/>
  <c r="D4" i="124"/>
  <c r="F4" i="124"/>
  <c r="G4" i="124" s="1"/>
  <c r="C21" i="119"/>
  <c r="C22" i="119"/>
  <c r="C23" i="119"/>
  <c r="C20" i="119"/>
  <c r="C25" i="119"/>
  <c r="D25" i="119" s="1"/>
  <c r="E25" i="119" s="1"/>
  <c r="F25" i="119" s="1"/>
  <c r="G25" i="119" s="1"/>
  <c r="H25" i="119" s="1"/>
  <c r="I25" i="119" s="1"/>
  <c r="J25" i="119" s="1"/>
  <c r="K25" i="119" s="1"/>
  <c r="L25" i="119" s="1"/>
  <c r="M25" i="119" s="1"/>
  <c r="N25" i="119" s="1"/>
  <c r="O25" i="119" s="1"/>
  <c r="P25" i="119" s="1"/>
  <c r="Q25" i="119" s="1"/>
  <c r="R25" i="119" s="1"/>
  <c r="S25" i="119" s="1"/>
  <c r="T25" i="119" s="1"/>
  <c r="U25" i="119" s="1"/>
  <c r="V25" i="119" s="1"/>
  <c r="W25" i="119" s="1"/>
  <c r="X25" i="119" s="1"/>
  <c r="Y25" i="119" s="1"/>
  <c r="Z25" i="119" s="1"/>
  <c r="AA25" i="119" s="1"/>
  <c r="C24" i="119"/>
  <c r="D24" i="119" s="1"/>
  <c r="E24" i="119" s="1"/>
  <c r="F24" i="119" s="1"/>
  <c r="G24" i="119" s="1"/>
  <c r="H24" i="119" s="1"/>
  <c r="I24" i="119" s="1"/>
  <c r="J24" i="119" s="1"/>
  <c r="K24" i="119" s="1"/>
  <c r="L24" i="119" s="1"/>
  <c r="M24" i="119" s="1"/>
  <c r="N24" i="119" s="1"/>
  <c r="O24" i="119" s="1"/>
  <c r="P24" i="119" s="1"/>
  <c r="Q24" i="119" s="1"/>
  <c r="R24" i="119" s="1"/>
  <c r="S24" i="119" s="1"/>
  <c r="T24" i="119" s="1"/>
  <c r="U24" i="119" s="1"/>
  <c r="V24" i="119" s="1"/>
  <c r="W24" i="119" s="1"/>
  <c r="X24" i="119" s="1"/>
  <c r="Y24" i="119" s="1"/>
  <c r="Z24" i="119" s="1"/>
  <c r="AA24" i="119" s="1"/>
  <c r="C27" i="119"/>
  <c r="C26" i="119"/>
  <c r="C28" i="119"/>
  <c r="W18" i="119"/>
  <c r="G18" i="119"/>
  <c r="P18" i="119"/>
  <c r="X18" i="119"/>
  <c r="E18" i="119"/>
  <c r="Q18" i="119"/>
  <c r="O18" i="119"/>
  <c r="AA18" i="119"/>
  <c r="D18" i="119"/>
  <c r="Z18" i="119"/>
  <c r="T18" i="119"/>
  <c r="N18" i="119"/>
  <c r="L18" i="119"/>
  <c r="K18" i="119"/>
  <c r="J18" i="119"/>
  <c r="I18" i="119"/>
  <c r="H18" i="119"/>
  <c r="F18" i="119"/>
  <c r="M18" i="119"/>
  <c r="Y18" i="119"/>
  <c r="V18" i="119"/>
  <c r="U18" i="119"/>
  <c r="S18" i="119"/>
  <c r="R18" i="119"/>
  <c r="R17" i="119"/>
  <c r="AA17" i="119"/>
  <c r="K17" i="119"/>
  <c r="N17" i="119"/>
  <c r="Y17" i="119"/>
  <c r="G17" i="119"/>
  <c r="F17" i="119"/>
  <c r="X17" i="119"/>
  <c r="I17" i="119"/>
  <c r="H17" i="119"/>
  <c r="W17" i="119"/>
  <c r="T17" i="119"/>
  <c r="L17" i="119"/>
  <c r="J17" i="119"/>
  <c r="E17" i="119"/>
  <c r="D17" i="119"/>
  <c r="M17" i="119"/>
  <c r="Z17" i="119"/>
  <c r="V17" i="119"/>
  <c r="U17" i="119"/>
  <c r="S17" i="119"/>
  <c r="Q17" i="119"/>
  <c r="P17" i="119"/>
  <c r="O17" i="119"/>
  <c r="F5" i="124" l="1"/>
  <c r="G5" i="124" s="1"/>
  <c r="C6" i="124"/>
  <c r="D5" i="124"/>
  <c r="C35" i="119"/>
  <c r="C36" i="119"/>
  <c r="C33" i="119"/>
  <c r="D33" i="119" s="1"/>
  <c r="E33" i="119" s="1"/>
  <c r="F33" i="119" s="1"/>
  <c r="G33" i="119" s="1"/>
  <c r="H33" i="119" s="1"/>
  <c r="I33" i="119" s="1"/>
  <c r="J33" i="119" s="1"/>
  <c r="K33" i="119" s="1"/>
  <c r="L33" i="119" s="1"/>
  <c r="M33" i="119" s="1"/>
  <c r="N33" i="119" s="1"/>
  <c r="O33" i="119" s="1"/>
  <c r="P33" i="119" s="1"/>
  <c r="Q33" i="119" s="1"/>
  <c r="R33" i="119" s="1"/>
  <c r="S33" i="119" s="1"/>
  <c r="T33" i="119" s="1"/>
  <c r="U33" i="119" s="1"/>
  <c r="V33" i="119" s="1"/>
  <c r="W33" i="119" s="1"/>
  <c r="X33" i="119" s="1"/>
  <c r="Y33" i="119" s="1"/>
  <c r="Z33" i="119" s="1"/>
  <c r="AA33" i="119" s="1"/>
  <c r="C34" i="119"/>
  <c r="D34" i="119" s="1"/>
  <c r="E34" i="119" s="1"/>
  <c r="F34" i="119" s="1"/>
  <c r="G34" i="119" s="1"/>
  <c r="H34" i="119" s="1"/>
  <c r="I34" i="119" s="1"/>
  <c r="J34" i="119" s="1"/>
  <c r="K34" i="119" s="1"/>
  <c r="L34" i="119" s="1"/>
  <c r="M34" i="119" s="1"/>
  <c r="N34" i="119" s="1"/>
  <c r="O34" i="119" s="1"/>
  <c r="P34" i="119" s="1"/>
  <c r="Q34" i="119" s="1"/>
  <c r="R34" i="119" s="1"/>
  <c r="S34" i="119" s="1"/>
  <c r="T34" i="119" s="1"/>
  <c r="U34" i="119" s="1"/>
  <c r="V34" i="119" s="1"/>
  <c r="W34" i="119" s="1"/>
  <c r="X34" i="119" s="1"/>
  <c r="Y34" i="119" s="1"/>
  <c r="Z34" i="119" s="1"/>
  <c r="AA34" i="119" s="1"/>
  <c r="C29" i="119"/>
  <c r="C32" i="119"/>
  <c r="C31" i="119"/>
  <c r="C37" i="119"/>
  <c r="C30" i="119"/>
  <c r="O26" i="119"/>
  <c r="X26" i="119"/>
  <c r="H26" i="119"/>
  <c r="Z26" i="119"/>
  <c r="G26" i="119"/>
  <c r="T26" i="119"/>
  <c r="P26" i="119"/>
  <c r="I26" i="119"/>
  <c r="F26" i="119"/>
  <c r="K26" i="119"/>
  <c r="J26" i="119"/>
  <c r="AA26" i="119"/>
  <c r="V26" i="119"/>
  <c r="S26" i="119"/>
  <c r="R26" i="119"/>
  <c r="Q26" i="119"/>
  <c r="N26" i="119"/>
  <c r="U26" i="119"/>
  <c r="M26" i="119"/>
  <c r="L26" i="119"/>
  <c r="E26" i="119"/>
  <c r="D26" i="119"/>
  <c r="Y26" i="119"/>
  <c r="W26" i="119"/>
  <c r="T27" i="119"/>
  <c r="D27" i="119"/>
  <c r="M27" i="119"/>
  <c r="Q27" i="119"/>
  <c r="K27" i="119"/>
  <c r="I27" i="119"/>
  <c r="W27" i="119"/>
  <c r="V27" i="119"/>
  <c r="G27" i="119"/>
  <c r="F27" i="119"/>
  <c r="Y27" i="119"/>
  <c r="S27" i="119"/>
  <c r="Z27" i="119"/>
  <c r="X27" i="119"/>
  <c r="U27" i="119"/>
  <c r="R27" i="119"/>
  <c r="P27" i="119"/>
  <c r="O27" i="119"/>
  <c r="N27" i="119"/>
  <c r="L27" i="119"/>
  <c r="AA27" i="119"/>
  <c r="J27" i="119"/>
  <c r="H27" i="119"/>
  <c r="E27" i="119"/>
  <c r="C7" i="124" l="1"/>
  <c r="D6" i="124"/>
  <c r="F6" i="124"/>
  <c r="G6" i="124" s="1"/>
  <c r="C46" i="119"/>
  <c r="C40" i="119"/>
  <c r="C41" i="119"/>
  <c r="C38" i="119"/>
  <c r="C43" i="119"/>
  <c r="D43" i="119" s="1"/>
  <c r="E43" i="119" s="1"/>
  <c r="F43" i="119" s="1"/>
  <c r="G43" i="119" s="1"/>
  <c r="H43" i="119" s="1"/>
  <c r="I43" i="119" s="1"/>
  <c r="J43" i="119" s="1"/>
  <c r="K43" i="119" s="1"/>
  <c r="L43" i="119" s="1"/>
  <c r="M43" i="119" s="1"/>
  <c r="N43" i="119" s="1"/>
  <c r="O43" i="119" s="1"/>
  <c r="P43" i="119" s="1"/>
  <c r="Q43" i="119" s="1"/>
  <c r="R43" i="119" s="1"/>
  <c r="S43" i="119" s="1"/>
  <c r="T43" i="119" s="1"/>
  <c r="U43" i="119" s="1"/>
  <c r="V43" i="119" s="1"/>
  <c r="W43" i="119" s="1"/>
  <c r="X43" i="119" s="1"/>
  <c r="Y43" i="119" s="1"/>
  <c r="Z43" i="119" s="1"/>
  <c r="AA43" i="119" s="1"/>
  <c r="C42" i="119"/>
  <c r="D42" i="119" s="1"/>
  <c r="E42" i="119" s="1"/>
  <c r="F42" i="119" s="1"/>
  <c r="G42" i="119" s="1"/>
  <c r="H42" i="119" s="1"/>
  <c r="I42" i="119" s="1"/>
  <c r="J42" i="119" s="1"/>
  <c r="K42" i="119" s="1"/>
  <c r="L42" i="119" s="1"/>
  <c r="M42" i="119" s="1"/>
  <c r="N42" i="119" s="1"/>
  <c r="O42" i="119" s="1"/>
  <c r="P42" i="119" s="1"/>
  <c r="Q42" i="119" s="1"/>
  <c r="R42" i="119" s="1"/>
  <c r="S42" i="119" s="1"/>
  <c r="T42" i="119" s="1"/>
  <c r="U42" i="119" s="1"/>
  <c r="V42" i="119" s="1"/>
  <c r="W42" i="119" s="1"/>
  <c r="X42" i="119" s="1"/>
  <c r="Y42" i="119" s="1"/>
  <c r="Z42" i="119" s="1"/>
  <c r="AA42" i="119" s="1"/>
  <c r="C45" i="119"/>
  <c r="C39" i="119"/>
  <c r="C44" i="119"/>
  <c r="Q36" i="119"/>
  <c r="Z36" i="119"/>
  <c r="J36" i="119"/>
  <c r="L36" i="119"/>
  <c r="X36" i="119"/>
  <c r="F36" i="119"/>
  <c r="V36" i="119"/>
  <c r="O36" i="119"/>
  <c r="N36" i="119"/>
  <c r="W36" i="119"/>
  <c r="U36" i="119"/>
  <c r="P36" i="119"/>
  <c r="I36" i="119"/>
  <c r="G36" i="119"/>
  <c r="T36" i="119"/>
  <c r="S36" i="119"/>
  <c r="R36" i="119"/>
  <c r="M36" i="119"/>
  <c r="Y36" i="119"/>
  <c r="K36" i="119"/>
  <c r="H36" i="119"/>
  <c r="E36" i="119"/>
  <c r="D36" i="119"/>
  <c r="AA36" i="119"/>
  <c r="L35" i="119"/>
  <c r="U35" i="119"/>
  <c r="E35" i="119"/>
  <c r="V35" i="119"/>
  <c r="P35" i="119"/>
  <c r="I35" i="119"/>
  <c r="W35" i="119"/>
  <c r="T35" i="119"/>
  <c r="Z35" i="119"/>
  <c r="Y35" i="119"/>
  <c r="Q35" i="119"/>
  <c r="M35" i="119"/>
  <c r="J35" i="119"/>
  <c r="K35" i="119"/>
  <c r="H35" i="119"/>
  <c r="G35" i="119"/>
  <c r="F35" i="119"/>
  <c r="D35" i="119"/>
  <c r="N35" i="119"/>
  <c r="AA35" i="119"/>
  <c r="X35" i="119"/>
  <c r="S35" i="119"/>
  <c r="R35" i="119"/>
  <c r="O35" i="119"/>
  <c r="C8" i="124" l="1"/>
  <c r="D7" i="124"/>
  <c r="F7" i="124"/>
  <c r="G7" i="124" s="1"/>
  <c r="C48" i="119"/>
  <c r="C54" i="119"/>
  <c r="C51" i="119"/>
  <c r="D51" i="119" s="1"/>
  <c r="E51" i="119" s="1"/>
  <c r="F51" i="119" s="1"/>
  <c r="G51" i="119" s="1"/>
  <c r="H51" i="119" s="1"/>
  <c r="I51" i="119" s="1"/>
  <c r="J51" i="119" s="1"/>
  <c r="K51" i="119" s="1"/>
  <c r="L51" i="119" s="1"/>
  <c r="M51" i="119" s="1"/>
  <c r="N51" i="119" s="1"/>
  <c r="O51" i="119" s="1"/>
  <c r="P51" i="119" s="1"/>
  <c r="Q51" i="119" s="1"/>
  <c r="R51" i="119" s="1"/>
  <c r="S51" i="119" s="1"/>
  <c r="T51" i="119" s="1"/>
  <c r="U51" i="119" s="1"/>
  <c r="V51" i="119" s="1"/>
  <c r="W51" i="119" s="1"/>
  <c r="X51" i="119" s="1"/>
  <c r="Y51" i="119" s="1"/>
  <c r="Z51" i="119" s="1"/>
  <c r="AA51" i="119" s="1"/>
  <c r="C52" i="119"/>
  <c r="D52" i="119" s="1"/>
  <c r="E52" i="119" s="1"/>
  <c r="F52" i="119" s="1"/>
  <c r="G52" i="119" s="1"/>
  <c r="H52" i="119" s="1"/>
  <c r="I52" i="119" s="1"/>
  <c r="J52" i="119" s="1"/>
  <c r="K52" i="119" s="1"/>
  <c r="L52" i="119" s="1"/>
  <c r="M52" i="119" s="1"/>
  <c r="N52" i="119" s="1"/>
  <c r="O52" i="119" s="1"/>
  <c r="P52" i="119" s="1"/>
  <c r="Q52" i="119" s="1"/>
  <c r="R52" i="119" s="1"/>
  <c r="S52" i="119" s="1"/>
  <c r="T52" i="119" s="1"/>
  <c r="U52" i="119" s="1"/>
  <c r="V52" i="119" s="1"/>
  <c r="W52" i="119" s="1"/>
  <c r="X52" i="119" s="1"/>
  <c r="Y52" i="119" s="1"/>
  <c r="Z52" i="119" s="1"/>
  <c r="AA52" i="119" s="1"/>
  <c r="C47" i="119"/>
  <c r="C50" i="119"/>
  <c r="C49" i="119"/>
  <c r="C55" i="119"/>
  <c r="C53" i="119"/>
  <c r="N45" i="119"/>
  <c r="M45" i="119"/>
  <c r="W45" i="119"/>
  <c r="G45" i="119"/>
  <c r="K45" i="119"/>
  <c r="Y45" i="119"/>
  <c r="E45" i="119"/>
  <c r="U45" i="119"/>
  <c r="O45" i="119"/>
  <c r="L45" i="119"/>
  <c r="X45" i="119"/>
  <c r="V45" i="119"/>
  <c r="Q45" i="119"/>
  <c r="I45" i="119"/>
  <c r="F45" i="119"/>
  <c r="AA45" i="119"/>
  <c r="Z45" i="119"/>
  <c r="T45" i="119"/>
  <c r="S45" i="119"/>
  <c r="R45" i="119"/>
  <c r="P45" i="119"/>
  <c r="J45" i="119"/>
  <c r="H45" i="119"/>
  <c r="D45" i="119"/>
  <c r="Y44" i="119"/>
  <c r="I44" i="119"/>
  <c r="X44" i="119"/>
  <c r="H44" i="119"/>
  <c r="R44" i="119"/>
  <c r="S44" i="119"/>
  <c r="M44" i="119"/>
  <c r="AA44" i="119"/>
  <c r="D44" i="119"/>
  <c r="Q44" i="119"/>
  <c r="P44" i="119"/>
  <c r="W44" i="119"/>
  <c r="V44" i="119"/>
  <c r="N44" i="119"/>
  <c r="J44" i="119"/>
  <c r="F44" i="119"/>
  <c r="T44" i="119"/>
  <c r="O44" i="119"/>
  <c r="L44" i="119"/>
  <c r="K44" i="119"/>
  <c r="U44" i="119"/>
  <c r="G44" i="119"/>
  <c r="E44" i="119"/>
  <c r="Z44" i="119"/>
  <c r="D8" i="124" l="1"/>
  <c r="F8" i="124"/>
  <c r="G8" i="124" s="1"/>
  <c r="C9" i="124"/>
  <c r="C64" i="119"/>
  <c r="C58" i="119"/>
  <c r="C59" i="119"/>
  <c r="C56" i="119"/>
  <c r="C61" i="119"/>
  <c r="D61" i="119" s="1"/>
  <c r="E61" i="119" s="1"/>
  <c r="F61" i="119" s="1"/>
  <c r="G61" i="119" s="1"/>
  <c r="H61" i="119" s="1"/>
  <c r="I61" i="119" s="1"/>
  <c r="J61" i="119" s="1"/>
  <c r="K61" i="119" s="1"/>
  <c r="L61" i="119" s="1"/>
  <c r="M61" i="119" s="1"/>
  <c r="N61" i="119" s="1"/>
  <c r="O61" i="119" s="1"/>
  <c r="P61" i="119" s="1"/>
  <c r="Q61" i="119" s="1"/>
  <c r="R61" i="119" s="1"/>
  <c r="S61" i="119" s="1"/>
  <c r="T61" i="119" s="1"/>
  <c r="U61" i="119" s="1"/>
  <c r="V61" i="119" s="1"/>
  <c r="W61" i="119" s="1"/>
  <c r="X61" i="119" s="1"/>
  <c r="Y61" i="119" s="1"/>
  <c r="Z61" i="119" s="1"/>
  <c r="AA61" i="119" s="1"/>
  <c r="C60" i="119"/>
  <c r="D60" i="119" s="1"/>
  <c r="E60" i="119" s="1"/>
  <c r="F60" i="119" s="1"/>
  <c r="G60" i="119" s="1"/>
  <c r="H60" i="119" s="1"/>
  <c r="I60" i="119" s="1"/>
  <c r="J60" i="119" s="1"/>
  <c r="K60" i="119" s="1"/>
  <c r="L60" i="119" s="1"/>
  <c r="M60" i="119" s="1"/>
  <c r="N60" i="119" s="1"/>
  <c r="O60" i="119" s="1"/>
  <c r="P60" i="119" s="1"/>
  <c r="Q60" i="119" s="1"/>
  <c r="R60" i="119" s="1"/>
  <c r="S60" i="119" s="1"/>
  <c r="T60" i="119" s="1"/>
  <c r="U60" i="119" s="1"/>
  <c r="V60" i="119" s="1"/>
  <c r="W60" i="119" s="1"/>
  <c r="X60" i="119" s="1"/>
  <c r="Y60" i="119" s="1"/>
  <c r="Z60" i="119" s="1"/>
  <c r="AA60" i="119" s="1"/>
  <c r="C63" i="119"/>
  <c r="C62" i="119"/>
  <c r="C57" i="119"/>
  <c r="AA54" i="119"/>
  <c r="K54" i="119"/>
  <c r="Z54" i="119"/>
  <c r="J54" i="119"/>
  <c r="T54" i="119"/>
  <c r="D54" i="119"/>
  <c r="O54" i="119"/>
  <c r="H54" i="119"/>
  <c r="R54" i="119"/>
  <c r="I54" i="119"/>
  <c r="G54" i="119"/>
  <c r="W54" i="119"/>
  <c r="V54" i="119"/>
  <c r="U54" i="119"/>
  <c r="N54" i="119"/>
  <c r="L54" i="119"/>
  <c r="F54" i="119"/>
  <c r="E54" i="119"/>
  <c r="M54" i="119"/>
  <c r="Y54" i="119"/>
  <c r="X54" i="119"/>
  <c r="S54" i="119"/>
  <c r="Q54" i="119"/>
  <c r="P54" i="119"/>
  <c r="V53" i="119"/>
  <c r="F53" i="119"/>
  <c r="U53" i="119"/>
  <c r="E53" i="119"/>
  <c r="O53" i="119"/>
  <c r="W53" i="119"/>
  <c r="P53" i="119"/>
  <c r="X53" i="119"/>
  <c r="M53" i="119"/>
  <c r="L53" i="119"/>
  <c r="Y53" i="119"/>
  <c r="T53" i="119"/>
  <c r="S53" i="119"/>
  <c r="K53" i="119"/>
  <c r="I53" i="119"/>
  <c r="H53" i="119"/>
  <c r="D53" i="119"/>
  <c r="AA53" i="119"/>
  <c r="Z53" i="119"/>
  <c r="R53" i="119"/>
  <c r="Q53" i="119"/>
  <c r="N53" i="119"/>
  <c r="J53" i="119"/>
  <c r="G53" i="119"/>
  <c r="C10" i="124" l="1"/>
  <c r="D9" i="124"/>
  <c r="F9" i="124"/>
  <c r="G9" i="124" s="1"/>
  <c r="C71" i="119"/>
  <c r="C72" i="119"/>
  <c r="C69" i="119"/>
  <c r="D69" i="119" s="1"/>
  <c r="E69" i="119" s="1"/>
  <c r="F69" i="119" s="1"/>
  <c r="G69" i="119" s="1"/>
  <c r="H69" i="119" s="1"/>
  <c r="I69" i="119" s="1"/>
  <c r="J69" i="119" s="1"/>
  <c r="K69" i="119" s="1"/>
  <c r="L69" i="119" s="1"/>
  <c r="M69" i="119" s="1"/>
  <c r="N69" i="119" s="1"/>
  <c r="O69" i="119" s="1"/>
  <c r="P69" i="119" s="1"/>
  <c r="Q69" i="119" s="1"/>
  <c r="R69" i="119" s="1"/>
  <c r="S69" i="119" s="1"/>
  <c r="T69" i="119" s="1"/>
  <c r="U69" i="119" s="1"/>
  <c r="V69" i="119" s="1"/>
  <c r="W69" i="119" s="1"/>
  <c r="X69" i="119" s="1"/>
  <c r="Y69" i="119" s="1"/>
  <c r="Z69" i="119" s="1"/>
  <c r="AA69" i="119" s="1"/>
  <c r="C70" i="119"/>
  <c r="D70" i="119" s="1"/>
  <c r="E70" i="119" s="1"/>
  <c r="F70" i="119" s="1"/>
  <c r="G70" i="119" s="1"/>
  <c r="H70" i="119" s="1"/>
  <c r="I70" i="119" s="1"/>
  <c r="J70" i="119" s="1"/>
  <c r="K70" i="119" s="1"/>
  <c r="L70" i="119" s="1"/>
  <c r="M70" i="119" s="1"/>
  <c r="N70" i="119" s="1"/>
  <c r="O70" i="119" s="1"/>
  <c r="P70" i="119" s="1"/>
  <c r="Q70" i="119" s="1"/>
  <c r="R70" i="119" s="1"/>
  <c r="S70" i="119" s="1"/>
  <c r="T70" i="119" s="1"/>
  <c r="U70" i="119" s="1"/>
  <c r="V70" i="119" s="1"/>
  <c r="W70" i="119" s="1"/>
  <c r="X70" i="119" s="1"/>
  <c r="Y70" i="119" s="1"/>
  <c r="Z70" i="119" s="1"/>
  <c r="AA70" i="119" s="1"/>
  <c r="C65" i="119"/>
  <c r="C68" i="119"/>
  <c r="C67" i="119"/>
  <c r="C66" i="119"/>
  <c r="C73" i="119"/>
  <c r="T62" i="119"/>
  <c r="D62" i="119"/>
  <c r="M62" i="119"/>
  <c r="W62" i="119"/>
  <c r="E62" i="119"/>
  <c r="V62" i="119"/>
  <c r="O62" i="119"/>
  <c r="J62" i="119"/>
  <c r="Z62" i="119"/>
  <c r="R62" i="119"/>
  <c r="Q62" i="119"/>
  <c r="U62" i="119"/>
  <c r="S62" i="119"/>
  <c r="P62" i="119"/>
  <c r="I62" i="119"/>
  <c r="G62" i="119"/>
  <c r="F62" i="119"/>
  <c r="X62" i="119"/>
  <c r="N62" i="119"/>
  <c r="L62" i="119"/>
  <c r="K62" i="119"/>
  <c r="Y62" i="119"/>
  <c r="H62" i="119"/>
  <c r="AA62" i="119"/>
  <c r="Y63" i="119"/>
  <c r="I63" i="119"/>
  <c r="R63" i="119"/>
  <c r="N63" i="119"/>
  <c r="M63" i="119"/>
  <c r="X63" i="119"/>
  <c r="F63" i="119"/>
  <c r="E63" i="119"/>
  <c r="U63" i="119"/>
  <c r="AA63" i="119"/>
  <c r="Q63" i="119"/>
  <c r="P63" i="119"/>
  <c r="W63" i="119"/>
  <c r="V63" i="119"/>
  <c r="T63" i="119"/>
  <c r="K63" i="119"/>
  <c r="H63" i="119"/>
  <c r="G63" i="119"/>
  <c r="Z63" i="119"/>
  <c r="S63" i="119"/>
  <c r="O63" i="119"/>
  <c r="L63" i="119"/>
  <c r="J63" i="119"/>
  <c r="D63" i="119"/>
  <c r="D10" i="124" l="1"/>
  <c r="F10" i="124"/>
  <c r="G10" i="124" s="1"/>
  <c r="C11" i="124"/>
  <c r="C75" i="119"/>
  <c r="C76" i="119"/>
  <c r="C77" i="119"/>
  <c r="C74" i="119"/>
  <c r="C79" i="119"/>
  <c r="D79" i="119" s="1"/>
  <c r="E79" i="119" s="1"/>
  <c r="F79" i="119" s="1"/>
  <c r="G79" i="119" s="1"/>
  <c r="H79" i="119" s="1"/>
  <c r="I79" i="119" s="1"/>
  <c r="J79" i="119" s="1"/>
  <c r="K79" i="119" s="1"/>
  <c r="L79" i="119" s="1"/>
  <c r="M79" i="119" s="1"/>
  <c r="N79" i="119" s="1"/>
  <c r="O79" i="119" s="1"/>
  <c r="P79" i="119" s="1"/>
  <c r="Q79" i="119" s="1"/>
  <c r="R79" i="119" s="1"/>
  <c r="S79" i="119" s="1"/>
  <c r="T79" i="119" s="1"/>
  <c r="U79" i="119" s="1"/>
  <c r="V79" i="119" s="1"/>
  <c r="W79" i="119" s="1"/>
  <c r="X79" i="119" s="1"/>
  <c r="Y79" i="119" s="1"/>
  <c r="Z79" i="119" s="1"/>
  <c r="AA79" i="119" s="1"/>
  <c r="C78" i="119"/>
  <c r="D78" i="119" s="1"/>
  <c r="E78" i="119" s="1"/>
  <c r="F78" i="119" s="1"/>
  <c r="G78" i="119" s="1"/>
  <c r="H78" i="119" s="1"/>
  <c r="I78" i="119" s="1"/>
  <c r="J78" i="119" s="1"/>
  <c r="K78" i="119" s="1"/>
  <c r="L78" i="119" s="1"/>
  <c r="M78" i="119" s="1"/>
  <c r="N78" i="119" s="1"/>
  <c r="O78" i="119" s="1"/>
  <c r="P78" i="119" s="1"/>
  <c r="Q78" i="119" s="1"/>
  <c r="R78" i="119" s="1"/>
  <c r="S78" i="119" s="1"/>
  <c r="T78" i="119" s="1"/>
  <c r="U78" i="119" s="1"/>
  <c r="V78" i="119" s="1"/>
  <c r="W78" i="119" s="1"/>
  <c r="X78" i="119" s="1"/>
  <c r="Y78" i="119" s="1"/>
  <c r="Z78" i="119" s="1"/>
  <c r="AA78" i="119" s="1"/>
  <c r="C81" i="119"/>
  <c r="C82" i="119"/>
  <c r="C80" i="119"/>
  <c r="N72" i="119"/>
  <c r="Z72" i="119"/>
  <c r="J72" i="119"/>
  <c r="K72" i="119"/>
  <c r="U72" i="119"/>
  <c r="O72" i="119"/>
  <c r="M72" i="119"/>
  <c r="Y72" i="119"/>
  <c r="E72" i="119"/>
  <c r="T72" i="119"/>
  <c r="P72" i="119"/>
  <c r="D72" i="119"/>
  <c r="AA72" i="119"/>
  <c r="X72" i="119"/>
  <c r="R72" i="119"/>
  <c r="L72" i="119"/>
  <c r="I72" i="119"/>
  <c r="G72" i="119"/>
  <c r="W72" i="119"/>
  <c r="V72" i="119"/>
  <c r="S72" i="119"/>
  <c r="Q72" i="119"/>
  <c r="H72" i="119"/>
  <c r="F72" i="119"/>
  <c r="Y71" i="119"/>
  <c r="I71" i="119"/>
  <c r="U71" i="119"/>
  <c r="E71" i="119"/>
  <c r="S71" i="119"/>
  <c r="L71" i="119"/>
  <c r="T71" i="119"/>
  <c r="R71" i="119"/>
  <c r="K71" i="119"/>
  <c r="D71" i="119"/>
  <c r="W71" i="119"/>
  <c r="M71" i="119"/>
  <c r="X71" i="119"/>
  <c r="V71" i="119"/>
  <c r="Q71" i="119"/>
  <c r="J71" i="119"/>
  <c r="G71" i="119"/>
  <c r="F71" i="119"/>
  <c r="H71" i="119"/>
  <c r="AA71" i="119"/>
  <c r="Z71" i="119"/>
  <c r="P71" i="119"/>
  <c r="O71" i="119"/>
  <c r="N71" i="119"/>
  <c r="C12" i="124" l="1"/>
  <c r="D11" i="124"/>
  <c r="F11" i="124"/>
  <c r="G11" i="124" s="1"/>
  <c r="C90" i="119"/>
  <c r="C87" i="119"/>
  <c r="D87" i="119" s="1"/>
  <c r="E87" i="119" s="1"/>
  <c r="F87" i="119" s="1"/>
  <c r="G87" i="119" s="1"/>
  <c r="H87" i="119" s="1"/>
  <c r="I87" i="119" s="1"/>
  <c r="J87" i="119" s="1"/>
  <c r="K87" i="119" s="1"/>
  <c r="L87" i="119" s="1"/>
  <c r="M87" i="119" s="1"/>
  <c r="N87" i="119" s="1"/>
  <c r="O87" i="119" s="1"/>
  <c r="P87" i="119" s="1"/>
  <c r="Q87" i="119" s="1"/>
  <c r="R87" i="119" s="1"/>
  <c r="S87" i="119" s="1"/>
  <c r="T87" i="119" s="1"/>
  <c r="U87" i="119" s="1"/>
  <c r="V87" i="119" s="1"/>
  <c r="W87" i="119" s="1"/>
  <c r="X87" i="119" s="1"/>
  <c r="Y87" i="119" s="1"/>
  <c r="Z87" i="119" s="1"/>
  <c r="AA87" i="119" s="1"/>
  <c r="C83" i="119"/>
  <c r="C88" i="119"/>
  <c r="D88" i="119" s="1"/>
  <c r="E88" i="119" s="1"/>
  <c r="F88" i="119" s="1"/>
  <c r="G88" i="119" s="1"/>
  <c r="H88" i="119" s="1"/>
  <c r="I88" i="119" s="1"/>
  <c r="J88" i="119" s="1"/>
  <c r="K88" i="119" s="1"/>
  <c r="L88" i="119" s="1"/>
  <c r="M88" i="119" s="1"/>
  <c r="N88" i="119" s="1"/>
  <c r="O88" i="119" s="1"/>
  <c r="P88" i="119" s="1"/>
  <c r="Q88" i="119" s="1"/>
  <c r="R88" i="119" s="1"/>
  <c r="S88" i="119" s="1"/>
  <c r="T88" i="119" s="1"/>
  <c r="U88" i="119" s="1"/>
  <c r="V88" i="119" s="1"/>
  <c r="W88" i="119" s="1"/>
  <c r="X88" i="119" s="1"/>
  <c r="Y88" i="119" s="1"/>
  <c r="Z88" i="119" s="1"/>
  <c r="AA88" i="119" s="1"/>
  <c r="C86" i="119"/>
  <c r="C85" i="119"/>
  <c r="C91" i="119"/>
  <c r="C89" i="119"/>
  <c r="C84" i="119"/>
  <c r="Z81" i="119"/>
  <c r="J81" i="119"/>
  <c r="S81" i="119"/>
  <c r="L81" i="119"/>
  <c r="Y81" i="119"/>
  <c r="G81" i="119"/>
  <c r="F81" i="119"/>
  <c r="R81" i="119"/>
  <c r="E81" i="119"/>
  <c r="D81" i="119"/>
  <c r="T81" i="119"/>
  <c r="V81" i="119"/>
  <c r="N81" i="119"/>
  <c r="W81" i="119"/>
  <c r="K81" i="119"/>
  <c r="I81" i="119"/>
  <c r="AA81" i="119"/>
  <c r="U81" i="119"/>
  <c r="Q81" i="119"/>
  <c r="P81" i="119"/>
  <c r="M81" i="119"/>
  <c r="H81" i="119"/>
  <c r="X81" i="119"/>
  <c r="O81" i="119"/>
  <c r="V80" i="119"/>
  <c r="F80" i="119"/>
  <c r="R80" i="119"/>
  <c r="O80" i="119"/>
  <c r="Z80" i="119"/>
  <c r="H80" i="119"/>
  <c r="L80" i="119"/>
  <c r="K80" i="119"/>
  <c r="X80" i="119"/>
  <c r="U80" i="119"/>
  <c r="N80" i="119"/>
  <c r="S80" i="119"/>
  <c r="G80" i="119"/>
  <c r="E80" i="119"/>
  <c r="T80" i="119"/>
  <c r="Q80" i="119"/>
  <c r="P80" i="119"/>
  <c r="D80" i="119"/>
  <c r="Y80" i="119"/>
  <c r="W80" i="119"/>
  <c r="M80" i="119"/>
  <c r="J80" i="119"/>
  <c r="AA80" i="119"/>
  <c r="I80" i="119"/>
  <c r="D12" i="124" l="1"/>
  <c r="F12" i="124"/>
  <c r="G12" i="124" s="1"/>
  <c r="C13" i="124"/>
  <c r="C98" i="119"/>
  <c r="C100" i="119"/>
  <c r="C94" i="119"/>
  <c r="C95" i="119"/>
  <c r="C97" i="119"/>
  <c r="D97" i="119" s="1"/>
  <c r="E97" i="119" s="1"/>
  <c r="F97" i="119" s="1"/>
  <c r="G97" i="119" s="1"/>
  <c r="H97" i="119" s="1"/>
  <c r="I97" i="119" s="1"/>
  <c r="J97" i="119" s="1"/>
  <c r="K97" i="119" s="1"/>
  <c r="L97" i="119" s="1"/>
  <c r="M97" i="119" s="1"/>
  <c r="N97" i="119" s="1"/>
  <c r="O97" i="119" s="1"/>
  <c r="P97" i="119" s="1"/>
  <c r="Q97" i="119" s="1"/>
  <c r="R97" i="119" s="1"/>
  <c r="S97" i="119" s="1"/>
  <c r="T97" i="119" s="1"/>
  <c r="U97" i="119" s="1"/>
  <c r="V97" i="119" s="1"/>
  <c r="W97" i="119" s="1"/>
  <c r="X97" i="119" s="1"/>
  <c r="Y97" i="119" s="1"/>
  <c r="Z97" i="119" s="1"/>
  <c r="AA97" i="119" s="1"/>
  <c r="C92" i="119"/>
  <c r="C96" i="119"/>
  <c r="D96" i="119" s="1"/>
  <c r="E96" i="119" s="1"/>
  <c r="F96" i="119" s="1"/>
  <c r="G96" i="119" s="1"/>
  <c r="H96" i="119" s="1"/>
  <c r="I96" i="119" s="1"/>
  <c r="J96" i="119" s="1"/>
  <c r="K96" i="119" s="1"/>
  <c r="L96" i="119" s="1"/>
  <c r="M96" i="119" s="1"/>
  <c r="N96" i="119" s="1"/>
  <c r="O96" i="119" s="1"/>
  <c r="P96" i="119" s="1"/>
  <c r="Q96" i="119" s="1"/>
  <c r="R96" i="119" s="1"/>
  <c r="S96" i="119" s="1"/>
  <c r="T96" i="119" s="1"/>
  <c r="U96" i="119" s="1"/>
  <c r="V96" i="119" s="1"/>
  <c r="W96" i="119" s="1"/>
  <c r="X96" i="119" s="1"/>
  <c r="Y96" i="119" s="1"/>
  <c r="Z96" i="119" s="1"/>
  <c r="AA96" i="119" s="1"/>
  <c r="C99" i="119"/>
  <c r="C93" i="119"/>
  <c r="R89" i="119"/>
  <c r="AA89" i="119"/>
  <c r="K89" i="119"/>
  <c r="P89" i="119"/>
  <c r="L89" i="119"/>
  <c r="Y89" i="119"/>
  <c r="E89" i="119"/>
  <c r="Q89" i="119"/>
  <c r="N89" i="119"/>
  <c r="M89" i="119"/>
  <c r="D89" i="119"/>
  <c r="V89" i="119"/>
  <c r="J89" i="119"/>
  <c r="W89" i="119"/>
  <c r="U89" i="119"/>
  <c r="X89" i="119"/>
  <c r="T89" i="119"/>
  <c r="S89" i="119"/>
  <c r="I89" i="119"/>
  <c r="H89" i="119"/>
  <c r="G89" i="119"/>
  <c r="Z89" i="119"/>
  <c r="O89" i="119"/>
  <c r="F89" i="119"/>
  <c r="W90" i="119"/>
  <c r="G90" i="119"/>
  <c r="P90" i="119"/>
  <c r="Z90" i="119"/>
  <c r="H90" i="119"/>
  <c r="U90" i="119"/>
  <c r="S90" i="119"/>
  <c r="K90" i="119"/>
  <c r="L90" i="119"/>
  <c r="J90" i="119"/>
  <c r="Y90" i="119"/>
  <c r="V90" i="119"/>
  <c r="N90" i="119"/>
  <c r="E90" i="119"/>
  <c r="AA90" i="119"/>
  <c r="X90" i="119"/>
  <c r="T90" i="119"/>
  <c r="R90" i="119"/>
  <c r="O90" i="119"/>
  <c r="M90" i="119"/>
  <c r="F90" i="119"/>
  <c r="Q90" i="119"/>
  <c r="I90" i="119"/>
  <c r="D90" i="119"/>
  <c r="C14" i="124" l="1"/>
  <c r="D13" i="124"/>
  <c r="F13" i="124"/>
  <c r="G13" i="124" s="1"/>
  <c r="C108" i="119"/>
  <c r="C105" i="119"/>
  <c r="D105" i="119" s="1"/>
  <c r="E105" i="119" s="1"/>
  <c r="F105" i="119" s="1"/>
  <c r="G105" i="119" s="1"/>
  <c r="H105" i="119" s="1"/>
  <c r="I105" i="119" s="1"/>
  <c r="J105" i="119" s="1"/>
  <c r="K105" i="119" s="1"/>
  <c r="L105" i="119" s="1"/>
  <c r="M105" i="119" s="1"/>
  <c r="N105" i="119" s="1"/>
  <c r="O105" i="119" s="1"/>
  <c r="P105" i="119" s="1"/>
  <c r="Q105" i="119" s="1"/>
  <c r="R105" i="119" s="1"/>
  <c r="S105" i="119" s="1"/>
  <c r="T105" i="119" s="1"/>
  <c r="U105" i="119" s="1"/>
  <c r="V105" i="119" s="1"/>
  <c r="W105" i="119" s="1"/>
  <c r="X105" i="119" s="1"/>
  <c r="Y105" i="119" s="1"/>
  <c r="Z105" i="119" s="1"/>
  <c r="AA105" i="119" s="1"/>
  <c r="C101" i="119"/>
  <c r="C106" i="119"/>
  <c r="D106" i="119" s="1"/>
  <c r="E106" i="119" s="1"/>
  <c r="F106" i="119" s="1"/>
  <c r="G106" i="119" s="1"/>
  <c r="H106" i="119" s="1"/>
  <c r="I106" i="119" s="1"/>
  <c r="J106" i="119" s="1"/>
  <c r="K106" i="119" s="1"/>
  <c r="L106" i="119" s="1"/>
  <c r="M106" i="119" s="1"/>
  <c r="N106" i="119" s="1"/>
  <c r="O106" i="119" s="1"/>
  <c r="P106" i="119" s="1"/>
  <c r="Q106" i="119" s="1"/>
  <c r="R106" i="119" s="1"/>
  <c r="S106" i="119" s="1"/>
  <c r="T106" i="119" s="1"/>
  <c r="U106" i="119" s="1"/>
  <c r="V106" i="119" s="1"/>
  <c r="W106" i="119" s="1"/>
  <c r="X106" i="119" s="1"/>
  <c r="Y106" i="119" s="1"/>
  <c r="Z106" i="119" s="1"/>
  <c r="AA106" i="119" s="1"/>
  <c r="C104" i="119"/>
  <c r="C103" i="119"/>
  <c r="C109" i="119"/>
  <c r="C102" i="119"/>
  <c r="C107" i="119"/>
  <c r="T99" i="119"/>
  <c r="D99" i="119"/>
  <c r="M99" i="119"/>
  <c r="S99" i="119"/>
  <c r="O99" i="119"/>
  <c r="H99" i="119"/>
  <c r="U99" i="119"/>
  <c r="L99" i="119"/>
  <c r="K99" i="119"/>
  <c r="Z99" i="119"/>
  <c r="R99" i="119"/>
  <c r="I99" i="119"/>
  <c r="X99" i="119"/>
  <c r="J99" i="119"/>
  <c r="G99" i="119"/>
  <c r="AA99" i="119"/>
  <c r="W99" i="119"/>
  <c r="V99" i="119"/>
  <c r="P99" i="119"/>
  <c r="Y99" i="119"/>
  <c r="Q99" i="119"/>
  <c r="N99" i="119"/>
  <c r="F99" i="119"/>
  <c r="E99" i="119"/>
  <c r="O98" i="119"/>
  <c r="X98" i="119"/>
  <c r="H98" i="119"/>
  <c r="J98" i="119"/>
  <c r="W98" i="119"/>
  <c r="E98" i="119"/>
  <c r="P98" i="119"/>
  <c r="AA98" i="119"/>
  <c r="F98" i="119"/>
  <c r="R98" i="119"/>
  <c r="Q98" i="119"/>
  <c r="G98" i="119"/>
  <c r="S98" i="119"/>
  <c r="I98" i="119"/>
  <c r="T98" i="119"/>
  <c r="Z98" i="119"/>
  <c r="Y98" i="119"/>
  <c r="U98" i="119"/>
  <c r="N98" i="119"/>
  <c r="M98" i="119"/>
  <c r="K98" i="119"/>
  <c r="D98" i="119"/>
  <c r="V98" i="119"/>
  <c r="L98" i="119"/>
  <c r="F14" i="124" l="1"/>
  <c r="G14" i="124" s="1"/>
  <c r="C15" i="124"/>
  <c r="D14" i="124"/>
  <c r="C118" i="119"/>
  <c r="C112" i="119"/>
  <c r="C113" i="119"/>
  <c r="C115" i="119"/>
  <c r="D115" i="119" s="1"/>
  <c r="E115" i="119" s="1"/>
  <c r="F115" i="119" s="1"/>
  <c r="G115" i="119" s="1"/>
  <c r="H115" i="119" s="1"/>
  <c r="I115" i="119" s="1"/>
  <c r="J115" i="119" s="1"/>
  <c r="K115" i="119" s="1"/>
  <c r="L115" i="119" s="1"/>
  <c r="M115" i="119" s="1"/>
  <c r="N115" i="119" s="1"/>
  <c r="O115" i="119" s="1"/>
  <c r="P115" i="119" s="1"/>
  <c r="Q115" i="119" s="1"/>
  <c r="R115" i="119" s="1"/>
  <c r="S115" i="119" s="1"/>
  <c r="T115" i="119" s="1"/>
  <c r="U115" i="119" s="1"/>
  <c r="V115" i="119" s="1"/>
  <c r="W115" i="119" s="1"/>
  <c r="X115" i="119" s="1"/>
  <c r="Y115" i="119" s="1"/>
  <c r="Z115" i="119" s="1"/>
  <c r="AA115" i="119" s="1"/>
  <c r="C111" i="119"/>
  <c r="C110" i="119"/>
  <c r="C114" i="119"/>
  <c r="D114" i="119" s="1"/>
  <c r="E114" i="119" s="1"/>
  <c r="F114" i="119" s="1"/>
  <c r="G114" i="119" s="1"/>
  <c r="H114" i="119" s="1"/>
  <c r="I114" i="119" s="1"/>
  <c r="J114" i="119" s="1"/>
  <c r="K114" i="119" s="1"/>
  <c r="L114" i="119" s="1"/>
  <c r="M114" i="119" s="1"/>
  <c r="N114" i="119" s="1"/>
  <c r="O114" i="119" s="1"/>
  <c r="P114" i="119" s="1"/>
  <c r="Q114" i="119" s="1"/>
  <c r="R114" i="119" s="1"/>
  <c r="S114" i="119" s="1"/>
  <c r="T114" i="119" s="1"/>
  <c r="U114" i="119" s="1"/>
  <c r="V114" i="119" s="1"/>
  <c r="W114" i="119" s="1"/>
  <c r="X114" i="119" s="1"/>
  <c r="Y114" i="119" s="1"/>
  <c r="Z114" i="119" s="1"/>
  <c r="AA114" i="119" s="1"/>
  <c r="C116" i="119"/>
  <c r="C117" i="119"/>
  <c r="U107" i="119"/>
  <c r="E107" i="119"/>
  <c r="M107" i="119"/>
  <c r="Q107" i="119"/>
  <c r="AA107" i="119"/>
  <c r="I107" i="119"/>
  <c r="J107" i="119"/>
  <c r="Y107" i="119"/>
  <c r="D107" i="119"/>
  <c r="G107" i="119"/>
  <c r="T107" i="119"/>
  <c r="X107" i="119"/>
  <c r="W107" i="119"/>
  <c r="N107" i="119"/>
  <c r="S107" i="119"/>
  <c r="K107" i="119"/>
  <c r="V107" i="119"/>
  <c r="R107" i="119"/>
  <c r="O107" i="119"/>
  <c r="Z107" i="119"/>
  <c r="P107" i="119"/>
  <c r="L107" i="119"/>
  <c r="H107" i="119"/>
  <c r="F107" i="119"/>
  <c r="Z108" i="119"/>
  <c r="J108" i="119"/>
  <c r="R108" i="119"/>
  <c r="AA108" i="119"/>
  <c r="H108" i="119"/>
  <c r="S108" i="119"/>
  <c r="X108" i="119"/>
  <c r="D108" i="119"/>
  <c r="T108" i="119"/>
  <c r="E108" i="119"/>
  <c r="P108" i="119"/>
  <c r="Y108" i="119"/>
  <c r="W108" i="119"/>
  <c r="M108" i="119"/>
  <c r="O108" i="119"/>
  <c r="N108" i="119"/>
  <c r="Q108" i="119"/>
  <c r="L108" i="119"/>
  <c r="K108" i="119"/>
  <c r="G108" i="119"/>
  <c r="F108" i="119"/>
  <c r="U108" i="119"/>
  <c r="I108" i="119"/>
  <c r="V108" i="119"/>
  <c r="D15" i="124" l="1"/>
  <c r="F15" i="124"/>
  <c r="G15" i="124" s="1"/>
  <c r="C16" i="124"/>
  <c r="C125" i="119"/>
  <c r="C123" i="119"/>
  <c r="D123" i="119" s="1"/>
  <c r="E123" i="119" s="1"/>
  <c r="F123" i="119" s="1"/>
  <c r="G123" i="119" s="1"/>
  <c r="H123" i="119" s="1"/>
  <c r="I123" i="119" s="1"/>
  <c r="J123" i="119" s="1"/>
  <c r="K123" i="119" s="1"/>
  <c r="L123" i="119" s="1"/>
  <c r="M123" i="119" s="1"/>
  <c r="N123" i="119" s="1"/>
  <c r="O123" i="119" s="1"/>
  <c r="P123" i="119" s="1"/>
  <c r="Q123" i="119" s="1"/>
  <c r="R123" i="119" s="1"/>
  <c r="S123" i="119" s="1"/>
  <c r="T123" i="119" s="1"/>
  <c r="U123" i="119" s="1"/>
  <c r="V123" i="119" s="1"/>
  <c r="W123" i="119" s="1"/>
  <c r="X123" i="119" s="1"/>
  <c r="Y123" i="119" s="1"/>
  <c r="Z123" i="119" s="1"/>
  <c r="AA123" i="119" s="1"/>
  <c r="C119" i="119"/>
  <c r="C120" i="119"/>
  <c r="C124" i="119"/>
  <c r="D124" i="119" s="1"/>
  <c r="E124" i="119" s="1"/>
  <c r="F124" i="119" s="1"/>
  <c r="G124" i="119" s="1"/>
  <c r="H124" i="119" s="1"/>
  <c r="I124" i="119" s="1"/>
  <c r="J124" i="119" s="1"/>
  <c r="K124" i="119" s="1"/>
  <c r="L124" i="119" s="1"/>
  <c r="M124" i="119" s="1"/>
  <c r="N124" i="119" s="1"/>
  <c r="O124" i="119" s="1"/>
  <c r="P124" i="119" s="1"/>
  <c r="Q124" i="119" s="1"/>
  <c r="R124" i="119" s="1"/>
  <c r="S124" i="119" s="1"/>
  <c r="T124" i="119" s="1"/>
  <c r="U124" i="119" s="1"/>
  <c r="V124" i="119" s="1"/>
  <c r="W124" i="119" s="1"/>
  <c r="X124" i="119" s="1"/>
  <c r="Y124" i="119" s="1"/>
  <c r="Z124" i="119" s="1"/>
  <c r="AA124" i="119" s="1"/>
  <c r="C122" i="119"/>
  <c r="C121" i="119"/>
  <c r="C126" i="119"/>
  <c r="C127" i="119"/>
  <c r="R116" i="119"/>
  <c r="Z116" i="119"/>
  <c r="J116" i="119"/>
  <c r="L116" i="119"/>
  <c r="V116" i="119"/>
  <c r="D116" i="119"/>
  <c r="U116" i="119"/>
  <c r="P116" i="119"/>
  <c r="K116" i="119"/>
  <c r="Y116" i="119"/>
  <c r="S116" i="119"/>
  <c r="Q116" i="119"/>
  <c r="G116" i="119"/>
  <c r="F116" i="119"/>
  <c r="E116" i="119"/>
  <c r="AA116" i="119"/>
  <c r="W116" i="119"/>
  <c r="T116" i="119"/>
  <c r="O116" i="119"/>
  <c r="M116" i="119"/>
  <c r="I116" i="119"/>
  <c r="H116" i="119"/>
  <c r="X116" i="119"/>
  <c r="N116" i="119"/>
  <c r="W117" i="119"/>
  <c r="G117" i="119"/>
  <c r="O117" i="119"/>
  <c r="U117" i="119"/>
  <c r="M117" i="119"/>
  <c r="P117" i="119"/>
  <c r="J117" i="119"/>
  <c r="H117" i="119"/>
  <c r="V117" i="119"/>
  <c r="S117" i="119"/>
  <c r="R117" i="119"/>
  <c r="F117" i="119"/>
  <c r="L117" i="119"/>
  <c r="Q117" i="119"/>
  <c r="AA117" i="119"/>
  <c r="Z117" i="119"/>
  <c r="Y117" i="119"/>
  <c r="T117" i="119"/>
  <c r="N117" i="119"/>
  <c r="I117" i="119"/>
  <c r="D117" i="119"/>
  <c r="E117" i="119"/>
  <c r="X117" i="119"/>
  <c r="K117" i="119"/>
  <c r="C17" i="124" l="1"/>
  <c r="F16" i="124"/>
  <c r="G16" i="124" s="1"/>
  <c r="D16" i="124"/>
  <c r="C130" i="119"/>
  <c r="C131" i="119"/>
  <c r="C135" i="119"/>
  <c r="C133" i="119"/>
  <c r="D133" i="119" s="1"/>
  <c r="E133" i="119" s="1"/>
  <c r="F133" i="119" s="1"/>
  <c r="G133" i="119" s="1"/>
  <c r="H133" i="119" s="1"/>
  <c r="I133" i="119" s="1"/>
  <c r="J133" i="119" s="1"/>
  <c r="K133" i="119" s="1"/>
  <c r="L133" i="119" s="1"/>
  <c r="M133" i="119" s="1"/>
  <c r="N133" i="119" s="1"/>
  <c r="O133" i="119" s="1"/>
  <c r="P133" i="119" s="1"/>
  <c r="Q133" i="119" s="1"/>
  <c r="R133" i="119" s="1"/>
  <c r="S133" i="119" s="1"/>
  <c r="T133" i="119" s="1"/>
  <c r="U133" i="119" s="1"/>
  <c r="V133" i="119" s="1"/>
  <c r="W133" i="119" s="1"/>
  <c r="X133" i="119" s="1"/>
  <c r="Y133" i="119" s="1"/>
  <c r="Z133" i="119" s="1"/>
  <c r="AA133" i="119" s="1"/>
  <c r="C129" i="119"/>
  <c r="C128" i="119"/>
  <c r="C132" i="119"/>
  <c r="D132" i="119" s="1"/>
  <c r="E132" i="119" s="1"/>
  <c r="F132" i="119" s="1"/>
  <c r="G132" i="119" s="1"/>
  <c r="H132" i="119" s="1"/>
  <c r="I132" i="119" s="1"/>
  <c r="J132" i="119" s="1"/>
  <c r="K132" i="119" s="1"/>
  <c r="L132" i="119" s="1"/>
  <c r="M132" i="119" s="1"/>
  <c r="N132" i="119" s="1"/>
  <c r="O132" i="119" s="1"/>
  <c r="P132" i="119" s="1"/>
  <c r="Q132" i="119" s="1"/>
  <c r="R132" i="119" s="1"/>
  <c r="S132" i="119" s="1"/>
  <c r="T132" i="119" s="1"/>
  <c r="U132" i="119" s="1"/>
  <c r="V132" i="119" s="1"/>
  <c r="W132" i="119" s="1"/>
  <c r="X132" i="119" s="1"/>
  <c r="Y132" i="119" s="1"/>
  <c r="Z132" i="119" s="1"/>
  <c r="AA132" i="119" s="1"/>
  <c r="C136" i="119"/>
  <c r="C134" i="119"/>
  <c r="M126" i="119"/>
  <c r="Z126" i="119"/>
  <c r="J126" i="119"/>
  <c r="V126" i="119"/>
  <c r="D126" i="119"/>
  <c r="N126" i="119"/>
  <c r="R126" i="119"/>
  <c r="H126" i="119"/>
  <c r="AA126" i="119"/>
  <c r="U126" i="119"/>
  <c r="L126" i="119"/>
  <c r="O126" i="119"/>
  <c r="K126" i="119"/>
  <c r="S126" i="119"/>
  <c r="I126" i="119"/>
  <c r="Q126" i="119"/>
  <c r="P126" i="119"/>
  <c r="G126" i="119"/>
  <c r="E126" i="119"/>
  <c r="Y126" i="119"/>
  <c r="X126" i="119"/>
  <c r="W126" i="119"/>
  <c r="T126" i="119"/>
  <c r="F126" i="119"/>
  <c r="O125" i="119"/>
  <c r="W125" i="119"/>
  <c r="G125" i="119"/>
  <c r="Y125" i="119"/>
  <c r="F125" i="119"/>
  <c r="Q125" i="119"/>
  <c r="J125" i="119"/>
  <c r="Z125" i="119"/>
  <c r="D125" i="119"/>
  <c r="N125" i="119"/>
  <c r="M125" i="119"/>
  <c r="L125" i="119"/>
  <c r="V125" i="119"/>
  <c r="P125" i="119"/>
  <c r="AA125" i="119"/>
  <c r="X125" i="119"/>
  <c r="T125" i="119"/>
  <c r="S125" i="119"/>
  <c r="K125" i="119"/>
  <c r="R125" i="119"/>
  <c r="I125" i="119"/>
  <c r="H125" i="119"/>
  <c r="U125" i="119"/>
  <c r="E125" i="119"/>
  <c r="D17" i="124" l="1"/>
  <c r="F17" i="124"/>
  <c r="G17" i="124" s="1"/>
  <c r="C18" i="124"/>
  <c r="C145" i="119"/>
  <c r="C141" i="119"/>
  <c r="D141" i="119" s="1"/>
  <c r="E141" i="119" s="1"/>
  <c r="F141" i="119" s="1"/>
  <c r="G141" i="119" s="1"/>
  <c r="H141" i="119" s="1"/>
  <c r="I141" i="119" s="1"/>
  <c r="J141" i="119" s="1"/>
  <c r="K141" i="119" s="1"/>
  <c r="L141" i="119" s="1"/>
  <c r="M141" i="119" s="1"/>
  <c r="N141" i="119" s="1"/>
  <c r="O141" i="119" s="1"/>
  <c r="P141" i="119" s="1"/>
  <c r="Q141" i="119" s="1"/>
  <c r="R141" i="119" s="1"/>
  <c r="S141" i="119" s="1"/>
  <c r="T141" i="119" s="1"/>
  <c r="U141" i="119" s="1"/>
  <c r="V141" i="119" s="1"/>
  <c r="W141" i="119" s="1"/>
  <c r="X141" i="119" s="1"/>
  <c r="Y141" i="119" s="1"/>
  <c r="Z141" i="119" s="1"/>
  <c r="AA141" i="119" s="1"/>
  <c r="C137" i="119"/>
  <c r="C138" i="119"/>
  <c r="C142" i="119"/>
  <c r="D142" i="119" s="1"/>
  <c r="E142" i="119" s="1"/>
  <c r="F142" i="119" s="1"/>
  <c r="G142" i="119" s="1"/>
  <c r="H142" i="119" s="1"/>
  <c r="I142" i="119" s="1"/>
  <c r="J142" i="119" s="1"/>
  <c r="K142" i="119" s="1"/>
  <c r="L142" i="119" s="1"/>
  <c r="M142" i="119" s="1"/>
  <c r="N142" i="119" s="1"/>
  <c r="O142" i="119" s="1"/>
  <c r="P142" i="119" s="1"/>
  <c r="Q142" i="119" s="1"/>
  <c r="R142" i="119" s="1"/>
  <c r="S142" i="119" s="1"/>
  <c r="T142" i="119" s="1"/>
  <c r="U142" i="119" s="1"/>
  <c r="V142" i="119" s="1"/>
  <c r="W142" i="119" s="1"/>
  <c r="X142" i="119" s="1"/>
  <c r="Y142" i="119" s="1"/>
  <c r="Z142" i="119" s="1"/>
  <c r="AA142" i="119" s="1"/>
  <c r="C144" i="119"/>
  <c r="C140" i="119"/>
  <c r="C143" i="119"/>
  <c r="C139" i="119"/>
  <c r="Z135" i="119"/>
  <c r="J135" i="119"/>
  <c r="W135" i="119"/>
  <c r="G135" i="119"/>
  <c r="R135" i="119"/>
  <c r="I135" i="119"/>
  <c r="H135" i="119"/>
  <c r="T135" i="119"/>
  <c r="K135" i="119"/>
  <c r="AA135" i="119"/>
  <c r="L135" i="119"/>
  <c r="X135" i="119"/>
  <c r="V135" i="119"/>
  <c r="U135" i="119"/>
  <c r="M135" i="119"/>
  <c r="Q135" i="119"/>
  <c r="F135" i="119"/>
  <c r="E135" i="119"/>
  <c r="D135" i="119"/>
  <c r="Y135" i="119"/>
  <c r="S135" i="119"/>
  <c r="O135" i="119"/>
  <c r="N135" i="119"/>
  <c r="P135" i="119"/>
  <c r="U134" i="119"/>
  <c r="E134" i="119"/>
  <c r="R134" i="119"/>
  <c r="AA134" i="119"/>
  <c r="I134" i="119"/>
  <c r="Q134" i="119"/>
  <c r="N134" i="119"/>
  <c r="Z134" i="119"/>
  <c r="F134" i="119"/>
  <c r="L134" i="119"/>
  <c r="G134" i="119"/>
  <c r="J134" i="119"/>
  <c r="X134" i="119"/>
  <c r="T134" i="119"/>
  <c r="S134" i="119"/>
  <c r="D134" i="119"/>
  <c r="V134" i="119"/>
  <c r="H134" i="119"/>
  <c r="K134" i="119"/>
  <c r="Y134" i="119"/>
  <c r="W134" i="119"/>
  <c r="P134" i="119"/>
  <c r="O134" i="119"/>
  <c r="M134" i="119"/>
  <c r="C19" i="124" l="1"/>
  <c r="D18" i="124"/>
  <c r="F18" i="124"/>
  <c r="G18" i="124" s="1"/>
  <c r="C152" i="119"/>
  <c r="C149" i="119"/>
  <c r="C153" i="119"/>
  <c r="C147" i="119"/>
  <c r="C151" i="119"/>
  <c r="D151" i="119" s="1"/>
  <c r="E151" i="119" s="1"/>
  <c r="F151" i="119" s="1"/>
  <c r="G151" i="119" s="1"/>
  <c r="H151" i="119" s="1"/>
  <c r="I151" i="119" s="1"/>
  <c r="J151" i="119" s="1"/>
  <c r="K151" i="119" s="1"/>
  <c r="L151" i="119" s="1"/>
  <c r="M151" i="119" s="1"/>
  <c r="N151" i="119" s="1"/>
  <c r="O151" i="119" s="1"/>
  <c r="P151" i="119" s="1"/>
  <c r="Q151" i="119" s="1"/>
  <c r="R151" i="119" s="1"/>
  <c r="S151" i="119" s="1"/>
  <c r="T151" i="119" s="1"/>
  <c r="U151" i="119" s="1"/>
  <c r="V151" i="119" s="1"/>
  <c r="W151" i="119" s="1"/>
  <c r="X151" i="119" s="1"/>
  <c r="Y151" i="119" s="1"/>
  <c r="Z151" i="119" s="1"/>
  <c r="AA151" i="119" s="1"/>
  <c r="C146" i="119"/>
  <c r="C150" i="119"/>
  <c r="D150" i="119" s="1"/>
  <c r="E150" i="119" s="1"/>
  <c r="F150" i="119" s="1"/>
  <c r="G150" i="119" s="1"/>
  <c r="H150" i="119" s="1"/>
  <c r="I150" i="119" s="1"/>
  <c r="J150" i="119" s="1"/>
  <c r="K150" i="119" s="1"/>
  <c r="L150" i="119" s="1"/>
  <c r="M150" i="119" s="1"/>
  <c r="N150" i="119" s="1"/>
  <c r="O150" i="119" s="1"/>
  <c r="P150" i="119" s="1"/>
  <c r="Q150" i="119" s="1"/>
  <c r="R150" i="119" s="1"/>
  <c r="S150" i="119" s="1"/>
  <c r="T150" i="119" s="1"/>
  <c r="U150" i="119" s="1"/>
  <c r="V150" i="119" s="1"/>
  <c r="W150" i="119" s="1"/>
  <c r="X150" i="119" s="1"/>
  <c r="Y150" i="119" s="1"/>
  <c r="Z150" i="119" s="1"/>
  <c r="AA150" i="119" s="1"/>
  <c r="C148" i="119"/>
  <c r="C154" i="119"/>
  <c r="W144" i="119"/>
  <c r="G144" i="119"/>
  <c r="T144" i="119"/>
  <c r="D144" i="119"/>
  <c r="N144" i="119"/>
  <c r="X144" i="119"/>
  <c r="E144" i="119"/>
  <c r="S144" i="119"/>
  <c r="K144" i="119"/>
  <c r="P144" i="119"/>
  <c r="J144" i="119"/>
  <c r="U144" i="119"/>
  <c r="V144" i="119"/>
  <c r="Q144" i="119"/>
  <c r="Y144" i="119"/>
  <c r="R144" i="119"/>
  <c r="AA144" i="119"/>
  <c r="Z144" i="119"/>
  <c r="O144" i="119"/>
  <c r="M144" i="119"/>
  <c r="L144" i="119"/>
  <c r="I144" i="119"/>
  <c r="H144" i="119"/>
  <c r="F144" i="119"/>
  <c r="R143" i="119"/>
  <c r="O143" i="119"/>
  <c r="W143" i="119"/>
  <c r="E143" i="119"/>
  <c r="M143" i="119"/>
  <c r="Z143" i="119"/>
  <c r="F143" i="119"/>
  <c r="Q143" i="119"/>
  <c r="T143" i="119"/>
  <c r="L143" i="119"/>
  <c r="D143" i="119"/>
  <c r="U143" i="119"/>
  <c r="P143" i="119"/>
  <c r="V143" i="119"/>
  <c r="I143" i="119"/>
  <c r="Y143" i="119"/>
  <c r="H143" i="119"/>
  <c r="G143" i="119"/>
  <c r="AA143" i="119"/>
  <c r="X143" i="119"/>
  <c r="S143" i="119"/>
  <c r="N143" i="119"/>
  <c r="K143" i="119"/>
  <c r="J143" i="119"/>
  <c r="D19" i="124" l="1"/>
  <c r="F19" i="124"/>
  <c r="G19" i="124" s="1"/>
  <c r="C20" i="124"/>
  <c r="C157" i="119"/>
  <c r="C159" i="119"/>
  <c r="D159" i="119" s="1"/>
  <c r="E159" i="119" s="1"/>
  <c r="F159" i="119" s="1"/>
  <c r="G159" i="119" s="1"/>
  <c r="H159" i="119" s="1"/>
  <c r="I159" i="119" s="1"/>
  <c r="J159" i="119" s="1"/>
  <c r="K159" i="119" s="1"/>
  <c r="L159" i="119" s="1"/>
  <c r="M159" i="119" s="1"/>
  <c r="N159" i="119" s="1"/>
  <c r="O159" i="119" s="1"/>
  <c r="P159" i="119" s="1"/>
  <c r="Q159" i="119" s="1"/>
  <c r="R159" i="119" s="1"/>
  <c r="S159" i="119" s="1"/>
  <c r="T159" i="119" s="1"/>
  <c r="U159" i="119" s="1"/>
  <c r="V159" i="119" s="1"/>
  <c r="W159" i="119" s="1"/>
  <c r="X159" i="119" s="1"/>
  <c r="Y159" i="119" s="1"/>
  <c r="Z159" i="119" s="1"/>
  <c r="AA159" i="119" s="1"/>
  <c r="C155" i="119"/>
  <c r="C160" i="119"/>
  <c r="D160" i="119" s="1"/>
  <c r="E160" i="119" s="1"/>
  <c r="F160" i="119" s="1"/>
  <c r="G160" i="119" s="1"/>
  <c r="H160" i="119" s="1"/>
  <c r="I160" i="119" s="1"/>
  <c r="J160" i="119" s="1"/>
  <c r="K160" i="119" s="1"/>
  <c r="L160" i="119" s="1"/>
  <c r="M160" i="119" s="1"/>
  <c r="N160" i="119" s="1"/>
  <c r="O160" i="119" s="1"/>
  <c r="P160" i="119" s="1"/>
  <c r="Q160" i="119" s="1"/>
  <c r="R160" i="119" s="1"/>
  <c r="S160" i="119" s="1"/>
  <c r="T160" i="119" s="1"/>
  <c r="U160" i="119" s="1"/>
  <c r="V160" i="119" s="1"/>
  <c r="W160" i="119" s="1"/>
  <c r="X160" i="119" s="1"/>
  <c r="Y160" i="119" s="1"/>
  <c r="Z160" i="119" s="1"/>
  <c r="AA160" i="119" s="1"/>
  <c r="C156" i="119"/>
  <c r="C162" i="119"/>
  <c r="C158" i="119"/>
  <c r="C161" i="119"/>
  <c r="C163" i="119"/>
  <c r="T153" i="119"/>
  <c r="D153" i="119"/>
  <c r="Q153" i="119"/>
  <c r="AA153" i="119"/>
  <c r="I153" i="119"/>
  <c r="R153" i="119"/>
  <c r="J153" i="119"/>
  <c r="V153" i="119"/>
  <c r="P153" i="119"/>
  <c r="L153" i="119"/>
  <c r="U153" i="119"/>
  <c r="G153" i="119"/>
  <c r="H153" i="119"/>
  <c r="F153" i="119"/>
  <c r="Z153" i="119"/>
  <c r="X153" i="119"/>
  <c r="M153" i="119"/>
  <c r="E153" i="119"/>
  <c r="Y153" i="119"/>
  <c r="W153" i="119"/>
  <c r="O153" i="119"/>
  <c r="N153" i="119"/>
  <c r="K153" i="119"/>
  <c r="S153" i="119"/>
  <c r="O152" i="119"/>
  <c r="L152" i="119"/>
  <c r="S152" i="119"/>
  <c r="AA152" i="119"/>
  <c r="I152" i="119"/>
  <c r="Q152" i="119"/>
  <c r="G152" i="119"/>
  <c r="W152" i="119"/>
  <c r="R152" i="119"/>
  <c r="V152" i="119"/>
  <c r="J152" i="119"/>
  <c r="F152" i="119"/>
  <c r="E152" i="119"/>
  <c r="Y152" i="119"/>
  <c r="N152" i="119"/>
  <c r="U152" i="119"/>
  <c r="T152" i="119"/>
  <c r="P152" i="119"/>
  <c r="M152" i="119"/>
  <c r="K152" i="119"/>
  <c r="H152" i="119"/>
  <c r="D152" i="119"/>
  <c r="X152" i="119"/>
  <c r="Z152" i="119"/>
  <c r="C21" i="124" l="1"/>
  <c r="D20" i="124"/>
  <c r="F20" i="124"/>
  <c r="G20" i="124" s="1"/>
  <c r="C170" i="119"/>
  <c r="C167" i="119"/>
  <c r="C171" i="119"/>
  <c r="C165" i="119"/>
  <c r="C169" i="119"/>
  <c r="D169" i="119" s="1"/>
  <c r="E169" i="119" s="1"/>
  <c r="F169" i="119" s="1"/>
  <c r="G169" i="119" s="1"/>
  <c r="H169" i="119" s="1"/>
  <c r="I169" i="119" s="1"/>
  <c r="J169" i="119" s="1"/>
  <c r="K169" i="119" s="1"/>
  <c r="L169" i="119" s="1"/>
  <c r="M169" i="119" s="1"/>
  <c r="N169" i="119" s="1"/>
  <c r="O169" i="119" s="1"/>
  <c r="P169" i="119" s="1"/>
  <c r="Q169" i="119" s="1"/>
  <c r="R169" i="119" s="1"/>
  <c r="S169" i="119" s="1"/>
  <c r="T169" i="119" s="1"/>
  <c r="U169" i="119" s="1"/>
  <c r="V169" i="119" s="1"/>
  <c r="W169" i="119" s="1"/>
  <c r="X169" i="119" s="1"/>
  <c r="Y169" i="119" s="1"/>
  <c r="Z169" i="119" s="1"/>
  <c r="AA169" i="119" s="1"/>
  <c r="C164" i="119"/>
  <c r="C168" i="119"/>
  <c r="D168" i="119" s="1"/>
  <c r="E168" i="119" s="1"/>
  <c r="F168" i="119" s="1"/>
  <c r="G168" i="119" s="1"/>
  <c r="H168" i="119" s="1"/>
  <c r="I168" i="119" s="1"/>
  <c r="J168" i="119" s="1"/>
  <c r="K168" i="119" s="1"/>
  <c r="L168" i="119" s="1"/>
  <c r="M168" i="119" s="1"/>
  <c r="N168" i="119" s="1"/>
  <c r="O168" i="119" s="1"/>
  <c r="P168" i="119" s="1"/>
  <c r="Q168" i="119" s="1"/>
  <c r="R168" i="119" s="1"/>
  <c r="S168" i="119" s="1"/>
  <c r="T168" i="119" s="1"/>
  <c r="U168" i="119" s="1"/>
  <c r="V168" i="119" s="1"/>
  <c r="W168" i="119" s="1"/>
  <c r="X168" i="119" s="1"/>
  <c r="Y168" i="119" s="1"/>
  <c r="Z168" i="119" s="1"/>
  <c r="AA168" i="119" s="1"/>
  <c r="C172" i="119"/>
  <c r="C166" i="119"/>
  <c r="L161" i="119"/>
  <c r="Y161" i="119"/>
  <c r="I161" i="119"/>
  <c r="M161" i="119"/>
  <c r="U161" i="119"/>
  <c r="AA161" i="119"/>
  <c r="F161" i="119"/>
  <c r="R161" i="119"/>
  <c r="D161" i="119"/>
  <c r="V161" i="119"/>
  <c r="P161" i="119"/>
  <c r="E161" i="119"/>
  <c r="S161" i="119"/>
  <c r="Q161" i="119"/>
  <c r="G161" i="119"/>
  <c r="T161" i="119"/>
  <c r="H161" i="119"/>
  <c r="O161" i="119"/>
  <c r="W161" i="119"/>
  <c r="N161" i="119"/>
  <c r="K161" i="119"/>
  <c r="J161" i="119"/>
  <c r="Z161" i="119"/>
  <c r="X161" i="119"/>
  <c r="Q162" i="119"/>
  <c r="N162" i="119"/>
  <c r="U162" i="119"/>
  <c r="K162" i="119"/>
  <c r="T162" i="119"/>
  <c r="J162" i="119"/>
  <c r="X162" i="119"/>
  <c r="R162" i="119"/>
  <c r="M162" i="119"/>
  <c r="D162" i="119"/>
  <c r="V162" i="119"/>
  <c r="S162" i="119"/>
  <c r="G162" i="119"/>
  <c r="AA162" i="119"/>
  <c r="O162" i="119"/>
  <c r="L162" i="119"/>
  <c r="I162" i="119"/>
  <c r="Z162" i="119"/>
  <c r="Y162" i="119"/>
  <c r="P162" i="119"/>
  <c r="H162" i="119"/>
  <c r="F162" i="119"/>
  <c r="E162" i="119"/>
  <c r="W162" i="119"/>
  <c r="F21" i="124" l="1"/>
  <c r="G21" i="124" s="1"/>
  <c r="C22" i="124"/>
  <c r="D21" i="124"/>
  <c r="C177" i="119"/>
  <c r="D177" i="119" s="1"/>
  <c r="E177" i="119" s="1"/>
  <c r="F177" i="119" s="1"/>
  <c r="G177" i="119" s="1"/>
  <c r="H177" i="119" s="1"/>
  <c r="I177" i="119" s="1"/>
  <c r="J177" i="119" s="1"/>
  <c r="K177" i="119" s="1"/>
  <c r="L177" i="119" s="1"/>
  <c r="M177" i="119" s="1"/>
  <c r="N177" i="119" s="1"/>
  <c r="O177" i="119" s="1"/>
  <c r="P177" i="119" s="1"/>
  <c r="Q177" i="119" s="1"/>
  <c r="R177" i="119" s="1"/>
  <c r="S177" i="119" s="1"/>
  <c r="T177" i="119" s="1"/>
  <c r="U177" i="119" s="1"/>
  <c r="V177" i="119" s="1"/>
  <c r="W177" i="119" s="1"/>
  <c r="X177" i="119" s="1"/>
  <c r="Y177" i="119" s="1"/>
  <c r="Z177" i="119" s="1"/>
  <c r="AA177" i="119" s="1"/>
  <c r="C173" i="119"/>
  <c r="C178" i="119"/>
  <c r="D178" i="119" s="1"/>
  <c r="E178" i="119" s="1"/>
  <c r="F178" i="119" s="1"/>
  <c r="G178" i="119" s="1"/>
  <c r="H178" i="119" s="1"/>
  <c r="I178" i="119" s="1"/>
  <c r="J178" i="119" s="1"/>
  <c r="K178" i="119" s="1"/>
  <c r="L178" i="119" s="1"/>
  <c r="M178" i="119" s="1"/>
  <c r="N178" i="119" s="1"/>
  <c r="O178" i="119" s="1"/>
  <c r="P178" i="119" s="1"/>
  <c r="Q178" i="119" s="1"/>
  <c r="R178" i="119" s="1"/>
  <c r="S178" i="119" s="1"/>
  <c r="T178" i="119" s="1"/>
  <c r="U178" i="119" s="1"/>
  <c r="V178" i="119" s="1"/>
  <c r="W178" i="119" s="1"/>
  <c r="X178" i="119" s="1"/>
  <c r="Y178" i="119" s="1"/>
  <c r="Z178" i="119" s="1"/>
  <c r="AA178" i="119" s="1"/>
  <c r="C181" i="119"/>
  <c r="C174" i="119"/>
  <c r="C180" i="119"/>
  <c r="C176" i="119"/>
  <c r="C179" i="119"/>
  <c r="C175" i="119"/>
  <c r="N171" i="119"/>
  <c r="AA171" i="119"/>
  <c r="K171" i="119"/>
  <c r="O171" i="119"/>
  <c r="W171" i="119"/>
  <c r="E171" i="119"/>
  <c r="I171" i="119"/>
  <c r="U171" i="119"/>
  <c r="Y171" i="119"/>
  <c r="S171" i="119"/>
  <c r="F171" i="119"/>
  <c r="T171" i="119"/>
  <c r="Z171" i="119"/>
  <c r="X171" i="119"/>
  <c r="L171" i="119"/>
  <c r="P171" i="119"/>
  <c r="D171" i="119"/>
  <c r="V171" i="119"/>
  <c r="R171" i="119"/>
  <c r="Q171" i="119"/>
  <c r="M171" i="119"/>
  <c r="H171" i="119"/>
  <c r="G171" i="119"/>
  <c r="J171" i="119"/>
  <c r="Y170" i="119"/>
  <c r="I170" i="119"/>
  <c r="V170" i="119"/>
  <c r="F170" i="119"/>
  <c r="W170" i="119"/>
  <c r="D170" i="119"/>
  <c r="N170" i="119"/>
  <c r="P170" i="119"/>
  <c r="G170" i="119"/>
  <c r="E170" i="119"/>
  <c r="X170" i="119"/>
  <c r="H170" i="119"/>
  <c r="T170" i="119"/>
  <c r="U170" i="119"/>
  <c r="S170" i="119"/>
  <c r="K170" i="119"/>
  <c r="Q170" i="119"/>
  <c r="O170" i="119"/>
  <c r="M170" i="119"/>
  <c r="J170" i="119"/>
  <c r="AA170" i="119"/>
  <c r="L170" i="119"/>
  <c r="Z170" i="119"/>
  <c r="R170" i="119"/>
  <c r="D22" i="124" l="1"/>
  <c r="F22" i="124"/>
  <c r="C185" i="119"/>
  <c r="C189" i="119"/>
  <c r="C183" i="119"/>
  <c r="C190" i="119"/>
  <c r="C188" i="119"/>
  <c r="C187" i="119"/>
  <c r="D187" i="119" s="1"/>
  <c r="E187" i="119" s="1"/>
  <c r="F187" i="119" s="1"/>
  <c r="G187" i="119" s="1"/>
  <c r="H187" i="119" s="1"/>
  <c r="I187" i="119" s="1"/>
  <c r="J187" i="119" s="1"/>
  <c r="K187" i="119" s="1"/>
  <c r="L187" i="119" s="1"/>
  <c r="M187" i="119" s="1"/>
  <c r="N187" i="119" s="1"/>
  <c r="O187" i="119" s="1"/>
  <c r="P187" i="119" s="1"/>
  <c r="Q187" i="119" s="1"/>
  <c r="R187" i="119" s="1"/>
  <c r="S187" i="119" s="1"/>
  <c r="T187" i="119" s="1"/>
  <c r="U187" i="119" s="1"/>
  <c r="V187" i="119" s="1"/>
  <c r="W187" i="119" s="1"/>
  <c r="X187" i="119" s="1"/>
  <c r="Y187" i="119" s="1"/>
  <c r="Z187" i="119" s="1"/>
  <c r="AA187" i="119" s="1"/>
  <c r="C182" i="119"/>
  <c r="C184" i="119"/>
  <c r="C186" i="119"/>
  <c r="D186" i="119" s="1"/>
  <c r="E186" i="119" s="1"/>
  <c r="F186" i="119" s="1"/>
  <c r="G186" i="119" s="1"/>
  <c r="H186" i="119" s="1"/>
  <c r="I186" i="119" s="1"/>
  <c r="J186" i="119" s="1"/>
  <c r="K186" i="119" s="1"/>
  <c r="L186" i="119" s="1"/>
  <c r="M186" i="119" s="1"/>
  <c r="N186" i="119" s="1"/>
  <c r="O186" i="119" s="1"/>
  <c r="P186" i="119" s="1"/>
  <c r="Q186" i="119" s="1"/>
  <c r="R186" i="119" s="1"/>
  <c r="S186" i="119" s="1"/>
  <c r="T186" i="119" s="1"/>
  <c r="U186" i="119" s="1"/>
  <c r="V186" i="119" s="1"/>
  <c r="W186" i="119" s="1"/>
  <c r="X186" i="119" s="1"/>
  <c r="Y186" i="119" s="1"/>
  <c r="Z186" i="119" s="1"/>
  <c r="AA186" i="119" s="1"/>
  <c r="V179" i="119"/>
  <c r="F179" i="119"/>
  <c r="S179" i="119"/>
  <c r="Q179" i="119"/>
  <c r="AA179" i="119"/>
  <c r="I179" i="119"/>
  <c r="G179" i="119"/>
  <c r="R179" i="119"/>
  <c r="N179" i="119"/>
  <c r="L179" i="119"/>
  <c r="K179" i="119"/>
  <c r="D179" i="119"/>
  <c r="H179" i="119"/>
  <c r="Y179" i="119"/>
  <c r="J179" i="119"/>
  <c r="E179" i="119"/>
  <c r="Z179" i="119"/>
  <c r="P179" i="119"/>
  <c r="M179" i="119"/>
  <c r="X179" i="119"/>
  <c r="W179" i="119"/>
  <c r="U179" i="119"/>
  <c r="T179" i="119"/>
  <c r="O179" i="119"/>
  <c r="AA180" i="119"/>
  <c r="K180" i="119"/>
  <c r="X180" i="119"/>
  <c r="H180" i="119"/>
  <c r="I180" i="119"/>
  <c r="R180" i="119"/>
  <c r="U180" i="119"/>
  <c r="M180" i="119"/>
  <c r="J180" i="119"/>
  <c r="F180" i="119"/>
  <c r="E180" i="119"/>
  <c r="W180" i="119"/>
  <c r="L180" i="119"/>
  <c r="Z180" i="119"/>
  <c r="P180" i="119"/>
  <c r="O180" i="119"/>
  <c r="Y180" i="119"/>
  <c r="G180" i="119"/>
  <c r="D180" i="119"/>
  <c r="V180" i="119"/>
  <c r="T180" i="119"/>
  <c r="S180" i="119"/>
  <c r="Q180" i="119"/>
  <c r="N180" i="119"/>
  <c r="C191" i="119" l="1"/>
  <c r="C196" i="119"/>
  <c r="D196" i="119" s="1"/>
  <c r="E196" i="119" s="1"/>
  <c r="F196" i="119" s="1"/>
  <c r="G196" i="119" s="1"/>
  <c r="H196" i="119" s="1"/>
  <c r="I196" i="119" s="1"/>
  <c r="J196" i="119" s="1"/>
  <c r="K196" i="119" s="1"/>
  <c r="L196" i="119" s="1"/>
  <c r="M196" i="119" s="1"/>
  <c r="N196" i="119" s="1"/>
  <c r="O196" i="119" s="1"/>
  <c r="P196" i="119" s="1"/>
  <c r="Q196" i="119" s="1"/>
  <c r="R196" i="119" s="1"/>
  <c r="S196" i="119" s="1"/>
  <c r="T196" i="119" s="1"/>
  <c r="U196" i="119" s="1"/>
  <c r="V196" i="119" s="1"/>
  <c r="W196" i="119" s="1"/>
  <c r="X196" i="119" s="1"/>
  <c r="Y196" i="119" s="1"/>
  <c r="Z196" i="119" s="1"/>
  <c r="AA196" i="119" s="1"/>
  <c r="C197" i="119"/>
  <c r="C199" i="119"/>
  <c r="C192" i="119"/>
  <c r="C198" i="119"/>
  <c r="C193" i="119"/>
  <c r="C195" i="119"/>
  <c r="D195" i="119" s="1"/>
  <c r="E195" i="119" s="1"/>
  <c r="F195" i="119" s="1"/>
  <c r="G195" i="119" s="1"/>
  <c r="H195" i="119" s="1"/>
  <c r="I195" i="119" s="1"/>
  <c r="J195" i="119" s="1"/>
  <c r="K195" i="119" s="1"/>
  <c r="L195" i="119" s="1"/>
  <c r="M195" i="119" s="1"/>
  <c r="N195" i="119" s="1"/>
  <c r="O195" i="119" s="1"/>
  <c r="P195" i="119" s="1"/>
  <c r="Q195" i="119" s="1"/>
  <c r="R195" i="119" s="1"/>
  <c r="S195" i="119" s="1"/>
  <c r="T195" i="119" s="1"/>
  <c r="U195" i="119" s="1"/>
  <c r="V195" i="119" s="1"/>
  <c r="W195" i="119" s="1"/>
  <c r="X195" i="119" s="1"/>
  <c r="Y195" i="119" s="1"/>
  <c r="Z195" i="119" s="1"/>
  <c r="AA195" i="119" s="1"/>
  <c r="C194" i="119"/>
  <c r="S188" i="119"/>
  <c r="P188" i="119"/>
  <c r="M188" i="119"/>
  <c r="W188" i="119"/>
  <c r="E188" i="119"/>
  <c r="Q188" i="119"/>
  <c r="H188" i="119"/>
  <c r="O188" i="119"/>
  <c r="L188" i="119"/>
  <c r="K188" i="119"/>
  <c r="F188" i="119"/>
  <c r="U188" i="119"/>
  <c r="D188" i="119"/>
  <c r="V188" i="119"/>
  <c r="AA188" i="119"/>
  <c r="Y188" i="119"/>
  <c r="X188" i="119"/>
  <c r="N188" i="119"/>
  <c r="J188" i="119"/>
  <c r="I188" i="119"/>
  <c r="G188" i="119"/>
  <c r="Z188" i="119"/>
  <c r="T188" i="119"/>
  <c r="R188" i="119"/>
  <c r="X189" i="119"/>
  <c r="H189" i="119"/>
  <c r="U189" i="119"/>
  <c r="E189" i="119"/>
  <c r="W189" i="119"/>
  <c r="D189" i="119"/>
  <c r="N189" i="119"/>
  <c r="K189" i="119"/>
  <c r="V189" i="119"/>
  <c r="L189" i="119"/>
  <c r="I189" i="119"/>
  <c r="G189" i="119"/>
  <c r="Z189" i="119"/>
  <c r="S189" i="119"/>
  <c r="F189" i="119"/>
  <c r="AA189" i="119"/>
  <c r="P189" i="119"/>
  <c r="Q189" i="119"/>
  <c r="Y189" i="119"/>
  <c r="R189" i="119"/>
  <c r="O189" i="119"/>
  <c r="M189" i="119"/>
  <c r="J189" i="119"/>
  <c r="T189" i="119"/>
  <c r="C202" i="119" l="1"/>
  <c r="C207" i="119"/>
  <c r="C204" i="119"/>
  <c r="D204" i="119" s="1"/>
  <c r="E204" i="119" s="1"/>
  <c r="F204" i="119" s="1"/>
  <c r="G204" i="119" s="1"/>
  <c r="H204" i="119" s="1"/>
  <c r="I204" i="119" s="1"/>
  <c r="J204" i="119" s="1"/>
  <c r="K204" i="119" s="1"/>
  <c r="L204" i="119" s="1"/>
  <c r="M204" i="119" s="1"/>
  <c r="N204" i="119" s="1"/>
  <c r="O204" i="119" s="1"/>
  <c r="P204" i="119" s="1"/>
  <c r="Q204" i="119" s="1"/>
  <c r="R204" i="119" s="1"/>
  <c r="S204" i="119" s="1"/>
  <c r="T204" i="119" s="1"/>
  <c r="U204" i="119" s="1"/>
  <c r="V204" i="119" s="1"/>
  <c r="W204" i="119" s="1"/>
  <c r="X204" i="119" s="1"/>
  <c r="Y204" i="119" s="1"/>
  <c r="Z204" i="119" s="1"/>
  <c r="AA204" i="119" s="1"/>
  <c r="C201" i="119"/>
  <c r="C208" i="119"/>
  <c r="C206" i="119"/>
  <c r="C205" i="119"/>
  <c r="D205" i="119" s="1"/>
  <c r="E205" i="119" s="1"/>
  <c r="F205" i="119" s="1"/>
  <c r="G205" i="119" s="1"/>
  <c r="H205" i="119" s="1"/>
  <c r="I205" i="119" s="1"/>
  <c r="J205" i="119" s="1"/>
  <c r="K205" i="119" s="1"/>
  <c r="L205" i="119" s="1"/>
  <c r="M205" i="119" s="1"/>
  <c r="N205" i="119" s="1"/>
  <c r="O205" i="119" s="1"/>
  <c r="P205" i="119" s="1"/>
  <c r="Q205" i="119" s="1"/>
  <c r="R205" i="119" s="1"/>
  <c r="S205" i="119" s="1"/>
  <c r="T205" i="119" s="1"/>
  <c r="U205" i="119" s="1"/>
  <c r="V205" i="119" s="1"/>
  <c r="W205" i="119" s="1"/>
  <c r="X205" i="119" s="1"/>
  <c r="Y205" i="119" s="1"/>
  <c r="Z205" i="119" s="1"/>
  <c r="AA205" i="119" s="1"/>
  <c r="C203" i="119"/>
  <c r="C200" i="119"/>
  <c r="U198" i="119"/>
  <c r="E198" i="119"/>
  <c r="R198" i="119"/>
  <c r="S198" i="119"/>
  <c r="J198" i="119"/>
  <c r="W198" i="119"/>
  <c r="M198" i="119"/>
  <c r="N198" i="119"/>
  <c r="K198" i="119"/>
  <c r="I198" i="119"/>
  <c r="AA198" i="119"/>
  <c r="D198" i="119"/>
  <c r="Q198" i="119"/>
  <c r="T198" i="119"/>
  <c r="V198" i="119"/>
  <c r="F198" i="119"/>
  <c r="Y198" i="119"/>
  <c r="X198" i="119"/>
  <c r="P198" i="119"/>
  <c r="O198" i="119"/>
  <c r="L198" i="119"/>
  <c r="G198" i="119"/>
  <c r="Z198" i="119"/>
  <c r="H198" i="119"/>
  <c r="P197" i="119"/>
  <c r="M197" i="119"/>
  <c r="AA197" i="119"/>
  <c r="I197" i="119"/>
  <c r="S197" i="119"/>
  <c r="G197" i="119"/>
  <c r="T197" i="119"/>
  <c r="R197" i="119"/>
  <c r="O197" i="119"/>
  <c r="N197" i="119"/>
  <c r="H197" i="119"/>
  <c r="Z197" i="119"/>
  <c r="L197" i="119"/>
  <c r="Y197" i="119"/>
  <c r="X197" i="119"/>
  <c r="J197" i="119"/>
  <c r="U197" i="119"/>
  <c r="D197" i="119"/>
  <c r="K197" i="119"/>
  <c r="F197" i="119"/>
  <c r="W197" i="119"/>
  <c r="V197" i="119"/>
  <c r="Q197" i="119"/>
  <c r="E197" i="119"/>
  <c r="C214" i="119" l="1"/>
  <c r="D214" i="119" s="1"/>
  <c r="E214" i="119" s="1"/>
  <c r="F214" i="119" s="1"/>
  <c r="G214" i="119" s="1"/>
  <c r="H214" i="119" s="1"/>
  <c r="I214" i="119" s="1"/>
  <c r="J214" i="119" s="1"/>
  <c r="K214" i="119" s="1"/>
  <c r="L214" i="119" s="1"/>
  <c r="M214" i="119" s="1"/>
  <c r="N214" i="119" s="1"/>
  <c r="O214" i="119" s="1"/>
  <c r="P214" i="119" s="1"/>
  <c r="Q214" i="119" s="1"/>
  <c r="R214" i="119" s="1"/>
  <c r="S214" i="119" s="1"/>
  <c r="T214" i="119" s="1"/>
  <c r="U214" i="119" s="1"/>
  <c r="V214" i="119" s="1"/>
  <c r="W214" i="119" s="1"/>
  <c r="X214" i="119" s="1"/>
  <c r="Y214" i="119" s="1"/>
  <c r="Z214" i="119" s="1"/>
  <c r="AA214" i="119" s="1"/>
  <c r="C215" i="119"/>
  <c r="C217" i="119"/>
  <c r="C212" i="119"/>
  <c r="C210" i="119"/>
  <c r="C213" i="119"/>
  <c r="D213" i="119" s="1"/>
  <c r="E213" i="119" s="1"/>
  <c r="F213" i="119" s="1"/>
  <c r="G213" i="119" s="1"/>
  <c r="H213" i="119" s="1"/>
  <c r="I213" i="119" s="1"/>
  <c r="J213" i="119" s="1"/>
  <c r="K213" i="119" s="1"/>
  <c r="L213" i="119" s="1"/>
  <c r="M213" i="119" s="1"/>
  <c r="N213" i="119" s="1"/>
  <c r="O213" i="119" s="1"/>
  <c r="P213" i="119" s="1"/>
  <c r="Q213" i="119" s="1"/>
  <c r="R213" i="119" s="1"/>
  <c r="S213" i="119" s="1"/>
  <c r="T213" i="119" s="1"/>
  <c r="U213" i="119" s="1"/>
  <c r="V213" i="119" s="1"/>
  <c r="W213" i="119" s="1"/>
  <c r="X213" i="119" s="1"/>
  <c r="Y213" i="119" s="1"/>
  <c r="Z213" i="119" s="1"/>
  <c r="AA213" i="119" s="1"/>
  <c r="C216" i="119"/>
  <c r="C209" i="119"/>
  <c r="C211" i="119"/>
  <c r="M206" i="119"/>
  <c r="Z206" i="119"/>
  <c r="J206" i="119"/>
  <c r="U206" i="119"/>
  <c r="L206" i="119"/>
  <c r="Q206" i="119"/>
  <c r="G206" i="119"/>
  <c r="R206" i="119"/>
  <c r="O206" i="119"/>
  <c r="N206" i="119"/>
  <c r="F206" i="119"/>
  <c r="AA206" i="119"/>
  <c r="P206" i="119"/>
  <c r="I206" i="119"/>
  <c r="H206" i="119"/>
  <c r="Y206" i="119"/>
  <c r="S206" i="119"/>
  <c r="D206" i="119"/>
  <c r="V206" i="119"/>
  <c r="T206" i="119"/>
  <c r="K206" i="119"/>
  <c r="E206" i="119"/>
  <c r="X206" i="119"/>
  <c r="W206" i="119"/>
  <c r="R207" i="119"/>
  <c r="O207" i="119"/>
  <c r="L207" i="119"/>
  <c r="V207" i="119"/>
  <c r="D207" i="119"/>
  <c r="J207" i="119"/>
  <c r="W207" i="119"/>
  <c r="M207" i="119"/>
  <c r="I207" i="119"/>
  <c r="H207" i="119"/>
  <c r="Z207" i="119"/>
  <c r="S207" i="119"/>
  <c r="T207" i="119"/>
  <c r="Q207" i="119"/>
  <c r="E207" i="119"/>
  <c r="AA207" i="119"/>
  <c r="Y207" i="119"/>
  <c r="K207" i="119"/>
  <c r="G207" i="119"/>
  <c r="X207" i="119"/>
  <c r="U207" i="119"/>
  <c r="P207" i="119"/>
  <c r="N207" i="119"/>
  <c r="F207" i="119"/>
  <c r="O216" i="119" l="1"/>
  <c r="L216" i="119"/>
  <c r="X216" i="119"/>
  <c r="F216" i="119"/>
  <c r="P216" i="119"/>
  <c r="U216" i="119"/>
  <c r="K216" i="119"/>
  <c r="R216" i="119"/>
  <c r="N216" i="119"/>
  <c r="M216" i="119"/>
  <c r="G216" i="119"/>
  <c r="J216" i="119"/>
  <c r="I216" i="119"/>
  <c r="H216" i="119"/>
  <c r="W216" i="119"/>
  <c r="E216" i="119"/>
  <c r="Y216" i="119"/>
  <c r="V216" i="119"/>
  <c r="Z216" i="119"/>
  <c r="T216" i="119"/>
  <c r="S216" i="119"/>
  <c r="Q216" i="119"/>
  <c r="D216" i="119"/>
  <c r="AA216" i="119"/>
  <c r="Z215" i="119"/>
  <c r="J215" i="119"/>
  <c r="W215" i="119"/>
  <c r="G215" i="119"/>
  <c r="O215" i="119"/>
  <c r="X215" i="119"/>
  <c r="E215" i="119"/>
  <c r="F215" i="119"/>
  <c r="R215" i="119"/>
  <c r="U215" i="119"/>
  <c r="S215" i="119"/>
  <c r="Q215" i="119"/>
  <c r="L215" i="119"/>
  <c r="I215" i="119"/>
  <c r="D215" i="119"/>
  <c r="AA215" i="119"/>
  <c r="K215" i="119"/>
  <c r="Y215" i="119"/>
  <c r="T215" i="119"/>
  <c r="P215" i="119"/>
  <c r="N215" i="119"/>
  <c r="M215" i="119"/>
  <c r="H215" i="119"/>
  <c r="V215" i="119"/>
</calcChain>
</file>

<file path=xl/sharedStrings.xml><?xml version="1.0" encoding="utf-8"?>
<sst xmlns="http://schemas.openxmlformats.org/spreadsheetml/2006/main" count="5726" uniqueCount="1485">
  <si>
    <t>t</t>
  </si>
  <si>
    <t>b</t>
  </si>
  <si>
    <t>k</t>
  </si>
  <si>
    <t>n</t>
  </si>
  <si>
    <t>b1</t>
  </si>
  <si>
    <t>b2</t>
  </si>
  <si>
    <t>b3</t>
  </si>
  <si>
    <t>b4</t>
  </si>
  <si>
    <t>h</t>
  </si>
  <si>
    <t>g</t>
  </si>
  <si>
    <t>g1</t>
  </si>
  <si>
    <t>g2</t>
  </si>
  <si>
    <t>coal</t>
  </si>
  <si>
    <t>naturalGas</t>
  </si>
  <si>
    <t>bioMass</t>
  </si>
  <si>
    <t>geoThermal</t>
  </si>
  <si>
    <t>hydroRiver</t>
  </si>
  <si>
    <t>hydroDam</t>
  </si>
  <si>
    <t>wind</t>
  </si>
  <si>
    <t>solar</t>
  </si>
  <si>
    <t>nuclear</t>
  </si>
  <si>
    <t>other</t>
  </si>
  <si>
    <t>j2</t>
  </si>
  <si>
    <t>j1</t>
  </si>
  <si>
    <t>n1</t>
  </si>
  <si>
    <t>n2</t>
  </si>
  <si>
    <t>n3</t>
  </si>
  <si>
    <t>n4</t>
  </si>
  <si>
    <t>NOx</t>
  </si>
  <si>
    <t>penetration</t>
  </si>
  <si>
    <t>h0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</si>
  <si>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</si>
  <si>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</si>
  <si>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</si>
  <si>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</si>
  <si>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</si>
  <si>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</si>
  <si>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</si>
  <si>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</si>
  <si>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</si>
  <si>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</si>
  <si>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</si>
  <si>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</si>
  <si>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</si>
  <si>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</si>
  <si>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</si>
  <si>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</si>
  <si>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</si>
  <si>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</si>
  <si>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</si>
  <si>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</si>
  <si>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</si>
  <si>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</si>
  <si>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</si>
  <si>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n0</t>
  </si>
  <si>
    <t>n5</t>
  </si>
  <si>
    <t>n6</t>
  </si>
  <si>
    <t>n7</t>
  </si>
  <si>
    <t>n8</t>
  </si>
  <si>
    <t>n9</t>
  </si>
  <si>
    <t>n10</t>
  </si>
  <si>
    <t>CarShare</t>
  </si>
  <si>
    <t>j</t>
  </si>
  <si>
    <t>initCap(MW)</t>
  </si>
  <si>
    <t>nEVs</t>
  </si>
  <si>
    <t>g3</t>
  </si>
  <si>
    <t>b5</t>
  </si>
  <si>
    <t>weight</t>
  </si>
  <si>
    <t>b6</t>
  </si>
  <si>
    <t>b7</t>
  </si>
  <si>
    <t>b8</t>
  </si>
  <si>
    <t>b9</t>
  </si>
  <si>
    <t>kWh/km</t>
  </si>
  <si>
    <t>km/day</t>
  </si>
  <si>
    <t>lt/km</t>
  </si>
  <si>
    <t>$/lt</t>
  </si>
  <si>
    <t>$/km</t>
  </si>
  <si>
    <t>$/MWh</t>
  </si>
  <si>
    <t>$/kWh</t>
  </si>
  <si>
    <t>km/year</t>
  </si>
  <si>
    <t>Cost of Electricity (for Generator)</t>
  </si>
  <si>
    <t>Cost per km (to Drivers)</t>
  </si>
  <si>
    <t>Cost per km (to Generators)</t>
  </si>
  <si>
    <t>Electricity Consumption (EV Car)</t>
  </si>
  <si>
    <t>Gasoline Consumption (ICE Car)</t>
  </si>
  <si>
    <t>Gasoline Price (Gas Station)</t>
  </si>
  <si>
    <t>Gasoline Cost (to Supplier)</t>
  </si>
  <si>
    <t>Cost per km (to Driver)</t>
  </si>
  <si>
    <t>Cost Saving per km (to Driver)</t>
  </si>
  <si>
    <t>Cost per km (to Supplier)</t>
  </si>
  <si>
    <t>EV Total Distance
(km)</t>
  </si>
  <si>
    <t>Savings to Drivers ($)</t>
  </si>
  <si>
    <t>Charging Load (MWh)</t>
  </si>
  <si>
    <t>Generation Cost of Charging Load ($)</t>
  </si>
  <si>
    <t>CO2 Savings (kgCO2)</t>
  </si>
  <si>
    <t>Fuel Cost Savings ($)</t>
  </si>
  <si>
    <t>CO2 Emission (Car)</t>
  </si>
  <si>
    <t>kgCO2/km</t>
  </si>
  <si>
    <t>CO2 Emissions for Generating Charging Load (kgCO2)</t>
  </si>
  <si>
    <t>kgCO2/MWh</t>
  </si>
  <si>
    <t>CO2 Emission (Generators)</t>
  </si>
  <si>
    <t>Net Cost</t>
  </si>
  <si>
    <t>Net CO2</t>
  </si>
  <si>
    <t>avg</t>
  </si>
  <si>
    <t>investCost($/MW)</t>
  </si>
  <si>
    <t>opmaintCost($/MW year)</t>
  </si>
  <si>
    <t>prodCost($/MWh)</t>
  </si>
  <si>
    <t>r</t>
  </si>
  <si>
    <t>yearly demand(MWh)</t>
  </si>
  <si>
    <t>availabilityFactor</t>
  </si>
  <si>
    <t>unitType</t>
  </si>
  <si>
    <t>req installed Cap(MW)</t>
  </si>
  <si>
    <t>req Capacity(MW)</t>
  </si>
  <si>
    <t>investment($)</t>
  </si>
  <si>
    <t>yearly opmaintCost($)</t>
  </si>
  <si>
    <t>yearl prodCost($)</t>
  </si>
  <si>
    <t>NormCO2</t>
  </si>
  <si>
    <t>ScaledTotalCost</t>
  </si>
  <si>
    <t>ScaledOM+Prod</t>
  </si>
  <si>
    <t>TotalCost($)</t>
  </si>
  <si>
    <t>TotalOM+Prod($)</t>
  </si>
  <si>
    <t>investCost_</t>
  </si>
  <si>
    <t>opmaintCost_</t>
  </si>
  <si>
    <t>prodCost_</t>
  </si>
  <si>
    <t>$/MW</t>
  </si>
  <si>
    <t>investCost_r</t>
  </si>
  <si>
    <t>opmaintCost_r</t>
  </si>
  <si>
    <t>prodCost_r</t>
  </si>
  <si>
    <t>NREL</t>
  </si>
  <si>
    <t>-</t>
  </si>
  <si>
    <t>Oca</t>
  </si>
  <si>
    <t>Şub</t>
  </si>
  <si>
    <t>Mar</t>
  </si>
  <si>
    <t>Nis</t>
  </si>
  <si>
    <t>May</t>
  </si>
  <si>
    <t>Haz</t>
  </si>
  <si>
    <t>Tem</t>
  </si>
  <si>
    <t>Ağu</t>
  </si>
  <si>
    <t>Eyl</t>
  </si>
  <si>
    <t>Eki</t>
  </si>
  <si>
    <t>Kas</t>
  </si>
  <si>
    <t>Ara</t>
  </si>
  <si>
    <t>solar_potential</t>
  </si>
  <si>
    <t>ort</t>
  </si>
  <si>
    <t>hydroRiver_potential</t>
  </si>
  <si>
    <t>hydroDam_potential</t>
  </si>
  <si>
    <t>hydroRiver_CF</t>
  </si>
  <si>
    <t>hydroDam_CF</t>
  </si>
  <si>
    <t>il</t>
  </si>
  <si>
    <t>ilçe</t>
  </si>
  <si>
    <t>nüfus</t>
  </si>
  <si>
    <t>enlem</t>
  </si>
  <si>
    <t>boylam</t>
  </si>
  <si>
    <t>ADANA</t>
  </si>
  <si>
    <t>ALADAĞ</t>
  </si>
  <si>
    <t>CEYHAN</t>
  </si>
  <si>
    <t>ÇUKUROVA</t>
  </si>
  <si>
    <t>FEKE</t>
  </si>
  <si>
    <t>İMAMOĞLU</t>
  </si>
  <si>
    <t>KARAİSALI</t>
  </si>
  <si>
    <t>KARATAŞ</t>
  </si>
  <si>
    <t>KOZAN</t>
  </si>
  <si>
    <t>POZANTI</t>
  </si>
  <si>
    <t>SAİMBEYLİ</t>
  </si>
  <si>
    <t>SARIÇAM</t>
  </si>
  <si>
    <t>SEYHAN</t>
  </si>
  <si>
    <t>TUFANBEYLİ</t>
  </si>
  <si>
    <t>YUMURTALIK</t>
  </si>
  <si>
    <t>YÜREĞİR</t>
  </si>
  <si>
    <t>ADIYAMAN</t>
  </si>
  <si>
    <t>ADIYAMAN_Merkez</t>
  </si>
  <si>
    <t>BESNİ</t>
  </si>
  <si>
    <t>ÇELİKHAN</t>
  </si>
  <si>
    <t>GERGER</t>
  </si>
  <si>
    <t>GÖLBAŞI</t>
  </si>
  <si>
    <t>KAHTA</t>
  </si>
  <si>
    <t>SAMSAT</t>
  </si>
  <si>
    <t>SİNCİK</t>
  </si>
  <si>
    <t>TUT</t>
  </si>
  <si>
    <t>AFYONKARAHİSAR</t>
  </si>
  <si>
    <t>AFYONKARAHİSAR_Merkez</t>
  </si>
  <si>
    <t>BAŞMAKÇI</t>
  </si>
  <si>
    <t>BAYAT</t>
  </si>
  <si>
    <t>BOLVADİN</t>
  </si>
  <si>
    <t>ÇAY</t>
  </si>
  <si>
    <t>ÇOBANLAR</t>
  </si>
  <si>
    <t>DAZKIRI</t>
  </si>
  <si>
    <t>DİNAR</t>
  </si>
  <si>
    <t>EMİRDAĞ</t>
  </si>
  <si>
    <t>EVCİLER</t>
  </si>
  <si>
    <t>HOCALAR</t>
  </si>
  <si>
    <t>İHSANİYE</t>
  </si>
  <si>
    <t>İSCEHİSAR</t>
  </si>
  <si>
    <t>KIZILÖREN</t>
  </si>
  <si>
    <t>SANDIKLI</t>
  </si>
  <si>
    <t>SİNANPAŞA</t>
  </si>
  <si>
    <t>SULTANDAĞI</t>
  </si>
  <si>
    <t>ŞUHUT</t>
  </si>
  <si>
    <t>AĞRI</t>
  </si>
  <si>
    <t>AĞRI_Merkez</t>
  </si>
  <si>
    <t>DİYADİN</t>
  </si>
  <si>
    <t>DOĞUBAYAZIT</t>
  </si>
  <si>
    <t>ELEŞKİRT</t>
  </si>
  <si>
    <t>HAMUR</t>
  </si>
  <si>
    <t>PATNOS</t>
  </si>
  <si>
    <t>TAŞLIÇAY</t>
  </si>
  <si>
    <t>TUTAK</t>
  </si>
  <si>
    <t>AKSARAY</t>
  </si>
  <si>
    <t>AĞAÇÖREN</t>
  </si>
  <si>
    <t>AKSARAY_Merkez</t>
  </si>
  <si>
    <t>ESKİL</t>
  </si>
  <si>
    <t>GÜLAĞAÇ</t>
  </si>
  <si>
    <t>GÜZELYURT</t>
  </si>
  <si>
    <t>ORTAKÖY</t>
  </si>
  <si>
    <t>SARIYAHŞİ</t>
  </si>
  <si>
    <t>SULTANHANI</t>
  </si>
  <si>
    <t>AMASYA</t>
  </si>
  <si>
    <t>AMASYA_Merkez</t>
  </si>
  <si>
    <t>GÖYNÜCEK</t>
  </si>
  <si>
    <t>GÜMÜŞHACIKÖY</t>
  </si>
  <si>
    <t>HAMAMÖZÜ</t>
  </si>
  <si>
    <t>MERZİFON</t>
  </si>
  <si>
    <t>SULUOVA</t>
  </si>
  <si>
    <t>TAŞOVA</t>
  </si>
  <si>
    <t>ANKARA</t>
  </si>
  <si>
    <t>AKYURT</t>
  </si>
  <si>
    <t>ALTINDAĞ</t>
  </si>
  <si>
    <t>AYAŞ</t>
  </si>
  <si>
    <t>BALA</t>
  </si>
  <si>
    <t>BEYPAZARI</t>
  </si>
  <si>
    <t>ÇAMLIDERE</t>
  </si>
  <si>
    <t>ÇANKAYA</t>
  </si>
  <si>
    <t>ÇUBUK</t>
  </si>
  <si>
    <t>ELMADAĞ</t>
  </si>
  <si>
    <t>ETİMESGUT</t>
  </si>
  <si>
    <t>EVREN</t>
  </si>
  <si>
    <t>GÖL BAŞI</t>
  </si>
  <si>
    <t>GÜDÜL</t>
  </si>
  <si>
    <t>HAYMANA</t>
  </si>
  <si>
    <t>KAHRAMANKAZAN</t>
  </si>
  <si>
    <t>KALECİK</t>
  </si>
  <si>
    <t>KEÇİÖREN</t>
  </si>
  <si>
    <t>KIZILCAHAMAM</t>
  </si>
  <si>
    <t>MAMAK</t>
  </si>
  <si>
    <t>NALLIHAN</t>
  </si>
  <si>
    <t>POLATLI</t>
  </si>
  <si>
    <t>PURSAKLAR</t>
  </si>
  <si>
    <t>SİNCAN</t>
  </si>
  <si>
    <t>ŞEREFLİKOÇHİSAR</t>
  </si>
  <si>
    <t>YENİMAHALLE</t>
  </si>
  <si>
    <t>ANTALYA</t>
  </si>
  <si>
    <t>AKSEKİ</t>
  </si>
  <si>
    <t>AKSU</t>
  </si>
  <si>
    <t>ALANYA</t>
  </si>
  <si>
    <t>DEMRE</t>
  </si>
  <si>
    <t>DÖŞEMEALTI</t>
  </si>
  <si>
    <t>ELMALI</t>
  </si>
  <si>
    <t>FİNİKE</t>
  </si>
  <si>
    <t>GAZİPAŞA</t>
  </si>
  <si>
    <t>GÜNDOĞMUŞ</t>
  </si>
  <si>
    <t>İBRADI</t>
  </si>
  <si>
    <t>KAŞ</t>
  </si>
  <si>
    <t>KEMER</t>
  </si>
  <si>
    <t>KEPEZ</t>
  </si>
  <si>
    <t>KONYAALTI</t>
  </si>
  <si>
    <t>KORKUTELİ</t>
  </si>
  <si>
    <t>KUMLUCA</t>
  </si>
  <si>
    <t>MANAVGAT</t>
  </si>
  <si>
    <t>MURATPAŞA</t>
  </si>
  <si>
    <t>SERİK</t>
  </si>
  <si>
    <t>ARDAHAN</t>
  </si>
  <si>
    <t>ARDAHAN_Merkez</t>
  </si>
  <si>
    <t>ÇILDIR</t>
  </si>
  <si>
    <t>DAMAL</t>
  </si>
  <si>
    <t>GÖLE</t>
  </si>
  <si>
    <t>HANAK</t>
  </si>
  <si>
    <t>POSOF</t>
  </si>
  <si>
    <t>ARTVİN</t>
  </si>
  <si>
    <t>ARDANUÇ</t>
  </si>
  <si>
    <t>ARHAVİ</t>
  </si>
  <si>
    <t>ARTVİN_Merkez</t>
  </si>
  <si>
    <t>BORÇKA</t>
  </si>
  <si>
    <t>HOPA</t>
  </si>
  <si>
    <t>KEMALPAŞA</t>
  </si>
  <si>
    <t>MURGUL</t>
  </si>
  <si>
    <t>ŞAVŞAT</t>
  </si>
  <si>
    <t>YUSUFELİ</t>
  </si>
  <si>
    <t>AYDIN</t>
  </si>
  <si>
    <t>BOZDOĞAN</t>
  </si>
  <si>
    <t>BUHARKENT</t>
  </si>
  <si>
    <t>ÇİNE</t>
  </si>
  <si>
    <t>DİDİM</t>
  </si>
  <si>
    <t>EFELER</t>
  </si>
  <si>
    <t>GERMENCİK</t>
  </si>
  <si>
    <t>İNCİRLİOVA</t>
  </si>
  <si>
    <t>KARACASU</t>
  </si>
  <si>
    <t>KARPUZLU</t>
  </si>
  <si>
    <t>KOÇARLI</t>
  </si>
  <si>
    <t>KÖŞK</t>
  </si>
  <si>
    <t>KUŞADASI</t>
  </si>
  <si>
    <t>KUYUCAK</t>
  </si>
  <si>
    <t>NAZİLLİ</t>
  </si>
  <si>
    <t>SÖKE</t>
  </si>
  <si>
    <t>SULTANHİSAR</t>
  </si>
  <si>
    <t>YENİPAZAR</t>
  </si>
  <si>
    <t>BALIKESİR</t>
  </si>
  <si>
    <t>ALTIEYLÜL</t>
  </si>
  <si>
    <t>AYVALIK</t>
  </si>
  <si>
    <t>BALYA</t>
  </si>
  <si>
    <t>BANDIRMA</t>
  </si>
  <si>
    <t>BİGADİÇ</t>
  </si>
  <si>
    <t>BURHANİYE</t>
  </si>
  <si>
    <t>DURSUNBEY</t>
  </si>
  <si>
    <t>EDREMİT</t>
  </si>
  <si>
    <t>ERDEK</t>
  </si>
  <si>
    <t>GÖMEÇ</t>
  </si>
  <si>
    <t>GÖNEN</t>
  </si>
  <si>
    <t>HAVRAN</t>
  </si>
  <si>
    <t>İVRİNDİ</t>
  </si>
  <si>
    <t>KARESİ</t>
  </si>
  <si>
    <t>KEPSUT</t>
  </si>
  <si>
    <t>MANYAS</t>
  </si>
  <si>
    <t>MARMARA</t>
  </si>
  <si>
    <t>SAVAŞTEPE</t>
  </si>
  <si>
    <t>SINDIRGI</t>
  </si>
  <si>
    <t>SUSURLUK</t>
  </si>
  <si>
    <t>BARTIN</t>
  </si>
  <si>
    <t>AMASRA</t>
  </si>
  <si>
    <t>BARTIN_Merkez</t>
  </si>
  <si>
    <t>KURUCAŞİLE</t>
  </si>
  <si>
    <t>ULUS</t>
  </si>
  <si>
    <t>BATMAN</t>
  </si>
  <si>
    <t>BATMAN_Merkez</t>
  </si>
  <si>
    <t>BEŞİRİ</t>
  </si>
  <si>
    <t>GERCÜŞ</t>
  </si>
  <si>
    <t>HASANKEYF</t>
  </si>
  <si>
    <t>KOZLUK</t>
  </si>
  <si>
    <t>SASON</t>
  </si>
  <si>
    <t>BAYBURT</t>
  </si>
  <si>
    <t>AYDINTEPE</t>
  </si>
  <si>
    <t>BAYBURT_Merkez</t>
  </si>
  <si>
    <t>DEMİRÖZÜ</t>
  </si>
  <si>
    <t>BİLECİK</t>
  </si>
  <si>
    <t>BİLECİK_Merkez</t>
  </si>
  <si>
    <t>BOZÜYÜK</t>
  </si>
  <si>
    <t>GÖLPAZARI</t>
  </si>
  <si>
    <t>İNHİSAR</t>
  </si>
  <si>
    <t>OSMANELİ</t>
  </si>
  <si>
    <t>PAZARYERİ</t>
  </si>
  <si>
    <t>SÖĞÜT</t>
  </si>
  <si>
    <t>BİNGÖL</t>
  </si>
  <si>
    <t>ADAKLI</t>
  </si>
  <si>
    <t>BİNGÖL_Merkez</t>
  </si>
  <si>
    <t>GENÇ</t>
  </si>
  <si>
    <t>KARLIOVA</t>
  </si>
  <si>
    <t>KİĞI</t>
  </si>
  <si>
    <t>SOLHAN</t>
  </si>
  <si>
    <t>YAYLADERE</t>
  </si>
  <si>
    <t>YEDİSU</t>
  </si>
  <si>
    <t>BİTLİS</t>
  </si>
  <si>
    <t>ADİLCEVAZ</t>
  </si>
  <si>
    <t>AHLAT</t>
  </si>
  <si>
    <t>BİTLİS_Merkez</t>
  </si>
  <si>
    <t>GÜROYMAK</t>
  </si>
  <si>
    <t>HİZAN</t>
  </si>
  <si>
    <t>MUTKİ</t>
  </si>
  <si>
    <t>TATVAN</t>
  </si>
  <si>
    <t>BOLU</t>
  </si>
  <si>
    <t>BOLU_Merkez</t>
  </si>
  <si>
    <t>DÖRTDİVAN</t>
  </si>
  <si>
    <t>GEREDE</t>
  </si>
  <si>
    <t>GÖYNÜK</t>
  </si>
  <si>
    <t>KIBRISCIK</t>
  </si>
  <si>
    <t>MENGEN</t>
  </si>
  <si>
    <t>MUDURNU</t>
  </si>
  <si>
    <t>SEBEN</t>
  </si>
  <si>
    <t>YENİÇAĞA</t>
  </si>
  <si>
    <t>BURDUR</t>
  </si>
  <si>
    <t>AĞLASUN</t>
  </si>
  <si>
    <t>ALTIN YAYLA</t>
  </si>
  <si>
    <t>BUCAK</t>
  </si>
  <si>
    <t>BURDUR_Merkez</t>
  </si>
  <si>
    <t>ÇAVDIR</t>
  </si>
  <si>
    <t>ÇELTİKÇİ</t>
  </si>
  <si>
    <t>GÖLHİSAR</t>
  </si>
  <si>
    <t>KARAMANLI</t>
  </si>
  <si>
    <t>TEFENNİ</t>
  </si>
  <si>
    <t>YEŞİLOVA</t>
  </si>
  <si>
    <t>BURSA</t>
  </si>
  <si>
    <t>BÜYÜKORHAN</t>
  </si>
  <si>
    <t>GEMLİK</t>
  </si>
  <si>
    <t>GÜRSU</t>
  </si>
  <si>
    <t>HARMANCIK</t>
  </si>
  <si>
    <t>İNEGÖL</t>
  </si>
  <si>
    <t>İZNİK</t>
  </si>
  <si>
    <t>KARACABEY</t>
  </si>
  <si>
    <t>KELES</t>
  </si>
  <si>
    <t>KESTEL</t>
  </si>
  <si>
    <t>MUDANYA</t>
  </si>
  <si>
    <t>MUSTAFA KEMALPAŞA</t>
  </si>
  <si>
    <t>NİLÜFER</t>
  </si>
  <si>
    <t>ORHANELİ</t>
  </si>
  <si>
    <t>ORHANGAZİ</t>
  </si>
  <si>
    <t>OSMANGAZİ</t>
  </si>
  <si>
    <t>YENİŞEHİR</t>
  </si>
  <si>
    <t>YILDIRIM</t>
  </si>
  <si>
    <t>ÇANAKKALE</t>
  </si>
  <si>
    <t>AYVACIK</t>
  </si>
  <si>
    <t>BAYRAMİÇ</t>
  </si>
  <si>
    <t>BİGA</t>
  </si>
  <si>
    <t>BOZCAADA</t>
  </si>
  <si>
    <t>ÇAN</t>
  </si>
  <si>
    <t>ÇANAKKALE_Merkez</t>
  </si>
  <si>
    <t>ECEABAT</t>
  </si>
  <si>
    <t>EZİNE</t>
  </si>
  <si>
    <t>GELİBOLU</t>
  </si>
  <si>
    <t>GÖKÇEADA</t>
  </si>
  <si>
    <t>LAPSEKİ</t>
  </si>
  <si>
    <t>YENİCE</t>
  </si>
  <si>
    <t>ÇANKIRI</t>
  </si>
  <si>
    <t>ATKARACALAR</t>
  </si>
  <si>
    <t>BAYRAMÖREN</t>
  </si>
  <si>
    <t>ÇANKIRI_Merkez</t>
  </si>
  <si>
    <t>ÇERKEŞ</t>
  </si>
  <si>
    <t>ELDİVAN</t>
  </si>
  <si>
    <t>ILGAZ</t>
  </si>
  <si>
    <t>KIZILIRMAK</t>
  </si>
  <si>
    <t>KORGUN</t>
  </si>
  <si>
    <t>KURŞUNLU</t>
  </si>
  <si>
    <t>ORTA</t>
  </si>
  <si>
    <t>ŞABANÖZÜ</t>
  </si>
  <si>
    <t>YAPRAKLI</t>
  </si>
  <si>
    <t>ÇORUM</t>
  </si>
  <si>
    <t>ALACA</t>
  </si>
  <si>
    <t>BOĞAZKALE</t>
  </si>
  <si>
    <t>ÇORUM_Merkez</t>
  </si>
  <si>
    <t>DODURGA</t>
  </si>
  <si>
    <t>İSKİLİP</t>
  </si>
  <si>
    <t>KARGI</t>
  </si>
  <si>
    <t>LAÇİN</t>
  </si>
  <si>
    <t>MECİTÖZÜ</t>
  </si>
  <si>
    <t>OĞUZLAR</t>
  </si>
  <si>
    <t>OSMANCIK</t>
  </si>
  <si>
    <t>SUNGURLU</t>
  </si>
  <si>
    <t>UĞURLUDAĞ</t>
  </si>
  <si>
    <t>DENİZLİ</t>
  </si>
  <si>
    <t>ACIPAYAM</t>
  </si>
  <si>
    <t>BABADAĞ</t>
  </si>
  <si>
    <t>BAKLAN</t>
  </si>
  <si>
    <t>BEKİLLİ</t>
  </si>
  <si>
    <t>BEYAĞAÇ</t>
  </si>
  <si>
    <t>BOZKURT</t>
  </si>
  <si>
    <t>BULDAN</t>
  </si>
  <si>
    <t>ÇAL</t>
  </si>
  <si>
    <t>ÇAMELİ</t>
  </si>
  <si>
    <t>ÇARDAK</t>
  </si>
  <si>
    <t>ÇİVRİL</t>
  </si>
  <si>
    <t>GÜNEY</t>
  </si>
  <si>
    <t>HONAZ</t>
  </si>
  <si>
    <t>KALE</t>
  </si>
  <si>
    <t>MERKEZEFENDİ</t>
  </si>
  <si>
    <t>PAMUKKALE</t>
  </si>
  <si>
    <t>SARAYKÖY</t>
  </si>
  <si>
    <t>SERİNHİSAR</t>
  </si>
  <si>
    <t>TAVAS</t>
  </si>
  <si>
    <t>DİYARBAKIR</t>
  </si>
  <si>
    <t>BAĞLAR</t>
  </si>
  <si>
    <t>BİSMİL</t>
  </si>
  <si>
    <t>ÇERMİK</t>
  </si>
  <si>
    <t>ÇINAR</t>
  </si>
  <si>
    <t>ÇÜNGÜŞ</t>
  </si>
  <si>
    <t>DİCLE</t>
  </si>
  <si>
    <t>EĞİL</t>
  </si>
  <si>
    <t>ERGANİ</t>
  </si>
  <si>
    <t>HANİ</t>
  </si>
  <si>
    <t>HAZRO</t>
  </si>
  <si>
    <t>KAYAPINAR</t>
  </si>
  <si>
    <t>KOCAKÖY</t>
  </si>
  <si>
    <t>KULP</t>
  </si>
  <si>
    <t>LİCE</t>
  </si>
  <si>
    <t>SİLVAN</t>
  </si>
  <si>
    <t>SUR</t>
  </si>
  <si>
    <t>DÜZCE</t>
  </si>
  <si>
    <t>AKÇAKOCA</t>
  </si>
  <si>
    <t>CUMAYERİ</t>
  </si>
  <si>
    <t>ÇİLİMLİ</t>
  </si>
  <si>
    <t>DÜZCE_Merkez</t>
  </si>
  <si>
    <t>GÖLYAKA</t>
  </si>
  <si>
    <t>GÜMÜŞOVA</t>
  </si>
  <si>
    <t>KAYNAŞLI</t>
  </si>
  <si>
    <t>YIĞILCA</t>
  </si>
  <si>
    <t>EDİRNE</t>
  </si>
  <si>
    <t>EDİRNE_Merkez</t>
  </si>
  <si>
    <t>ENEZ</t>
  </si>
  <si>
    <t>HAVSA</t>
  </si>
  <si>
    <t>İPSALA</t>
  </si>
  <si>
    <t>KEŞAN</t>
  </si>
  <si>
    <t>LALAPAŞA</t>
  </si>
  <si>
    <t>MERİÇ</t>
  </si>
  <si>
    <t>SÜLOĞLU</t>
  </si>
  <si>
    <t>UZUNKÖPRÜ</t>
  </si>
  <si>
    <t>ELAZIĞ</t>
  </si>
  <si>
    <t>AĞIN</t>
  </si>
  <si>
    <t>ALACAKAYA</t>
  </si>
  <si>
    <t>ARICAK</t>
  </si>
  <si>
    <t>BASKİL</t>
  </si>
  <si>
    <t>ELAZIĞ_Merkez</t>
  </si>
  <si>
    <t>KARAKOÇAN</t>
  </si>
  <si>
    <t>KEBAN</t>
  </si>
  <si>
    <t>KOVANCILAR</t>
  </si>
  <si>
    <t>MADEN</t>
  </si>
  <si>
    <t>PALU</t>
  </si>
  <si>
    <t>SİVRİCE</t>
  </si>
  <si>
    <t>ERZİNCAN</t>
  </si>
  <si>
    <t>ÇAYIRLI</t>
  </si>
  <si>
    <t>ERZİNCAN_Merkez</t>
  </si>
  <si>
    <t>İLİÇ</t>
  </si>
  <si>
    <t>KEMAH</t>
  </si>
  <si>
    <t>KEMALİYE</t>
  </si>
  <si>
    <t>OTLUKBELİ</t>
  </si>
  <si>
    <t>REFAHİYE</t>
  </si>
  <si>
    <t>TERCAN</t>
  </si>
  <si>
    <t>ÜZÜMLÜ</t>
  </si>
  <si>
    <t>ERZURUM</t>
  </si>
  <si>
    <t>AŞKALE</t>
  </si>
  <si>
    <t>AZİZİYE</t>
  </si>
  <si>
    <t>ÇAT</t>
  </si>
  <si>
    <t>HINIS</t>
  </si>
  <si>
    <t>HORASAN</t>
  </si>
  <si>
    <t>İSPİR</t>
  </si>
  <si>
    <t>KARAÇOBAN</t>
  </si>
  <si>
    <t>KARAYAZI</t>
  </si>
  <si>
    <t>KÖPRÜKÖY</t>
  </si>
  <si>
    <t>NARMAN</t>
  </si>
  <si>
    <t>OLTU</t>
  </si>
  <si>
    <t>OLUR</t>
  </si>
  <si>
    <t>PALANDÖKEN</t>
  </si>
  <si>
    <t>PASİNLER</t>
  </si>
  <si>
    <t>PAZARYOLU</t>
  </si>
  <si>
    <t>ŞENKAYA</t>
  </si>
  <si>
    <t>TEKMAN</t>
  </si>
  <si>
    <t>TORTUM</t>
  </si>
  <si>
    <t>UZUNDERE</t>
  </si>
  <si>
    <t>YAKUTİYE</t>
  </si>
  <si>
    <t>ESKİŞEHİR</t>
  </si>
  <si>
    <t>ALPU</t>
  </si>
  <si>
    <t>BEYLİKOVA</t>
  </si>
  <si>
    <t>ÇİFTELER</t>
  </si>
  <si>
    <t>GÜNYÜZÜ</t>
  </si>
  <si>
    <t>HAN</t>
  </si>
  <si>
    <t>İNÖNÜ</t>
  </si>
  <si>
    <t>MAHMUDİYE</t>
  </si>
  <si>
    <t>MİHALGAZİ</t>
  </si>
  <si>
    <t>MİHALIÇÇIK</t>
  </si>
  <si>
    <t>ODUN PAZARI</t>
  </si>
  <si>
    <t>SARICAKAYA</t>
  </si>
  <si>
    <t>SEYİTGAZİ</t>
  </si>
  <si>
    <t>SİVRİHİSAR</t>
  </si>
  <si>
    <t>TEPEBAŞI</t>
  </si>
  <si>
    <t>GAZİANTEP</t>
  </si>
  <si>
    <t>ARABAN</t>
  </si>
  <si>
    <t>İSLAHİYE</t>
  </si>
  <si>
    <t>KARKAMIŞ</t>
  </si>
  <si>
    <t>NİZİP</t>
  </si>
  <si>
    <t>NURDAĞI</t>
  </si>
  <si>
    <t>OĞUZELİ</t>
  </si>
  <si>
    <t>ŞAHİNBEY</t>
  </si>
  <si>
    <t>ŞEHİTKAMİL</t>
  </si>
  <si>
    <t>YAVUZELİ</t>
  </si>
  <si>
    <t>GİRESUN</t>
  </si>
  <si>
    <t>ALUCRA</t>
  </si>
  <si>
    <t>BULANCAK</t>
  </si>
  <si>
    <t>ÇAMOLUK</t>
  </si>
  <si>
    <t>ÇANAKÇI</t>
  </si>
  <si>
    <t>DERELİ</t>
  </si>
  <si>
    <t>DOĞANKENT</t>
  </si>
  <si>
    <t>ESPİYE</t>
  </si>
  <si>
    <t>EYNESİL</t>
  </si>
  <si>
    <t>GİRESUN_Merkez</t>
  </si>
  <si>
    <t>GÖRELE</t>
  </si>
  <si>
    <t>GÜCE</t>
  </si>
  <si>
    <t>KEŞAP</t>
  </si>
  <si>
    <t>PİRAZİZ</t>
  </si>
  <si>
    <t>ŞEBİNKARAHİSAR</t>
  </si>
  <si>
    <t>TİREBOLU</t>
  </si>
  <si>
    <t>YAĞLIDERE</t>
  </si>
  <si>
    <t>GÜMÜŞHANE</t>
  </si>
  <si>
    <t>GÜMÜŞHANE_Merkez</t>
  </si>
  <si>
    <t>KELKİT</t>
  </si>
  <si>
    <t>KÖSE</t>
  </si>
  <si>
    <t>KÜRTÜN</t>
  </si>
  <si>
    <t>ŞİRAN</t>
  </si>
  <si>
    <t>TORUL</t>
  </si>
  <si>
    <t>HAKKARİ</t>
  </si>
  <si>
    <t>ÇUKURCA</t>
  </si>
  <si>
    <t>DERECİK</t>
  </si>
  <si>
    <t>HAKKARİ_Merkez</t>
  </si>
  <si>
    <t>ŞEMDİNLİ</t>
  </si>
  <si>
    <t>YÜKSEKOVA</t>
  </si>
  <si>
    <t>HATAY</t>
  </si>
  <si>
    <t>ALTINÖZÜ</t>
  </si>
  <si>
    <t>ANTAKYA</t>
  </si>
  <si>
    <t>ARSUZ</t>
  </si>
  <si>
    <t>BELEN</t>
  </si>
  <si>
    <t>DEFNE</t>
  </si>
  <si>
    <t>DÖRTYOL</t>
  </si>
  <si>
    <t>ERZİN</t>
  </si>
  <si>
    <t>HASSA</t>
  </si>
  <si>
    <t>İSKENDERUN</t>
  </si>
  <si>
    <t>KIRIKHAN</t>
  </si>
  <si>
    <t>KUMLU</t>
  </si>
  <si>
    <t>PAYAS</t>
  </si>
  <si>
    <t>REYHANLI</t>
  </si>
  <si>
    <t>SAMANDAĞ</t>
  </si>
  <si>
    <t>YAYLADAĞI</t>
  </si>
  <si>
    <t>IĞDIR</t>
  </si>
  <si>
    <t>ARALIK</t>
  </si>
  <si>
    <t>IĞDIR_Merkez</t>
  </si>
  <si>
    <t>KARAKOYUNLU</t>
  </si>
  <si>
    <t>TUZLUCA</t>
  </si>
  <si>
    <t>ISPARTA</t>
  </si>
  <si>
    <t>ATABEY</t>
  </si>
  <si>
    <t>EĞİRDİR</t>
  </si>
  <si>
    <t>GELENDOST</t>
  </si>
  <si>
    <t>ISPARTA_Merkez</t>
  </si>
  <si>
    <t>KEÇİBORLU</t>
  </si>
  <si>
    <t>SENİRKENT</t>
  </si>
  <si>
    <t>SÜTÇÜLER</t>
  </si>
  <si>
    <t>ŞARKİ KARAAĞAÇ</t>
  </si>
  <si>
    <t>ULUBORLU</t>
  </si>
  <si>
    <t>YALVAÇ</t>
  </si>
  <si>
    <t>YENİŞAR BADEMLİ</t>
  </si>
  <si>
    <t>İSTANBUL</t>
  </si>
  <si>
    <t>ADALAR</t>
  </si>
  <si>
    <t>ARNAVUTKÖY</t>
  </si>
  <si>
    <t>ATAŞEHİR</t>
  </si>
  <si>
    <t>AVCILAR</t>
  </si>
  <si>
    <t>BAĞCILAR</t>
  </si>
  <si>
    <t>BAHÇELİEVLER</t>
  </si>
  <si>
    <t>BAKIRKÖY</t>
  </si>
  <si>
    <t>BAŞAKŞEHİR</t>
  </si>
  <si>
    <t>BAYRAMPAŞA</t>
  </si>
  <si>
    <t>BEŞİKTAŞ</t>
  </si>
  <si>
    <t>BEYKOZ</t>
  </si>
  <si>
    <t>BEYLİKDÜZÜ</t>
  </si>
  <si>
    <t>BEYOĞLU</t>
  </si>
  <si>
    <t>BÜYÜKÇEKMECE</t>
  </si>
  <si>
    <t>ÇATALCA</t>
  </si>
  <si>
    <t>ÇEKMEKÖY</t>
  </si>
  <si>
    <t>ESENLER</t>
  </si>
  <si>
    <t>ESENYURT</t>
  </si>
  <si>
    <t>EYÜPSULTAN</t>
  </si>
  <si>
    <t>FATİH</t>
  </si>
  <si>
    <t>GAZİOSMANPAŞA</t>
  </si>
  <si>
    <t>GÜNGÖREN</t>
  </si>
  <si>
    <t>KADIKÖY</t>
  </si>
  <si>
    <t>KAĞITHANE</t>
  </si>
  <si>
    <t>KARTAL</t>
  </si>
  <si>
    <t>KÜÇÜKÇEKMECE</t>
  </si>
  <si>
    <t>MALTEPE</t>
  </si>
  <si>
    <t>PENDİK</t>
  </si>
  <si>
    <t>SANCAKTEPE</t>
  </si>
  <si>
    <t>SARIYER</t>
  </si>
  <si>
    <t>SİLİVRİ</t>
  </si>
  <si>
    <t>SULTANBEYLİ</t>
  </si>
  <si>
    <t>SULTANGAZİ</t>
  </si>
  <si>
    <t>ŞİLE</t>
  </si>
  <si>
    <t>ŞİŞLİ</t>
  </si>
  <si>
    <t>TUZLA</t>
  </si>
  <si>
    <t>ÜMRANİYE</t>
  </si>
  <si>
    <t>ÜSKÜDAR</t>
  </si>
  <si>
    <t>ZEYTİNBURNU</t>
  </si>
  <si>
    <t>İZMİR</t>
  </si>
  <si>
    <t>ALİAĞA</t>
  </si>
  <si>
    <t>BALÇOVA</t>
  </si>
  <si>
    <t>BAYINDIR</t>
  </si>
  <si>
    <t>BAYRAKLI</t>
  </si>
  <si>
    <t>BERGAMA</t>
  </si>
  <si>
    <t>BEYDAĞ</t>
  </si>
  <si>
    <t>BORNOVA</t>
  </si>
  <si>
    <t>BUCA</t>
  </si>
  <si>
    <t>ÇEŞME</t>
  </si>
  <si>
    <t>ÇİĞLİ</t>
  </si>
  <si>
    <t>DİKİLİ</t>
  </si>
  <si>
    <t>FOÇA</t>
  </si>
  <si>
    <t>GAZİEMİR</t>
  </si>
  <si>
    <t>GÜZELBAHÇE</t>
  </si>
  <si>
    <t>KARABAĞLAR</t>
  </si>
  <si>
    <t>KARABURUN</t>
  </si>
  <si>
    <t>KARŞIYAKA</t>
  </si>
  <si>
    <t>KINIK</t>
  </si>
  <si>
    <t>KİRAZ</t>
  </si>
  <si>
    <t>KONAK</t>
  </si>
  <si>
    <t>MENDERES</t>
  </si>
  <si>
    <t>MENEMEN</t>
  </si>
  <si>
    <t>NARLIDERE</t>
  </si>
  <si>
    <t>ÖDEMİŞ</t>
  </si>
  <si>
    <t>SEFERİHİSAR</t>
  </si>
  <si>
    <t>SELÇUK</t>
  </si>
  <si>
    <t>TİRE</t>
  </si>
  <si>
    <t>TORBALI</t>
  </si>
  <si>
    <t>URLA</t>
  </si>
  <si>
    <t>KAHRAMANMARAŞ</t>
  </si>
  <si>
    <t>AFŞİN</t>
  </si>
  <si>
    <t>ANDIRIN</t>
  </si>
  <si>
    <t>ÇAĞLAYANCERİT</t>
  </si>
  <si>
    <t>DULKADİROĞLU</t>
  </si>
  <si>
    <t>EKİNÖZÜ</t>
  </si>
  <si>
    <t>ELBİSTAN</t>
  </si>
  <si>
    <t>GÖKSUN</t>
  </si>
  <si>
    <t>NURHAK</t>
  </si>
  <si>
    <t>ONİKİŞUBAT</t>
  </si>
  <si>
    <t>PAZARCIK</t>
  </si>
  <si>
    <t>TÜRKOĞLU</t>
  </si>
  <si>
    <t>KARABÜK</t>
  </si>
  <si>
    <t>EFLANİ</t>
  </si>
  <si>
    <t>ESKİPAZAR</t>
  </si>
  <si>
    <t>KARABÜK_Merkez</t>
  </si>
  <si>
    <t>OVACIK</t>
  </si>
  <si>
    <t>SAFRANBOLU</t>
  </si>
  <si>
    <t>KARAMAN</t>
  </si>
  <si>
    <t>AYRANCI</t>
  </si>
  <si>
    <t>BAŞYAYLA</t>
  </si>
  <si>
    <t>ERMENEK</t>
  </si>
  <si>
    <t>KARAMAN_Merkez</t>
  </si>
  <si>
    <t>KAZIMKARABEKİR</t>
  </si>
  <si>
    <t>SARIVELİLER</t>
  </si>
  <si>
    <t>KARS</t>
  </si>
  <si>
    <t>AKYAKA</t>
  </si>
  <si>
    <t>ARPAÇAY</t>
  </si>
  <si>
    <t>DİGOR</t>
  </si>
  <si>
    <t>KAĞIZMAN</t>
  </si>
  <si>
    <t>KARS_Merkez</t>
  </si>
  <si>
    <t>SARIKAMIŞ</t>
  </si>
  <si>
    <t>SELİM</t>
  </si>
  <si>
    <t>SUSUZ</t>
  </si>
  <si>
    <t>KASTAMONU</t>
  </si>
  <si>
    <t>ABANA</t>
  </si>
  <si>
    <t>AĞLI</t>
  </si>
  <si>
    <t>ARAÇ</t>
  </si>
  <si>
    <t>AZDAVAY</t>
  </si>
  <si>
    <t>CİDE</t>
  </si>
  <si>
    <t>ÇATALZEYTİN</t>
  </si>
  <si>
    <t>DADAY</t>
  </si>
  <si>
    <t>DEVREKANİ</t>
  </si>
  <si>
    <t>DOĞANYURT</t>
  </si>
  <si>
    <t>HANÖNÜ</t>
  </si>
  <si>
    <t>İHSANGAZİ</t>
  </si>
  <si>
    <t>İNEBOLU</t>
  </si>
  <si>
    <t>KASTAMONU_Merkez</t>
  </si>
  <si>
    <t>KÜRE</t>
  </si>
  <si>
    <t>PINARBAŞI</t>
  </si>
  <si>
    <t>SEYDİLER</t>
  </si>
  <si>
    <t>ŞENPAZAR</t>
  </si>
  <si>
    <t>TAŞKÖPRÜ</t>
  </si>
  <si>
    <t>TOSYA</t>
  </si>
  <si>
    <t>KAYSERİ</t>
  </si>
  <si>
    <t>AKKIŞLA</t>
  </si>
  <si>
    <t>BÜNYAN</t>
  </si>
  <si>
    <t>DEVELİ</t>
  </si>
  <si>
    <t>FELAHİYE</t>
  </si>
  <si>
    <t>HACILAR</t>
  </si>
  <si>
    <t>İNCESU</t>
  </si>
  <si>
    <t>KOCASİNAN</t>
  </si>
  <si>
    <t>MELİKGAZİ</t>
  </si>
  <si>
    <t>ÖZVATAN</t>
  </si>
  <si>
    <t>SARIOĞLAN</t>
  </si>
  <si>
    <t>SARIZ</t>
  </si>
  <si>
    <t>TALAS</t>
  </si>
  <si>
    <t>TOMARZA</t>
  </si>
  <si>
    <t>YAHYALI</t>
  </si>
  <si>
    <t>YEŞİLHİSAR</t>
  </si>
  <si>
    <t>KIRIKKALE</t>
  </si>
  <si>
    <t>BAHŞILI</t>
  </si>
  <si>
    <t>BALIŞEYH</t>
  </si>
  <si>
    <t>ÇELEBİ</t>
  </si>
  <si>
    <t>DELİCE</t>
  </si>
  <si>
    <t>KARAKEÇİLİ</t>
  </si>
  <si>
    <t>KESKİN</t>
  </si>
  <si>
    <t>KIRIKKALE_Merkez</t>
  </si>
  <si>
    <t>SULAKYURT</t>
  </si>
  <si>
    <t>YAHŞİHAN</t>
  </si>
  <si>
    <t>KIRKLARELİ</t>
  </si>
  <si>
    <t>BABAESKİ</t>
  </si>
  <si>
    <t>DEMİRKÖY</t>
  </si>
  <si>
    <t>KIRKLARELİ_Merkez</t>
  </si>
  <si>
    <t>KOFÇAZ</t>
  </si>
  <si>
    <t>LÜLEBURGAZ</t>
  </si>
  <si>
    <t>PEHLİVANKÖY</t>
  </si>
  <si>
    <t>PINARHİSAR</t>
  </si>
  <si>
    <t>VİZE</t>
  </si>
  <si>
    <t>KIRŞEHİR</t>
  </si>
  <si>
    <t>AKÇAKENT</t>
  </si>
  <si>
    <t>AKPINAR</t>
  </si>
  <si>
    <t>BOZTEPE</t>
  </si>
  <si>
    <t>ÇİÇEKDAĞI</t>
  </si>
  <si>
    <t>KAMAN</t>
  </si>
  <si>
    <t>KIRŞEHİR_Merkez</t>
  </si>
  <si>
    <t>MUCUR</t>
  </si>
  <si>
    <t>KİLİS</t>
  </si>
  <si>
    <t>ELBEYLİ</t>
  </si>
  <si>
    <t>KİLİS_Merkez</t>
  </si>
  <si>
    <t>MUSABEYLİ</t>
  </si>
  <si>
    <t>POLATELİ</t>
  </si>
  <si>
    <t>KOCAELİ</t>
  </si>
  <si>
    <t>BAŞİSKELE</t>
  </si>
  <si>
    <t>ÇAYIROVA</t>
  </si>
  <si>
    <t>DARICA</t>
  </si>
  <si>
    <t>DERİNCE</t>
  </si>
  <si>
    <t>DİLOVASI</t>
  </si>
  <si>
    <t>GEBZE</t>
  </si>
  <si>
    <t>GÖLCÜK</t>
  </si>
  <si>
    <t>İZMİT</t>
  </si>
  <si>
    <t>KANDIRA</t>
  </si>
  <si>
    <t>KARAMÜRSEL</t>
  </si>
  <si>
    <t>KARTEPE</t>
  </si>
  <si>
    <t>KÖRFEZ</t>
  </si>
  <si>
    <t>KONYA</t>
  </si>
  <si>
    <t>AHIRLI</t>
  </si>
  <si>
    <t>AKÖREN</t>
  </si>
  <si>
    <t>AKŞEHİR</t>
  </si>
  <si>
    <t>ALTINEKİN</t>
  </si>
  <si>
    <t>BEYŞEHİR</t>
  </si>
  <si>
    <t>BOZKIR</t>
  </si>
  <si>
    <t>CİHANBEYLİ</t>
  </si>
  <si>
    <t>ÇELTİK</t>
  </si>
  <si>
    <t>ÇUMRA</t>
  </si>
  <si>
    <t>DERBENT</t>
  </si>
  <si>
    <t>DEREBUCAK</t>
  </si>
  <si>
    <t>DOĞANHİSAR</t>
  </si>
  <si>
    <t>EMİRGAZİ</t>
  </si>
  <si>
    <t>EREĞLİ</t>
  </si>
  <si>
    <t>GÜNEYSINIR</t>
  </si>
  <si>
    <t>HADIM</t>
  </si>
  <si>
    <t>HALKAPINAR</t>
  </si>
  <si>
    <t>HÜYÜK</t>
  </si>
  <si>
    <t>ILGIN</t>
  </si>
  <si>
    <t>KADINHANI</t>
  </si>
  <si>
    <t>KARAPINAR</t>
  </si>
  <si>
    <t>KARATAY</t>
  </si>
  <si>
    <t>KULU</t>
  </si>
  <si>
    <t>MERAM</t>
  </si>
  <si>
    <t>SARAYÖNÜ</t>
  </si>
  <si>
    <t>SELÇUKLU</t>
  </si>
  <si>
    <t>SEYDİŞEHİR</t>
  </si>
  <si>
    <t>TAŞKENT</t>
  </si>
  <si>
    <t>TUZLUKÇU</t>
  </si>
  <si>
    <t>YALIHÜYÜK</t>
  </si>
  <si>
    <t>YUNAK</t>
  </si>
  <si>
    <t>KÜTAHYA</t>
  </si>
  <si>
    <t>ALTINTAŞ</t>
  </si>
  <si>
    <t>ASLANAPA</t>
  </si>
  <si>
    <t>ÇAVDARHİSAR</t>
  </si>
  <si>
    <t>DOMANİÇ</t>
  </si>
  <si>
    <t>DUMLUPINAR</t>
  </si>
  <si>
    <t>EMET</t>
  </si>
  <si>
    <t>GEDİZ</t>
  </si>
  <si>
    <t>HİSARCIK</t>
  </si>
  <si>
    <t>KÜTAHYA_Merkez</t>
  </si>
  <si>
    <t>PAZARLAR</t>
  </si>
  <si>
    <t>SİMAV</t>
  </si>
  <si>
    <t>ŞAPHANE</t>
  </si>
  <si>
    <t>TAVŞANLI</t>
  </si>
  <si>
    <t>MALATYA</t>
  </si>
  <si>
    <t>AKÇADAĞ</t>
  </si>
  <si>
    <t>ARAPGİR</t>
  </si>
  <si>
    <t>ARGUVAN</t>
  </si>
  <si>
    <t>BATTALGAZİ</t>
  </si>
  <si>
    <t>DARENDE</t>
  </si>
  <si>
    <t>DOĞANŞEHİR</t>
  </si>
  <si>
    <t>DOĞANYOL</t>
  </si>
  <si>
    <t>HEKİMHAN</t>
  </si>
  <si>
    <t>KULUNCAK</t>
  </si>
  <si>
    <t>PÜTÜRGE</t>
  </si>
  <si>
    <t>YAZIHAN</t>
  </si>
  <si>
    <t>YEŞİL YURT</t>
  </si>
  <si>
    <t>MANİSA</t>
  </si>
  <si>
    <t>AHMETLİ</t>
  </si>
  <si>
    <t>AKHİSAR</t>
  </si>
  <si>
    <t>ALAŞEHİR</t>
  </si>
  <si>
    <t>DEMİRCİ</t>
  </si>
  <si>
    <t>GÖLMARMARA</t>
  </si>
  <si>
    <t>GÖRDES</t>
  </si>
  <si>
    <t>KIRKAĞAÇ</t>
  </si>
  <si>
    <t>KÖPRÜBAŞI</t>
  </si>
  <si>
    <t>KULA</t>
  </si>
  <si>
    <t>SALİHLİ</t>
  </si>
  <si>
    <t>SARIGÖL</t>
  </si>
  <si>
    <t>SARUHANLI</t>
  </si>
  <si>
    <t>SELENDİ</t>
  </si>
  <si>
    <t>SOMA</t>
  </si>
  <si>
    <t>ŞEHZADELER</t>
  </si>
  <si>
    <t>TURGUTLU</t>
  </si>
  <si>
    <t>YUNUSEMRE</t>
  </si>
  <si>
    <t>MARDİN</t>
  </si>
  <si>
    <t>ARTUKLU</t>
  </si>
  <si>
    <t>DARGEÇİT</t>
  </si>
  <si>
    <t>DERİK</t>
  </si>
  <si>
    <t>KIZILTEPE</t>
  </si>
  <si>
    <t>MAZIDAĞI</t>
  </si>
  <si>
    <t>MİDYAT</t>
  </si>
  <si>
    <t>NUSAYBİN</t>
  </si>
  <si>
    <t>ÖMERLİ</t>
  </si>
  <si>
    <t>SAVUR</t>
  </si>
  <si>
    <t>YEŞİLLİ</t>
  </si>
  <si>
    <t>MERSİN</t>
  </si>
  <si>
    <t>AKDENİZ</t>
  </si>
  <si>
    <t>ANAMUR</t>
  </si>
  <si>
    <t>AYDINCIK</t>
  </si>
  <si>
    <t>BOZYAZI</t>
  </si>
  <si>
    <t>ÇAMLIYAYLA</t>
  </si>
  <si>
    <t>ERDEMLİ</t>
  </si>
  <si>
    <t>GÜLNAR</t>
  </si>
  <si>
    <t>MEZİTLİ</t>
  </si>
  <si>
    <t>MUT</t>
  </si>
  <si>
    <t>SİLİFKE</t>
  </si>
  <si>
    <t>TARSUS</t>
  </si>
  <si>
    <t>TOROSLAR</t>
  </si>
  <si>
    <t>MUĞLA</t>
  </si>
  <si>
    <t>BODRUM</t>
  </si>
  <si>
    <t>DALAMAN</t>
  </si>
  <si>
    <t>DATÇA</t>
  </si>
  <si>
    <t>FETHİYE</t>
  </si>
  <si>
    <t>KAVAKLIDERE</t>
  </si>
  <si>
    <t>KÖYCEĞİZ</t>
  </si>
  <si>
    <t>MARMARİS</t>
  </si>
  <si>
    <t>MENTEŞE</t>
  </si>
  <si>
    <t>MİLAS</t>
  </si>
  <si>
    <t>ORTACA</t>
  </si>
  <si>
    <t>SEYDİKEMER</t>
  </si>
  <si>
    <t>ULA</t>
  </si>
  <si>
    <t>YATAĞAN</t>
  </si>
  <si>
    <t>MUŞ</t>
  </si>
  <si>
    <t>BULANIK</t>
  </si>
  <si>
    <t>HASKÖY</t>
  </si>
  <si>
    <t>KORKUT</t>
  </si>
  <si>
    <t>MALAZGİRT</t>
  </si>
  <si>
    <t>MUŞ_Merkez</t>
  </si>
  <si>
    <t>VARTO</t>
  </si>
  <si>
    <t>NEVŞEHİR</t>
  </si>
  <si>
    <t>ACIGÖL</t>
  </si>
  <si>
    <t>AVANOS</t>
  </si>
  <si>
    <t>DERİNKUYU</t>
  </si>
  <si>
    <t>GÜLŞEHİR</t>
  </si>
  <si>
    <t>HACIBEKTAŞ</t>
  </si>
  <si>
    <t>KOZAKLI</t>
  </si>
  <si>
    <t>NEVŞEHİR_Merkez</t>
  </si>
  <si>
    <t>ÜRGÜP</t>
  </si>
  <si>
    <t>NİĞDE</t>
  </si>
  <si>
    <t>ALTUNHİSAR</t>
  </si>
  <si>
    <t>BOR</t>
  </si>
  <si>
    <t>ÇAMARDI</t>
  </si>
  <si>
    <t>ÇİFTLİK</t>
  </si>
  <si>
    <t>NİĞDE_Merkez</t>
  </si>
  <si>
    <t>ULUKIŞLA</t>
  </si>
  <si>
    <t>ORDU</t>
  </si>
  <si>
    <t>AKKUŞ</t>
  </si>
  <si>
    <t>ALTINORDU</t>
  </si>
  <si>
    <t>AYBASTI</t>
  </si>
  <si>
    <t>ÇAMAŞ</t>
  </si>
  <si>
    <t>ÇATALPINAR</t>
  </si>
  <si>
    <t>ÇAYBAŞI</t>
  </si>
  <si>
    <t>FATSA</t>
  </si>
  <si>
    <t>GÖLKÖY</t>
  </si>
  <si>
    <t>GÜLYALI</t>
  </si>
  <si>
    <t>GÜRGENTEPE</t>
  </si>
  <si>
    <t>İKİZCE</t>
  </si>
  <si>
    <t>KABADÜZ</t>
  </si>
  <si>
    <t>KABATAŞ</t>
  </si>
  <si>
    <t>KORGAN</t>
  </si>
  <si>
    <t>KUMRU</t>
  </si>
  <si>
    <t>MESUDİYE</t>
  </si>
  <si>
    <t>PERŞEMBE</t>
  </si>
  <si>
    <t>ULUBEY</t>
  </si>
  <si>
    <t>ÜNYE</t>
  </si>
  <si>
    <t>OSMANİYE</t>
  </si>
  <si>
    <t>BAHÇE</t>
  </si>
  <si>
    <t>DÜZİÇİ</t>
  </si>
  <si>
    <t>HASANBEYLİ</t>
  </si>
  <si>
    <t>KADİRLİ</t>
  </si>
  <si>
    <t>OSMANİYE_Merkez</t>
  </si>
  <si>
    <t>SUMBAS</t>
  </si>
  <si>
    <t>TOPRAKKALE</t>
  </si>
  <si>
    <t>RİZE</t>
  </si>
  <si>
    <t>ARDEŞEN</t>
  </si>
  <si>
    <t>ÇAMLIHEMŞİN</t>
  </si>
  <si>
    <t>ÇAYELİ</t>
  </si>
  <si>
    <t>DEREPAZARI</t>
  </si>
  <si>
    <t>FINDIKLI</t>
  </si>
  <si>
    <t>GÜNEYSU</t>
  </si>
  <si>
    <t>HEMŞİN</t>
  </si>
  <si>
    <t>İKİZDERE</t>
  </si>
  <si>
    <t>İYİDERE</t>
  </si>
  <si>
    <t>KALKANDERE</t>
  </si>
  <si>
    <t>PAZAR</t>
  </si>
  <si>
    <t>RİZE_Merkez</t>
  </si>
  <si>
    <t>SAKARYA</t>
  </si>
  <si>
    <t>ADAPAZARI</t>
  </si>
  <si>
    <t>AKYAZI</t>
  </si>
  <si>
    <t>ARİFİYE</t>
  </si>
  <si>
    <t>ERENLER</t>
  </si>
  <si>
    <t>FERİZLİ</t>
  </si>
  <si>
    <t>GEYVE</t>
  </si>
  <si>
    <t>HENDEK</t>
  </si>
  <si>
    <t>KARAPÜRÇEK</t>
  </si>
  <si>
    <t>KARASU</t>
  </si>
  <si>
    <t>KAYNARCA</t>
  </si>
  <si>
    <t>KOCAALİ</t>
  </si>
  <si>
    <t>PAMUKOVA</t>
  </si>
  <si>
    <t>SAPANCA</t>
  </si>
  <si>
    <t>SERDİVAN</t>
  </si>
  <si>
    <t>SÖĞÜTLÜ</t>
  </si>
  <si>
    <t>TARAKLI</t>
  </si>
  <si>
    <t>SAMSUN</t>
  </si>
  <si>
    <t>19 MAYIS</t>
  </si>
  <si>
    <t>ALAÇAM</t>
  </si>
  <si>
    <t>ASARCIK</t>
  </si>
  <si>
    <t>ATAKUM</t>
  </si>
  <si>
    <t>BAFRA</t>
  </si>
  <si>
    <t>CANİK</t>
  </si>
  <si>
    <t>ÇARŞAMBA</t>
  </si>
  <si>
    <t>HAVZA</t>
  </si>
  <si>
    <t>İLKADIM</t>
  </si>
  <si>
    <t>KAVAK</t>
  </si>
  <si>
    <t>LADİK</t>
  </si>
  <si>
    <t>SALIPAZARI</t>
  </si>
  <si>
    <t>TEKKEKÖY</t>
  </si>
  <si>
    <t>TERME</t>
  </si>
  <si>
    <t>VEZİRKÖPRÜ</t>
  </si>
  <si>
    <t>YAKAKENT</t>
  </si>
  <si>
    <t>SİİRT</t>
  </si>
  <si>
    <t>BAYKAN</t>
  </si>
  <si>
    <t>ERUH</t>
  </si>
  <si>
    <t>KURTALAN</t>
  </si>
  <si>
    <t>PERVARİ</t>
  </si>
  <si>
    <t>SİİRT_Merkez</t>
  </si>
  <si>
    <t>ŞİRVAN</t>
  </si>
  <si>
    <t>TİLLO</t>
  </si>
  <si>
    <t>SİNOP</t>
  </si>
  <si>
    <t>AYANCIK</t>
  </si>
  <si>
    <t>BOYABAT</t>
  </si>
  <si>
    <t>DİKMEN</t>
  </si>
  <si>
    <t>DURAĞAN</t>
  </si>
  <si>
    <t>ERFELEK</t>
  </si>
  <si>
    <t>GERZE</t>
  </si>
  <si>
    <t>SARAYDÜZÜ</t>
  </si>
  <si>
    <t>SİNOP_Merkez</t>
  </si>
  <si>
    <t>TÜRKELİ</t>
  </si>
  <si>
    <t>SİVAS</t>
  </si>
  <si>
    <t>AKINCILAR</t>
  </si>
  <si>
    <t>ALTINYAYLA</t>
  </si>
  <si>
    <t>DİVRİĞİ</t>
  </si>
  <si>
    <t>DOĞANŞAR</t>
  </si>
  <si>
    <t>GEMEREK</t>
  </si>
  <si>
    <t>GÖLOVA</t>
  </si>
  <si>
    <t>GÜRÜN</t>
  </si>
  <si>
    <t>HAFİK</t>
  </si>
  <si>
    <t>İMRANLI</t>
  </si>
  <si>
    <t>KANGAL</t>
  </si>
  <si>
    <t>KOYULHİSAR</t>
  </si>
  <si>
    <t>SİVAS_Merkez</t>
  </si>
  <si>
    <t>SUŞEHRİ</t>
  </si>
  <si>
    <t>ŞARKIŞLA</t>
  </si>
  <si>
    <t>ULAŞ</t>
  </si>
  <si>
    <t>YILDIZELİ</t>
  </si>
  <si>
    <t>ZARA</t>
  </si>
  <si>
    <t>ŞANLIURFA</t>
  </si>
  <si>
    <t>AKÇAKALE</t>
  </si>
  <si>
    <t>BİRECİK</t>
  </si>
  <si>
    <t>BOZOVA</t>
  </si>
  <si>
    <t>CEYLANPINAR</t>
  </si>
  <si>
    <t>EYYÜBİYE</t>
  </si>
  <si>
    <t>HALFETİ</t>
  </si>
  <si>
    <t>HALİLİYE</t>
  </si>
  <si>
    <t>HARRAN</t>
  </si>
  <si>
    <t>HİLVAN</t>
  </si>
  <si>
    <t>KARAKÖPRÜ</t>
  </si>
  <si>
    <t>SİVEREK</t>
  </si>
  <si>
    <t>SURUÇ</t>
  </si>
  <si>
    <t>VİRANŞEHİR</t>
  </si>
  <si>
    <t>ŞIRNAK</t>
  </si>
  <si>
    <t>BEYTÜŞŞEBAP</t>
  </si>
  <si>
    <t>CİZRE</t>
  </si>
  <si>
    <t>GÜÇLÜKONAK</t>
  </si>
  <si>
    <t>İDİL</t>
  </si>
  <si>
    <t>SİLOPİ</t>
  </si>
  <si>
    <t>ŞIRNAK_Merkez</t>
  </si>
  <si>
    <t>ULUDERE</t>
  </si>
  <si>
    <t>TEKİRDAĞ</t>
  </si>
  <si>
    <t>ÇERKEZKÖY</t>
  </si>
  <si>
    <t>ÇORLU</t>
  </si>
  <si>
    <t>ERGENE</t>
  </si>
  <si>
    <t>HAYRABOLU</t>
  </si>
  <si>
    <t>KAPAKLI</t>
  </si>
  <si>
    <t>MALKARA</t>
  </si>
  <si>
    <t>MARMARA EREĞLİSİ</t>
  </si>
  <si>
    <t>MURATLI</t>
  </si>
  <si>
    <t>SARAY</t>
  </si>
  <si>
    <t>SÜLEYMANPAŞA</t>
  </si>
  <si>
    <t>ŞARKÖY</t>
  </si>
  <si>
    <t>TOKAT</t>
  </si>
  <si>
    <t>ALMUS</t>
  </si>
  <si>
    <t>ARTOVA</t>
  </si>
  <si>
    <t>BAŞÇİFTLİK</t>
  </si>
  <si>
    <t>ERBAA</t>
  </si>
  <si>
    <t>NİKSAR</t>
  </si>
  <si>
    <t>REŞADİYE</t>
  </si>
  <si>
    <t>SULUSARAY</t>
  </si>
  <si>
    <t>TOKAT_Merkez</t>
  </si>
  <si>
    <t>TURHAL</t>
  </si>
  <si>
    <t>YEŞİLYURT</t>
  </si>
  <si>
    <t>ZİLE</t>
  </si>
  <si>
    <t>TRABZON</t>
  </si>
  <si>
    <t>AKÇAABAT</t>
  </si>
  <si>
    <t>ARAKLI</t>
  </si>
  <si>
    <t>ARSİN</t>
  </si>
  <si>
    <t>BEŞİKDÜZÜ</t>
  </si>
  <si>
    <t>ÇARŞIBAŞI</t>
  </si>
  <si>
    <t>ÇAYKARA</t>
  </si>
  <si>
    <t>DERNEKPAZARI</t>
  </si>
  <si>
    <t>DÜZKÖY</t>
  </si>
  <si>
    <t>HAYRAT</t>
  </si>
  <si>
    <t>MAÇKA</t>
  </si>
  <si>
    <t>OF</t>
  </si>
  <si>
    <t>ORTAHİSAR</t>
  </si>
  <si>
    <t>SÜRMENE</t>
  </si>
  <si>
    <t>ŞALPAZARI</t>
  </si>
  <si>
    <t>TONYA</t>
  </si>
  <si>
    <t>VAKFIKEBİR</t>
  </si>
  <si>
    <t>YOMRA</t>
  </si>
  <si>
    <t>TUNCELİ</t>
  </si>
  <si>
    <t>ÇEMİŞGEZEK</t>
  </si>
  <si>
    <t>HOZAT</t>
  </si>
  <si>
    <t>MAZGİRT</t>
  </si>
  <si>
    <t>NAZIMİYE</t>
  </si>
  <si>
    <t>PERTEK</t>
  </si>
  <si>
    <t>PÜLÜMÜR</t>
  </si>
  <si>
    <t>TUNCELİ_Merkez</t>
  </si>
  <si>
    <t>UŞAK</t>
  </si>
  <si>
    <t>BANAZ</t>
  </si>
  <si>
    <t>EŞME</t>
  </si>
  <si>
    <t>KARAHALLI</t>
  </si>
  <si>
    <t>SİVASLI</t>
  </si>
  <si>
    <t>UŞAK_Merkez</t>
  </si>
  <si>
    <t>VAN</t>
  </si>
  <si>
    <t>BAHÇESARAY</t>
  </si>
  <si>
    <t>BAŞKALE</t>
  </si>
  <si>
    <t>ÇALDIRAN</t>
  </si>
  <si>
    <t>ÇATAK</t>
  </si>
  <si>
    <t>ERCİŞ</t>
  </si>
  <si>
    <t>GEVAŞ</t>
  </si>
  <si>
    <t>GÜRPINAR</t>
  </si>
  <si>
    <t>İPEKYOLU</t>
  </si>
  <si>
    <t>MURADİYE</t>
  </si>
  <si>
    <t>ÖZALP</t>
  </si>
  <si>
    <t>TUŞBA</t>
  </si>
  <si>
    <t>YALOVA</t>
  </si>
  <si>
    <t>ALTINOVA</t>
  </si>
  <si>
    <t>ARMUTLU</t>
  </si>
  <si>
    <t>ÇINARCIK</t>
  </si>
  <si>
    <t>ÇİFTLİKKÖY</t>
  </si>
  <si>
    <t>TERMAL</t>
  </si>
  <si>
    <t>YALOVA_Merkez</t>
  </si>
  <si>
    <t>YOZGAT</t>
  </si>
  <si>
    <t>AKDAĞMADENİ</t>
  </si>
  <si>
    <t>BOĞAZLIYAN</t>
  </si>
  <si>
    <t>ÇANDIR</t>
  </si>
  <si>
    <t>ÇAYIRALAN</t>
  </si>
  <si>
    <t>ÇEKEREK</t>
  </si>
  <si>
    <t>KADIŞEHRİ</t>
  </si>
  <si>
    <t>SARAYKENT</t>
  </si>
  <si>
    <t>SARIKAYA</t>
  </si>
  <si>
    <t>SORGUN</t>
  </si>
  <si>
    <t>ŞEFAATLİ</t>
  </si>
  <si>
    <t>YENİFAKILI</t>
  </si>
  <si>
    <t>YERKÖY</t>
  </si>
  <si>
    <t>YOZGAT_Merkez</t>
  </si>
  <si>
    <t>ZONGULDAK</t>
  </si>
  <si>
    <t>ALAPLI</t>
  </si>
  <si>
    <t>ÇAYCUMA</t>
  </si>
  <si>
    <t>DEVREK</t>
  </si>
  <si>
    <t>GÖKÇEBEY</t>
  </si>
  <si>
    <t>KİLİMLİ</t>
  </si>
  <si>
    <t>KOZLU</t>
  </si>
  <si>
    <t>ZONGULDAK_Merkez</t>
  </si>
  <si>
    <t>AC_L1</t>
  </si>
  <si>
    <t>AC_L2</t>
  </si>
  <si>
    <t>DCLow</t>
  </si>
  <si>
    <t>DCHigh</t>
  </si>
  <si>
    <t>nCars</t>
  </si>
  <si>
    <t>n11</t>
  </si>
  <si>
    <t>n12</t>
  </si>
  <si>
    <t>n13</t>
  </si>
  <si>
    <t>n14</t>
  </si>
  <si>
    <t>n15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</si>
  <si>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</si>
  <si>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</si>
  <si>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</si>
  <si>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</si>
  <si>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</si>
  <si>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</si>
  <si>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</si>
  <si>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</si>
  <si>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</si>
  <si>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year</t>
  </si>
  <si>
    <t>month</t>
  </si>
  <si>
    <t>day</t>
  </si>
  <si>
    <t>season</t>
  </si>
  <si>
    <t>date</t>
  </si>
  <si>
    <t>j3</t>
  </si>
  <si>
    <t>j4</t>
  </si>
  <si>
    <t>Date</t>
  </si>
  <si>
    <t>dailyload</t>
  </si>
  <si>
    <t>j5</t>
  </si>
  <si>
    <t>j6</t>
  </si>
  <si>
    <t>population%</t>
  </si>
  <si>
    <t>province</t>
  </si>
  <si>
    <t>Unit Types</t>
  </si>
  <si>
    <t>Months</t>
  </si>
  <si>
    <t>monthly electricity consumption in a province</t>
  </si>
  <si>
    <t xml:space="preserve">ratio of capacity of unit k existing in a province </t>
  </si>
  <si>
    <t>Regional shares of unit capacities</t>
  </si>
  <si>
    <t>Regional shares of monthly electricity consumption</t>
  </si>
  <si>
    <t>Regional Shares of Cars</t>
  </si>
  <si>
    <t>c</t>
  </si>
  <si>
    <t>kgNOx/MWh</t>
  </si>
  <si>
    <t>yearly change in investment cost</t>
  </si>
  <si>
    <t>yearly change in op&amp;maint cost</t>
  </si>
  <si>
    <t>yearly change in production cost</t>
  </si>
  <si>
    <t>yearlyTotal</t>
  </si>
  <si>
    <t>value</t>
  </si>
  <si>
    <t>unit</t>
  </si>
  <si>
    <t>source</t>
  </si>
  <si>
    <t>MMBTU</t>
  </si>
  <si>
    <t>MWh</t>
  </si>
  <si>
    <t>lb</t>
  </si>
  <si>
    <t>CO2(kgCO2/MWh)</t>
  </si>
  <si>
    <t>TotalCO2(kgCO2)</t>
  </si>
  <si>
    <t>kgNOx/km</t>
  </si>
  <si>
    <t>Power generation technology costs and assumptions (added 20 Mar. 2024)</t>
  </si>
  <si>
    <t>IEA World Energy Outlook 2023 Free Data Set</t>
  </si>
  <si>
    <t>t=0</t>
  </si>
  <si>
    <t>Natural Gas CCGT-CHP</t>
  </si>
  <si>
    <t>wind onshore</t>
  </si>
  <si>
    <t>Solar photovoltaics - Large scale unit</t>
  </si>
  <si>
    <t>EU, China, MiddleEast</t>
  </si>
  <si>
    <t>Geothermal</t>
  </si>
  <si>
    <t>Bioenergy - Medium-scale CHP</t>
  </si>
  <si>
    <t>Hydropower - small-scale unit</t>
  </si>
  <si>
    <t>Hydropower - large-scale unit</t>
  </si>
  <si>
    <t xml:space="preserve"> CO2(lbs/MMBtu)</t>
  </si>
  <si>
    <t xml:space="preserve"> NOx(lbs/MMBtu)</t>
  </si>
  <si>
    <t>Yearly</t>
  </si>
  <si>
    <t>Month</t>
  </si>
  <si>
    <t>b_</t>
  </si>
  <si>
    <t>b10</t>
  </si>
  <si>
    <t>b11</t>
  </si>
  <si>
    <t>b12</t>
  </si>
  <si>
    <t>b13</t>
  </si>
  <si>
    <t>b14</t>
  </si>
  <si>
    <t>b15</t>
  </si>
  <si>
    <t xml:space="preserve">TEİAŞ 5 ve 10 Yıllık Bağlanabilir Bölgesel Üretim Tesisi Kapasiteleri Raporu (2023-2027, 2028-2032) </t>
  </si>
  <si>
    <t>nCars%</t>
  </si>
  <si>
    <t>peak</t>
  </si>
  <si>
    <t>n16</t>
  </si>
  <si>
    <t>n17</t>
  </si>
  <si>
    <t>n18</t>
  </si>
  <si>
    <t>n19</t>
  </si>
  <si>
    <t>TEİAŞ 10 YILLIK TALEP TAHMİNLERİ RAPORU
(2023-2032)</t>
  </si>
  <si>
    <t>Coal IGCC</t>
  </si>
  <si>
    <t xml:space="preserve"> all Stated Policies</t>
  </si>
  <si>
    <t>SHURA, 2023. Net Zero 2053: A Roadmap for the Turkish Electricity Sector.</t>
  </si>
  <si>
    <t>This growth in the number of EVs demands an estimated 37 TWh of electricity annually</t>
  </si>
  <si>
    <t>Projections based on SHURA’s net-zero emissions pathway indicate that by 2035, Türkiye should have around 11 million EVs, including light-duty vehicles (LDVs).</t>
  </si>
  <si>
    <t>min</t>
  </si>
  <si>
    <t>max</t>
  </si>
  <si>
    <t>min%</t>
  </si>
  <si>
    <t>max%</t>
  </si>
  <si>
    <t>retired</t>
  </si>
  <si>
    <t>EV_marketshare</t>
  </si>
  <si>
    <t>newRegister</t>
  </si>
  <si>
    <t>ODMD Basın Bülteni, 4 Oca 2024</t>
  </si>
  <si>
    <t>EVs</t>
  </si>
  <si>
    <t>min EV market share</t>
  </si>
  <si>
    <t>max EV market share</t>
  </si>
  <si>
    <t>expected EV market share</t>
  </si>
  <si>
    <t>yearly new register</t>
  </si>
  <si>
    <t>yearly retirement</t>
  </si>
  <si>
    <t>EMRA</t>
  </si>
  <si>
    <t>EMRA%</t>
  </si>
  <si>
    <t>cap</t>
  </si>
  <si>
    <t>hr/day</t>
  </si>
  <si>
    <t>region</t>
  </si>
  <si>
    <t>hyro_cap%</t>
  </si>
  <si>
    <t>https://repa.enerji.gov.tr/REPA/bolgeler/TURKIYE-GENELI.pdf</t>
  </si>
  <si>
    <t>EPİAŞ Şeffaflık Platformu Emreamade Kapasite Verilerine göre</t>
  </si>
  <si>
    <t>avg wind cf</t>
  </si>
  <si>
    <t>avg solar (hr/day)</t>
  </si>
  <si>
    <t>init_nCars</t>
  </si>
  <si>
    <t>FC</t>
  </si>
  <si>
    <t>cre</t>
  </si>
  <si>
    <t>DD</t>
  </si>
  <si>
    <t>km/year-car</t>
  </si>
  <si>
    <t>rCars</t>
  </si>
  <si>
    <t>CarCO2</t>
  </si>
  <si>
    <t>CarNOX</t>
  </si>
  <si>
    <t>rBase</t>
  </si>
  <si>
    <t>comments</t>
  </si>
  <si>
    <t>parameter</t>
  </si>
  <si>
    <t>UC</t>
  </si>
  <si>
    <t># charging rates for each type of chargers</t>
  </si>
  <si>
    <t>chrgRate = {'AC_L1':[7,11], 'AC_L2':[22], 'DCLow':[44,60], 'DCHigh':[90,120,180]}</t>
  </si>
  <si>
    <t>connectable_new_cap</t>
  </si>
  <si>
    <t>EPiAŞ Intra-day average market price</t>
  </si>
  <si>
    <t>m</t>
  </si>
  <si>
    <t>FTC_Gen (TL/MW-year)</t>
  </si>
  <si>
    <t>VTC_Gen (TL/MWh)</t>
  </si>
  <si>
    <t>FTC_Cons (TL/MW-year)</t>
  </si>
  <si>
    <t>VTC_Cons (TL/MWh)</t>
  </si>
  <si>
    <t>FTC_Sum (TL/MW-year)</t>
  </si>
  <si>
    <t>VTC_Sum (TL/MWh)</t>
  </si>
  <si>
    <t>FTC_Gen ($/MW-year)</t>
  </si>
  <si>
    <t>VTC_Gen ($/MWh)</t>
  </si>
  <si>
    <t>FTC_Cons ($/MW-year)</t>
  </si>
  <si>
    <t>VTC_Cons ($/MWh)</t>
  </si>
  <si>
    <t>FTC_Sum ($/MW-year)</t>
  </si>
  <si>
    <t>VTC_Sum ($/MWh)</t>
  </si>
  <si>
    <t>USD_TL</t>
  </si>
  <si>
    <t>cars</t>
  </si>
  <si>
    <t>TUIK + EPDK</t>
  </si>
  <si>
    <t>TEİAŞ 10 YILLIK TALEP TAHMİNLERİ RAPORU (2023-2032)</t>
  </si>
  <si>
    <t>considering years 2011-2023</t>
  </si>
  <si>
    <t>assumption</t>
  </si>
  <si>
    <t>https://ev-database.org/</t>
  </si>
  <si>
    <t>TUIK https://data.tuik.gov.tr/Bulten/Index?p=Tasit-kilometre-Istatistikleri-2022-53445</t>
  </si>
  <si>
    <t>year 2022</t>
  </si>
  <si>
    <t>EEA https://doi.org/10.2909/c558e692-21ba-44c7-aa1a-5a42ff1006b0</t>
  </si>
  <si>
    <t>EURO 6 Mulholland (2022)</t>
  </si>
  <si>
    <t xml:space="preserve">mogulkoc2021methodology </t>
  </si>
  <si>
    <t>EPİAŞ Şeffaflık Platformu</t>
  </si>
  <si>
    <t>Merkez Bankası</t>
  </si>
  <si>
    <t>as of Jul 2024</t>
  </si>
  <si>
    <t>Charging Cost to Drivers ($)
min</t>
  </si>
  <si>
    <t>Charging Cost to Drivers ($)
max</t>
  </si>
  <si>
    <t>Charging Price</t>
  </si>
  <si>
    <t>Min (Home) - Max (DC Charging Station)</t>
  </si>
  <si>
    <t>j7</t>
  </si>
  <si>
    <t>j8</t>
  </si>
  <si>
    <t>j9</t>
  </si>
  <si>
    <t>t0</t>
  </si>
  <si>
    <t>n20</t>
  </si>
  <si>
    <t>kgNOX/km</t>
  </si>
  <si>
    <t>kgNOX/MWh</t>
  </si>
  <si>
    <t>2025-2027</t>
  </si>
  <si>
    <t>2028-2032</t>
  </si>
  <si>
    <t>2023-2027</t>
  </si>
  <si>
    <t>3033-2037</t>
  </si>
  <si>
    <t>day_type</t>
  </si>
  <si>
    <t>ratio</t>
  </si>
  <si>
    <t>By the end of Dec 2024</t>
  </si>
  <si>
    <t>sce</t>
  </si>
  <si>
    <t>CHA00</t>
  </si>
  <si>
    <t>CHA01</t>
  </si>
  <si>
    <t>CHA11</t>
  </si>
  <si>
    <t>CHA12</t>
  </si>
  <si>
    <t>CHA22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</si>
  <si>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</si>
  <si>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</si>
  <si>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</si>
  <si>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</si>
  <si>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</si>
  <si>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</si>
  <si>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</si>
  <si>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</si>
  <si>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</si>
  <si>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</si>
  <si>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</si>
  <si>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</si>
  <si>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</si>
  <si>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</si>
  <si>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</si>
  <si>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</si>
  <si>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</si>
  <si>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</si>
  <si>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</si>
  <si>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</si>
  <si>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</si>
  <si>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</si>
  <si>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</si>
  <si>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</si>
  <si>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2033-2035</t>
  </si>
  <si>
    <t>PR75 CHA00 CHS00 BC00</t>
  </si>
  <si>
    <t>PR75 CHA01 CHS00 BC00</t>
  </si>
  <si>
    <t>PR75 CHA02 CHS00 BC00</t>
  </si>
  <si>
    <t>PR75 CHA10 CHS00 BC00</t>
  </si>
  <si>
    <t>PR75 CHA11 CHS00 BC00</t>
  </si>
  <si>
    <t>PR75 CHA12 CHS00 BC00</t>
  </si>
  <si>
    <t>PR75 CHA20 CHS00 BC00</t>
  </si>
  <si>
    <t>PR75 CHA21 CHS00 BC00</t>
  </si>
  <si>
    <t>PR75 CHA22 CHS00 BC00</t>
  </si>
  <si>
    <t>sce_id</t>
  </si>
  <si>
    <t>Row Labels</t>
  </si>
  <si>
    <t>Grand Total</t>
  </si>
  <si>
    <t>Average of dailyload</t>
  </si>
  <si>
    <t>CHA02</t>
  </si>
  <si>
    <t>Column Labels</t>
  </si>
  <si>
    <t>EV_per_charger_Home</t>
  </si>
  <si>
    <t>PCS</t>
  </si>
  <si>
    <t>Home</t>
  </si>
  <si>
    <t>Dest</t>
  </si>
  <si>
    <t>wcc</t>
  </si>
  <si>
    <t>EV_per_charger_Public</t>
  </si>
  <si>
    <t>CHA10</t>
  </si>
  <si>
    <t>CHA20</t>
  </si>
  <si>
    <t>CHA21</t>
  </si>
  <si>
    <t>LocType</t>
  </si>
  <si>
    <t>w_chrg_cost_home</t>
  </si>
  <si>
    <t>w_chrg_cost_dest</t>
  </si>
  <si>
    <t>w_chrg_cost_pcs</t>
  </si>
  <si>
    <t>yearly new Car register</t>
  </si>
  <si>
    <t>yearly Car retirement</t>
  </si>
  <si>
    <t>init_nEVs</t>
  </si>
  <si>
    <t>yearly_EVMarketShare_inc</t>
  </si>
  <si>
    <t>pHomeChrg</t>
  </si>
  <si>
    <t>pDestChrg</t>
  </si>
  <si>
    <t>p_destChrg</t>
  </si>
  <si>
    <t>n_homeChrg</t>
  </si>
  <si>
    <t>p_homeChg</t>
  </si>
  <si>
    <t>n_New_HomeChrg</t>
  </si>
  <si>
    <t>cost_New_HomeChrg</t>
  </si>
  <si>
    <t>n_destinationChrg</t>
  </si>
  <si>
    <t>n_New_DestinationChrg</t>
  </si>
  <si>
    <t>cost_New_DestinationChrg</t>
  </si>
  <si>
    <t>n_PCS</t>
  </si>
  <si>
    <t>cost_New_PCS</t>
  </si>
  <si>
    <t>init_n_DC_chargers</t>
  </si>
  <si>
    <t>init_n_AC_chargers</t>
  </si>
  <si>
    <t>n_New_Required_PCS</t>
  </si>
  <si>
    <t>n_Chrg</t>
  </si>
  <si>
    <t>cost_new_Chrg</t>
  </si>
  <si>
    <t>init EV market share</t>
  </si>
  <si>
    <t>by the end of 2024</t>
  </si>
  <si>
    <t>TÜİK</t>
  </si>
  <si>
    <t>......</t>
  </si>
  <si>
    <t>for the year 2024</t>
  </si>
  <si>
    <t>investment cost</t>
  </si>
  <si>
    <t>fixed O&amp;M cost</t>
  </si>
  <si>
    <t>home_cha</t>
  </si>
  <si>
    <t>dest_cha</t>
  </si>
  <si>
    <t>Low</t>
  </si>
  <si>
    <t>High</t>
  </si>
  <si>
    <t>EV_penet%</t>
  </si>
  <si>
    <t>cost_new_Chrg_CHA00</t>
  </si>
  <si>
    <t>cost_new_Chrg_CHA01</t>
  </si>
  <si>
    <t>cost_new_Chrg_CHA11</t>
  </si>
  <si>
    <t>cost_new_Chrg_CHA12</t>
  </si>
  <si>
    <t>cost_new_Chrg_CHA22</t>
  </si>
  <si>
    <t>cost_new_Chrg_CHA02</t>
  </si>
  <si>
    <t>Low_penet</t>
  </si>
  <si>
    <t>High_penet</t>
  </si>
  <si>
    <t>sce_0</t>
  </si>
  <si>
    <t>sce_1</t>
  </si>
  <si>
    <t>sce_2</t>
  </si>
  <si>
    <t>home/dest_cha</t>
  </si>
  <si>
    <t>LR_tr</t>
  </si>
  <si>
    <t>LR_ds</t>
  </si>
  <si>
    <t>LT</t>
  </si>
  <si>
    <t>CO2</t>
  </si>
  <si>
    <t>by the end of June 2025</t>
  </si>
  <si>
    <t>yıl</t>
  </si>
  <si>
    <t>araba</t>
  </si>
  <si>
    <t>EA_UUAP</t>
  </si>
  <si>
    <t>EA_Global</t>
  </si>
  <si>
    <t>EA_NetZero</t>
  </si>
  <si>
    <t>%UUAP</t>
  </si>
  <si>
    <t>%Global</t>
  </si>
  <si>
    <t>%NetZero</t>
  </si>
  <si>
    <t>EV_penet%_Low</t>
  </si>
  <si>
    <t>EV_penet%_High</t>
  </si>
  <si>
    <t>CHA_sce</t>
  </si>
  <si>
    <t>sum_check</t>
  </si>
  <si>
    <t>CHA-Dest</t>
  </si>
  <si>
    <t>CHA-Balanced</t>
  </si>
  <si>
    <t>EV-Low</t>
  </si>
  <si>
    <t>EV-High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</si>
</sst>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"/>
    <numFmt numFmtId="165" formatCode="#,##0.0"/>
    <numFmt numFmtId="166" formatCode="0.000"/>
    <numFmt numFmtId="167" formatCode="0.0000"/>
    <numFmt numFmtId="168" formatCode="[$-41F]d\ mmmm\ yyyy;@"/>
    <numFmt numFmtId="169" formatCode="0.0%"/>
    <numFmt numFmtId="170" formatCode="0.00000"/>
    <numFmt numFmtId="171" formatCode="#,##0.000"/>
  </numFmts>
  <fonts count="76">
    <font>
      <sz val="11"/>
      <color theme="1"/>
      <name val="Aptos Narrow"/>
      <family val="2"/>
      <charset val="16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charset val="162"/>
      <scheme val="minor"/>
    </font>
    <font>
      <sz val="18"/>
      <color theme="3"/>
      <name val="Aptos Display"/>
      <family val="2"/>
      <charset val="162"/>
      <scheme val="major"/>
    </font>
    <font>
      <b/>
      <sz val="15"/>
      <color theme="3"/>
      <name val="Aptos Narrow"/>
      <family val="2"/>
      <charset val="162"/>
      <scheme val="minor"/>
    </font>
    <font>
      <b/>
      <sz val="13"/>
      <color theme="3"/>
      <name val="Aptos Narrow"/>
      <family val="2"/>
      <charset val="162"/>
      <scheme val="minor"/>
    </font>
    <font>
      <b/>
      <sz val="11"/>
      <color theme="3"/>
      <name val="Aptos Narrow"/>
      <family val="2"/>
      <charset val="162"/>
      <scheme val="minor"/>
    </font>
    <font>
      <sz val="11"/>
      <color rgb="FF006100"/>
      <name val="Aptos Narrow"/>
      <family val="2"/>
      <charset val="162"/>
      <scheme val="minor"/>
    </font>
    <font>
      <sz val="11"/>
      <color rgb="FF9C0006"/>
      <name val="Aptos Narrow"/>
      <family val="2"/>
      <charset val="162"/>
      <scheme val="minor"/>
    </font>
    <font>
      <sz val="11"/>
      <color rgb="FF9C5700"/>
      <name val="Aptos Narrow"/>
      <family val="2"/>
      <charset val="162"/>
      <scheme val="minor"/>
    </font>
    <font>
      <sz val="11"/>
      <color rgb="FF3F3F76"/>
      <name val="Aptos Narrow"/>
      <family val="2"/>
      <charset val="162"/>
      <scheme val="minor"/>
    </font>
    <font>
      <b/>
      <sz val="11"/>
      <color rgb="FF3F3F3F"/>
      <name val="Aptos Narrow"/>
      <family val="2"/>
      <charset val="162"/>
      <scheme val="minor"/>
    </font>
    <font>
      <b/>
      <sz val="11"/>
      <color rgb="FFFA7D00"/>
      <name val="Aptos Narrow"/>
      <family val="2"/>
      <charset val="162"/>
      <scheme val="minor"/>
    </font>
    <font>
      <sz val="11"/>
      <color rgb="FFFA7D00"/>
      <name val="Aptos Narrow"/>
      <family val="2"/>
      <charset val="162"/>
      <scheme val="minor"/>
    </font>
    <font>
      <b/>
      <sz val="11"/>
      <color theme="0"/>
      <name val="Aptos Narrow"/>
      <family val="2"/>
      <charset val="162"/>
      <scheme val="minor"/>
    </font>
    <font>
      <sz val="11"/>
      <color rgb="FFFF0000"/>
      <name val="Aptos Narrow"/>
      <family val="2"/>
      <charset val="162"/>
      <scheme val="minor"/>
    </font>
    <font>
      <i/>
      <sz val="11"/>
      <color rgb="FF7F7F7F"/>
      <name val="Aptos Narrow"/>
      <family val="2"/>
      <charset val="162"/>
      <scheme val="minor"/>
    </font>
    <font>
      <b/>
      <sz val="11"/>
      <color theme="1"/>
      <name val="Aptos Narrow"/>
      <family val="2"/>
      <charset val="162"/>
      <scheme val="minor"/>
    </font>
    <font>
      <sz val="11"/>
      <color theme="0"/>
      <name val="Aptos Narrow"/>
      <family val="2"/>
      <charset val="162"/>
      <scheme val="minor"/>
    </font>
    <font>
      <sz val="8"/>
      <name val="Aptos Narrow"/>
      <family val="2"/>
      <charset val="16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70C0"/>
      <name val="Aptos Narrow"/>
      <family val="2"/>
      <charset val="162"/>
      <scheme val="minor"/>
    </font>
    <font>
      <sz val="11"/>
      <name val="Aptos Narrow"/>
      <family val="2"/>
      <charset val="162"/>
      <scheme val="minor"/>
    </font>
    <font>
      <sz val="11"/>
      <color rgb="FFFF0000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b/>
      <sz val="11"/>
      <color theme="0" tint="-0.34998626667073579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11"/>
      <color theme="9" tint="-0.249977111117893"/>
      <name val="Aptos Narrow"/>
      <family val="2"/>
      <charset val="162"/>
      <scheme val="minor"/>
    </font>
    <font>
      <sz val="11"/>
      <color rgb="FF0070C0"/>
      <name val="Aptos Narrow"/>
      <family val="2"/>
      <scheme val="minor"/>
    </font>
    <font>
      <sz val="11"/>
      <color rgb="FF00B050"/>
      <name val="Aptos Narrow"/>
      <family val="2"/>
      <charset val="162"/>
      <scheme val="minor"/>
    </font>
    <font>
      <b/>
      <sz val="11"/>
      <color rgb="FF00B050"/>
      <name val="Aptos Narrow"/>
      <family val="2"/>
      <scheme val="minor"/>
    </font>
    <font>
      <sz val="11"/>
      <color rgb="FF00B050"/>
      <name val="Aptos Narrow"/>
      <family val="2"/>
      <scheme val="minor"/>
    </font>
    <font>
      <sz val="11"/>
      <color rgb="FFC00000"/>
      <name val="Aptos Narrow"/>
      <family val="2"/>
      <charset val="162"/>
      <scheme val="minor"/>
    </font>
    <font>
      <u/>
      <sz val="11"/>
      <color theme="10"/>
      <name val="Aptos Narrow"/>
      <family val="2"/>
      <charset val="162"/>
      <scheme val="minor"/>
    </font>
    <font>
      <sz val="11"/>
      <name val="Aptos Narrow"/>
      <family val="2"/>
      <scheme val="minor"/>
    </font>
    <font>
      <sz val="10"/>
      <name val="MS Sans Serif"/>
      <charset val="162"/>
    </font>
    <font>
      <sz val="10"/>
      <name val="Aptos Narrow"/>
      <family val="2"/>
      <scheme val="minor"/>
    </font>
    <font>
      <sz val="10"/>
      <color indexed="8"/>
      <name val="Arial"/>
      <family val="2"/>
      <charset val="162"/>
    </font>
    <font>
      <sz val="11"/>
      <color rgb="FF002060"/>
      <name val="Aptos Narrow"/>
      <family val="2"/>
      <charset val="162"/>
      <scheme val="minor"/>
    </font>
    <font>
      <sz val="10"/>
      <name val="Arial"/>
      <family val="2"/>
    </font>
    <font>
      <sz val="10"/>
      <name val="Arial"/>
      <family val="2"/>
    </font>
    <font>
      <b/>
      <sz val="11"/>
      <name val="Aptos Narrow"/>
      <family val="2"/>
      <scheme val="minor"/>
    </font>
    <font>
      <sz val="11"/>
      <color rgb="FFFFC000"/>
      <name val="Aptos Narrow"/>
      <family val="2"/>
      <scheme val="minor"/>
    </font>
    <font>
      <sz val="10"/>
      <color rgb="FF000000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0"/>
      <color rgb="FF000000"/>
      <name val="Aptos Narrow"/>
      <family val="2"/>
      <scheme val="minor"/>
    </font>
    <font>
      <b/>
      <sz val="10"/>
      <color rgb="FFFF0000"/>
      <name val="Aptos Narrow"/>
      <family val="2"/>
      <scheme val="minor"/>
    </font>
    <font>
      <sz val="10"/>
      <name val="Arial"/>
      <family val="2"/>
      <charset val="162"/>
    </font>
    <font>
      <sz val="11"/>
      <color theme="8" tint="-0.499984740745262"/>
      <name val="Aptos Narrow"/>
      <family val="2"/>
      <charset val="162"/>
      <scheme val="minor"/>
    </font>
    <font>
      <sz val="11"/>
      <color theme="8" tint="-0.499984740745262"/>
      <name val="Calibri"/>
      <family val="2"/>
    </font>
    <font>
      <sz val="10"/>
      <color rgb="FFFF0000"/>
      <name val="Arial"/>
      <family val="2"/>
    </font>
    <font>
      <sz val="10"/>
      <color rgb="FF0070C0"/>
      <name val="Arial"/>
      <family val="2"/>
    </font>
    <font>
      <sz val="11"/>
      <color theme="9" tint="-0.249977111117893"/>
      <name val="Calibri"/>
      <family val="2"/>
    </font>
    <font>
      <b/>
      <sz val="11"/>
      <color theme="1"/>
      <name val="Aptos Narrow"/>
      <family val="2"/>
      <scheme val="minor"/>
    </font>
    <font>
      <sz val="11"/>
      <color theme="0" tint="-0.499984740745262"/>
      <name val="Aptos Narrow"/>
      <family val="2"/>
      <scheme val="minor"/>
    </font>
    <font>
      <sz val="11"/>
      <color theme="0" tint="-0.34998626667073579"/>
      <name val="Aptos Narrow"/>
      <family val="2"/>
      <charset val="162"/>
      <scheme val="minor"/>
    </font>
    <font>
      <b/>
      <sz val="12"/>
      <color theme="1"/>
      <name val="Times New Roman"/>
      <family val="1"/>
      <charset val="162"/>
    </font>
    <font>
      <b/>
      <sz val="10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b/>
      <sz val="11"/>
      <name val="Aptos Narrow"/>
      <family val="2"/>
      <scheme val="minor"/>
    </font>
    <font>
      <b/>
      <sz val="11"/>
      <color theme="0" tint="-0.34998626667073579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2060"/>
      <name val="Aptos Narrow"/>
      <family val="2"/>
      <scheme val="minor"/>
    </font>
    <font>
      <b/>
      <sz val="11"/>
      <color rgb="FFFF0000"/>
      <name val="Aptos Narrow"/>
      <family val="2"/>
      <charset val="162"/>
      <scheme val="minor"/>
    </font>
    <font>
      <b/>
      <sz val="9"/>
      <color theme="1"/>
      <name val="Times New Roman"/>
      <family val="1"/>
    </font>
    <font>
      <b/>
      <sz val="11"/>
      <color theme="0" tint="-0.499984740745262"/>
      <name val="Aptos Narrow"/>
      <family val="2"/>
      <scheme val="minor"/>
    </font>
    <font>
      <b/>
      <sz val="11"/>
      <color rgb="FF00B0F0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94">
    <xf numFmtId="0" fontId="0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1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1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1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1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1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9" fontId="5" fillId="0" borderId="0" applyFont="0" applyFill="0" applyBorder="0" applyAlignment="0" applyProtection="0"/>
    <xf numFmtId="0" fontId="23" fillId="0" borderId="0"/>
    <xf numFmtId="0" fontId="38" fillId="0" borderId="0" applyNumberFormat="0" applyFill="0" applyBorder="0" applyAlignment="0" applyProtection="0"/>
    <xf numFmtId="0" fontId="40" fillId="0" borderId="0"/>
    <xf numFmtId="0" fontId="42" fillId="0" borderId="0"/>
    <xf numFmtId="0" fontId="44" fillId="0" borderId="0"/>
    <xf numFmtId="0" fontId="48" fillId="0" borderId="0"/>
    <xf numFmtId="0" fontId="52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5" fillId="8" borderId="8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1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1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1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1" fillId="25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1" fillId="29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9" fontId="5" fillId="0" borderId="0" applyFont="0" applyFill="0" applyBorder="0" applyAlignment="0" applyProtection="0"/>
    <xf numFmtId="0" fontId="4" fillId="0" borderId="0"/>
  </cellStyleXfs>
  <cellXfs count="322">
    <xf numFmtId="0" fontId="0" fillId="0" borderId="0" xfId="0"/>
    <xf numFmtId="0" fontId="0" fillId="0" borderId="0" xfId="0" applyAlignment="1">
      <alignment horizontal="right"/>
    </xf>
    <xf numFmtId="9" fontId="0" fillId="0" borderId="0" xfId="0" applyNumberFormat="1" applyAlignment="1">
      <alignment horizontal="right"/>
    </xf>
    <xf numFmtId="0" fontId="18" fillId="0" borderId="0" xfId="0" applyFont="1" applyAlignment="1">
      <alignment horizontal="right"/>
    </xf>
    <xf numFmtId="3" fontId="0" fillId="0" borderId="0" xfId="0" applyNumberForma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2" fontId="0" fillId="0" borderId="0" xfId="0" applyNumberFormat="1" applyAlignment="1">
      <alignment horizontal="right"/>
    </xf>
    <xf numFmtId="0" fontId="26" fillId="0" borderId="0" xfId="0" applyFont="1" applyAlignment="1">
      <alignment horizontal="right"/>
    </xf>
    <xf numFmtId="0" fontId="27" fillId="0" borderId="0" xfId="0" applyFont="1" applyAlignment="1">
      <alignment horizontal="right"/>
    </xf>
    <xf numFmtId="0" fontId="24" fillId="0" borderId="0" xfId="0" applyFont="1" applyAlignment="1">
      <alignment vertical="top" wrapText="1"/>
    </xf>
    <xf numFmtId="0" fontId="24" fillId="0" borderId="0" xfId="0" applyFont="1" applyAlignment="1">
      <alignment horizontal="right" vertical="top" wrapText="1"/>
    </xf>
    <xf numFmtId="0" fontId="0" fillId="0" borderId="0" xfId="0" applyAlignment="1">
      <alignment horizontal="left"/>
    </xf>
    <xf numFmtId="0" fontId="25" fillId="0" borderId="0" xfId="0" applyFont="1"/>
    <xf numFmtId="0" fontId="28" fillId="0" borderId="0" xfId="0" applyFont="1" applyAlignment="1">
      <alignment horizontal="right"/>
    </xf>
    <xf numFmtId="0" fontId="28" fillId="0" borderId="0" xfId="0" applyFont="1"/>
    <xf numFmtId="0" fontId="24" fillId="0" borderId="0" xfId="0" applyFont="1"/>
    <xf numFmtId="0" fontId="27" fillId="0" borderId="0" xfId="0" applyFont="1"/>
    <xf numFmtId="0" fontId="27" fillId="33" borderId="0" xfId="0" applyFont="1" applyFill="1" applyAlignment="1">
      <alignment horizontal="right"/>
    </xf>
    <xf numFmtId="0" fontId="29" fillId="0" borderId="0" xfId="0" applyFont="1" applyAlignment="1">
      <alignment horizontal="right"/>
    </xf>
    <xf numFmtId="0" fontId="29" fillId="0" borderId="0" xfId="0" applyFont="1"/>
    <xf numFmtId="0" fontId="30" fillId="0" borderId="0" xfId="0" applyFont="1" applyAlignment="1">
      <alignment horizontal="right" vertical="top" wrapText="1"/>
    </xf>
    <xf numFmtId="3" fontId="31" fillId="0" borderId="0" xfId="0" applyNumberFormat="1" applyFont="1" applyAlignment="1">
      <alignment horizontal="right"/>
    </xf>
    <xf numFmtId="0" fontId="32" fillId="0" borderId="0" xfId="0" applyFont="1" applyAlignment="1">
      <alignment horizontal="right"/>
    </xf>
    <xf numFmtId="0" fontId="32" fillId="0" borderId="0" xfId="0" applyFont="1"/>
    <xf numFmtId="0" fontId="32" fillId="0" borderId="0" xfId="0" applyFont="1" applyAlignment="1">
      <alignment horizontal="left"/>
    </xf>
    <xf numFmtId="3" fontId="18" fillId="0" borderId="0" xfId="0" applyNumberFormat="1" applyFont="1" applyAlignment="1">
      <alignment horizontal="right"/>
    </xf>
    <xf numFmtId="0" fontId="29" fillId="0" borderId="0" xfId="0" applyFont="1" applyAlignment="1">
      <alignment horizontal="right" vertical="top" wrapText="1"/>
    </xf>
    <xf numFmtId="3" fontId="27" fillId="0" borderId="0" xfId="0" applyNumberFormat="1" applyFont="1" applyAlignment="1">
      <alignment horizontal="right"/>
    </xf>
    <xf numFmtId="0" fontId="28" fillId="0" borderId="0" xfId="0" applyFont="1" applyAlignment="1">
      <alignment horizontal="right" vertical="top" wrapText="1"/>
    </xf>
    <xf numFmtId="3" fontId="33" fillId="0" borderId="0" xfId="0" applyNumberFormat="1" applyFont="1" applyAlignment="1">
      <alignment horizontal="right"/>
    </xf>
    <xf numFmtId="2" fontId="0" fillId="0" borderId="0" xfId="0" applyNumberFormat="1"/>
    <xf numFmtId="166" fontId="0" fillId="0" borderId="0" xfId="0" applyNumberFormat="1" applyAlignment="1">
      <alignment horizontal="right"/>
    </xf>
    <xf numFmtId="1" fontId="0" fillId="0" borderId="0" xfId="0" applyNumberFormat="1" applyAlignment="1">
      <alignment horizontal="right"/>
    </xf>
    <xf numFmtId="166" fontId="0" fillId="0" borderId="0" xfId="42" applyNumberFormat="1" applyFont="1"/>
    <xf numFmtId="166" fontId="0" fillId="0" borderId="0" xfId="0" applyNumberFormat="1"/>
    <xf numFmtId="3" fontId="24" fillId="0" borderId="0" xfId="0" applyNumberFormat="1" applyFont="1" applyAlignment="1">
      <alignment horizontal="right"/>
    </xf>
    <xf numFmtId="3" fontId="29" fillId="0" borderId="0" xfId="0" applyNumberFormat="1" applyFont="1" applyAlignment="1">
      <alignment horizontal="right"/>
    </xf>
    <xf numFmtId="3" fontId="25" fillId="0" borderId="0" xfId="0" applyNumberFormat="1" applyFont="1" applyAlignment="1">
      <alignment horizontal="right"/>
    </xf>
    <xf numFmtId="3" fontId="28" fillId="0" borderId="0" xfId="0" applyNumberFormat="1" applyFont="1" applyAlignment="1">
      <alignment horizontal="right"/>
    </xf>
    <xf numFmtId="0" fontId="34" fillId="0" borderId="0" xfId="0" applyFont="1" applyAlignment="1">
      <alignment horizontal="right"/>
    </xf>
    <xf numFmtId="0" fontId="35" fillId="0" borderId="0" xfId="0" applyFont="1" applyAlignment="1">
      <alignment horizontal="right"/>
    </xf>
    <xf numFmtId="3" fontId="35" fillId="0" borderId="0" xfId="0" applyNumberFormat="1" applyFont="1" applyAlignment="1">
      <alignment horizontal="right"/>
    </xf>
    <xf numFmtId="0" fontId="33" fillId="0" borderId="0" xfId="0" applyFont="1" applyAlignment="1">
      <alignment horizontal="right"/>
    </xf>
    <xf numFmtId="0" fontId="0" fillId="33" borderId="0" xfId="0" applyFill="1"/>
    <xf numFmtId="0" fontId="37" fillId="0" borderId="0" xfId="0" applyFont="1" applyAlignment="1">
      <alignment horizontal="right"/>
    </xf>
    <xf numFmtId="0" fontId="26" fillId="0" borderId="0" xfId="0" applyFont="1"/>
    <xf numFmtId="4" fontId="26" fillId="0" borderId="0" xfId="0" applyNumberFormat="1" applyFont="1" applyAlignment="1">
      <alignment horizontal="right"/>
    </xf>
    <xf numFmtId="4" fontId="0" fillId="33" borderId="0" xfId="0" applyNumberFormat="1" applyFill="1" applyAlignment="1">
      <alignment horizontal="right"/>
    </xf>
    <xf numFmtId="3" fontId="0" fillId="35" borderId="0" xfId="0" applyNumberFormat="1" applyFill="1" applyAlignment="1">
      <alignment horizontal="right"/>
    </xf>
    <xf numFmtId="0" fontId="24" fillId="33" borderId="0" xfId="0" applyFont="1" applyFill="1"/>
    <xf numFmtId="2" fontId="24" fillId="0" borderId="0" xfId="0" applyNumberFormat="1" applyFont="1" applyAlignment="1">
      <alignment horizontal="right"/>
    </xf>
    <xf numFmtId="3" fontId="26" fillId="0" borderId="0" xfId="0" applyNumberFormat="1" applyFont="1" applyAlignment="1">
      <alignment horizontal="right"/>
    </xf>
    <xf numFmtId="0" fontId="39" fillId="0" borderId="0" xfId="0" applyFont="1" applyAlignment="1">
      <alignment horizontal="right"/>
    </xf>
    <xf numFmtId="165" fontId="0" fillId="34" borderId="0" xfId="0" applyNumberFormat="1" applyFill="1"/>
    <xf numFmtId="0" fontId="41" fillId="0" borderId="0" xfId="45" applyFont="1"/>
    <xf numFmtId="0" fontId="41" fillId="0" borderId="0" xfId="45" applyFont="1" applyAlignment="1">
      <alignment horizontal="right"/>
    </xf>
    <xf numFmtId="0" fontId="40" fillId="0" borderId="0" xfId="45"/>
    <xf numFmtId="0" fontId="39" fillId="0" borderId="0" xfId="46" applyFont="1" applyAlignment="1">
      <alignment vertical="center"/>
    </xf>
    <xf numFmtId="0" fontId="39" fillId="0" borderId="0" xfId="45" applyFont="1" applyAlignment="1">
      <alignment vertical="center"/>
    </xf>
    <xf numFmtId="3" fontId="39" fillId="0" borderId="0" xfId="45" applyNumberFormat="1" applyFont="1" applyAlignment="1">
      <alignment horizontal="right" vertical="center"/>
    </xf>
    <xf numFmtId="0" fontId="36" fillId="0" borderId="0" xfId="0" applyFont="1" applyAlignment="1">
      <alignment horizontal="right"/>
    </xf>
    <xf numFmtId="0" fontId="44" fillId="0" borderId="0" xfId="47"/>
    <xf numFmtId="0" fontId="44" fillId="0" borderId="0" xfId="47" applyAlignment="1">
      <alignment horizontal="right"/>
    </xf>
    <xf numFmtId="0" fontId="45" fillId="0" borderId="0" xfId="47" applyFont="1" applyAlignment="1">
      <alignment horizontal="right"/>
    </xf>
    <xf numFmtId="0" fontId="46" fillId="0" borderId="0" xfId="0" applyFont="1" applyAlignment="1">
      <alignment horizontal="right"/>
    </xf>
    <xf numFmtId="0" fontId="24" fillId="0" borderId="0" xfId="0" applyFont="1" applyAlignment="1">
      <alignment horizontal="left"/>
    </xf>
    <xf numFmtId="2" fontId="36" fillId="0" borderId="0" xfId="0" applyNumberFormat="1" applyFont="1" applyAlignment="1">
      <alignment horizontal="right"/>
    </xf>
    <xf numFmtId="2" fontId="47" fillId="0" borderId="0" xfId="0" applyNumberFormat="1" applyFont="1" applyAlignment="1">
      <alignment horizontal="right"/>
    </xf>
    <xf numFmtId="0" fontId="24" fillId="0" borderId="0" xfId="0" applyFont="1" applyAlignment="1">
      <alignment horizontal="center"/>
    </xf>
    <xf numFmtId="0" fontId="48" fillId="0" borderId="0" xfId="48" applyAlignment="1">
      <alignment horizontal="right"/>
    </xf>
    <xf numFmtId="0" fontId="48" fillId="0" borderId="0" xfId="48"/>
    <xf numFmtId="164" fontId="48" fillId="0" borderId="0" xfId="48" applyNumberFormat="1"/>
    <xf numFmtId="165" fontId="48" fillId="0" borderId="0" xfId="48" applyNumberFormat="1"/>
    <xf numFmtId="0" fontId="50" fillId="0" borderId="0" xfId="48" applyFont="1" applyAlignment="1">
      <alignment horizontal="right"/>
    </xf>
    <xf numFmtId="0" fontId="44" fillId="0" borderId="0" xfId="47" applyAlignment="1">
      <alignment horizontal="center"/>
    </xf>
    <xf numFmtId="0" fontId="5" fillId="0" borderId="0" xfId="47" applyFont="1" applyAlignment="1">
      <alignment horizontal="center"/>
    </xf>
    <xf numFmtId="0" fontId="52" fillId="0" borderId="0" xfId="47" applyFont="1" applyAlignment="1">
      <alignment horizontal="center"/>
    </xf>
    <xf numFmtId="0" fontId="0" fillId="0" borderId="0" xfId="0" applyAlignment="1">
      <alignment horizontal="center"/>
    </xf>
    <xf numFmtId="0" fontId="53" fillId="0" borderId="0" xfId="0" applyFont="1" applyAlignment="1">
      <alignment horizontal="right" wrapText="1"/>
    </xf>
    <xf numFmtId="166" fontId="54" fillId="0" borderId="0" xfId="0" applyNumberFormat="1" applyFont="1" applyAlignment="1">
      <alignment horizontal="right" wrapText="1"/>
    </xf>
    <xf numFmtId="0" fontId="54" fillId="0" borderId="0" xfId="0" applyFont="1" applyAlignment="1">
      <alignment horizontal="right" wrapText="1"/>
    </xf>
    <xf numFmtId="0" fontId="53" fillId="0" borderId="0" xfId="0" applyFont="1" applyAlignment="1">
      <alignment horizontal="right"/>
    </xf>
    <xf numFmtId="0" fontId="55" fillId="0" borderId="0" xfId="47" applyFont="1" applyAlignment="1">
      <alignment horizontal="center"/>
    </xf>
    <xf numFmtId="0" fontId="55" fillId="0" borderId="0" xfId="47" applyFont="1"/>
    <xf numFmtId="0" fontId="56" fillId="0" borderId="0" xfId="47" applyFont="1" applyAlignment="1">
      <alignment horizontal="center"/>
    </xf>
    <xf numFmtId="167" fontId="56" fillId="0" borderId="0" xfId="47" applyNumberFormat="1" applyFont="1" applyAlignment="1">
      <alignment horizontal="right"/>
    </xf>
    <xf numFmtId="167" fontId="25" fillId="0" borderId="0" xfId="47" applyNumberFormat="1" applyFont="1" applyAlignment="1">
      <alignment horizontal="right"/>
    </xf>
    <xf numFmtId="0" fontId="56" fillId="0" borderId="0" xfId="47" applyFont="1" applyAlignment="1">
      <alignment horizontal="right"/>
    </xf>
    <xf numFmtId="0" fontId="57" fillId="0" borderId="0" xfId="0" applyFont="1" applyAlignment="1">
      <alignment horizontal="center" wrapText="1"/>
    </xf>
    <xf numFmtId="165" fontId="57" fillId="0" borderId="0" xfId="0" applyNumberFormat="1" applyFont="1" applyAlignment="1">
      <alignment horizontal="right" wrapText="1"/>
    </xf>
    <xf numFmtId="165" fontId="32" fillId="0" borderId="0" xfId="0" applyNumberFormat="1" applyFont="1" applyAlignment="1">
      <alignment horizontal="right"/>
    </xf>
    <xf numFmtId="0" fontId="57" fillId="0" borderId="0" xfId="0" applyFont="1" applyAlignment="1">
      <alignment horizontal="right" wrapText="1"/>
    </xf>
    <xf numFmtId="0" fontId="52" fillId="0" borderId="0" xfId="47" applyFont="1" applyAlignment="1">
      <alignment horizontal="left"/>
    </xf>
    <xf numFmtId="10" fontId="44" fillId="0" borderId="0" xfId="42" applyNumberFormat="1" applyFont="1" applyAlignment="1">
      <alignment horizontal="right"/>
    </xf>
    <xf numFmtId="10" fontId="44" fillId="0" borderId="0" xfId="42" applyNumberFormat="1" applyFont="1"/>
    <xf numFmtId="10" fontId="44" fillId="0" borderId="0" xfId="47" applyNumberFormat="1" applyAlignment="1">
      <alignment horizontal="right"/>
    </xf>
    <xf numFmtId="3" fontId="49" fillId="0" borderId="0" xfId="48" applyNumberFormat="1" applyFont="1"/>
    <xf numFmtId="167" fontId="0" fillId="0" borderId="0" xfId="0" applyNumberFormat="1" applyAlignment="1">
      <alignment horizontal="right"/>
    </xf>
    <xf numFmtId="167" fontId="32" fillId="0" borderId="0" xfId="0" applyNumberFormat="1" applyFont="1"/>
    <xf numFmtId="0" fontId="58" fillId="0" borderId="0" xfId="0" applyFont="1" applyAlignment="1">
      <alignment horizontal="right"/>
    </xf>
    <xf numFmtId="4" fontId="0" fillId="0" borderId="0" xfId="0" applyNumberFormat="1" applyAlignment="1">
      <alignment horizontal="right"/>
    </xf>
    <xf numFmtId="0" fontId="18" fillId="0" borderId="0" xfId="0" applyFont="1"/>
    <xf numFmtId="2" fontId="18" fillId="0" borderId="0" xfId="0" applyNumberFormat="1" applyFont="1" applyAlignment="1">
      <alignment horizontal="right"/>
    </xf>
    <xf numFmtId="0" fontId="18" fillId="33" borderId="0" xfId="0" applyFont="1" applyFill="1" applyAlignment="1">
      <alignment horizontal="right"/>
    </xf>
    <xf numFmtId="164" fontId="0" fillId="0" borderId="0" xfId="0" applyNumberFormat="1" applyAlignment="1">
      <alignment horizontal="right"/>
    </xf>
    <xf numFmtId="0" fontId="26" fillId="0" borderId="0" xfId="47" applyFont="1" applyAlignment="1">
      <alignment horizontal="center"/>
    </xf>
    <xf numFmtId="0" fontId="44" fillId="0" borderId="0" xfId="47" applyAlignment="1">
      <alignment horizontal="left"/>
    </xf>
    <xf numFmtId="166" fontId="24" fillId="0" borderId="0" xfId="0" applyNumberFormat="1" applyFont="1" applyAlignment="1">
      <alignment horizontal="right"/>
    </xf>
    <xf numFmtId="169" fontId="0" fillId="0" borderId="0" xfId="0" applyNumberFormat="1"/>
    <xf numFmtId="169" fontId="44" fillId="0" borderId="0" xfId="47" applyNumberFormat="1" applyAlignment="1">
      <alignment horizontal="right"/>
    </xf>
    <xf numFmtId="9" fontId="44" fillId="0" borderId="0" xfId="47" applyNumberFormat="1" applyAlignment="1">
      <alignment horizontal="right"/>
    </xf>
    <xf numFmtId="166" fontId="56" fillId="0" borderId="0" xfId="47" applyNumberFormat="1" applyFont="1" applyAlignment="1">
      <alignment horizontal="right"/>
    </xf>
    <xf numFmtId="11" fontId="56" fillId="0" borderId="0" xfId="47" applyNumberFormat="1" applyFont="1" applyAlignment="1">
      <alignment horizontal="right"/>
    </xf>
    <xf numFmtId="3" fontId="57" fillId="0" borderId="0" xfId="0" applyNumberFormat="1" applyFont="1" applyAlignment="1">
      <alignment horizontal="right" wrapText="1"/>
    </xf>
    <xf numFmtId="10" fontId="0" fillId="0" borderId="0" xfId="42" applyNumberFormat="1" applyFont="1"/>
    <xf numFmtId="1" fontId="39" fillId="0" borderId="0" xfId="0" applyNumberFormat="1" applyFont="1" applyAlignment="1">
      <alignment horizontal="right"/>
    </xf>
    <xf numFmtId="3" fontId="39" fillId="0" borderId="0" xfId="0" applyNumberFormat="1" applyFont="1" applyAlignment="1">
      <alignment horizontal="right"/>
    </xf>
    <xf numFmtId="1" fontId="48" fillId="0" borderId="0" xfId="48" applyNumberFormat="1"/>
    <xf numFmtId="1" fontId="24" fillId="0" borderId="0" xfId="0" applyNumberFormat="1" applyFont="1" applyAlignment="1">
      <alignment horizontal="right"/>
    </xf>
    <xf numFmtId="3" fontId="23" fillId="0" borderId="0" xfId="0" applyNumberFormat="1" applyFont="1" applyAlignment="1">
      <alignment horizontal="right"/>
    </xf>
    <xf numFmtId="0" fontId="23" fillId="0" borderId="0" xfId="0" applyFont="1" applyAlignment="1">
      <alignment horizontal="left"/>
    </xf>
    <xf numFmtId="0" fontId="48" fillId="0" borderId="0" xfId="48" applyAlignment="1">
      <alignment horizontal="left"/>
    </xf>
    <xf numFmtId="3" fontId="60" fillId="0" borderId="0" xfId="0" applyNumberFormat="1" applyFont="1" applyAlignment="1">
      <alignment horizontal="right"/>
    </xf>
    <xf numFmtId="10" fontId="60" fillId="0" borderId="0" xfId="42" applyNumberFormat="1" applyFont="1" applyAlignment="1">
      <alignment horizontal="right"/>
    </xf>
    <xf numFmtId="169" fontId="0" fillId="0" borderId="0" xfId="42" applyNumberFormat="1" applyFont="1" applyAlignment="1">
      <alignment horizontal="right"/>
    </xf>
    <xf numFmtId="10" fontId="0" fillId="0" borderId="0" xfId="42" applyNumberFormat="1" applyFont="1" applyAlignment="1">
      <alignment horizontal="right"/>
    </xf>
    <xf numFmtId="169" fontId="0" fillId="0" borderId="0" xfId="0" applyNumberFormat="1" applyAlignment="1">
      <alignment horizontal="right"/>
    </xf>
    <xf numFmtId="9" fontId="60" fillId="0" borderId="0" xfId="42" applyFont="1" applyAlignment="1">
      <alignment horizontal="right"/>
    </xf>
    <xf numFmtId="164" fontId="0" fillId="0" borderId="0" xfId="0" applyNumberFormat="1"/>
    <xf numFmtId="0" fontId="23" fillId="0" borderId="0" xfId="0" applyFont="1" applyAlignment="1">
      <alignment horizontal="right"/>
    </xf>
    <xf numFmtId="3" fontId="0" fillId="0" borderId="0" xfId="0" applyNumberFormat="1" applyAlignment="1">
      <alignment horizontal="center"/>
    </xf>
    <xf numFmtId="4" fontId="33" fillId="0" borderId="0" xfId="0" applyNumberFormat="1" applyFont="1" applyAlignment="1">
      <alignment horizontal="right"/>
    </xf>
    <xf numFmtId="9" fontId="33" fillId="0" borderId="0" xfId="0" applyNumberFormat="1" applyFont="1" applyAlignment="1">
      <alignment horizontal="right"/>
    </xf>
    <xf numFmtId="169" fontId="33" fillId="0" borderId="0" xfId="0" applyNumberFormat="1" applyFont="1" applyAlignment="1">
      <alignment horizontal="right"/>
    </xf>
    <xf numFmtId="0" fontId="43" fillId="0" borderId="0" xfId="0" applyFont="1" applyAlignment="1">
      <alignment horizontal="center"/>
    </xf>
    <xf numFmtId="167" fontId="25" fillId="0" borderId="0" xfId="0" applyNumberFormat="1" applyFont="1"/>
    <xf numFmtId="169" fontId="44" fillId="0" borderId="0" xfId="42" applyNumberFormat="1" applyFont="1" applyAlignment="1">
      <alignment horizontal="right"/>
    </xf>
    <xf numFmtId="169" fontId="44" fillId="0" borderId="0" xfId="42" applyNumberFormat="1" applyFont="1"/>
    <xf numFmtId="169" fontId="25" fillId="0" borderId="0" xfId="42" applyNumberFormat="1" applyFont="1" applyAlignment="1">
      <alignment horizontal="right"/>
    </xf>
    <xf numFmtId="169" fontId="0" fillId="0" borderId="0" xfId="42" applyNumberFormat="1" applyFont="1"/>
    <xf numFmtId="164" fontId="44" fillId="0" borderId="0" xfId="47" applyNumberFormat="1" applyAlignment="1">
      <alignment horizontal="right"/>
    </xf>
    <xf numFmtId="164" fontId="39" fillId="0" borderId="0" xfId="0" applyNumberFormat="1" applyFont="1" applyAlignment="1">
      <alignment horizontal="right"/>
    </xf>
    <xf numFmtId="0" fontId="33" fillId="33" borderId="0" xfId="0" applyFont="1" applyFill="1" applyAlignment="1">
      <alignment horizontal="right"/>
    </xf>
    <xf numFmtId="0" fontId="33" fillId="0" borderId="0" xfId="0" applyFont="1"/>
    <xf numFmtId="0" fontId="38" fillId="0" borderId="0" xfId="44" applyAlignment="1">
      <alignment horizontal="right"/>
    </xf>
    <xf numFmtId="0" fontId="62" fillId="0" borderId="0" xfId="48" applyFont="1" applyAlignment="1">
      <alignment horizontal="right"/>
    </xf>
    <xf numFmtId="0" fontId="50" fillId="0" borderId="0" xfId="48" applyFont="1" applyAlignment="1">
      <alignment horizontal="center"/>
    </xf>
    <xf numFmtId="0" fontId="38" fillId="0" borderId="0" xfId="44" applyBorder="1" applyAlignment="1">
      <alignment horizontal="right" vertical="center"/>
    </xf>
    <xf numFmtId="0" fontId="61" fillId="0" borderId="0" xfId="0" applyFont="1" applyAlignment="1">
      <alignment horizontal="right" vertical="center" wrapText="1"/>
    </xf>
    <xf numFmtId="4" fontId="25" fillId="0" borderId="0" xfId="0" applyNumberFormat="1" applyFont="1" applyAlignment="1">
      <alignment horizontal="right"/>
    </xf>
    <xf numFmtId="0" fontId="51" fillId="0" borderId="0" xfId="48" applyFont="1" applyAlignment="1">
      <alignment horizontal="right"/>
    </xf>
    <xf numFmtId="0" fontId="63" fillId="0" borderId="0" xfId="0" applyFont="1" applyAlignment="1">
      <alignment horizontal="right"/>
    </xf>
    <xf numFmtId="10" fontId="0" fillId="0" borderId="0" xfId="42" applyNumberFormat="1" applyFont="1" applyFill="1" applyAlignment="1">
      <alignment horizontal="right"/>
    </xf>
    <xf numFmtId="10" fontId="64" fillId="0" borderId="0" xfId="42" applyNumberFormat="1" applyFont="1" applyFill="1" applyAlignment="1">
      <alignment horizontal="right"/>
    </xf>
    <xf numFmtId="3" fontId="63" fillId="0" borderId="0" xfId="0" applyNumberFormat="1" applyFont="1" applyAlignment="1">
      <alignment horizontal="right"/>
    </xf>
    <xf numFmtId="10" fontId="63" fillId="0" borderId="0" xfId="42" applyNumberFormat="1" applyFont="1" applyAlignment="1">
      <alignment horizontal="right"/>
    </xf>
    <xf numFmtId="3" fontId="65" fillId="0" borderId="0" xfId="0" applyNumberFormat="1" applyFont="1" applyAlignment="1">
      <alignment horizontal="right"/>
    </xf>
    <xf numFmtId="10" fontId="66" fillId="0" borderId="0" xfId="42" applyNumberFormat="1" applyFont="1" applyAlignment="1">
      <alignment horizontal="right"/>
    </xf>
    <xf numFmtId="9" fontId="66" fillId="0" borderId="0" xfId="42" applyFont="1" applyAlignment="1">
      <alignment horizontal="right"/>
    </xf>
    <xf numFmtId="0" fontId="63" fillId="0" borderId="0" xfId="0" applyFont="1"/>
    <xf numFmtId="167" fontId="0" fillId="0" borderId="0" xfId="0" applyNumberFormat="1"/>
    <xf numFmtId="0" fontId="67" fillId="0" borderId="0" xfId="0" applyFont="1" applyAlignment="1">
      <alignment horizontal="right"/>
    </xf>
    <xf numFmtId="0" fontId="68" fillId="0" borderId="0" xfId="0" applyFont="1" applyAlignment="1">
      <alignment horizontal="right"/>
    </xf>
    <xf numFmtId="0" fontId="69" fillId="0" borderId="0" xfId="0" applyFont="1" applyAlignment="1">
      <alignment horizontal="center"/>
    </xf>
    <xf numFmtId="3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right"/>
    </xf>
    <xf numFmtId="1" fontId="70" fillId="0" borderId="0" xfId="0" applyNumberFormat="1" applyFont="1" applyAlignment="1">
      <alignment horizontal="right"/>
    </xf>
    <xf numFmtId="1" fontId="65" fillId="0" borderId="0" xfId="0" applyNumberFormat="1" applyFont="1" applyAlignment="1">
      <alignment horizontal="right"/>
    </xf>
    <xf numFmtId="1" fontId="63" fillId="0" borderId="0" xfId="0" applyNumberFormat="1" applyFont="1" applyAlignment="1">
      <alignment horizontal="right"/>
    </xf>
    <xf numFmtId="3" fontId="46" fillId="0" borderId="0" xfId="0" applyNumberFormat="1" applyFont="1" applyAlignment="1">
      <alignment horizontal="right"/>
    </xf>
    <xf numFmtId="0" fontId="67" fillId="0" borderId="0" xfId="43" applyFont="1"/>
    <xf numFmtId="166" fontId="36" fillId="0" borderId="0" xfId="0" applyNumberFormat="1" applyFont="1" applyAlignment="1">
      <alignment horizontal="right"/>
    </xf>
    <xf numFmtId="11" fontId="0" fillId="0" borderId="0" xfId="0" applyNumberFormat="1" applyAlignment="1">
      <alignment horizontal="right"/>
    </xf>
    <xf numFmtId="4" fontId="39" fillId="0" borderId="0" xfId="0" applyNumberFormat="1" applyFont="1" applyAlignment="1">
      <alignment horizontal="right"/>
    </xf>
    <xf numFmtId="3" fontId="33" fillId="33" borderId="0" xfId="0" applyNumberFormat="1" applyFont="1" applyFill="1" applyAlignment="1">
      <alignment horizontal="right"/>
    </xf>
    <xf numFmtId="169" fontId="0" fillId="33" borderId="0" xfId="0" applyNumberFormat="1" applyFill="1" applyAlignment="1">
      <alignment horizontal="right"/>
    </xf>
    <xf numFmtId="0" fontId="0" fillId="33" borderId="0" xfId="0" applyFill="1" applyAlignment="1">
      <alignment horizontal="right"/>
    </xf>
    <xf numFmtId="166" fontId="49" fillId="0" borderId="0" xfId="48" applyNumberFormat="1" applyFont="1" applyAlignment="1">
      <alignment horizontal="right"/>
    </xf>
    <xf numFmtId="168" fontId="49" fillId="33" borderId="0" xfId="48" applyNumberFormat="1" applyFont="1" applyFill="1"/>
    <xf numFmtId="0" fontId="48" fillId="33" borderId="0" xfId="48" applyFill="1"/>
    <xf numFmtId="166" fontId="49" fillId="33" borderId="0" xfId="48" applyNumberFormat="1" applyFont="1" applyFill="1" applyAlignment="1">
      <alignment horizontal="right"/>
    </xf>
    <xf numFmtId="9" fontId="0" fillId="0" borderId="0" xfId="0" applyNumberFormat="1"/>
    <xf numFmtId="3" fontId="24" fillId="33" borderId="0" xfId="0" applyNumberFormat="1" applyFont="1" applyFill="1" applyAlignment="1">
      <alignment horizontal="right"/>
    </xf>
    <xf numFmtId="164" fontId="48" fillId="33" borderId="0" xfId="48" applyNumberFormat="1" applyFill="1" applyAlignment="1">
      <alignment horizontal="right"/>
    </xf>
    <xf numFmtId="168" fontId="49" fillId="33" borderId="0" xfId="48" applyNumberFormat="1" applyFont="1" applyFill="1" applyAlignment="1">
      <alignment horizontal="right"/>
    </xf>
    <xf numFmtId="168" fontId="49" fillId="0" borderId="0" xfId="48" applyNumberFormat="1" applyFont="1" applyAlignment="1">
      <alignment horizontal="right"/>
    </xf>
    <xf numFmtId="166" fontId="68" fillId="0" borderId="0" xfId="43" applyNumberFormat="1" applyFont="1"/>
    <xf numFmtId="166" fontId="68" fillId="0" borderId="0" xfId="0" applyNumberFormat="1" applyFont="1" applyAlignment="1">
      <alignment horizontal="right"/>
    </xf>
    <xf numFmtId="1" fontId="46" fillId="0" borderId="0" xfId="0" applyNumberFormat="1" applyFont="1" applyAlignment="1">
      <alignment horizontal="right"/>
    </xf>
    <xf numFmtId="2" fontId="0" fillId="0" borderId="0" xfId="0" applyNumberFormat="1" applyAlignment="1">
      <alignment horizontal="center"/>
    </xf>
    <xf numFmtId="2" fontId="39" fillId="0" borderId="0" xfId="0" applyNumberFormat="1" applyFont="1" applyAlignment="1">
      <alignment horizontal="right"/>
    </xf>
    <xf numFmtId="170" fontId="39" fillId="0" borderId="0" xfId="0" applyNumberFormat="1" applyFont="1" applyAlignment="1">
      <alignment horizontal="right"/>
    </xf>
    <xf numFmtId="9" fontId="0" fillId="33" borderId="0" xfId="42" applyFont="1" applyFill="1" applyAlignment="1">
      <alignment horizontal="right"/>
    </xf>
    <xf numFmtId="10" fontId="0" fillId="33" borderId="0" xfId="42" applyNumberFormat="1" applyFont="1" applyFill="1" applyAlignment="1">
      <alignment horizontal="right"/>
    </xf>
    <xf numFmtId="9" fontId="0" fillId="0" borderId="0" xfId="42" applyFont="1"/>
    <xf numFmtId="0" fontId="0" fillId="0" borderId="0" xfId="0" pivotButton="1"/>
    <xf numFmtId="2" fontId="29" fillId="0" borderId="0" xfId="0" applyNumberFormat="1" applyFont="1" applyAlignment="1">
      <alignment horizontal="right"/>
    </xf>
    <xf numFmtId="2" fontId="67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3" fontId="3" fillId="0" borderId="0" xfId="0" applyNumberFormat="1" applyFont="1" applyAlignment="1">
      <alignment horizontal="right"/>
    </xf>
    <xf numFmtId="0" fontId="39" fillId="0" borderId="0" xfId="0" applyFont="1" applyAlignment="1">
      <alignment horizontal="center"/>
    </xf>
    <xf numFmtId="17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69" fillId="0" borderId="0" xfId="0" applyFont="1" applyAlignment="1">
      <alignment horizontal="right"/>
    </xf>
    <xf numFmtId="0" fontId="27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164" fontId="27" fillId="0" borderId="0" xfId="0" applyNumberFormat="1" applyFont="1" applyAlignment="1">
      <alignment horizontal="center"/>
    </xf>
    <xf numFmtId="2" fontId="27" fillId="0" borderId="0" xfId="0" applyNumberFormat="1" applyFont="1" applyAlignment="1">
      <alignment horizontal="center"/>
    </xf>
    <xf numFmtId="164" fontId="27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9" fontId="2" fillId="33" borderId="0" xfId="0" applyNumberFormat="1" applyFont="1" applyFill="1"/>
    <xf numFmtId="4" fontId="23" fillId="33" borderId="0" xfId="0" applyNumberFormat="1" applyFont="1" applyFill="1" applyAlignment="1">
      <alignment horizontal="right"/>
    </xf>
    <xf numFmtId="3" fontId="39" fillId="0" borderId="0" xfId="0" applyNumberFormat="1" applyFont="1" applyAlignment="1">
      <alignment horizontal="center"/>
    </xf>
    <xf numFmtId="9" fontId="39" fillId="0" borderId="0" xfId="42" applyFont="1" applyAlignment="1">
      <alignment horizontal="center"/>
    </xf>
    <xf numFmtId="0" fontId="39" fillId="0" borderId="0" xfId="0" applyFont="1"/>
    <xf numFmtId="10" fontId="39" fillId="0" borderId="0" xfId="0" applyNumberFormat="1" applyFont="1" applyAlignment="1">
      <alignment horizontal="center"/>
    </xf>
    <xf numFmtId="10" fontId="0" fillId="0" borderId="0" xfId="42" applyNumberFormat="1" applyFont="1" applyAlignment="1">
      <alignment horizontal="center"/>
    </xf>
    <xf numFmtId="3" fontId="2" fillId="0" borderId="0" xfId="0" applyNumberFormat="1" applyFont="1"/>
    <xf numFmtId="3" fontId="0" fillId="0" borderId="0" xfId="0" applyNumberFormat="1"/>
    <xf numFmtId="0" fontId="3" fillId="0" borderId="0" xfId="0" applyFont="1" applyAlignment="1">
      <alignment horizontal="center"/>
    </xf>
    <xf numFmtId="1" fontId="0" fillId="0" borderId="0" xfId="42" applyNumberFormat="1" applyFont="1" applyAlignment="1">
      <alignment horizontal="center"/>
    </xf>
    <xf numFmtId="0" fontId="46" fillId="0" borderId="0" xfId="0" applyFont="1" applyAlignment="1">
      <alignment horizontal="center"/>
    </xf>
    <xf numFmtId="11" fontId="0" fillId="0" borderId="0" xfId="0" applyNumberFormat="1" applyAlignment="1">
      <alignment horizontal="center"/>
    </xf>
    <xf numFmtId="0" fontId="71" fillId="0" borderId="0" xfId="0" applyFont="1" applyAlignment="1">
      <alignment horizontal="center"/>
    </xf>
    <xf numFmtId="0" fontId="59" fillId="0" borderId="0" xfId="0" applyFont="1" applyAlignment="1">
      <alignment horizontal="right" vertical="center" wrapText="1"/>
    </xf>
    <xf numFmtId="3" fontId="59" fillId="0" borderId="0" xfId="0" applyNumberFormat="1" applyFont="1" applyAlignment="1">
      <alignment horizontal="right"/>
    </xf>
    <xf numFmtId="0" fontId="2" fillId="33" borderId="0" xfId="0" applyFont="1" applyFill="1" applyAlignment="1">
      <alignment horizontal="right"/>
    </xf>
    <xf numFmtId="11" fontId="27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1" fontId="1" fillId="0" borderId="0" xfId="42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right"/>
    </xf>
    <xf numFmtId="4" fontId="39" fillId="0" borderId="0" xfId="0" applyNumberFormat="1" applyFont="1" applyAlignment="1">
      <alignment horizontal="center"/>
    </xf>
    <xf numFmtId="10" fontId="33" fillId="0" borderId="0" xfId="0" applyNumberFormat="1" applyFont="1" applyAlignment="1">
      <alignment horizontal="right"/>
    </xf>
    <xf numFmtId="10" fontId="36" fillId="0" borderId="0" xfId="0" applyNumberFormat="1" applyFont="1" applyAlignment="1">
      <alignment horizontal="right"/>
    </xf>
    <xf numFmtId="10" fontId="1" fillId="0" borderId="0" xfId="42" applyNumberFormat="1" applyFont="1" applyAlignment="1">
      <alignment horizontal="right"/>
    </xf>
    <xf numFmtId="4" fontId="39" fillId="33" borderId="0" xfId="0" applyNumberFormat="1" applyFont="1" applyFill="1" applyAlignment="1">
      <alignment horizontal="center"/>
    </xf>
    <xf numFmtId="11" fontId="0" fillId="0" borderId="0" xfId="0" applyNumberFormat="1"/>
    <xf numFmtId="169" fontId="24" fillId="0" borderId="0" xfId="0" applyNumberFormat="1" applyFont="1" applyAlignment="1">
      <alignment horizontal="right"/>
    </xf>
    <xf numFmtId="0" fontId="18" fillId="0" borderId="0" xfId="0" applyFont="1" applyAlignment="1">
      <alignment horizontal="center"/>
    </xf>
    <xf numFmtId="10" fontId="18" fillId="0" borderId="0" xfId="0" applyNumberFormat="1" applyFont="1" applyAlignment="1">
      <alignment horizontal="right"/>
    </xf>
    <xf numFmtId="10" fontId="18" fillId="0" borderId="0" xfId="42" applyNumberFormat="1" applyFont="1" applyFill="1" applyAlignment="1">
      <alignment horizontal="right"/>
    </xf>
    <xf numFmtId="1" fontId="18" fillId="0" borderId="0" xfId="42" applyNumberFormat="1" applyFont="1" applyFill="1" applyAlignment="1">
      <alignment horizontal="center"/>
    </xf>
    <xf numFmtId="1" fontId="18" fillId="0" borderId="0" xfId="0" applyNumberFormat="1" applyFont="1"/>
    <xf numFmtId="0" fontId="24" fillId="0" borderId="10" xfId="0" applyFont="1" applyBorder="1" applyAlignment="1">
      <alignment horizontal="center"/>
    </xf>
    <xf numFmtId="0" fontId="46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171" fontId="39" fillId="0" borderId="0" xfId="0" applyNumberFormat="1" applyFont="1" applyAlignment="1">
      <alignment horizontal="center"/>
    </xf>
    <xf numFmtId="171" fontId="46" fillId="0" borderId="10" xfId="0" applyNumberFormat="1" applyFont="1" applyBorder="1" applyAlignment="1">
      <alignment horizontal="center"/>
    </xf>
    <xf numFmtId="171" fontId="46" fillId="0" borderId="0" xfId="0" applyNumberFormat="1" applyFont="1" applyAlignment="1">
      <alignment horizontal="center"/>
    </xf>
    <xf numFmtId="10" fontId="0" fillId="0" borderId="0" xfId="0" applyNumberFormat="1"/>
    <xf numFmtId="10" fontId="18" fillId="0" borderId="0" xfId="42" applyNumberFormat="1" applyFont="1" applyAlignment="1">
      <alignment horizontal="right"/>
    </xf>
    <xf numFmtId="10" fontId="18" fillId="0" borderId="0" xfId="0" applyNumberFormat="1" applyFont="1"/>
    <xf numFmtId="0" fontId="0" fillId="36" borderId="0" xfId="0" applyFill="1" applyAlignment="1">
      <alignment horizontal="center" vertical="center"/>
    </xf>
    <xf numFmtId="3" fontId="0" fillId="36" borderId="0" xfId="0" applyNumberFormat="1" applyFill="1" applyAlignment="1">
      <alignment horizontal="center" vertical="center" wrapText="1"/>
    </xf>
    <xf numFmtId="3" fontId="0" fillId="36" borderId="0" xfId="0" applyNumberFormat="1" applyFill="1" applyAlignment="1">
      <alignment horizontal="right" vertical="center" wrapText="1"/>
    </xf>
    <xf numFmtId="3" fontId="0" fillId="36" borderId="0" xfId="0" applyNumberFormat="1" applyFill="1" applyAlignment="1">
      <alignment horizontal="right" vertical="center"/>
    </xf>
    <xf numFmtId="0" fontId="0" fillId="0" borderId="0" xfId="0" applyAlignment="1">
      <alignment vertical="center"/>
    </xf>
    <xf numFmtId="169" fontId="0" fillId="36" borderId="0" xfId="42" applyNumberFormat="1" applyFont="1" applyFill="1" applyAlignment="1">
      <alignment horizontal="right" vertical="center" wrapText="1"/>
    </xf>
    <xf numFmtId="0" fontId="0" fillId="33" borderId="0" xfId="0" applyFill="1" applyAlignment="1">
      <alignment horizontal="center" vertical="center"/>
    </xf>
    <xf numFmtId="3" fontId="0" fillId="33" borderId="0" xfId="0" applyNumberFormat="1" applyFill="1" applyAlignment="1">
      <alignment horizontal="center" vertical="center" wrapText="1"/>
    </xf>
    <xf numFmtId="3" fontId="0" fillId="33" borderId="0" xfId="0" applyNumberFormat="1" applyFill="1" applyAlignment="1">
      <alignment horizontal="right" vertical="center" wrapText="1"/>
    </xf>
    <xf numFmtId="3" fontId="0" fillId="33" borderId="0" xfId="0" applyNumberFormat="1" applyFill="1" applyAlignment="1">
      <alignment horizontal="right" vertical="center"/>
    </xf>
    <xf numFmtId="169" fontId="0" fillId="33" borderId="0" xfId="42" applyNumberFormat="1" applyFont="1" applyFill="1" applyAlignment="1">
      <alignment horizontal="right" vertical="center" wrapText="1"/>
    </xf>
    <xf numFmtId="0" fontId="0" fillId="36" borderId="10" xfId="0" applyFill="1" applyBorder="1" applyAlignment="1">
      <alignment horizontal="center" vertical="center"/>
    </xf>
    <xf numFmtId="3" fontId="0" fillId="36" borderId="10" xfId="0" applyNumberFormat="1" applyFill="1" applyBorder="1" applyAlignment="1">
      <alignment horizontal="center" vertical="center" wrapText="1"/>
    </xf>
    <xf numFmtId="3" fontId="0" fillId="36" borderId="10" xfId="0" applyNumberFormat="1" applyFill="1" applyBorder="1" applyAlignment="1">
      <alignment horizontal="right" vertical="center" wrapText="1"/>
    </xf>
    <xf numFmtId="3" fontId="0" fillId="36" borderId="10" xfId="0" applyNumberFormat="1" applyFill="1" applyBorder="1" applyAlignment="1">
      <alignment horizontal="right" vertical="center"/>
    </xf>
    <xf numFmtId="0" fontId="24" fillId="33" borderId="0" xfId="0" applyFont="1" applyFill="1" applyAlignment="1">
      <alignment horizontal="right"/>
    </xf>
    <xf numFmtId="3" fontId="72" fillId="33" borderId="0" xfId="0" applyNumberFormat="1" applyFont="1" applyFill="1" applyAlignment="1">
      <alignment horizontal="right"/>
    </xf>
    <xf numFmtId="166" fontId="39" fillId="0" borderId="0" xfId="0" applyNumberFormat="1" applyFont="1" applyAlignment="1">
      <alignment horizontal="right"/>
    </xf>
    <xf numFmtId="164" fontId="26" fillId="0" borderId="0" xfId="0" applyNumberFormat="1" applyFont="1" applyAlignment="1">
      <alignment horizontal="right"/>
    </xf>
    <xf numFmtId="2" fontId="26" fillId="0" borderId="0" xfId="0" applyNumberFormat="1" applyFont="1" applyAlignment="1">
      <alignment horizontal="right"/>
    </xf>
    <xf numFmtId="0" fontId="33" fillId="0" borderId="0" xfId="0" applyFont="1" applyAlignment="1">
      <alignment horizontal="center"/>
    </xf>
    <xf numFmtId="164" fontId="33" fillId="0" borderId="0" xfId="0" applyNumberFormat="1" applyFont="1" applyAlignment="1">
      <alignment horizontal="center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3" fontId="25" fillId="33" borderId="0" xfId="0" applyNumberFormat="1" applyFont="1" applyFill="1" applyAlignment="1">
      <alignment horizontal="right"/>
    </xf>
    <xf numFmtId="3" fontId="28" fillId="33" borderId="0" xfId="0" applyNumberFormat="1" applyFont="1" applyFill="1" applyAlignment="1">
      <alignment horizontal="right"/>
    </xf>
    <xf numFmtId="0" fontId="73" fillId="0" borderId="0" xfId="0" applyFont="1" applyAlignment="1">
      <alignment horizontal="right" vertical="center" wrapText="1"/>
    </xf>
    <xf numFmtId="0" fontId="24" fillId="0" borderId="0" xfId="0" applyFont="1" applyFill="1" applyAlignment="1">
      <alignment horizontal="right"/>
    </xf>
    <xf numFmtId="10" fontId="1" fillId="33" borderId="0" xfId="42" applyNumberFormat="1" applyFont="1" applyFill="1" applyAlignment="1">
      <alignment horizontal="right"/>
    </xf>
    <xf numFmtId="3" fontId="0" fillId="33" borderId="0" xfId="0" applyNumberFormat="1" applyFill="1" applyAlignment="1">
      <alignment horizontal="right"/>
    </xf>
    <xf numFmtId="0" fontId="26" fillId="0" borderId="0" xfId="0" applyFont="1" applyFill="1" applyAlignment="1">
      <alignment horizontal="center"/>
    </xf>
    <xf numFmtId="0" fontId="0" fillId="33" borderId="0" xfId="0" applyFill="1" applyAlignment="1">
      <alignment horizontal="center"/>
    </xf>
    <xf numFmtId="10" fontId="33" fillId="33" borderId="0" xfId="0" applyNumberFormat="1" applyFont="1" applyFill="1" applyAlignment="1">
      <alignment horizontal="right"/>
    </xf>
    <xf numFmtId="2" fontId="0" fillId="33" borderId="0" xfId="0" applyNumberFormat="1" applyFill="1"/>
    <xf numFmtId="0" fontId="24" fillId="0" borderId="10" xfId="0" applyFont="1" applyBorder="1" applyAlignment="1">
      <alignment horizontal="right"/>
    </xf>
    <xf numFmtId="0" fontId="24" fillId="0" borderId="10" xfId="0" applyFont="1" applyFill="1" applyBorder="1" applyAlignment="1">
      <alignment horizontal="right"/>
    </xf>
    <xf numFmtId="0" fontId="74" fillId="0" borderId="0" xfId="0" applyFont="1" applyFill="1" applyBorder="1" applyAlignment="1">
      <alignment horizontal="center"/>
    </xf>
    <xf numFmtId="0" fontId="59" fillId="0" borderId="0" xfId="0" applyFont="1" applyFill="1" applyBorder="1" applyAlignment="1">
      <alignment horizontal="center" vertical="center"/>
    </xf>
    <xf numFmtId="3" fontId="59" fillId="0" borderId="0" xfId="0" applyNumberFormat="1" applyFont="1" applyFill="1" applyBorder="1" applyAlignment="1">
      <alignment horizontal="right" vertical="center" wrapText="1"/>
    </xf>
    <xf numFmtId="10" fontId="59" fillId="0" borderId="0" xfId="42" applyNumberFormat="1" applyFont="1" applyFill="1" applyBorder="1" applyAlignment="1">
      <alignment horizontal="right" vertical="center" wrapText="1"/>
    </xf>
    <xf numFmtId="3" fontId="59" fillId="0" borderId="0" xfId="0" applyNumberFormat="1" applyFont="1" applyFill="1" applyBorder="1" applyAlignment="1">
      <alignment horizontal="right" vertical="center"/>
    </xf>
    <xf numFmtId="169" fontId="59" fillId="0" borderId="0" xfId="42" applyNumberFormat="1" applyFont="1" applyFill="1" applyBorder="1" applyAlignment="1">
      <alignment horizontal="right" vertical="center" wrapText="1"/>
    </xf>
    <xf numFmtId="0" fontId="59" fillId="33" borderId="0" xfId="0" applyFont="1" applyFill="1" applyBorder="1" applyAlignment="1">
      <alignment horizontal="center" vertical="center"/>
    </xf>
    <xf numFmtId="3" fontId="59" fillId="33" borderId="0" xfId="0" applyNumberFormat="1" applyFont="1" applyFill="1" applyBorder="1" applyAlignment="1">
      <alignment horizontal="right" vertical="center" wrapText="1"/>
    </xf>
    <xf numFmtId="10" fontId="59" fillId="33" borderId="0" xfId="42" applyNumberFormat="1" applyFont="1" applyFill="1" applyBorder="1" applyAlignment="1">
      <alignment horizontal="right" vertical="center" wrapText="1"/>
    </xf>
    <xf numFmtId="3" fontId="59" fillId="33" borderId="0" xfId="0" applyNumberFormat="1" applyFont="1" applyFill="1" applyBorder="1" applyAlignment="1">
      <alignment horizontal="right" vertical="center"/>
    </xf>
    <xf numFmtId="169" fontId="59" fillId="33" borderId="0" xfId="42" applyNumberFormat="1" applyFont="1" applyFill="1" applyBorder="1" applyAlignment="1">
      <alignment horizontal="right" vertical="center" wrapText="1"/>
    </xf>
    <xf numFmtId="0" fontId="59" fillId="0" borderId="0" xfId="0" applyFont="1" applyAlignment="1">
      <alignment horizontal="center"/>
    </xf>
    <xf numFmtId="0" fontId="74" fillId="0" borderId="0" xfId="0" applyFont="1" applyFill="1" applyBorder="1" applyAlignment="1">
      <alignment horizontal="right"/>
    </xf>
    <xf numFmtId="0" fontId="59" fillId="0" borderId="0" xfId="0" applyFont="1" applyAlignment="1">
      <alignment horizontal="right"/>
    </xf>
    <xf numFmtId="3" fontId="35" fillId="0" borderId="0" xfId="0" applyNumberFormat="1" applyFont="1" applyFill="1" applyAlignment="1">
      <alignment horizontal="right"/>
    </xf>
    <xf numFmtId="3" fontId="35" fillId="33" borderId="0" xfId="0" applyNumberFormat="1" applyFont="1" applyFill="1" applyAlignment="1">
      <alignment horizontal="right"/>
    </xf>
    <xf numFmtId="3" fontId="75" fillId="0" borderId="0" xfId="0" applyNumberFormat="1" applyFont="1" applyFill="1" applyAlignment="1">
      <alignment horizontal="right"/>
    </xf>
    <xf numFmtId="3" fontId="75" fillId="33" borderId="0" xfId="0" applyNumberFormat="1" applyFont="1" applyFill="1" applyAlignment="1">
      <alignment horizontal="right"/>
    </xf>
    <xf numFmtId="3" fontId="27" fillId="0" borderId="0" xfId="0" applyNumberFormat="1" applyFont="1" applyFill="1" applyAlignment="1">
      <alignment horizontal="right"/>
    </xf>
    <xf numFmtId="3" fontId="27" fillId="33" borderId="0" xfId="0" applyNumberFormat="1" applyFont="1" applyFill="1" applyAlignment="1">
      <alignment horizontal="right"/>
    </xf>
    <xf numFmtId="3" fontId="29" fillId="33" borderId="0" xfId="0" applyNumberFormat="1" applyFont="1" applyFill="1" applyAlignment="1">
      <alignment horizontal="right"/>
    </xf>
    <xf numFmtId="0" fontId="56" fillId="0" borderId="0" xfId="47" applyFont="1" applyAlignment="1">
      <alignment horizontal="center"/>
    </xf>
    <xf numFmtId="0" fontId="32" fillId="0" borderId="0" xfId="0" applyFont="1" applyAlignment="1">
      <alignment horizontal="center"/>
    </xf>
    <xf numFmtId="0" fontId="46" fillId="33" borderId="0" xfId="0" applyFont="1" applyFill="1" applyAlignment="1">
      <alignment horizontal="center"/>
    </xf>
    <xf numFmtId="2" fontId="0" fillId="33" borderId="0" xfId="0" applyNumberFormat="1" applyFill="1" applyAlignment="1">
      <alignment horizontal="center"/>
    </xf>
    <xf numFmtId="0" fontId="24" fillId="33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66" fontId="0" fillId="33" borderId="0" xfId="0" applyNumberFormat="1" applyFill="1" applyAlignment="1">
      <alignment horizontal="center"/>
    </xf>
    <xf numFmtId="166" fontId="18" fillId="0" borderId="0" xfId="0" applyNumberFormat="1" applyFont="1" applyAlignment="1">
      <alignment horizontal="center"/>
    </xf>
  </cellXfs>
  <cellStyles count="94">
    <cellStyle name="20% - Accent1" xfId="19" builtinId="30" customBuiltin="1"/>
    <cellStyle name="20% - Accent1 2" xfId="69"/>
    <cellStyle name="20% - Accent2" xfId="23" builtinId="34" customBuiltin="1"/>
    <cellStyle name="20% - Accent2 2" xfId="73"/>
    <cellStyle name="20% - Accent3" xfId="27" builtinId="38" customBuiltin="1"/>
    <cellStyle name="20% - Accent3 2" xfId="77"/>
    <cellStyle name="20% - Accent4" xfId="31" builtinId="42" customBuiltin="1"/>
    <cellStyle name="20% - Accent4 2" xfId="81"/>
    <cellStyle name="20% - Accent5" xfId="35" builtinId="46" customBuiltin="1"/>
    <cellStyle name="20% - Accent5 2" xfId="85"/>
    <cellStyle name="20% - Accent6" xfId="39" builtinId="50" customBuiltin="1"/>
    <cellStyle name="20% - Accent6 2" xfId="89"/>
    <cellStyle name="40% - Accent1" xfId="20" builtinId="31" customBuiltin="1"/>
    <cellStyle name="40% - Accent1 2" xfId="70"/>
    <cellStyle name="40% - Accent2" xfId="24" builtinId="35" customBuiltin="1"/>
    <cellStyle name="40% - Accent2 2" xfId="74"/>
    <cellStyle name="40% - Accent3" xfId="28" builtinId="39" customBuiltin="1"/>
    <cellStyle name="40% - Accent3 2" xfId="78"/>
    <cellStyle name="40% - Accent4" xfId="32" builtinId="43" customBuiltin="1"/>
    <cellStyle name="40% - Accent4 2" xfId="82"/>
    <cellStyle name="40% - Accent5" xfId="36" builtinId="47" customBuiltin="1"/>
    <cellStyle name="40% - Accent5 2" xfId="86"/>
    <cellStyle name="40% - Accent6" xfId="40" builtinId="51" customBuiltin="1"/>
    <cellStyle name="40% - Accent6 2" xfId="90"/>
    <cellStyle name="60% - Accent1" xfId="21" builtinId="32" customBuiltin="1"/>
    <cellStyle name="60% - Accent1 2" xfId="71"/>
    <cellStyle name="60% - Accent2" xfId="25" builtinId="36" customBuiltin="1"/>
    <cellStyle name="60% - Accent2 2" xfId="75"/>
    <cellStyle name="60% - Accent3" xfId="29" builtinId="40" customBuiltin="1"/>
    <cellStyle name="60% - Accent3 2" xfId="79"/>
    <cellStyle name="60% - Accent4" xfId="33" builtinId="44" customBuiltin="1"/>
    <cellStyle name="60% - Accent4 2" xfId="83"/>
    <cellStyle name="60% - Accent5" xfId="37" builtinId="48" customBuiltin="1"/>
    <cellStyle name="60% - Accent5 2" xfId="87"/>
    <cellStyle name="60% - Accent6" xfId="41" builtinId="52" customBuiltin="1"/>
    <cellStyle name="60% - Accent6 2" xfId="91"/>
    <cellStyle name="Accent1" xfId="18" builtinId="29" customBuiltin="1"/>
    <cellStyle name="Accent1 2" xfId="68"/>
    <cellStyle name="Accent2" xfId="22" builtinId="33" customBuiltin="1"/>
    <cellStyle name="Accent2 2" xfId="72"/>
    <cellStyle name="Accent3" xfId="26" builtinId="37" customBuiltin="1"/>
    <cellStyle name="Accent3 2" xfId="76"/>
    <cellStyle name="Accent4" xfId="30" builtinId="41" customBuiltin="1"/>
    <cellStyle name="Accent4 2" xfId="80"/>
    <cellStyle name="Accent5" xfId="34" builtinId="45" customBuiltin="1"/>
    <cellStyle name="Accent5 2" xfId="84"/>
    <cellStyle name="Accent6" xfId="38" builtinId="49" customBuiltin="1"/>
    <cellStyle name="Accent6 2" xfId="88"/>
    <cellStyle name="Bad" xfId="7" builtinId="27" customBuiltin="1"/>
    <cellStyle name="Bad 2" xfId="57"/>
    <cellStyle name="Calculation" xfId="11" builtinId="22" customBuiltin="1"/>
    <cellStyle name="Calculation 2" xfId="61"/>
    <cellStyle name="Check Cell" xfId="13" builtinId="23" customBuiltin="1"/>
    <cellStyle name="Check Cell 2" xfId="63"/>
    <cellStyle name="Explanatory Text" xfId="16" builtinId="53" customBuiltin="1"/>
    <cellStyle name="Explanatory Text 2" xfId="66"/>
    <cellStyle name="Good" xfId="6" builtinId="26" customBuiltin="1"/>
    <cellStyle name="Good 2" xfId="56"/>
    <cellStyle name="Heading 1" xfId="2" builtinId="16" customBuiltin="1"/>
    <cellStyle name="Heading 1 2" xfId="52"/>
    <cellStyle name="Heading 2" xfId="3" builtinId="17" customBuiltin="1"/>
    <cellStyle name="Heading 2 2" xfId="53"/>
    <cellStyle name="Heading 3" xfId="4" builtinId="18" customBuiltin="1"/>
    <cellStyle name="Heading 3 2" xfId="54"/>
    <cellStyle name="Heading 4" xfId="5" builtinId="19" customBuiltin="1"/>
    <cellStyle name="Heading 4 2" xfId="55"/>
    <cellStyle name="Hyperlink" xfId="44" builtinId="8"/>
    <cellStyle name="Input" xfId="9" builtinId="20" customBuiltin="1"/>
    <cellStyle name="Input 2" xfId="59"/>
    <cellStyle name="Linked Cell" xfId="12" builtinId="24" customBuiltin="1"/>
    <cellStyle name="Linked Cell 2" xfId="62"/>
    <cellStyle name="Neutral" xfId="8" builtinId="28" customBuiltin="1"/>
    <cellStyle name="Neutral 2" xfId="58"/>
    <cellStyle name="Normal" xfId="0" builtinId="0"/>
    <cellStyle name="Normal 2" xfId="43"/>
    <cellStyle name="Normal 2 2" xfId="49"/>
    <cellStyle name="Normal 3" xfId="45"/>
    <cellStyle name="Normal 4" xfId="47"/>
    <cellStyle name="Normal 5" xfId="48"/>
    <cellStyle name="Normal 6" xfId="50"/>
    <cellStyle name="Normal 7" xfId="93"/>
    <cellStyle name="Normal_İLÇELER_NAH_2017-2018" xfId="46"/>
    <cellStyle name="Note" xfId="15" builtinId="10" customBuiltin="1"/>
    <cellStyle name="Note 2" xfId="65"/>
    <cellStyle name="Output" xfId="10" builtinId="21" customBuiltin="1"/>
    <cellStyle name="Output 2" xfId="60"/>
    <cellStyle name="Percent" xfId="42" builtinId="5"/>
    <cellStyle name="Percent 2" xfId="92"/>
    <cellStyle name="Title" xfId="1" builtinId="15" customBuiltin="1"/>
    <cellStyle name="Title 2" xfId="51"/>
    <cellStyle name="Total" xfId="17" builtinId="25" customBuiltin="1"/>
    <cellStyle name="Total 2" xfId="67"/>
    <cellStyle name="Warning Text" xfId="14" builtinId="11" customBuiltin="1"/>
    <cellStyle name="Warning Text 2" xfId="64"/>
  </cellStyles>
  <dxfs count="1">
    <dxf>
      <numFmt numFmtId="164" formatCode="0.0"/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nEVs!$G$1</c:f>
              <c:strCache>
                <c:ptCount val="1"/>
                <c:pt idx="0">
                  <c:v>EV_penet%_High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nEVs!$A$2:$A$22</c:f>
              <c:numCache>
                <c:formatCode>General</c:formatCod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numCache>
            </c:numRef>
          </c:cat>
          <c:val>
            <c:numRef>
              <c:f>nEVs!$G$2:$G$22</c:f>
              <c:numCache>
                <c:formatCode>0.00%</c:formatCode>
                <c:ptCount val="21"/>
                <c:pt idx="0">
                  <c:v>1.5880965666798707E-2</c:v>
                </c:pt>
                <c:pt idx="1">
                  <c:v>3.2054328797937452E-2</c:v>
                </c:pt>
                <c:pt idx="2">
                  <c:v>5.5693355344720932E-2</c:v>
                </c:pt>
                <c:pt idx="3">
                  <c:v>8.8937062013163842E-2</c:v>
                </c:pt>
                <c:pt idx="4">
                  <c:v>0.12999997941673386</c:v>
                </c:pt>
                <c:pt idx="5">
                  <c:v>0.17680206596180451</c:v>
                </c:pt>
                <c:pt idx="6">
                  <c:v>0.22745999422663776</c:v>
                </c:pt>
                <c:pt idx="7">
                  <c:v>0.28004125902723226</c:v>
                </c:pt>
                <c:pt idx="8">
                  <c:v>0.33261332140929367</c:v>
                </c:pt>
                <c:pt idx="9">
                  <c:v>0.38324374687609641</c:v>
                </c:pt>
                <c:pt idx="10">
                  <c:v>0.42999998590918181</c:v>
                </c:pt>
                <c:pt idx="11">
                  <c:v>0.47135026032444405</c:v>
                </c:pt>
                <c:pt idx="12">
                  <c:v>0.50736532755559138</c:v>
                </c:pt>
                <c:pt idx="13">
                  <c:v>0.53851673492436714</c:v>
                </c:pt>
                <c:pt idx="14">
                  <c:v>0.56527601428631724</c:v>
                </c:pt>
                <c:pt idx="15">
                  <c:v>0.58811458790435744</c:v>
                </c:pt>
                <c:pt idx="16">
                  <c:v>0.60750400085684808</c:v>
                </c:pt>
                <c:pt idx="17">
                  <c:v>0.62391573327155103</c:v>
                </c:pt>
                <c:pt idx="18">
                  <c:v>0.63782134093928522</c:v>
                </c:pt>
                <c:pt idx="19">
                  <c:v>0.64969223299290813</c:v>
                </c:pt>
                <c:pt idx="20">
                  <c:v>0.66000001073117343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A6-4A8C-83CD-34D1EB05D2FF}"/>
            </c:ext>
          </c:extLst>
        </c:ser>
        <c:ser>
          <c:idx val="1"/>
          <c:order val="1"/>
          <c:tx>
            <c:strRef>
              <c:f>nEVs!$E$1</c:f>
              <c:strCache>
                <c:ptCount val="1"/>
                <c:pt idx="0">
                  <c:v>EV_penet%_Low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nEVs!$A$2:$A$22</c:f>
              <c:numCache>
                <c:formatCode>General</c:formatCod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numCache>
            </c:numRef>
          </c:cat>
          <c:val>
            <c:numRef>
              <c:f>nEVs!$E$2:$E$22</c:f>
              <c:numCache>
                <c:formatCode>0.00%</c:formatCode>
                <c:ptCount val="21"/>
                <c:pt idx="0">
                  <c:v>1.5880965666798707E-2</c:v>
                </c:pt>
                <c:pt idx="1">
                  <c:v>3.1586917383458771E-2</c:v>
                </c:pt>
                <c:pt idx="2">
                  <c:v>4.7292869100118838E-2</c:v>
                </c:pt>
                <c:pt idx="3">
                  <c:v>6.2998820816778905E-2</c:v>
                </c:pt>
                <c:pt idx="4">
                  <c:v>7.8704772533438966E-2</c:v>
                </c:pt>
                <c:pt idx="5">
                  <c:v>9.4410724250099026E-2</c:v>
                </c:pt>
                <c:pt idx="6">
                  <c:v>0.11011667596675909</c:v>
                </c:pt>
                <c:pt idx="7">
                  <c:v>0.12582262768341915</c:v>
                </c:pt>
                <c:pt idx="8">
                  <c:v>0.14152857940007921</c:v>
                </c:pt>
                <c:pt idx="9">
                  <c:v>0.15723453111673927</c:v>
                </c:pt>
                <c:pt idx="10">
                  <c:v>0.17294048283339933</c:v>
                </c:pt>
                <c:pt idx="11">
                  <c:v>0.18864643455005939</c:v>
                </c:pt>
                <c:pt idx="12">
                  <c:v>0.20435238626671945</c:v>
                </c:pt>
                <c:pt idx="13">
                  <c:v>0.22005833798337951</c:v>
                </c:pt>
                <c:pt idx="14">
                  <c:v>0.23576428970003957</c:v>
                </c:pt>
                <c:pt idx="15">
                  <c:v>0.25147024141669966</c:v>
                </c:pt>
                <c:pt idx="16">
                  <c:v>0.26717619313335972</c:v>
                </c:pt>
                <c:pt idx="17">
                  <c:v>0.28288214485001978</c:v>
                </c:pt>
                <c:pt idx="18">
                  <c:v>0.29858809656667984</c:v>
                </c:pt>
                <c:pt idx="19">
                  <c:v>0.3142940482833399</c:v>
                </c:pt>
                <c:pt idx="20">
                  <c:v>0.33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6-4A8C-83CD-34D1EB05D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6794544"/>
        <c:axId val="1156792464"/>
      </c:lineChart>
      <c:catAx>
        <c:axId val="1156794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US"/>
          </a:p>
        </c:txPr>
        <c:crossAx val="1156792464"/>
        <c:crosses val="autoZero"/>
        <c:auto val="1"/>
        <c:lblAlgn val="ctr"/>
        <c:lblOffset val="100"/>
        <c:noMultiLvlLbl val="0"/>
      </c:catAx>
      <c:valAx>
        <c:axId val="1156792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US"/>
          </a:p>
        </c:txPr>
        <c:crossAx val="1156794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nEVs!$F$1</c:f>
              <c:strCache>
                <c:ptCount val="1"/>
                <c:pt idx="0">
                  <c:v>EV-High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nEVs!$A$2:$A$22</c:f>
              <c:numCache>
                <c:formatCode>General</c:formatCod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numCache>
            </c:numRef>
          </c:cat>
          <c:val>
            <c:numRef>
              <c:f>nEVs!$F$2:$F$22</c:f>
              <c:numCache>
                <c:formatCode>#,##0</c:formatCode>
                <c:ptCount val="21"/>
                <c:pt idx="0">
                  <c:v>265847</c:v>
                </c:pt>
                <c:pt idx="1">
                  <c:v>565608.49423502642</c:v>
                </c:pt>
                <c:pt idx="2">
                  <c:v>1035054.8961051403</c:v>
                </c:pt>
                <c:pt idx="3">
                  <c:v>1739408.2401658176</c:v>
                </c:pt>
                <c:pt idx="4">
                  <c:v>2673344.8399878768</c:v>
                </c:pt>
                <c:pt idx="5">
                  <c:v>3819674.7872223761</c:v>
                </c:pt>
                <c:pt idx="6">
                  <c:v>5158312.5652529635</c:v>
                </c:pt>
                <c:pt idx="7">
                  <c:v>6660818.683312403</c:v>
                </c:pt>
                <c:pt idx="8">
                  <c:v>8290711.3632196551</c:v>
                </c:pt>
                <c:pt idx="9">
                  <c:v>10002821.039995359</c:v>
                </c:pt>
                <c:pt idx="10">
                  <c:v>11742634.280520173</c:v>
                </c:pt>
                <c:pt idx="11">
                  <c:v>13457091.227785073</c:v>
                </c:pt>
                <c:pt idx="12">
                  <c:v>15132333.365942787</c:v>
                </c:pt>
                <c:pt idx="13">
                  <c:v>16766261.619498471</c:v>
                </c:pt>
                <c:pt idx="14">
                  <c:v>18358231.4510637</c:v>
                </c:pt>
                <c:pt idx="15">
                  <c:v>19909211.590713315</c:v>
                </c:pt>
                <c:pt idx="16">
                  <c:v>21421945.65133059</c:v>
                </c:pt>
                <c:pt idx="17">
                  <c:v>22901108.933971871</c:v>
                </c:pt>
                <c:pt idx="18">
                  <c:v>24353467.157223433</c:v>
                </c:pt>
                <c:pt idx="19">
                  <c:v>25788031.338573907</c:v>
                </c:pt>
                <c:pt idx="20">
                  <c:v>27216224.219739988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B-4078-8EEE-6BF7C26BD464}"/>
            </c:ext>
          </c:extLst>
        </c:ser>
        <c:ser>
          <c:idx val="1"/>
          <c:order val="1"/>
          <c:tx>
            <c:strRef>
              <c:f>nEVs!$D$1</c:f>
              <c:strCache>
                <c:ptCount val="1"/>
                <c:pt idx="0">
                  <c:v>EV-Low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nEVs!$A$2:$A$22</c:f>
              <c:numCache>
                <c:formatCode>General</c:formatCod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numCache>
            </c:numRef>
          </c:cat>
          <c:val>
            <c:numRef>
              <c:f>nEVs!$D$2:$D$22</c:f>
              <c:numCache>
                <c:formatCode>#,##0</c:formatCode>
                <c:ptCount val="21"/>
                <c:pt idx="0">
                  <c:v>265847</c:v>
                </c:pt>
                <c:pt idx="1">
                  <c:v>557360.876011663</c:v>
                </c:pt>
                <c:pt idx="2">
                  <c:v>878932.78129771457</c:v>
                </c:pt>
                <c:pt idx="3">
                  <c:v>1232114.7738522743</c:v>
                </c:pt>
                <c:pt idx="4">
                  <c:v>1618500.2372977675</c:v>
                </c:pt>
                <c:pt idx="5">
                  <c:v>2039672.2238495431</c:v>
                </c:pt>
                <c:pt idx="6">
                  <c:v>2497213.78572295</c:v>
                </c:pt>
                <c:pt idx="7">
                  <c:v>2992707.9751333371</c:v>
                </c:pt>
                <c:pt idx="8">
                  <c:v>3527737.8442960531</c:v>
                </c:pt>
                <c:pt idx="9">
                  <c:v>4103886.5966854533</c:v>
                </c:pt>
                <c:pt idx="10">
                  <c:v>4722736.9971079389</c:v>
                </c:pt>
                <c:pt idx="11">
                  <c:v>5385872.2339288006</c:v>
                </c:pt>
                <c:pt idx="12">
                  <c:v>6094875.3593633864</c:v>
                </c:pt>
                <c:pt idx="13">
                  <c:v>6851329.6373223094</c:v>
                </c:pt>
                <c:pt idx="14">
                  <c:v>7656817.7117394563</c:v>
                </c:pt>
                <c:pt idx="15">
                  <c:v>8512923.0733297672</c:v>
                </c:pt>
                <c:pt idx="16">
                  <c:v>9421228.3055908699</c:v>
                </c:pt>
                <c:pt idx="17">
                  <c:v>10383316.959673963</c:v>
                </c:pt>
                <c:pt idx="18">
                  <c:v>11400771.558640417</c:v>
                </c:pt>
                <c:pt idx="19">
                  <c:v>12475175.714077687</c:v>
                </c:pt>
                <c:pt idx="20">
                  <c:v>13608111.88861089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6B-4078-8EEE-6BF7C26BD464}"/>
            </c:ext>
          </c:extLst>
        </c:ser>
        <c:ser>
          <c:idx val="2"/>
          <c:order val="2"/>
          <c:tx>
            <c:strRef>
              <c:f>nEVs!$C$1</c:f>
              <c:strCache>
                <c:ptCount val="1"/>
                <c:pt idx="0">
                  <c:v>nCars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nEVs!$A$2:$A$22</c:f>
              <c:numCache>
                <c:formatCode>General</c:formatCode>
                <c:ptCount val="21"/>
                <c:pt idx="0">
                  <c:v>2025</c:v>
                </c:pt>
                <c:pt idx="1">
                  <c:v>2026</c:v>
                </c:pt>
                <c:pt idx="2">
                  <c:v>2027</c:v>
                </c:pt>
                <c:pt idx="3">
                  <c:v>2028</c:v>
                </c:pt>
                <c:pt idx="4">
                  <c:v>2029</c:v>
                </c:pt>
                <c:pt idx="5">
                  <c:v>2030</c:v>
                </c:pt>
                <c:pt idx="6">
                  <c:v>2031</c:v>
                </c:pt>
                <c:pt idx="7">
                  <c:v>2032</c:v>
                </c:pt>
                <c:pt idx="8">
                  <c:v>2033</c:v>
                </c:pt>
                <c:pt idx="9">
                  <c:v>2034</c:v>
                </c:pt>
                <c:pt idx="10">
                  <c:v>2035</c:v>
                </c:pt>
                <c:pt idx="11">
                  <c:v>2036</c:v>
                </c:pt>
                <c:pt idx="12">
                  <c:v>2037</c:v>
                </c:pt>
                <c:pt idx="13">
                  <c:v>2038</c:v>
                </c:pt>
                <c:pt idx="14">
                  <c:v>2039</c:v>
                </c:pt>
                <c:pt idx="15">
                  <c:v>2040</c:v>
                </c:pt>
                <c:pt idx="16">
                  <c:v>2041</c:v>
                </c:pt>
                <c:pt idx="17">
                  <c:v>2042</c:v>
                </c:pt>
                <c:pt idx="18">
                  <c:v>2043</c:v>
                </c:pt>
                <c:pt idx="19">
                  <c:v>2044</c:v>
                </c:pt>
                <c:pt idx="20">
                  <c:v>2045</c:v>
                </c:pt>
              </c:numCache>
            </c:numRef>
          </c:cat>
          <c:val>
            <c:numRef>
              <c:f>nEVs!$C$2:$C$22</c:f>
              <c:numCache>
                <c:formatCode>#,##0</c:formatCode>
                <c:ptCount val="21"/>
                <c:pt idx="0">
                  <c:v>16739977</c:v>
                </c:pt>
                <c:pt idx="1">
                  <c:v>17645307.683729153</c:v>
                </c:pt>
                <c:pt idx="2">
                  <c:v>18584890.238674607</c:v>
                </c:pt>
                <c:pt idx="3">
                  <c:v>19557743.428812191</c:v>
                </c:pt>
                <c:pt idx="4">
                  <c:v>20564194.332816631</c:v>
                </c:pt>
                <c:pt idx="5">
                  <c:v>21604242.950687923</c:v>
                </c:pt>
                <c:pt idx="6">
                  <c:v>22677889.282426067</c:v>
                </c:pt>
                <c:pt idx="7">
                  <c:v>23785133.328031067</c:v>
                </c:pt>
                <c:pt idx="8">
                  <c:v>24925975.087502919</c:v>
                </c:pt>
                <c:pt idx="9">
                  <c:v>26100415.522837728</c:v>
                </c:pt>
                <c:pt idx="10">
                  <c:v>27308452.710043289</c:v>
                </c:pt>
                <c:pt idx="11">
                  <c:v>28550087.611115705</c:v>
                </c:pt>
                <c:pt idx="12">
                  <c:v>29825320.226054974</c:v>
                </c:pt>
                <c:pt idx="13">
                  <c:v>31134151.516857199</c:v>
                </c:pt>
                <c:pt idx="14">
                  <c:v>32476579.559530176</c:v>
                </c:pt>
                <c:pt idx="15">
                  <c:v>33852606.278066114</c:v>
                </c:pt>
                <c:pt idx="16">
                  <c:v>35262229.748472795</c:v>
                </c:pt>
                <c:pt idx="17">
                  <c:v>36705451.894742437</c:v>
                </c:pt>
                <c:pt idx="18">
                  <c:v>38182270.79288283</c:v>
                </c:pt>
                <c:pt idx="19">
                  <c:v>39692688.366886176</c:v>
                </c:pt>
                <c:pt idx="20">
                  <c:v>41236702.692760274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6B-4078-8EEE-6BF7C26BD4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776896"/>
        <c:axId val="1163759008"/>
      </c:lineChart>
      <c:catAx>
        <c:axId val="1163776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US"/>
          </a:p>
        </c:txPr>
        <c:crossAx val="1163759008"/>
        <c:crosses val="autoZero"/>
        <c:auto val="1"/>
        <c:lblAlgn val="ctr"/>
        <c:lblOffset val="100"/>
        <c:noMultiLvlLbl val="0"/>
      </c:catAx>
      <c:valAx>
        <c:axId val="116375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Calibri" panose="020F0502020204030204" pitchFamily="34" charset="0"/>
              </a:defRPr>
            </a:pPr>
            <a:endParaRPr lang="en-US"/>
          </a:p>
        </c:txPr>
        <c:crossAx val="1163776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63429571303587"/>
          <c:y val="0.10185185185185185"/>
          <c:w val="0.82881014873140857"/>
          <c:h val="0.601274424030329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nEVs_t!$J$1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nEVs_t!$B$2:$B$17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cat>
          <c:val>
            <c:numRef>
              <c:f>nEVs_t!$J$2:$J$17</c:f>
              <c:numCache>
                <c:formatCode>0.00%</c:formatCode>
                <c:ptCount val="16"/>
                <c:pt idx="0">
                  <c:v>0.1</c:v>
                </c:pt>
                <c:pt idx="1">
                  <c:v>0.11</c:v>
                </c:pt>
                <c:pt idx="2">
                  <c:v>0.12</c:v>
                </c:pt>
                <c:pt idx="3">
                  <c:v>0.13</c:v>
                </c:pt>
                <c:pt idx="4">
                  <c:v>0.14000000000000001</c:v>
                </c:pt>
                <c:pt idx="5">
                  <c:v>0.15000000000000002</c:v>
                </c:pt>
                <c:pt idx="6">
                  <c:v>0.16000000000000003</c:v>
                </c:pt>
                <c:pt idx="7">
                  <c:v>0.17000000000000004</c:v>
                </c:pt>
                <c:pt idx="8">
                  <c:v>0.18000000000000005</c:v>
                </c:pt>
                <c:pt idx="9">
                  <c:v>0.19000000000000006</c:v>
                </c:pt>
                <c:pt idx="10">
                  <c:v>0.20000000000000007</c:v>
                </c:pt>
                <c:pt idx="11">
                  <c:v>0.22000000000000006</c:v>
                </c:pt>
                <c:pt idx="12">
                  <c:v>0.24000000000000005</c:v>
                </c:pt>
                <c:pt idx="13">
                  <c:v>0.26000000000000006</c:v>
                </c:pt>
                <c:pt idx="14">
                  <c:v>0.28000000000000008</c:v>
                </c:pt>
                <c:pt idx="15">
                  <c:v>0.3000000000000001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47-4B1E-866D-EB4AB2CA97E7}"/>
            </c:ext>
          </c:extLst>
        </c:ser>
        <c:ser>
          <c:idx val="1"/>
          <c:order val="1"/>
          <c:tx>
            <c:strRef>
              <c:f>nEVs_t!$K$1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nEVs_t!$B$2:$B$17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cat>
          <c:val>
            <c:numRef>
              <c:f>nEVs_t!$K$2:$K$17</c:f>
              <c:numCache>
                <c:formatCode>0.00%</c:formatCode>
                <c:ptCount val="16"/>
                <c:pt idx="0">
                  <c:v>0.1</c:v>
                </c:pt>
                <c:pt idx="1">
                  <c:v>0.12000000000000001</c:v>
                </c:pt>
                <c:pt idx="2">
                  <c:v>0.14500000000000002</c:v>
                </c:pt>
                <c:pt idx="3">
                  <c:v>0.17500000000000002</c:v>
                </c:pt>
                <c:pt idx="4">
                  <c:v>0.21000000000000002</c:v>
                </c:pt>
                <c:pt idx="5">
                  <c:v>0.25</c:v>
                </c:pt>
                <c:pt idx="6">
                  <c:v>0.29499999999999998</c:v>
                </c:pt>
                <c:pt idx="7">
                  <c:v>0.34499999999999997</c:v>
                </c:pt>
                <c:pt idx="8">
                  <c:v>0.39999999999999997</c:v>
                </c:pt>
                <c:pt idx="9">
                  <c:v>0.45499999999999996</c:v>
                </c:pt>
                <c:pt idx="10">
                  <c:v>0.51</c:v>
                </c:pt>
                <c:pt idx="11">
                  <c:v>0.57000000000000006</c:v>
                </c:pt>
                <c:pt idx="12">
                  <c:v>0.63000000000000012</c:v>
                </c:pt>
                <c:pt idx="13">
                  <c:v>0.69000000000000017</c:v>
                </c:pt>
                <c:pt idx="14">
                  <c:v>0.75000000000000022</c:v>
                </c:pt>
                <c:pt idx="15">
                  <c:v>0.80000000000000027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47-4B1E-866D-EB4AB2CA9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2367008"/>
        <c:axId val="252368256"/>
      </c:barChart>
      <c:catAx>
        <c:axId val="252367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tr-TR">
                    <a:latin typeface="Calibri" panose="020F0502020204030204" pitchFamily="34" charset="0"/>
                    <a:cs typeface="Calibri" panose="020F0502020204030204" pitchFamily="34" charset="0"/>
                  </a:rPr>
                  <a:t>Years</a:t>
                </a:r>
                <a:endParaRPr lang="en-US">
                  <a:latin typeface="Calibri" panose="020F0502020204030204" pitchFamily="34" charset="0"/>
                  <a:cs typeface="Calibri" panose="020F050202020403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68256"/>
        <c:crosses val="autoZero"/>
        <c:auto val="1"/>
        <c:lblAlgn val="ctr"/>
        <c:lblOffset val="100"/>
        <c:noMultiLvlLbl val="0"/>
      </c:catAx>
      <c:valAx>
        <c:axId val="25236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tr-TR">
                    <a:latin typeface="Calibri" panose="020F0502020204030204" pitchFamily="34" charset="0"/>
                    <a:cs typeface="Calibri" panose="020F0502020204030204" pitchFamily="34" charset="0"/>
                  </a:rPr>
                  <a:t>EV</a:t>
                </a:r>
                <a:r>
                  <a:rPr lang="tr-TR" baseline="0">
                    <a:latin typeface="Calibri" panose="020F0502020204030204" pitchFamily="34" charset="0"/>
                    <a:cs typeface="Calibri" panose="020F0502020204030204" pitchFamily="34" charset="0"/>
                  </a:rPr>
                  <a:t> Market Share</a:t>
                </a:r>
                <a:endParaRPr lang="en-US">
                  <a:latin typeface="Calibri" panose="020F0502020204030204" pitchFamily="34" charset="0"/>
                  <a:cs typeface="Calibri" panose="020F050202020403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6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63429571303587"/>
          <c:y val="0.10185185185185185"/>
          <c:w val="0.82881014873140857"/>
          <c:h val="0.601274424030329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nEVs_t!$J$1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nEVs_t!$B$2:$B$17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cat>
          <c:val>
            <c:numRef>
              <c:f>nEVs_t!$M$2:$M$17</c:f>
              <c:numCache>
                <c:formatCode>0.00%</c:formatCode>
                <c:ptCount val="16"/>
                <c:pt idx="0">
                  <c:v>1.1321513969110531E-2</c:v>
                </c:pt>
                <c:pt idx="1">
                  <c:v>1.4875256280689836E-2</c:v>
                </c:pt>
                <c:pt idx="2">
                  <c:v>1.8713841049213437E-2</c:v>
                </c:pt>
                <c:pt idx="3">
                  <c:v>2.2828971892440229E-2</c:v>
                </c:pt>
                <c:pt idx="4">
                  <c:v>2.7212594070330318E-2</c:v>
                </c:pt>
                <c:pt idx="5">
                  <c:v>3.1856887446922638E-2</c:v>
                </c:pt>
                <c:pt idx="6">
                  <c:v>3.675425965720644E-2</c:v>
                </c:pt>
                <c:pt idx="7">
                  <c:v>4.1897339473015965E-2</c:v>
                </c:pt>
                <c:pt idx="8">
                  <c:v>4.727897036215143E-2</c:v>
                </c:pt>
                <c:pt idx="9">
                  <c:v>5.2892204235098481E-2</c:v>
                </c:pt>
                <c:pt idx="10">
                  <c:v>5.8730295373882024E-2</c:v>
                </c:pt>
                <c:pt idx="11">
                  <c:v>6.4786694537749531E-2</c:v>
                </c:pt>
                <c:pt idx="12">
                  <c:v>7.1443392755096632E-2</c:v>
                </c:pt>
                <c:pt idx="13">
                  <c:v>7.8682905587472457E-2</c:v>
                </c:pt>
                <c:pt idx="14">
                  <c:v>8.6488257851914996E-2</c:v>
                </c:pt>
                <c:pt idx="15">
                  <c:v>9.4842968788266993E-2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5-481D-9960-5C0FF3F2260E}"/>
            </c:ext>
          </c:extLst>
        </c:ser>
        <c:ser>
          <c:idx val="1"/>
          <c:order val="1"/>
          <c:tx>
            <c:strRef>
              <c:f>nEVs_t!$K$1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nEVs_t!$B$2:$B$17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cat>
          <c:val>
            <c:numRef>
              <c:f>nEVs_t!$N$2:$N$17</c:f>
              <c:numCache>
                <c:formatCode>0.00%</c:formatCode>
                <c:ptCount val="16"/>
                <c:pt idx="0">
                  <c:v>1.1321513969110531E-2</c:v>
                </c:pt>
                <c:pt idx="1">
                  <c:v>1.4875256280689836E-2</c:v>
                </c:pt>
                <c:pt idx="2">
                  <c:v>1.9102190563776541E-2</c:v>
                </c:pt>
                <c:pt idx="3">
                  <c:v>2.4176884042501501E-2</c:v>
                </c:pt>
                <c:pt idx="4">
                  <c:v>3.026881945873932E-2</c:v>
                </c:pt>
                <c:pt idx="5">
                  <c:v>3.7542543163824577E-2</c:v>
                </c:pt>
                <c:pt idx="6">
                  <c:v>4.6157808896917063E-2</c:v>
                </c:pt>
                <c:pt idx="7">
                  <c:v>5.6269717375647642E-2</c:v>
                </c:pt>
                <c:pt idx="8">
                  <c:v>6.8028851821017144E-2</c:v>
                </c:pt>
                <c:pt idx="9">
                  <c:v>8.1581409534968091E-2</c:v>
                </c:pt>
                <c:pt idx="10">
                  <c:v>9.6875154888318535E-2</c:v>
                </c:pt>
                <c:pt idx="11">
                  <c:v>0.11385937367797913</c:v>
                </c:pt>
                <c:pt idx="12">
                  <c:v>0.13267900357085352</c:v>
                </c:pt>
                <c:pt idx="13">
                  <c:v>0.15328058599111991</c:v>
                </c:pt>
                <c:pt idx="14">
                  <c:v>0.17561221940885427</c:v>
                </c:pt>
                <c:pt idx="15">
                  <c:v>0.19962351398917891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B5-481D-9960-5C0FF3F226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2367008"/>
        <c:axId val="252368256"/>
      </c:barChart>
      <c:catAx>
        <c:axId val="252367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tr-TR">
                    <a:latin typeface="Calibri" panose="020F0502020204030204" pitchFamily="34" charset="0"/>
                    <a:cs typeface="Calibri" panose="020F0502020204030204" pitchFamily="34" charset="0"/>
                  </a:rPr>
                  <a:t>Years</a:t>
                </a:r>
                <a:endParaRPr lang="en-US">
                  <a:latin typeface="Calibri" panose="020F0502020204030204" pitchFamily="34" charset="0"/>
                  <a:cs typeface="Calibri" panose="020F050202020403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68256"/>
        <c:crosses val="autoZero"/>
        <c:auto val="1"/>
        <c:lblAlgn val="ctr"/>
        <c:lblOffset val="100"/>
        <c:noMultiLvlLbl val="0"/>
      </c:catAx>
      <c:valAx>
        <c:axId val="25236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tr-TR">
                    <a:latin typeface="Calibri" panose="020F0502020204030204" pitchFamily="34" charset="0"/>
                    <a:cs typeface="Calibri" panose="020F0502020204030204" pitchFamily="34" charset="0"/>
                  </a:rPr>
                  <a:t>EV</a:t>
                </a:r>
                <a:r>
                  <a:rPr lang="tr-TR" baseline="0">
                    <a:latin typeface="Calibri" panose="020F0502020204030204" pitchFamily="34" charset="0"/>
                    <a:cs typeface="Calibri" panose="020F0502020204030204" pitchFamily="34" charset="0"/>
                  </a:rPr>
                  <a:t> Penetration</a:t>
                </a:r>
                <a:endParaRPr lang="en-US">
                  <a:latin typeface="Calibri" panose="020F0502020204030204" pitchFamily="34" charset="0"/>
                  <a:cs typeface="Calibri" panose="020F050202020403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6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952318460192479"/>
          <c:y val="0.10185185185185185"/>
          <c:w val="0.78992125984251982"/>
          <c:h val="0.601274424030329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nEVs_t!$J$1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nEVs_t!$B$2:$B$17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cat>
          <c:val>
            <c:numRef>
              <c:f>nEVs_t!$P$2:$P$17</c:f>
              <c:numCache>
                <c:formatCode>General</c:formatCode>
                <c:ptCount val="16"/>
                <c:pt idx="0">
                  <c:v>183776</c:v>
                </c:pt>
                <c:pt idx="1">
                  <c:v>248705.83199999999</c:v>
                </c:pt>
                <c:pt idx="2">
                  <c:v>322271.33165599999</c:v>
                </c:pt>
                <c:pt idx="3">
                  <c:v>404932.20217855996</c:v>
                </c:pt>
                <c:pt idx="4">
                  <c:v>497167.95686998311</c:v>
                </c:pt>
                <c:pt idx="5">
                  <c:v>599478.69399693096</c:v>
                </c:pt>
                <c:pt idx="6">
                  <c:v>712385.90032631275</c:v>
                </c:pt>
                <c:pt idx="7">
                  <c:v>836433.28434686025</c:v>
                </c:pt>
                <c:pt idx="8">
                  <c:v>972187.64023434685</c:v>
                </c:pt>
                <c:pt idx="9">
                  <c:v>1120239.7436551705</c:v>
                </c:pt>
                <c:pt idx="10">
                  <c:v>1281205.2805410328</c:v>
                </c:pt>
                <c:pt idx="11">
                  <c:v>1455725.810006757</c:v>
                </c:pt>
                <c:pt idx="12">
                  <c:v>1653457.5698914225</c:v>
                </c:pt>
                <c:pt idx="13">
                  <c:v>1875636.1655436468</c:v>
                </c:pt>
                <c:pt idx="14">
                  <c:v>2123550.4485255871</c:v>
                </c:pt>
                <c:pt idx="15">
                  <c:v>2398544.5993409394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54-4ED8-96BC-D9CFA2430907}"/>
            </c:ext>
          </c:extLst>
        </c:ser>
        <c:ser>
          <c:idx val="1"/>
          <c:order val="1"/>
          <c:tx>
            <c:strRef>
              <c:f>nEVs_t!$K$1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nEVs_t!$B$2:$B$17</c:f>
              <c:numCache>
                <c:formatCode>General</c:formatCode>
                <c:ptCount val="1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</c:numCache>
            </c:numRef>
          </c:cat>
          <c:val>
            <c:numRef>
              <c:f>nEVs_t!$Q$2:$Q$17</c:f>
              <c:numCache>
                <c:formatCode>General</c:formatCode>
                <c:ptCount val="16"/>
                <c:pt idx="0">
                  <c:v>183776</c:v>
                </c:pt>
                <c:pt idx="1">
                  <c:v>248705.83199999999</c:v>
                </c:pt>
                <c:pt idx="2">
                  <c:v>328959.10435199999</c:v>
                </c:pt>
                <c:pt idx="3">
                  <c:v>428840.98956676002</c:v>
                </c:pt>
                <c:pt idx="4">
                  <c:v>553004.50549752195</c:v>
                </c:pt>
                <c:pt idx="5">
                  <c:v>706470.61118794372</c:v>
                </c:pt>
                <c:pt idx="6">
                  <c:v>894649.28840357997</c:v>
                </c:pt>
                <c:pt idx="7">
                  <c:v>1123361.6526914644</c:v>
                </c:pt>
                <c:pt idx="8">
                  <c:v>1398863.139639599</c:v>
                </c:pt>
                <c:pt idx="9">
                  <c:v>1727867.8139080959</c:v>
                </c:pt>
                <c:pt idx="10">
                  <c:v>2113337.9153979234</c:v>
                </c:pt>
                <c:pt idx="11">
                  <c:v>2558365.2655355199</c:v>
                </c:pt>
                <c:pt idx="12">
                  <c:v>3070670.2797821532</c:v>
                </c:pt>
                <c:pt idx="13">
                  <c:v>3653889.0933692418</c:v>
                </c:pt>
                <c:pt idx="14">
                  <c:v>4311815.459744391</c:v>
                </c:pt>
                <c:pt idx="15">
                  <c:v>5048406.9351426559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54-4ED8-96BC-D9CFA2430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2367008"/>
        <c:axId val="252368256"/>
      </c:barChart>
      <c:catAx>
        <c:axId val="2523670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tr-TR">
                    <a:latin typeface="Calibri" panose="020F0502020204030204" pitchFamily="34" charset="0"/>
                    <a:cs typeface="Calibri" panose="020F0502020204030204" pitchFamily="34" charset="0"/>
                  </a:rPr>
                  <a:t>Years</a:t>
                </a:r>
                <a:endParaRPr lang="en-US">
                  <a:latin typeface="Calibri" panose="020F0502020204030204" pitchFamily="34" charset="0"/>
                  <a:cs typeface="Calibri" panose="020F050202020403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68256"/>
        <c:crosses val="autoZero"/>
        <c:auto val="1"/>
        <c:lblAlgn val="ctr"/>
        <c:lblOffset val="100"/>
        <c:noMultiLvlLbl val="0"/>
      </c:catAx>
      <c:valAx>
        <c:axId val="25236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alibri" panose="020F0502020204030204" pitchFamily="34" charset="0"/>
                    <a:ea typeface="+mn-ea"/>
                    <a:cs typeface="Calibri" panose="020F0502020204030204" pitchFamily="34" charset="0"/>
                  </a:defRPr>
                </a:pPr>
                <a:r>
                  <a:rPr lang="tr-TR">
                    <a:latin typeface="Calibri" panose="020F0502020204030204" pitchFamily="34" charset="0"/>
                    <a:cs typeface="Calibri" panose="020F0502020204030204" pitchFamily="34" charset="0"/>
                  </a:rPr>
                  <a:t>EV Population</a:t>
                </a:r>
                <a:endParaRPr lang="en-US">
                  <a:latin typeface="Calibri" panose="020F0502020204030204" pitchFamily="34" charset="0"/>
                  <a:cs typeface="Calibri" panose="020F0502020204030204" pitchFamily="34" charset="0"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libri" panose="020F0502020204030204" pitchFamily="34" charset="0"/>
                  <a:ea typeface="+mn-ea"/>
                  <a:cs typeface="Calibri" panose="020F0502020204030204" pitchFamily="34" charset="0"/>
                </a:defRPr>
              </a:pPr>
              <a:endParaRPr lang="en-US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367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Calibri" panose="020F050202020403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nEVs_t!$C$2:$C$22</c:f>
              <c:numCache>
                <c:formatCode>#,##0</c:formatCode>
                <c:ptCount val="21"/>
                <c:pt idx="0">
                  <c:v>16739977</c:v>
                </c:pt>
                <c:pt idx="1">
                  <c:v>17242176.309999999</c:v>
                </c:pt>
                <c:pt idx="2">
                  <c:v>17759441.599300001</c:v>
                </c:pt>
                <c:pt idx="3">
                  <c:v>18292224.847279001</c:v>
                </c:pt>
                <c:pt idx="4">
                  <c:v>18840991.592697371</c:v>
                </c:pt>
                <c:pt idx="5">
                  <c:v>19406221.34047829</c:v>
                </c:pt>
                <c:pt idx="6">
                  <c:v>19988407.98069264</c:v>
                </c:pt>
                <c:pt idx="7">
                  <c:v>20588060.220113419</c:v>
                </c:pt>
                <c:pt idx="8">
                  <c:v>21205702.026716821</c:v>
                </c:pt>
                <c:pt idx="9">
                  <c:v>21841873.087518323</c:v>
                </c:pt>
                <c:pt idx="10">
                  <c:v>22497129.280143872</c:v>
                </c:pt>
                <c:pt idx="11">
                  <c:v>23172043.158548187</c:v>
                </c:pt>
                <c:pt idx="12">
                  <c:v>23867204.453304633</c:v>
                </c:pt>
                <c:pt idx="13">
                  <c:v>24583220.58690377</c:v>
                </c:pt>
                <c:pt idx="14">
                  <c:v>25320717.204510882</c:v>
                </c:pt>
                <c:pt idx="15">
                  <c:v>26080338.72064621</c:v>
                </c:pt>
                <c:pt idx="16">
                  <c:v>26862748.882265598</c:v>
                </c:pt>
                <c:pt idx="17">
                  <c:v>27668631.348733563</c:v>
                </c:pt>
                <c:pt idx="18">
                  <c:v>28498690.289195571</c:v>
                </c:pt>
                <c:pt idx="19">
                  <c:v>29353650.997871436</c:v>
                </c:pt>
                <c:pt idx="20">
                  <c:v>30234260.527807578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9E-4F28-B488-8559AC27885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nEVs_t!$T$2:$T$22</c:f>
              <c:numCache>
                <c:formatCode>#,##0</c:formatCode>
                <c:ptCount val="21"/>
                <c:pt idx="0">
                  <c:v>17401294</c:v>
                </c:pt>
                <c:pt idx="1">
                  <c:v>18342390</c:v>
                </c:pt>
                <c:pt idx="2">
                  <c:v>19319091</c:v>
                </c:pt>
                <c:pt idx="3">
                  <c:v>20330377</c:v>
                </c:pt>
                <c:pt idx="4">
                  <c:v>21376588</c:v>
                </c:pt>
                <c:pt idx="5">
                  <c:v>22457724</c:v>
                </c:pt>
                <c:pt idx="6">
                  <c:v>23573785</c:v>
                </c:pt>
                <c:pt idx="7">
                  <c:v>24724771</c:v>
                </c:pt>
                <c:pt idx="8">
                  <c:v>25910682</c:v>
                </c:pt>
                <c:pt idx="9">
                  <c:v>27131519</c:v>
                </c:pt>
                <c:pt idx="10">
                  <c:v>28387280</c:v>
                </c:pt>
                <c:pt idx="11">
                  <c:v>29677966</c:v>
                </c:pt>
                <c:pt idx="12">
                  <c:v>31003577</c:v>
                </c:pt>
                <c:pt idx="13">
                  <c:v>32364114</c:v>
                </c:pt>
                <c:pt idx="14">
                  <c:v>33759575</c:v>
                </c:pt>
                <c:pt idx="15">
                  <c:v>35189962</c:v>
                </c:pt>
                <c:pt idx="16">
                  <c:v>36655273</c:v>
                </c:pt>
                <c:pt idx="17">
                  <c:v>38155510</c:v>
                </c:pt>
                <c:pt idx="18">
                  <c:v>39690671</c:v>
                </c:pt>
                <c:pt idx="19">
                  <c:v>41260758</c:v>
                </c:pt>
                <c:pt idx="20">
                  <c:v>42865769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9E-4F28-B488-8559AC278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7868063"/>
        <c:axId val="2037866143"/>
      </c:lineChart>
      <c:catAx>
        <c:axId val="203786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866143"/>
        <c:crosses val="autoZero"/>
        <c:auto val="1"/>
        <c:lblAlgn val="ctr"/>
        <c:lblOffset val="100"/>
        <c:noMultiLvlLbl val="0"/>
      </c:catAx>
      <c:valAx>
        <c:axId val="2037866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868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'NewCap(t,b)_'!$A$2</c:f>
              <c:strCache>
                <c:ptCount val="1"/>
                <c:pt idx="0">
                  <c:v>2030</c:v>
                </c:pt>
              </c:strCache>
            </c:strRef>
          </c:tx>
          <c:spPr>
            <a:solidFill>
              <a:schemeClr val="accent2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'NewCap(t,b)_'!$C$32:$C$46</c:f>
              <c:strCache>
                <c:ptCount val="15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</c:strCache>
            </c:strRef>
          </c:cat>
          <c:val>
            <c:numRef>
              <c:f>'NewCap(t,b)_'!$D$2:$D$16</c:f>
              <c:numCache>
                <c:formatCode>#,##0</c:formatCode>
                <c:ptCount val="15"/>
                <c:pt idx="0">
                  <c:v>1667</c:v>
                </c:pt>
                <c:pt idx="1">
                  <c:v>600</c:v>
                </c:pt>
                <c:pt idx="2">
                  <c:v>1530</c:v>
                </c:pt>
                <c:pt idx="3">
                  <c:v>2869</c:v>
                </c:pt>
                <c:pt idx="4">
                  <c:v>900</c:v>
                </c:pt>
                <c:pt idx="5">
                  <c:v>535</c:v>
                </c:pt>
                <c:pt idx="6">
                  <c:v>1800</c:v>
                </c:pt>
                <c:pt idx="7">
                  <c:v>533</c:v>
                </c:pt>
                <c:pt idx="8">
                  <c:v>600</c:v>
                </c:pt>
                <c:pt idx="9">
                  <c:v>750</c:v>
                </c:pt>
                <c:pt idx="10">
                  <c:v>2400</c:v>
                </c:pt>
                <c:pt idx="11">
                  <c:v>600</c:v>
                </c:pt>
                <c:pt idx="12">
                  <c:v>450</c:v>
                </c:pt>
                <c:pt idx="13">
                  <c:v>750</c:v>
                </c:pt>
                <c:pt idx="14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9-4E27-8810-32C4370EE6AA}"/>
            </c:ext>
          </c:extLst>
        </c:ser>
        <c:ser>
          <c:idx val="1"/>
          <c:order val="1"/>
          <c:tx>
            <c:strRef>
              <c:f>'NewCap(t,b)_'!$A$17</c:f>
              <c:strCache>
                <c:ptCount val="1"/>
                <c:pt idx="0">
                  <c:v>2035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'NewCap(t,b)_'!$C$32:$C$46</c:f>
              <c:strCache>
                <c:ptCount val="15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</c:strCache>
            </c:strRef>
          </c:cat>
          <c:val>
            <c:numRef>
              <c:f>'NewCap(t,b)_'!$D$17:$D$31</c:f>
              <c:numCache>
                <c:formatCode>#,##0</c:formatCode>
                <c:ptCount val="15"/>
                <c:pt idx="0">
                  <c:v>2667</c:v>
                </c:pt>
                <c:pt idx="1">
                  <c:v>960</c:v>
                </c:pt>
                <c:pt idx="2">
                  <c:v>2448</c:v>
                </c:pt>
                <c:pt idx="3">
                  <c:v>4590</c:v>
                </c:pt>
                <c:pt idx="4">
                  <c:v>1440</c:v>
                </c:pt>
                <c:pt idx="5">
                  <c:v>856</c:v>
                </c:pt>
                <c:pt idx="6">
                  <c:v>2880</c:v>
                </c:pt>
                <c:pt idx="7">
                  <c:v>853</c:v>
                </c:pt>
                <c:pt idx="8">
                  <c:v>960</c:v>
                </c:pt>
                <c:pt idx="9">
                  <c:v>1200</c:v>
                </c:pt>
                <c:pt idx="10">
                  <c:v>3840</c:v>
                </c:pt>
                <c:pt idx="11">
                  <c:v>960</c:v>
                </c:pt>
                <c:pt idx="12">
                  <c:v>720</c:v>
                </c:pt>
                <c:pt idx="13">
                  <c:v>1200</c:v>
                </c:pt>
                <c:pt idx="14">
                  <c:v>960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79-4E27-8810-32C4370EE6AA}"/>
            </c:ext>
          </c:extLst>
        </c:ser>
        <c:ser>
          <c:idx val="2"/>
          <c:order val="2"/>
          <c:tx>
            <c:strRef>
              <c:f>'NewCap(t,b)_'!$A$32</c:f>
              <c:strCache>
                <c:ptCount val="1"/>
                <c:pt idx="0">
                  <c:v>2040</c:v>
                </c:pt>
              </c:strCache>
            </c:strRef>
          </c:tx>
          <c:spPr>
            <a:solidFill>
              <a:schemeClr val="accent2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'NewCap(t,b)_'!$C$32:$C$46</c:f>
              <c:strCache>
                <c:ptCount val="15"/>
                <c:pt idx="0">
                  <c:v>b1</c:v>
                </c:pt>
                <c:pt idx="1">
                  <c:v>b2</c:v>
                </c:pt>
                <c:pt idx="2">
                  <c:v>b3</c:v>
                </c:pt>
                <c:pt idx="3">
                  <c:v>b4</c:v>
                </c:pt>
                <c:pt idx="4">
                  <c:v>b5</c:v>
                </c:pt>
                <c:pt idx="5">
                  <c:v>b6</c:v>
                </c:pt>
                <c:pt idx="6">
                  <c:v>b7</c:v>
                </c:pt>
                <c:pt idx="7">
                  <c:v>b8</c:v>
                </c:pt>
                <c:pt idx="8">
                  <c:v>b9</c:v>
                </c:pt>
                <c:pt idx="9">
                  <c:v>b10</c:v>
                </c:pt>
                <c:pt idx="10">
                  <c:v>b11</c:v>
                </c:pt>
                <c:pt idx="11">
                  <c:v>b12</c:v>
                </c:pt>
                <c:pt idx="12">
                  <c:v>b13</c:v>
                </c:pt>
                <c:pt idx="13">
                  <c:v>b14</c:v>
                </c:pt>
                <c:pt idx="14">
                  <c:v>b15</c:v>
                </c:pt>
              </c:strCache>
            </c:strRef>
          </c:cat>
          <c:val>
            <c:numRef>
              <c:f>'NewCap(t,b)_'!$D$32:$D$46</c:f>
              <c:numCache>
                <c:formatCode>#,##0</c:formatCode>
                <c:ptCount val="15"/>
                <c:pt idx="0">
                  <c:v>4334</c:v>
                </c:pt>
                <c:pt idx="1">
                  <c:v>1560</c:v>
                </c:pt>
                <c:pt idx="2">
                  <c:v>3978</c:v>
                </c:pt>
                <c:pt idx="3">
                  <c:v>7459</c:v>
                </c:pt>
                <c:pt idx="4">
                  <c:v>2340</c:v>
                </c:pt>
                <c:pt idx="5">
                  <c:v>1391</c:v>
                </c:pt>
                <c:pt idx="6">
                  <c:v>4680</c:v>
                </c:pt>
                <c:pt idx="7">
                  <c:v>1386</c:v>
                </c:pt>
                <c:pt idx="8">
                  <c:v>1560</c:v>
                </c:pt>
                <c:pt idx="9">
                  <c:v>1950</c:v>
                </c:pt>
                <c:pt idx="10">
                  <c:v>6240</c:v>
                </c:pt>
                <c:pt idx="11">
                  <c:v>1560</c:v>
                </c:pt>
                <c:pt idx="12">
                  <c:v>1170</c:v>
                </c:pt>
                <c:pt idx="13">
                  <c:v>1950</c:v>
                </c:pt>
                <c:pt idx="14">
                  <c:v>1560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79-4E27-8810-32C4370EE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0"/>
        <c:axId val="504008479"/>
        <c:axId val="504016639"/>
      </c:barChart>
      <c:catAx>
        <c:axId val="50400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16639"/>
        <c:crosses val="autoZero"/>
        <c:auto val="1"/>
        <c:lblAlgn val="ctr"/>
        <c:lblOffset val="100"/>
        <c:noMultiLvlLbl val="0"/>
      </c:catAx>
      <c:valAx>
        <c:axId val="5040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0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731274776154128E-2"/>
          <c:y val="5.7859191684312958E-2"/>
          <c:w val="0.85871689266406193"/>
          <c:h val="0.85296718943433447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'baseLoad(g)'!$G$2:$AD$2</c:f>
              <c:numCache>
                <c:formatCode>General</c:formatCode>
                <c:ptCount val="24"/>
                <c:pt idx="0">
                  <c:v>37370.997499999998</c:v>
                </c:pt>
                <c:pt idx="1">
                  <c:v>35289.740000000013</c:v>
                </c:pt>
                <c:pt idx="2">
                  <c:v>33761.25</c:v>
                </c:pt>
                <c:pt idx="3">
                  <c:v>32889.240000000013</c:v>
                </c:pt>
                <c:pt idx="4">
                  <c:v>32541.377499999999</c:v>
                </c:pt>
                <c:pt idx="5">
                  <c:v>32919.637499999997</c:v>
                </c:pt>
                <c:pt idx="6">
                  <c:v>34057.964999999997</c:v>
                </c:pt>
                <c:pt idx="7">
                  <c:v>36838.235000000001</c:v>
                </c:pt>
                <c:pt idx="8">
                  <c:v>42475.7575</c:v>
                </c:pt>
                <c:pt idx="9">
                  <c:v>45954.307500000003</c:v>
                </c:pt>
                <c:pt idx="10">
                  <c:v>46923.224999999999</c:v>
                </c:pt>
                <c:pt idx="11">
                  <c:v>47483.25</c:v>
                </c:pt>
                <c:pt idx="12">
                  <c:v>46038.422500000001</c:v>
                </c:pt>
                <c:pt idx="13">
                  <c:v>46431.039999999994</c:v>
                </c:pt>
                <c:pt idx="14">
                  <c:v>47044.595000000001</c:v>
                </c:pt>
                <c:pt idx="15">
                  <c:v>46805.02</c:v>
                </c:pt>
                <c:pt idx="16">
                  <c:v>47048.845000000001</c:v>
                </c:pt>
                <c:pt idx="17">
                  <c:v>47281.0075</c:v>
                </c:pt>
                <c:pt idx="18">
                  <c:v>46640.25</c:v>
                </c:pt>
                <c:pt idx="19">
                  <c:v>45209.042500000003</c:v>
                </c:pt>
                <c:pt idx="20">
                  <c:v>43967.552499999998</c:v>
                </c:pt>
                <c:pt idx="21">
                  <c:v>42959.4375</c:v>
                </c:pt>
                <c:pt idx="22">
                  <c:v>41392.447500000002</c:v>
                </c:pt>
                <c:pt idx="23">
                  <c:v>39897.447499999987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55-45A6-BF39-C2A5903BB50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'baseLoad(g)'!$G$3:$AD$3</c:f>
              <c:numCache>
                <c:formatCode>General</c:formatCode>
                <c:ptCount val="24"/>
                <c:pt idx="0">
                  <c:v>36550.514999999999</c:v>
                </c:pt>
                <c:pt idx="1">
                  <c:v>34725.72</c:v>
                </c:pt>
                <c:pt idx="2">
                  <c:v>33098.230000000003</c:v>
                </c:pt>
                <c:pt idx="3">
                  <c:v>32137.834999999999</c:v>
                </c:pt>
                <c:pt idx="4">
                  <c:v>31584.615000000002</c:v>
                </c:pt>
                <c:pt idx="5">
                  <c:v>31686.82</c:v>
                </c:pt>
                <c:pt idx="6">
                  <c:v>32015.514999999999</c:v>
                </c:pt>
                <c:pt idx="7">
                  <c:v>32828.769999999997</c:v>
                </c:pt>
                <c:pt idx="8">
                  <c:v>34636.995000000003</c:v>
                </c:pt>
                <c:pt idx="9">
                  <c:v>36759.224999999999</c:v>
                </c:pt>
                <c:pt idx="10">
                  <c:v>38427.964999999997</c:v>
                </c:pt>
                <c:pt idx="11">
                  <c:v>39380.54</c:v>
                </c:pt>
                <c:pt idx="12">
                  <c:v>39415.550000000003</c:v>
                </c:pt>
                <c:pt idx="13">
                  <c:v>39690.514999999999</c:v>
                </c:pt>
                <c:pt idx="14">
                  <c:v>39621.134999999987</c:v>
                </c:pt>
                <c:pt idx="15">
                  <c:v>39526.050000000003</c:v>
                </c:pt>
                <c:pt idx="16">
                  <c:v>39422.11</c:v>
                </c:pt>
                <c:pt idx="17">
                  <c:v>40614.254999999997</c:v>
                </c:pt>
                <c:pt idx="18">
                  <c:v>42517.22</c:v>
                </c:pt>
                <c:pt idx="19">
                  <c:v>41784.410000000003</c:v>
                </c:pt>
                <c:pt idx="20">
                  <c:v>40660.745000000003</c:v>
                </c:pt>
                <c:pt idx="21">
                  <c:v>39675.85</c:v>
                </c:pt>
                <c:pt idx="22">
                  <c:v>38693.615000000013</c:v>
                </c:pt>
                <c:pt idx="23">
                  <c:v>37087.345000000001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55-45A6-BF39-C2A5903BB50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'baseLoad(g)'!$G$4:$AD$4</c:f>
              <c:numCache>
                <c:formatCode>General</c:formatCode>
                <c:ptCount val="24"/>
                <c:pt idx="0">
                  <c:v>36871.269999999997</c:v>
                </c:pt>
                <c:pt idx="1">
                  <c:v>34935.375</c:v>
                </c:pt>
                <c:pt idx="2">
                  <c:v>33559.725000000013</c:v>
                </c:pt>
                <c:pt idx="3">
                  <c:v>32743.78</c:v>
                </c:pt>
                <c:pt idx="4">
                  <c:v>32331.275000000001</c:v>
                </c:pt>
                <c:pt idx="5">
                  <c:v>32751.334999999999</c:v>
                </c:pt>
                <c:pt idx="6">
                  <c:v>33990.365000000013</c:v>
                </c:pt>
                <c:pt idx="7">
                  <c:v>36821.225000000013</c:v>
                </c:pt>
                <c:pt idx="8">
                  <c:v>41868.199999999997</c:v>
                </c:pt>
                <c:pt idx="9">
                  <c:v>44406.34</c:v>
                </c:pt>
                <c:pt idx="10">
                  <c:v>45001.184999999998</c:v>
                </c:pt>
                <c:pt idx="11">
                  <c:v>45326.764999999999</c:v>
                </c:pt>
                <c:pt idx="12">
                  <c:v>43434.864999999998</c:v>
                </c:pt>
                <c:pt idx="13">
                  <c:v>43306.815000000002</c:v>
                </c:pt>
                <c:pt idx="14">
                  <c:v>43789.584999999999</c:v>
                </c:pt>
                <c:pt idx="15">
                  <c:v>43343.72</c:v>
                </c:pt>
                <c:pt idx="16">
                  <c:v>43674.51</c:v>
                </c:pt>
                <c:pt idx="17">
                  <c:v>44212.72</c:v>
                </c:pt>
                <c:pt idx="18">
                  <c:v>44427.235000000001</c:v>
                </c:pt>
                <c:pt idx="19">
                  <c:v>44083.87</c:v>
                </c:pt>
                <c:pt idx="20">
                  <c:v>43240.625</c:v>
                </c:pt>
                <c:pt idx="21">
                  <c:v>41972.995000000003</c:v>
                </c:pt>
                <c:pt idx="22">
                  <c:v>40752.275000000001</c:v>
                </c:pt>
                <c:pt idx="23">
                  <c:v>38778.464999999997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55-45A6-BF39-C2A5903BB50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'baseLoad(g)'!$G$5:$AD$5</c:f>
              <c:numCache>
                <c:formatCode>General</c:formatCode>
                <c:ptCount val="24"/>
                <c:pt idx="0">
                  <c:v>36591.247499999998</c:v>
                </c:pt>
                <c:pt idx="1">
                  <c:v>34453.667500000003</c:v>
                </c:pt>
                <c:pt idx="2">
                  <c:v>32852.86</c:v>
                </c:pt>
                <c:pt idx="3">
                  <c:v>31971.057499999999</c:v>
                </c:pt>
                <c:pt idx="4">
                  <c:v>31612.552500000002</c:v>
                </c:pt>
                <c:pt idx="5">
                  <c:v>31722.552500000002</c:v>
                </c:pt>
                <c:pt idx="6">
                  <c:v>32170.49</c:v>
                </c:pt>
                <c:pt idx="7">
                  <c:v>32953.514999999999</c:v>
                </c:pt>
                <c:pt idx="8">
                  <c:v>35362.627500000002</c:v>
                </c:pt>
                <c:pt idx="9">
                  <c:v>37690.875</c:v>
                </c:pt>
                <c:pt idx="10">
                  <c:v>39080.407500000001</c:v>
                </c:pt>
                <c:pt idx="11">
                  <c:v>39674.18</c:v>
                </c:pt>
                <c:pt idx="12">
                  <c:v>38865.675000000003</c:v>
                </c:pt>
                <c:pt idx="13">
                  <c:v>38916.622499999998</c:v>
                </c:pt>
                <c:pt idx="14">
                  <c:v>38831.475000000013</c:v>
                </c:pt>
                <c:pt idx="15">
                  <c:v>38176.214999999997</c:v>
                </c:pt>
                <c:pt idx="16">
                  <c:v>38330.907500000001</c:v>
                </c:pt>
                <c:pt idx="17">
                  <c:v>39152.834999999999</c:v>
                </c:pt>
                <c:pt idx="18">
                  <c:v>41079.302499999998</c:v>
                </c:pt>
                <c:pt idx="19">
                  <c:v>41603.422500000001</c:v>
                </c:pt>
                <c:pt idx="20">
                  <c:v>40463.46</c:v>
                </c:pt>
                <c:pt idx="21">
                  <c:v>39506.4375</c:v>
                </c:pt>
                <c:pt idx="22">
                  <c:v>38313.002500000002</c:v>
                </c:pt>
                <c:pt idx="23">
                  <c:v>36735.945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955-45A6-BF39-C2A5903BB50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'baseLoad(g)'!$G$6:$AD$6</c:f>
              <c:numCache>
                <c:formatCode>General</c:formatCode>
                <c:ptCount val="24"/>
                <c:pt idx="0">
                  <c:v>36275.919999999998</c:v>
                </c:pt>
                <c:pt idx="1">
                  <c:v>34688.675000000003</c:v>
                </c:pt>
                <c:pt idx="2">
                  <c:v>33534.71</c:v>
                </c:pt>
                <c:pt idx="3">
                  <c:v>33372.095000000001</c:v>
                </c:pt>
                <c:pt idx="4">
                  <c:v>33937.635000000002</c:v>
                </c:pt>
                <c:pt idx="5">
                  <c:v>33826.589999999997</c:v>
                </c:pt>
                <c:pt idx="6">
                  <c:v>33507.815000000002</c:v>
                </c:pt>
                <c:pt idx="7">
                  <c:v>34715.22</c:v>
                </c:pt>
                <c:pt idx="8">
                  <c:v>39698.36</c:v>
                </c:pt>
                <c:pt idx="9">
                  <c:v>41946.19</c:v>
                </c:pt>
                <c:pt idx="10">
                  <c:v>42708.509999999987</c:v>
                </c:pt>
                <c:pt idx="11">
                  <c:v>43094.745000000003</c:v>
                </c:pt>
                <c:pt idx="12">
                  <c:v>41683.144999999997</c:v>
                </c:pt>
                <c:pt idx="13">
                  <c:v>41711.925000000003</c:v>
                </c:pt>
                <c:pt idx="14">
                  <c:v>42634.55</c:v>
                </c:pt>
                <c:pt idx="15">
                  <c:v>42206.57</c:v>
                </c:pt>
                <c:pt idx="16">
                  <c:v>42438.514999999999</c:v>
                </c:pt>
                <c:pt idx="17">
                  <c:v>42327.754999999997</c:v>
                </c:pt>
                <c:pt idx="18">
                  <c:v>42243.904999999999</c:v>
                </c:pt>
                <c:pt idx="19">
                  <c:v>42308.555</c:v>
                </c:pt>
                <c:pt idx="20">
                  <c:v>42589.14</c:v>
                </c:pt>
                <c:pt idx="21">
                  <c:v>41435.955000000002</c:v>
                </c:pt>
                <c:pt idx="22">
                  <c:v>40118.239999999998</c:v>
                </c:pt>
                <c:pt idx="23">
                  <c:v>38525.240000000013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55-45A6-BF39-C2A5903BB50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'baseLoad(g)'!$G$7:$AD$7</c:f>
              <c:numCache>
                <c:formatCode>General</c:formatCode>
                <c:ptCount val="24"/>
                <c:pt idx="0">
                  <c:v>36354.035000000003</c:v>
                </c:pt>
                <c:pt idx="1">
                  <c:v>34659.772500000006</c:v>
                </c:pt>
                <c:pt idx="2">
                  <c:v>33408.592499999999</c:v>
                </c:pt>
                <c:pt idx="3">
                  <c:v>32977.175000000003</c:v>
                </c:pt>
                <c:pt idx="4">
                  <c:v>33261.152499999997</c:v>
                </c:pt>
                <c:pt idx="5">
                  <c:v>33015.392500000002</c:v>
                </c:pt>
                <c:pt idx="6">
                  <c:v>31734.06</c:v>
                </c:pt>
                <c:pt idx="7">
                  <c:v>31099.89</c:v>
                </c:pt>
                <c:pt idx="8">
                  <c:v>33618.552499999998</c:v>
                </c:pt>
                <c:pt idx="9">
                  <c:v>36084.089999999997</c:v>
                </c:pt>
                <c:pt idx="10">
                  <c:v>37601.17</c:v>
                </c:pt>
                <c:pt idx="11">
                  <c:v>38516.947499999987</c:v>
                </c:pt>
                <c:pt idx="12">
                  <c:v>38003.282500000001</c:v>
                </c:pt>
                <c:pt idx="13">
                  <c:v>38105.009999999987</c:v>
                </c:pt>
                <c:pt idx="14">
                  <c:v>38021.414999999994</c:v>
                </c:pt>
                <c:pt idx="15">
                  <c:v>36903.54</c:v>
                </c:pt>
                <c:pt idx="16">
                  <c:v>36899.495000000003</c:v>
                </c:pt>
                <c:pt idx="17">
                  <c:v>37420.767500000002</c:v>
                </c:pt>
                <c:pt idx="18">
                  <c:v>38756.612500000003</c:v>
                </c:pt>
                <c:pt idx="19">
                  <c:v>40162.327499999999</c:v>
                </c:pt>
                <c:pt idx="20">
                  <c:v>39861.160000000003</c:v>
                </c:pt>
                <c:pt idx="21">
                  <c:v>38782.300000000003</c:v>
                </c:pt>
                <c:pt idx="22">
                  <c:v>37616.307500000003</c:v>
                </c:pt>
                <c:pt idx="23">
                  <c:v>36113.077499999999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955-45A6-BF39-C2A5903BB50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'baseLoad(g)'!$G$8:$AD$8</c:f>
              <c:numCache>
                <c:formatCode>General</c:formatCode>
                <c:ptCount val="24"/>
                <c:pt idx="0">
                  <c:v>34842.125</c:v>
                </c:pt>
                <c:pt idx="1">
                  <c:v>33167.589999999997</c:v>
                </c:pt>
                <c:pt idx="2">
                  <c:v>31997.119999999999</c:v>
                </c:pt>
                <c:pt idx="3">
                  <c:v>31250.2</c:v>
                </c:pt>
                <c:pt idx="4">
                  <c:v>31115.62</c:v>
                </c:pt>
                <c:pt idx="5">
                  <c:v>30825.087500000001</c:v>
                </c:pt>
                <c:pt idx="6">
                  <c:v>30255.224999999999</c:v>
                </c:pt>
                <c:pt idx="7">
                  <c:v>31980.672500000001</c:v>
                </c:pt>
                <c:pt idx="8">
                  <c:v>37358.722500000003</c:v>
                </c:pt>
                <c:pt idx="9">
                  <c:v>39518.807500000003</c:v>
                </c:pt>
                <c:pt idx="10">
                  <c:v>40537.94</c:v>
                </c:pt>
                <c:pt idx="11">
                  <c:v>41156.565000000002</c:v>
                </c:pt>
                <c:pt idx="12">
                  <c:v>39424.47</c:v>
                </c:pt>
                <c:pt idx="13">
                  <c:v>39910.412499999999</c:v>
                </c:pt>
                <c:pt idx="14">
                  <c:v>40960.509999999987</c:v>
                </c:pt>
                <c:pt idx="15">
                  <c:v>41096.745000000003</c:v>
                </c:pt>
                <c:pt idx="16">
                  <c:v>40663.852499999994</c:v>
                </c:pt>
                <c:pt idx="17">
                  <c:v>40557.32</c:v>
                </c:pt>
                <c:pt idx="18">
                  <c:v>39826.787500000013</c:v>
                </c:pt>
                <c:pt idx="19">
                  <c:v>40531.167500000003</c:v>
                </c:pt>
                <c:pt idx="20">
                  <c:v>41165.517500000002</c:v>
                </c:pt>
                <c:pt idx="21">
                  <c:v>40289.2575</c:v>
                </c:pt>
                <c:pt idx="22">
                  <c:v>38873.305000000008</c:v>
                </c:pt>
                <c:pt idx="23">
                  <c:v>37151.995000000003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55-45A6-BF39-C2A5903BB50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'baseLoad(g)'!$G$9:$AD$9</c:f>
              <c:numCache>
                <c:formatCode>General</c:formatCode>
                <c:ptCount val="24"/>
                <c:pt idx="0">
                  <c:v>34065.987500000003</c:v>
                </c:pt>
                <c:pt idx="1">
                  <c:v>32545.397499999999</c:v>
                </c:pt>
                <c:pt idx="2">
                  <c:v>31040.240000000002</c:v>
                </c:pt>
                <c:pt idx="3">
                  <c:v>30424.25</c:v>
                </c:pt>
                <c:pt idx="4">
                  <c:v>30009.912499999999</c:v>
                </c:pt>
                <c:pt idx="5">
                  <c:v>29637.397499999999</c:v>
                </c:pt>
                <c:pt idx="6">
                  <c:v>28313.182499999999</c:v>
                </c:pt>
                <c:pt idx="7">
                  <c:v>28546.837500000001</c:v>
                </c:pt>
                <c:pt idx="8">
                  <c:v>31337.615000000002</c:v>
                </c:pt>
                <c:pt idx="9">
                  <c:v>33685.440000000002</c:v>
                </c:pt>
                <c:pt idx="10">
                  <c:v>35375.712500000001</c:v>
                </c:pt>
                <c:pt idx="11">
                  <c:v>36359.762499999997</c:v>
                </c:pt>
                <c:pt idx="12">
                  <c:v>35828.837500000001</c:v>
                </c:pt>
                <c:pt idx="13">
                  <c:v>36283.550000000003</c:v>
                </c:pt>
                <c:pt idx="14">
                  <c:v>36285.434999999998</c:v>
                </c:pt>
                <c:pt idx="15">
                  <c:v>35802.792500000003</c:v>
                </c:pt>
                <c:pt idx="16">
                  <c:v>35525.402499999997</c:v>
                </c:pt>
                <c:pt idx="17">
                  <c:v>35795.834999999999</c:v>
                </c:pt>
                <c:pt idx="18">
                  <c:v>36306.962500000001</c:v>
                </c:pt>
                <c:pt idx="19">
                  <c:v>37016.457499999997</c:v>
                </c:pt>
                <c:pt idx="20">
                  <c:v>37741.422500000001</c:v>
                </c:pt>
                <c:pt idx="21">
                  <c:v>36977.945</c:v>
                </c:pt>
                <c:pt idx="22">
                  <c:v>35886.25</c:v>
                </c:pt>
                <c:pt idx="23">
                  <c:v>34171.167500000003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55-45A6-BF39-C2A5903BB50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'baseLoad(g)'!$G$10:$AD$10</c:f>
              <c:numCache>
                <c:formatCode>General</c:formatCode>
                <c:ptCount val="24"/>
                <c:pt idx="0">
                  <c:v>35238.269999999997</c:v>
                </c:pt>
                <c:pt idx="1">
                  <c:v>33528.425000000003</c:v>
                </c:pt>
                <c:pt idx="2">
                  <c:v>32322.645</c:v>
                </c:pt>
                <c:pt idx="3">
                  <c:v>31454.2</c:v>
                </c:pt>
                <c:pt idx="4">
                  <c:v>31178.634999999998</c:v>
                </c:pt>
                <c:pt idx="5">
                  <c:v>30642.23</c:v>
                </c:pt>
                <c:pt idx="6">
                  <c:v>30655.285</c:v>
                </c:pt>
                <c:pt idx="7">
                  <c:v>32597.465</c:v>
                </c:pt>
                <c:pt idx="8">
                  <c:v>37860.51</c:v>
                </c:pt>
                <c:pt idx="9">
                  <c:v>40405.72</c:v>
                </c:pt>
                <c:pt idx="10">
                  <c:v>41385.86</c:v>
                </c:pt>
                <c:pt idx="11">
                  <c:v>42244.644999999997</c:v>
                </c:pt>
                <c:pt idx="12">
                  <c:v>40751</c:v>
                </c:pt>
                <c:pt idx="13">
                  <c:v>41415.629999999997</c:v>
                </c:pt>
                <c:pt idx="14">
                  <c:v>42691.695</c:v>
                </c:pt>
                <c:pt idx="15">
                  <c:v>42016.135000000002</c:v>
                </c:pt>
                <c:pt idx="16">
                  <c:v>41986.1</c:v>
                </c:pt>
                <c:pt idx="17">
                  <c:v>41492.815000000002</c:v>
                </c:pt>
                <c:pt idx="18">
                  <c:v>40220.315000000002</c:v>
                </c:pt>
                <c:pt idx="19">
                  <c:v>40571.399999999987</c:v>
                </c:pt>
                <c:pt idx="20">
                  <c:v>41862.379999999997</c:v>
                </c:pt>
                <c:pt idx="21">
                  <c:v>41260.550000000003</c:v>
                </c:pt>
                <c:pt idx="22">
                  <c:v>39417.5</c:v>
                </c:pt>
                <c:pt idx="23">
                  <c:v>37664.269999999997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955-45A6-BF39-C2A5903BB50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'baseLoad(g)'!$G$11:$AD$11</c:f>
              <c:numCache>
                <c:formatCode>General</c:formatCode>
                <c:ptCount val="24"/>
                <c:pt idx="0">
                  <c:v>34687.279999999999</c:v>
                </c:pt>
                <c:pt idx="1">
                  <c:v>32792.375</c:v>
                </c:pt>
                <c:pt idx="2">
                  <c:v>31366.755000000001</c:v>
                </c:pt>
                <c:pt idx="3">
                  <c:v>30513.794999999998</c:v>
                </c:pt>
                <c:pt idx="4">
                  <c:v>30162.16</c:v>
                </c:pt>
                <c:pt idx="5">
                  <c:v>29722.81</c:v>
                </c:pt>
                <c:pt idx="6">
                  <c:v>28801.255000000001</c:v>
                </c:pt>
                <c:pt idx="7">
                  <c:v>29787.924999999999</c:v>
                </c:pt>
                <c:pt idx="8">
                  <c:v>33669.195</c:v>
                </c:pt>
                <c:pt idx="9">
                  <c:v>36626.44</c:v>
                </c:pt>
                <c:pt idx="10">
                  <c:v>38181.404999999999</c:v>
                </c:pt>
                <c:pt idx="11">
                  <c:v>38930.769999999997</c:v>
                </c:pt>
                <c:pt idx="12">
                  <c:v>38232.105000000003</c:v>
                </c:pt>
                <c:pt idx="13">
                  <c:v>38767.485000000001</c:v>
                </c:pt>
                <c:pt idx="14">
                  <c:v>38917.394999999997</c:v>
                </c:pt>
                <c:pt idx="15">
                  <c:v>38185.774999999987</c:v>
                </c:pt>
                <c:pt idx="16">
                  <c:v>37525.934999999998</c:v>
                </c:pt>
                <c:pt idx="17">
                  <c:v>37340.639999999999</c:v>
                </c:pt>
                <c:pt idx="18">
                  <c:v>37289.589999999997</c:v>
                </c:pt>
                <c:pt idx="19">
                  <c:v>37963.089999999997</c:v>
                </c:pt>
                <c:pt idx="20">
                  <c:v>39072.54</c:v>
                </c:pt>
                <c:pt idx="21">
                  <c:v>38459.004999999997</c:v>
                </c:pt>
                <c:pt idx="22">
                  <c:v>36796.014999999999</c:v>
                </c:pt>
                <c:pt idx="23">
                  <c:v>35157.654999999999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955-45A6-BF39-C2A5903BB50A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'baseLoad(g)'!$G$12:$AD$12</c:f>
              <c:numCache>
                <c:formatCode>General</c:formatCode>
                <c:ptCount val="24"/>
                <c:pt idx="0">
                  <c:v>41579.54</c:v>
                </c:pt>
                <c:pt idx="1">
                  <c:v>39226.120000000003</c:v>
                </c:pt>
                <c:pt idx="2">
                  <c:v>37452.28</c:v>
                </c:pt>
                <c:pt idx="3">
                  <c:v>36385.75</c:v>
                </c:pt>
                <c:pt idx="4">
                  <c:v>35789.084999999999</c:v>
                </c:pt>
                <c:pt idx="5">
                  <c:v>34630.074999999997</c:v>
                </c:pt>
                <c:pt idx="6">
                  <c:v>34504.644999999997</c:v>
                </c:pt>
                <c:pt idx="7">
                  <c:v>36896.47</c:v>
                </c:pt>
                <c:pt idx="8">
                  <c:v>42930.144999999997</c:v>
                </c:pt>
                <c:pt idx="9">
                  <c:v>46638.17</c:v>
                </c:pt>
                <c:pt idx="10">
                  <c:v>48589.67</c:v>
                </c:pt>
                <c:pt idx="11">
                  <c:v>49964.7</c:v>
                </c:pt>
                <c:pt idx="12">
                  <c:v>48976.315000000002</c:v>
                </c:pt>
                <c:pt idx="13">
                  <c:v>50057.73</c:v>
                </c:pt>
                <c:pt idx="14">
                  <c:v>51408.345000000001</c:v>
                </c:pt>
                <c:pt idx="15">
                  <c:v>50667.92</c:v>
                </c:pt>
                <c:pt idx="16">
                  <c:v>50745.324999999997</c:v>
                </c:pt>
                <c:pt idx="17">
                  <c:v>49895.805</c:v>
                </c:pt>
                <c:pt idx="18">
                  <c:v>48193.65</c:v>
                </c:pt>
                <c:pt idx="19">
                  <c:v>47709.404999999999</c:v>
                </c:pt>
                <c:pt idx="20">
                  <c:v>48787.595000000001</c:v>
                </c:pt>
                <c:pt idx="21">
                  <c:v>48690.964999999997</c:v>
                </c:pt>
                <c:pt idx="22">
                  <c:v>46457.904999999999</c:v>
                </c:pt>
                <c:pt idx="23">
                  <c:v>44778.28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955-45A6-BF39-C2A5903BB50A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'baseLoad(g)'!$G$13:$AD$13</c:f>
              <c:numCache>
                <c:formatCode>General</c:formatCode>
                <c:ptCount val="24"/>
                <c:pt idx="0">
                  <c:v>39465.149999999987</c:v>
                </c:pt>
                <c:pt idx="1">
                  <c:v>37672.639999999999</c:v>
                </c:pt>
                <c:pt idx="2">
                  <c:v>36066.915000000001</c:v>
                </c:pt>
                <c:pt idx="3">
                  <c:v>34791.699999999997</c:v>
                </c:pt>
                <c:pt idx="4">
                  <c:v>33960.355000000003</c:v>
                </c:pt>
                <c:pt idx="5">
                  <c:v>32485.63</c:v>
                </c:pt>
                <c:pt idx="6">
                  <c:v>32063.53</c:v>
                </c:pt>
                <c:pt idx="7">
                  <c:v>33078.565000000002</c:v>
                </c:pt>
                <c:pt idx="8">
                  <c:v>36147.195</c:v>
                </c:pt>
                <c:pt idx="9">
                  <c:v>38748.394999999997</c:v>
                </c:pt>
                <c:pt idx="10">
                  <c:v>40592.22</c:v>
                </c:pt>
                <c:pt idx="11">
                  <c:v>41803.855000000003</c:v>
                </c:pt>
                <c:pt idx="12">
                  <c:v>41481.154999999999</c:v>
                </c:pt>
                <c:pt idx="13">
                  <c:v>42083.785000000003</c:v>
                </c:pt>
                <c:pt idx="14">
                  <c:v>42604.324999999997</c:v>
                </c:pt>
                <c:pt idx="15">
                  <c:v>42194.8</c:v>
                </c:pt>
                <c:pt idx="16">
                  <c:v>41694.93</c:v>
                </c:pt>
                <c:pt idx="17">
                  <c:v>41498.07</c:v>
                </c:pt>
                <c:pt idx="18">
                  <c:v>41422.509999999987</c:v>
                </c:pt>
                <c:pt idx="19">
                  <c:v>41532.184999999998</c:v>
                </c:pt>
                <c:pt idx="20">
                  <c:v>42457.165000000001</c:v>
                </c:pt>
                <c:pt idx="21">
                  <c:v>42492.195</c:v>
                </c:pt>
                <c:pt idx="22">
                  <c:v>40914.15</c:v>
                </c:pt>
                <c:pt idx="23">
                  <c:v>38999.360000000001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955-45A6-BF39-C2A5903BB50A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'baseLoad(g)'!$G$14:$AD$14</c:f>
              <c:numCache>
                <c:formatCode>General</c:formatCode>
                <c:ptCount val="24"/>
                <c:pt idx="0">
                  <c:v>45712.392500000002</c:v>
                </c:pt>
                <c:pt idx="1">
                  <c:v>43683.592499999999</c:v>
                </c:pt>
                <c:pt idx="2">
                  <c:v>41970.214999999997</c:v>
                </c:pt>
                <c:pt idx="3">
                  <c:v>40821.135000000002</c:v>
                </c:pt>
                <c:pt idx="4">
                  <c:v>39905.7425</c:v>
                </c:pt>
                <c:pt idx="5">
                  <c:v>38974.582499999997</c:v>
                </c:pt>
                <c:pt idx="6">
                  <c:v>38511.142500000002</c:v>
                </c:pt>
                <c:pt idx="7">
                  <c:v>40570.925000000003</c:v>
                </c:pt>
                <c:pt idx="8">
                  <c:v>46977.495000000003</c:v>
                </c:pt>
                <c:pt idx="9">
                  <c:v>51063.91</c:v>
                </c:pt>
                <c:pt idx="10">
                  <c:v>53011.602499999994</c:v>
                </c:pt>
                <c:pt idx="11">
                  <c:v>54575.519999999997</c:v>
                </c:pt>
                <c:pt idx="12">
                  <c:v>53611.084999999999</c:v>
                </c:pt>
                <c:pt idx="13">
                  <c:v>54797.56</c:v>
                </c:pt>
                <c:pt idx="14">
                  <c:v>56084.92</c:v>
                </c:pt>
                <c:pt idx="15">
                  <c:v>55741.247499999998</c:v>
                </c:pt>
                <c:pt idx="16">
                  <c:v>55218.967499999999</c:v>
                </c:pt>
                <c:pt idx="17">
                  <c:v>54048.42</c:v>
                </c:pt>
                <c:pt idx="18">
                  <c:v>52207.107499999998</c:v>
                </c:pt>
                <c:pt idx="19">
                  <c:v>51558.02</c:v>
                </c:pt>
                <c:pt idx="20">
                  <c:v>52333.044999999998</c:v>
                </c:pt>
                <c:pt idx="21">
                  <c:v>51973.727500000001</c:v>
                </c:pt>
                <c:pt idx="22">
                  <c:v>50413.727500000001</c:v>
                </c:pt>
                <c:pt idx="23">
                  <c:v>48392.117500000008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955-45A6-BF39-C2A5903BB50A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'baseLoad(g)'!$G$15:$AD$15</c:f>
              <c:numCache>
                <c:formatCode>General</c:formatCode>
                <c:ptCount val="24"/>
                <c:pt idx="0">
                  <c:v>44464.375</c:v>
                </c:pt>
                <c:pt idx="1">
                  <c:v>42469.004999999997</c:v>
                </c:pt>
                <c:pt idx="2">
                  <c:v>40832.415000000001</c:v>
                </c:pt>
                <c:pt idx="3">
                  <c:v>39516.394999999997</c:v>
                </c:pt>
                <c:pt idx="4">
                  <c:v>38583.82</c:v>
                </c:pt>
                <c:pt idx="5">
                  <c:v>37346.025000000001</c:v>
                </c:pt>
                <c:pt idx="6">
                  <c:v>36271.074999999997</c:v>
                </c:pt>
                <c:pt idx="7">
                  <c:v>37628.464999999997</c:v>
                </c:pt>
                <c:pt idx="8">
                  <c:v>41414.699999999997</c:v>
                </c:pt>
                <c:pt idx="9">
                  <c:v>45215.585000000006</c:v>
                </c:pt>
                <c:pt idx="10">
                  <c:v>47474.365000000013</c:v>
                </c:pt>
                <c:pt idx="11">
                  <c:v>48815.98</c:v>
                </c:pt>
                <c:pt idx="12">
                  <c:v>48564.014999999999</c:v>
                </c:pt>
                <c:pt idx="13">
                  <c:v>49305.315000000002</c:v>
                </c:pt>
                <c:pt idx="14">
                  <c:v>49606.09</c:v>
                </c:pt>
                <c:pt idx="15">
                  <c:v>48940.684999999998</c:v>
                </c:pt>
                <c:pt idx="16">
                  <c:v>48387.855000000003</c:v>
                </c:pt>
                <c:pt idx="17">
                  <c:v>47951.08</c:v>
                </c:pt>
                <c:pt idx="18">
                  <c:v>47897.46</c:v>
                </c:pt>
                <c:pt idx="19">
                  <c:v>47656.789999999994</c:v>
                </c:pt>
                <c:pt idx="20">
                  <c:v>48907.595000000001</c:v>
                </c:pt>
                <c:pt idx="21">
                  <c:v>48804.81</c:v>
                </c:pt>
                <c:pt idx="22">
                  <c:v>47188.61</c:v>
                </c:pt>
                <c:pt idx="23">
                  <c:v>45363.345000000001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955-45A6-BF39-C2A5903BB50A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'baseLoad(g)'!$G$16:$AD$16</c:f>
              <c:numCache>
                <c:formatCode>General</c:formatCode>
                <c:ptCount val="24"/>
                <c:pt idx="0">
                  <c:v>44391.66</c:v>
                </c:pt>
                <c:pt idx="1">
                  <c:v>42481.855000000003</c:v>
                </c:pt>
                <c:pt idx="2">
                  <c:v>40894.455000000002</c:v>
                </c:pt>
                <c:pt idx="3">
                  <c:v>39674.745000000003</c:v>
                </c:pt>
                <c:pt idx="4">
                  <c:v>38848.839999999997</c:v>
                </c:pt>
                <c:pt idx="5">
                  <c:v>38208.404999999999</c:v>
                </c:pt>
                <c:pt idx="6">
                  <c:v>37569.040000000001</c:v>
                </c:pt>
                <c:pt idx="7">
                  <c:v>39485.414999999994</c:v>
                </c:pt>
                <c:pt idx="8">
                  <c:v>45650.294999999998</c:v>
                </c:pt>
                <c:pt idx="9">
                  <c:v>49217.695</c:v>
                </c:pt>
                <c:pt idx="10">
                  <c:v>51025.3</c:v>
                </c:pt>
                <c:pt idx="11">
                  <c:v>52225.044999999998</c:v>
                </c:pt>
                <c:pt idx="12">
                  <c:v>51568.305</c:v>
                </c:pt>
                <c:pt idx="13">
                  <c:v>52729.024999999987</c:v>
                </c:pt>
                <c:pt idx="14">
                  <c:v>53932.14</c:v>
                </c:pt>
                <c:pt idx="15">
                  <c:v>53904.100000000013</c:v>
                </c:pt>
                <c:pt idx="16">
                  <c:v>53658.97</c:v>
                </c:pt>
                <c:pt idx="17">
                  <c:v>52635.59</c:v>
                </c:pt>
                <c:pt idx="18">
                  <c:v>51044.29</c:v>
                </c:pt>
                <c:pt idx="19">
                  <c:v>50937.48</c:v>
                </c:pt>
                <c:pt idx="20">
                  <c:v>51595.71</c:v>
                </c:pt>
                <c:pt idx="21">
                  <c:v>50513.8</c:v>
                </c:pt>
                <c:pt idx="22">
                  <c:v>49028.38</c:v>
                </c:pt>
                <c:pt idx="23">
                  <c:v>46958.514999999999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955-45A6-BF39-C2A5903BB50A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'baseLoad(g)'!$G$17:$AD$17</c:f>
              <c:numCache>
                <c:formatCode>General</c:formatCode>
                <c:ptCount val="24"/>
                <c:pt idx="0">
                  <c:v>42896.807500000003</c:v>
                </c:pt>
                <c:pt idx="1">
                  <c:v>41068.625</c:v>
                </c:pt>
                <c:pt idx="2">
                  <c:v>39354.35</c:v>
                </c:pt>
                <c:pt idx="3">
                  <c:v>38095.574999999997</c:v>
                </c:pt>
                <c:pt idx="4">
                  <c:v>37239.61</c:v>
                </c:pt>
                <c:pt idx="5">
                  <c:v>36588.262499999997</c:v>
                </c:pt>
                <c:pt idx="6">
                  <c:v>35555.582499999997</c:v>
                </c:pt>
                <c:pt idx="7">
                  <c:v>36091.712499999987</c:v>
                </c:pt>
                <c:pt idx="8">
                  <c:v>39221.5075</c:v>
                </c:pt>
                <c:pt idx="9">
                  <c:v>42361.19</c:v>
                </c:pt>
                <c:pt idx="10">
                  <c:v>44340.212500000001</c:v>
                </c:pt>
                <c:pt idx="11">
                  <c:v>45466.73</c:v>
                </c:pt>
                <c:pt idx="12">
                  <c:v>45281.6875</c:v>
                </c:pt>
                <c:pt idx="13">
                  <c:v>45926.904999999999</c:v>
                </c:pt>
                <c:pt idx="14">
                  <c:v>46503.85</c:v>
                </c:pt>
                <c:pt idx="15">
                  <c:v>46373.385000000002</c:v>
                </c:pt>
                <c:pt idx="16">
                  <c:v>45992.597500000003</c:v>
                </c:pt>
                <c:pt idx="17">
                  <c:v>45913.57</c:v>
                </c:pt>
                <c:pt idx="18">
                  <c:v>46039.677500000013</c:v>
                </c:pt>
                <c:pt idx="19">
                  <c:v>46358.53</c:v>
                </c:pt>
                <c:pt idx="20">
                  <c:v>47537.605000000003</c:v>
                </c:pt>
                <c:pt idx="21">
                  <c:v>46887.042500000003</c:v>
                </c:pt>
                <c:pt idx="22">
                  <c:v>45392.732499999998</c:v>
                </c:pt>
                <c:pt idx="23">
                  <c:v>43249.525000000001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955-45A6-BF39-C2A5903BB50A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'baseLoad(g)'!$G$18:$AD$18</c:f>
              <c:numCache>
                <c:formatCode>General</c:formatCode>
                <c:ptCount val="24"/>
                <c:pt idx="0">
                  <c:v>37888.300000000003</c:v>
                </c:pt>
                <c:pt idx="1">
                  <c:v>36199.165000000001</c:v>
                </c:pt>
                <c:pt idx="2">
                  <c:v>34928.565000000002</c:v>
                </c:pt>
                <c:pt idx="3">
                  <c:v>33984.519999999997</c:v>
                </c:pt>
                <c:pt idx="4">
                  <c:v>33496.725000000013</c:v>
                </c:pt>
                <c:pt idx="5">
                  <c:v>33568.415000000001</c:v>
                </c:pt>
                <c:pt idx="6">
                  <c:v>33561.464999999997</c:v>
                </c:pt>
                <c:pt idx="7">
                  <c:v>35227.574999999997</c:v>
                </c:pt>
                <c:pt idx="8">
                  <c:v>40747.535000000003</c:v>
                </c:pt>
                <c:pt idx="9">
                  <c:v>43866.71</c:v>
                </c:pt>
                <c:pt idx="10">
                  <c:v>45152.305</c:v>
                </c:pt>
                <c:pt idx="11">
                  <c:v>46249.074999999997</c:v>
                </c:pt>
                <c:pt idx="12">
                  <c:v>45211.695</c:v>
                </c:pt>
                <c:pt idx="13">
                  <c:v>46431.95</c:v>
                </c:pt>
                <c:pt idx="14">
                  <c:v>47725.82</c:v>
                </c:pt>
                <c:pt idx="15">
                  <c:v>47281.855000000003</c:v>
                </c:pt>
                <c:pt idx="16">
                  <c:v>47524.514999999999</c:v>
                </c:pt>
                <c:pt idx="17">
                  <c:v>47195.495000000003</c:v>
                </c:pt>
                <c:pt idx="18">
                  <c:v>45752.19</c:v>
                </c:pt>
                <c:pt idx="19">
                  <c:v>46190.54</c:v>
                </c:pt>
                <c:pt idx="20">
                  <c:v>45698.985000000001</c:v>
                </c:pt>
                <c:pt idx="21">
                  <c:v>44218.87</c:v>
                </c:pt>
                <c:pt idx="22">
                  <c:v>42608.785000000003</c:v>
                </c:pt>
                <c:pt idx="23">
                  <c:v>40683.47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955-45A6-BF39-C2A5903BB50A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'baseLoad(g)'!$G$19:$AD$19</c:f>
              <c:numCache>
                <c:formatCode>General</c:formatCode>
                <c:ptCount val="24"/>
                <c:pt idx="0">
                  <c:v>38201.67</c:v>
                </c:pt>
                <c:pt idx="1">
                  <c:v>36309.324999999997</c:v>
                </c:pt>
                <c:pt idx="2">
                  <c:v>34899.629999999997</c:v>
                </c:pt>
                <c:pt idx="3">
                  <c:v>33802.71</c:v>
                </c:pt>
                <c:pt idx="4">
                  <c:v>33215.089999999997</c:v>
                </c:pt>
                <c:pt idx="5">
                  <c:v>33000.509999999987</c:v>
                </c:pt>
                <c:pt idx="6">
                  <c:v>32255.3</c:v>
                </c:pt>
                <c:pt idx="7">
                  <c:v>32596.044999999998</c:v>
                </c:pt>
                <c:pt idx="8">
                  <c:v>35269.815000000002</c:v>
                </c:pt>
                <c:pt idx="9">
                  <c:v>37833.17</c:v>
                </c:pt>
                <c:pt idx="10">
                  <c:v>39705.57</c:v>
                </c:pt>
                <c:pt idx="11">
                  <c:v>40923.885000000002</c:v>
                </c:pt>
                <c:pt idx="12">
                  <c:v>40932.25</c:v>
                </c:pt>
                <c:pt idx="13">
                  <c:v>41870.885000000002</c:v>
                </c:pt>
                <c:pt idx="14">
                  <c:v>42425.259999999987</c:v>
                </c:pt>
                <c:pt idx="15">
                  <c:v>42049.485000000001</c:v>
                </c:pt>
                <c:pt idx="16">
                  <c:v>41629.85</c:v>
                </c:pt>
                <c:pt idx="17">
                  <c:v>41451.375</c:v>
                </c:pt>
                <c:pt idx="18">
                  <c:v>41624.904999999999</c:v>
                </c:pt>
                <c:pt idx="19">
                  <c:v>42896.59</c:v>
                </c:pt>
                <c:pt idx="20">
                  <c:v>42851.8</c:v>
                </c:pt>
                <c:pt idx="21">
                  <c:v>41558.78</c:v>
                </c:pt>
                <c:pt idx="22">
                  <c:v>39734.080000000002</c:v>
                </c:pt>
                <c:pt idx="23">
                  <c:v>37858.31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955-45A6-BF39-C2A5903BB50A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'baseLoad(g)'!$G$20:$AD$20</c:f>
              <c:numCache>
                <c:formatCode>General</c:formatCode>
                <c:ptCount val="24"/>
                <c:pt idx="0">
                  <c:v>34130.120000000003</c:v>
                </c:pt>
                <c:pt idx="1">
                  <c:v>32611.205000000002</c:v>
                </c:pt>
                <c:pt idx="2">
                  <c:v>31460.38</c:v>
                </c:pt>
                <c:pt idx="3">
                  <c:v>30755.96</c:v>
                </c:pt>
                <c:pt idx="4">
                  <c:v>30632.514999999999</c:v>
                </c:pt>
                <c:pt idx="5">
                  <c:v>30965.355</c:v>
                </c:pt>
                <c:pt idx="6">
                  <c:v>32048.05</c:v>
                </c:pt>
                <c:pt idx="7">
                  <c:v>33628.235000000001</c:v>
                </c:pt>
                <c:pt idx="8">
                  <c:v>38362.769999999997</c:v>
                </c:pt>
                <c:pt idx="9">
                  <c:v>40452.480000000003</c:v>
                </c:pt>
                <c:pt idx="10">
                  <c:v>41325.055</c:v>
                </c:pt>
                <c:pt idx="11">
                  <c:v>41553.254999999997</c:v>
                </c:pt>
                <c:pt idx="12">
                  <c:v>39465.47</c:v>
                </c:pt>
                <c:pt idx="13">
                  <c:v>40210.65</c:v>
                </c:pt>
                <c:pt idx="14">
                  <c:v>41168.875</c:v>
                </c:pt>
                <c:pt idx="15">
                  <c:v>41257.464999999997</c:v>
                </c:pt>
                <c:pt idx="16">
                  <c:v>41918.144999999997</c:v>
                </c:pt>
                <c:pt idx="17">
                  <c:v>42786.264999999999</c:v>
                </c:pt>
                <c:pt idx="18">
                  <c:v>43092.875</c:v>
                </c:pt>
                <c:pt idx="19">
                  <c:v>42588.514999999999</c:v>
                </c:pt>
                <c:pt idx="20">
                  <c:v>41411.800000000003</c:v>
                </c:pt>
                <c:pt idx="21">
                  <c:v>40011.660000000003</c:v>
                </c:pt>
                <c:pt idx="22">
                  <c:v>38476.664999999994</c:v>
                </c:pt>
                <c:pt idx="23">
                  <c:v>36587.845000000001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955-45A6-BF39-C2A5903BB50A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'baseLoad(g)'!$G$21:$AD$21</c:f>
              <c:numCache>
                <c:formatCode>General</c:formatCode>
                <c:ptCount val="24"/>
                <c:pt idx="0">
                  <c:v>33538.642500000002</c:v>
                </c:pt>
                <c:pt idx="1">
                  <c:v>31914.232499999998</c:v>
                </c:pt>
                <c:pt idx="2">
                  <c:v>30584.842499999999</c:v>
                </c:pt>
                <c:pt idx="3">
                  <c:v>29900.307499999999</c:v>
                </c:pt>
                <c:pt idx="4">
                  <c:v>29495.084999999999</c:v>
                </c:pt>
                <c:pt idx="5">
                  <c:v>29670.377499999999</c:v>
                </c:pt>
                <c:pt idx="6">
                  <c:v>30179.435000000001</c:v>
                </c:pt>
                <c:pt idx="7">
                  <c:v>30723.01</c:v>
                </c:pt>
                <c:pt idx="8">
                  <c:v>33843.584999999999</c:v>
                </c:pt>
                <c:pt idx="9">
                  <c:v>36081.057500000003</c:v>
                </c:pt>
                <c:pt idx="10">
                  <c:v>37053.3825</c:v>
                </c:pt>
                <c:pt idx="11">
                  <c:v>37485.824999999997</c:v>
                </c:pt>
                <c:pt idx="12">
                  <c:v>36436.4925</c:v>
                </c:pt>
                <c:pt idx="13">
                  <c:v>36688.57</c:v>
                </c:pt>
                <c:pt idx="14">
                  <c:v>37072.207499999997</c:v>
                </c:pt>
                <c:pt idx="15">
                  <c:v>36863.1</c:v>
                </c:pt>
                <c:pt idx="16">
                  <c:v>37183.372499999998</c:v>
                </c:pt>
                <c:pt idx="17">
                  <c:v>38417.785000000003</c:v>
                </c:pt>
                <c:pt idx="18">
                  <c:v>40026.54</c:v>
                </c:pt>
                <c:pt idx="19">
                  <c:v>39439.047500000001</c:v>
                </c:pt>
                <c:pt idx="20">
                  <c:v>38313.037499999999</c:v>
                </c:pt>
                <c:pt idx="21">
                  <c:v>37188.352500000001</c:v>
                </c:pt>
                <c:pt idx="22">
                  <c:v>36018.26</c:v>
                </c:pt>
                <c:pt idx="23">
                  <c:v>34244.317499999997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955-45A6-BF39-C2A5903BB50A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'baseLoad(g)'!$G$22:$AD$22</c:f>
              <c:numCache>
                <c:formatCode>General</c:formatCode>
                <c:ptCount val="24"/>
                <c:pt idx="0">
                  <c:v>36385.710000000006</c:v>
                </c:pt>
                <c:pt idx="1">
                  <c:v>34510.735000000001</c:v>
                </c:pt>
                <c:pt idx="2">
                  <c:v>33217.025000000001</c:v>
                </c:pt>
                <c:pt idx="3">
                  <c:v>32395.325000000001</c:v>
                </c:pt>
                <c:pt idx="4">
                  <c:v>32296.560000000001</c:v>
                </c:pt>
                <c:pt idx="5">
                  <c:v>32702.685000000001</c:v>
                </c:pt>
                <c:pt idx="6">
                  <c:v>34162.855000000003</c:v>
                </c:pt>
                <c:pt idx="7">
                  <c:v>36719.605000000003</c:v>
                </c:pt>
                <c:pt idx="8">
                  <c:v>41943.09</c:v>
                </c:pt>
                <c:pt idx="9">
                  <c:v>44340.264999999999</c:v>
                </c:pt>
                <c:pt idx="10">
                  <c:v>44701.004999999997</c:v>
                </c:pt>
                <c:pt idx="11">
                  <c:v>45178.044999999998</c:v>
                </c:pt>
                <c:pt idx="12">
                  <c:v>43446.58</c:v>
                </c:pt>
                <c:pt idx="13">
                  <c:v>43329.29</c:v>
                </c:pt>
                <c:pt idx="14">
                  <c:v>44405.294999999998</c:v>
                </c:pt>
                <c:pt idx="15">
                  <c:v>44464.87</c:v>
                </c:pt>
                <c:pt idx="16">
                  <c:v>45383.794999999998</c:v>
                </c:pt>
                <c:pt idx="17">
                  <c:v>46724.03</c:v>
                </c:pt>
                <c:pt idx="18">
                  <c:v>46202.915000000001</c:v>
                </c:pt>
                <c:pt idx="19">
                  <c:v>44842.995000000003</c:v>
                </c:pt>
                <c:pt idx="20">
                  <c:v>43779.21</c:v>
                </c:pt>
                <c:pt idx="21">
                  <c:v>42667.644999999997</c:v>
                </c:pt>
                <c:pt idx="22">
                  <c:v>41112.68</c:v>
                </c:pt>
                <c:pt idx="23">
                  <c:v>39073.705000000002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955-45A6-BF39-C2A5903BB50A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'baseLoad(g)'!$G$23:$AD$23</c:f>
              <c:numCache>
                <c:formatCode>General</c:formatCode>
                <c:ptCount val="24"/>
                <c:pt idx="0">
                  <c:v>35733.004999999997</c:v>
                </c:pt>
                <c:pt idx="1">
                  <c:v>33927.360000000001</c:v>
                </c:pt>
                <c:pt idx="2">
                  <c:v>32686.055</c:v>
                </c:pt>
                <c:pt idx="3">
                  <c:v>31736.985000000001</c:v>
                </c:pt>
                <c:pt idx="4">
                  <c:v>31188.555</c:v>
                </c:pt>
                <c:pt idx="5">
                  <c:v>31541.22</c:v>
                </c:pt>
                <c:pt idx="6">
                  <c:v>32340.97</c:v>
                </c:pt>
                <c:pt idx="7">
                  <c:v>32449.485000000001</c:v>
                </c:pt>
                <c:pt idx="8">
                  <c:v>35550.639999999999</c:v>
                </c:pt>
                <c:pt idx="9">
                  <c:v>37913.31</c:v>
                </c:pt>
                <c:pt idx="10">
                  <c:v>39311.235000000001</c:v>
                </c:pt>
                <c:pt idx="11">
                  <c:v>40339.414999999994</c:v>
                </c:pt>
                <c:pt idx="12">
                  <c:v>39128.6</c:v>
                </c:pt>
                <c:pt idx="13">
                  <c:v>39432.264999999999</c:v>
                </c:pt>
                <c:pt idx="14">
                  <c:v>39313.56</c:v>
                </c:pt>
                <c:pt idx="15">
                  <c:v>38738.165000000001</c:v>
                </c:pt>
                <c:pt idx="16">
                  <c:v>39278.394999999997</c:v>
                </c:pt>
                <c:pt idx="17">
                  <c:v>41149.525000000001</c:v>
                </c:pt>
                <c:pt idx="18">
                  <c:v>42332.51</c:v>
                </c:pt>
                <c:pt idx="19">
                  <c:v>41452.335000000006</c:v>
                </c:pt>
                <c:pt idx="20">
                  <c:v>40476.845000000001</c:v>
                </c:pt>
                <c:pt idx="21">
                  <c:v>39510.714999999997</c:v>
                </c:pt>
                <c:pt idx="22">
                  <c:v>38258.89</c:v>
                </c:pt>
                <c:pt idx="23">
                  <c:v>36181.259999999987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955-45A6-BF39-C2A5903BB50A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'baseLoad(g)'!$G$24:$AD$24</c:f>
              <c:numCache>
                <c:formatCode>General</c:formatCode>
                <c:ptCount val="24"/>
                <c:pt idx="0">
                  <c:v>37441.542500000003</c:v>
                </c:pt>
                <c:pt idx="1">
                  <c:v>35410.565000000002</c:v>
                </c:pt>
                <c:pt idx="2">
                  <c:v>34141.142500000002</c:v>
                </c:pt>
                <c:pt idx="3">
                  <c:v>33307.315000000002</c:v>
                </c:pt>
                <c:pt idx="4">
                  <c:v>33037.894999999997</c:v>
                </c:pt>
                <c:pt idx="5">
                  <c:v>33424.97</c:v>
                </c:pt>
                <c:pt idx="6">
                  <c:v>34903.662500000013</c:v>
                </c:pt>
                <c:pt idx="7">
                  <c:v>38211.835000000006</c:v>
                </c:pt>
                <c:pt idx="8">
                  <c:v>43723.467499999999</c:v>
                </c:pt>
                <c:pt idx="9">
                  <c:v>46576</c:v>
                </c:pt>
                <c:pt idx="10">
                  <c:v>47583.252500000002</c:v>
                </c:pt>
                <c:pt idx="11">
                  <c:v>47876.914999999994</c:v>
                </c:pt>
                <c:pt idx="12">
                  <c:v>46372.767500000002</c:v>
                </c:pt>
                <c:pt idx="13">
                  <c:v>46623.122499999998</c:v>
                </c:pt>
                <c:pt idx="14">
                  <c:v>47256.915000000001</c:v>
                </c:pt>
                <c:pt idx="15">
                  <c:v>47098.557500000003</c:v>
                </c:pt>
                <c:pt idx="16">
                  <c:v>48072.235000000001</c:v>
                </c:pt>
                <c:pt idx="17">
                  <c:v>49162.25</c:v>
                </c:pt>
                <c:pt idx="18">
                  <c:v>47810.512499999997</c:v>
                </c:pt>
                <c:pt idx="19">
                  <c:v>46271.872499999998</c:v>
                </c:pt>
                <c:pt idx="20">
                  <c:v>45246.175000000003</c:v>
                </c:pt>
                <c:pt idx="21">
                  <c:v>43988.555</c:v>
                </c:pt>
                <c:pt idx="22">
                  <c:v>42302.002500000002</c:v>
                </c:pt>
                <c:pt idx="23">
                  <c:v>40261.527499999997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955-45A6-BF39-C2A5903BB50A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'baseLoad(g)'!$G$25:$AD$25</c:f>
              <c:numCache>
                <c:formatCode>General</c:formatCode>
                <c:ptCount val="24"/>
                <c:pt idx="0">
                  <c:v>37141.095000000001</c:v>
                </c:pt>
                <c:pt idx="1">
                  <c:v>35040.254999999997</c:v>
                </c:pt>
                <c:pt idx="2">
                  <c:v>33472.18</c:v>
                </c:pt>
                <c:pt idx="3">
                  <c:v>32435.9</c:v>
                </c:pt>
                <c:pt idx="4">
                  <c:v>31964.65</c:v>
                </c:pt>
                <c:pt idx="5">
                  <c:v>31984.65</c:v>
                </c:pt>
                <c:pt idx="6">
                  <c:v>32487.16</c:v>
                </c:pt>
                <c:pt idx="7">
                  <c:v>33329.99</c:v>
                </c:pt>
                <c:pt idx="8">
                  <c:v>34926.975000000013</c:v>
                </c:pt>
                <c:pt idx="9">
                  <c:v>37166.720000000001</c:v>
                </c:pt>
                <c:pt idx="10">
                  <c:v>39351.565000000002</c:v>
                </c:pt>
                <c:pt idx="11">
                  <c:v>40665.365000000013</c:v>
                </c:pt>
                <c:pt idx="12">
                  <c:v>40633.49</c:v>
                </c:pt>
                <c:pt idx="13">
                  <c:v>41239.384999999987</c:v>
                </c:pt>
                <c:pt idx="14">
                  <c:v>41278.384999999987</c:v>
                </c:pt>
                <c:pt idx="15">
                  <c:v>41209.47</c:v>
                </c:pt>
                <c:pt idx="16">
                  <c:v>41595.035000000003</c:v>
                </c:pt>
                <c:pt idx="17">
                  <c:v>43302.544999999998</c:v>
                </c:pt>
                <c:pt idx="18">
                  <c:v>43661.485000000001</c:v>
                </c:pt>
                <c:pt idx="19">
                  <c:v>42854.75</c:v>
                </c:pt>
                <c:pt idx="20">
                  <c:v>41907.894999999997</c:v>
                </c:pt>
                <c:pt idx="21">
                  <c:v>40787.794999999998</c:v>
                </c:pt>
                <c:pt idx="22">
                  <c:v>39510.43</c:v>
                </c:pt>
                <c:pt idx="23">
                  <c:v>37529.625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955-45A6-BF39-C2A5903BB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46288"/>
        <c:axId val="65141488"/>
      </c:lineChart>
      <c:catAx>
        <c:axId val="65146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41488"/>
        <c:crosses val="autoZero"/>
        <c:auto val="1"/>
        <c:lblAlgn val="ctr"/>
        <c:lblOffset val="100"/>
        <c:noMultiLvlLbl val="0"/>
      </c:catAx>
      <c:valAx>
        <c:axId val="6514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4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'baseLoadWeight(g,b)'!$B$1</c:f>
              <c:strCache>
                <c:ptCount val="1"/>
                <c:pt idx="0">
                  <c:v>b1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'baseLoadWeight(g,b)'!$B$2:$B$25</c:f>
              <c:numCache>
                <c:formatCode>0.0%</c:formatCode>
                <c:ptCount val="24"/>
                <c:pt idx="0">
                  <c:v>0.26426668570564249</c:v>
                </c:pt>
                <c:pt idx="1">
                  <c:v>0.26426668570564249</c:v>
                </c:pt>
                <c:pt idx="2">
                  <c:v>0.27480961634007439</c:v>
                </c:pt>
                <c:pt idx="3">
                  <c:v>0.27480961634007439</c:v>
                </c:pt>
                <c:pt idx="4">
                  <c:v>0.27903926738708162</c:v>
                </c:pt>
                <c:pt idx="5">
                  <c:v>0.27903926738708162</c:v>
                </c:pt>
                <c:pt idx="6">
                  <c:v>0.27094272976378808</c:v>
                </c:pt>
                <c:pt idx="7">
                  <c:v>0.27094272976378808</c:v>
                </c:pt>
                <c:pt idx="8">
                  <c:v>0.25770448535113194</c:v>
                </c:pt>
                <c:pt idx="9">
                  <c:v>0.25770448535113194</c:v>
                </c:pt>
                <c:pt idx="10">
                  <c:v>0.24368963789927719</c:v>
                </c:pt>
                <c:pt idx="11">
                  <c:v>0.24368963789927719</c:v>
                </c:pt>
                <c:pt idx="12">
                  <c:v>0.227373765512562</c:v>
                </c:pt>
                <c:pt idx="13">
                  <c:v>0.227373765512562</c:v>
                </c:pt>
                <c:pt idx="14">
                  <c:v>0.21066473094005922</c:v>
                </c:pt>
                <c:pt idx="15">
                  <c:v>0.21066473094005922</c:v>
                </c:pt>
                <c:pt idx="16">
                  <c:v>0.2256903285552104</c:v>
                </c:pt>
                <c:pt idx="17">
                  <c:v>0.2256903285552104</c:v>
                </c:pt>
                <c:pt idx="18">
                  <c:v>0.2515297045718663</c:v>
                </c:pt>
                <c:pt idx="19">
                  <c:v>0.2515297045718663</c:v>
                </c:pt>
                <c:pt idx="20">
                  <c:v>0.25605505551084196</c:v>
                </c:pt>
                <c:pt idx="21">
                  <c:v>0.25605505551084196</c:v>
                </c:pt>
                <c:pt idx="22">
                  <c:v>0.25245062765581111</c:v>
                </c:pt>
                <c:pt idx="23">
                  <c:v>0.25245062765581111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4-4BA3-A937-AB74D3BDF2FB}"/>
            </c:ext>
          </c:extLst>
        </c:ser>
        <c:ser>
          <c:idx val="1"/>
          <c:order val="1"/>
          <c:tx>
            <c:strRef>
              <c:f>'baseLoadWeight(g,b)'!$C$1</c:f>
              <c:strCache>
                <c:ptCount val="1"/>
                <c:pt idx="0">
                  <c:v>b2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'baseLoadWeight(g,b)'!$C$2:$C$25</c:f>
              <c:numCache>
                <c:formatCode>0.0%</c:formatCode>
                <c:ptCount val="24"/>
                <c:pt idx="0">
                  <c:v>7.4029404501341239E-2</c:v>
                </c:pt>
                <c:pt idx="1">
                  <c:v>7.4029404501341239E-2</c:v>
                </c:pt>
                <c:pt idx="2">
                  <c:v>7.4889558044634943E-2</c:v>
                </c:pt>
                <c:pt idx="3">
                  <c:v>7.4889558044634943E-2</c:v>
                </c:pt>
                <c:pt idx="4">
                  <c:v>7.5668820105870852E-2</c:v>
                </c:pt>
                <c:pt idx="5">
                  <c:v>7.5668820105870852E-2</c:v>
                </c:pt>
                <c:pt idx="6">
                  <c:v>7.4003932832557573E-2</c:v>
                </c:pt>
                <c:pt idx="7">
                  <c:v>7.4003932832557573E-2</c:v>
                </c:pt>
                <c:pt idx="8">
                  <c:v>7.1879402077529866E-2</c:v>
                </c:pt>
                <c:pt idx="9">
                  <c:v>7.1879402077529866E-2</c:v>
                </c:pt>
                <c:pt idx="10">
                  <c:v>7.0570645422165124E-2</c:v>
                </c:pt>
                <c:pt idx="11">
                  <c:v>7.0570645422165124E-2</c:v>
                </c:pt>
                <c:pt idx="12">
                  <c:v>5.198084674673098E-2</c:v>
                </c:pt>
                <c:pt idx="13">
                  <c:v>5.198084674673098E-2</c:v>
                </c:pt>
                <c:pt idx="14">
                  <c:v>6.5228747150211902E-2</c:v>
                </c:pt>
                <c:pt idx="15">
                  <c:v>6.5228747150211902E-2</c:v>
                </c:pt>
                <c:pt idx="16">
                  <c:v>6.7580468735803575E-2</c:v>
                </c:pt>
                <c:pt idx="17">
                  <c:v>6.7580468735803575E-2</c:v>
                </c:pt>
                <c:pt idx="18">
                  <c:v>5.269836447089693E-2</c:v>
                </c:pt>
                <c:pt idx="19">
                  <c:v>5.269836447089693E-2</c:v>
                </c:pt>
                <c:pt idx="20">
                  <c:v>7.315397222285086E-2</c:v>
                </c:pt>
                <c:pt idx="21">
                  <c:v>7.315397222285086E-2</c:v>
                </c:pt>
                <c:pt idx="22">
                  <c:v>7.3671344201135858E-2</c:v>
                </c:pt>
                <c:pt idx="23">
                  <c:v>7.3671344201135858E-2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4-4BA3-A937-AB74D3BDF2FB}"/>
            </c:ext>
          </c:extLst>
        </c:ser>
        <c:ser>
          <c:idx val="2"/>
          <c:order val="2"/>
          <c:tx>
            <c:strRef>
              <c:f>'baseLoadWeight(g,b)'!$D$1</c:f>
              <c:strCache>
                <c:ptCount val="1"/>
                <c:pt idx="0">
                  <c:v>b3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'baseLoadWeight(g,b)'!$D$2:$D$25</c:f>
              <c:numCache>
                <c:formatCode>0.0%</c:formatCode>
                <c:ptCount val="24"/>
                <c:pt idx="0">
                  <c:v>0.14799544002784693</c:v>
                </c:pt>
                <c:pt idx="1">
                  <c:v>0.14799544002784693</c:v>
                </c:pt>
                <c:pt idx="2">
                  <c:v>0.14930590673572636</c:v>
                </c:pt>
                <c:pt idx="3">
                  <c:v>0.14930590673572636</c:v>
                </c:pt>
                <c:pt idx="4">
                  <c:v>0.15052240116678439</c:v>
                </c:pt>
                <c:pt idx="5">
                  <c:v>0.15052240116678439</c:v>
                </c:pt>
                <c:pt idx="6">
                  <c:v>0.14875623606568764</c:v>
                </c:pt>
                <c:pt idx="7">
                  <c:v>0.14875623606568764</c:v>
                </c:pt>
                <c:pt idx="8">
                  <c:v>0.14328213320537075</c:v>
                </c:pt>
                <c:pt idx="9">
                  <c:v>0.14328213320537075</c:v>
                </c:pt>
                <c:pt idx="10">
                  <c:v>0.12924047461004165</c:v>
                </c:pt>
                <c:pt idx="11">
                  <c:v>0.12924047461004165</c:v>
                </c:pt>
                <c:pt idx="12">
                  <c:v>0.12334071412612764</c:v>
                </c:pt>
                <c:pt idx="13">
                  <c:v>0.12334071412612764</c:v>
                </c:pt>
                <c:pt idx="14">
                  <c:v>0.11947883784522417</c:v>
                </c:pt>
                <c:pt idx="15">
                  <c:v>0.11947883784522417</c:v>
                </c:pt>
                <c:pt idx="16">
                  <c:v>0.12177007983370654</c:v>
                </c:pt>
                <c:pt idx="17">
                  <c:v>0.12177007983370654</c:v>
                </c:pt>
                <c:pt idx="18">
                  <c:v>0.1422805362658528</c:v>
                </c:pt>
                <c:pt idx="19">
                  <c:v>0.1422805362658528</c:v>
                </c:pt>
                <c:pt idx="20">
                  <c:v>0.1459387142166404</c:v>
                </c:pt>
                <c:pt idx="21">
                  <c:v>0.1459387142166404</c:v>
                </c:pt>
                <c:pt idx="22">
                  <c:v>0.15086006965543669</c:v>
                </c:pt>
                <c:pt idx="23">
                  <c:v>0.15086006965543669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4-4BA3-A937-AB74D3BDF2FB}"/>
            </c:ext>
          </c:extLst>
        </c:ser>
        <c:ser>
          <c:idx val="3"/>
          <c:order val="3"/>
          <c:tx>
            <c:strRef>
              <c:f>'baseLoadWeight(g,b)'!$E$1</c:f>
              <c:strCache>
                <c:ptCount val="1"/>
                <c:pt idx="0">
                  <c:v>b4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'baseLoadWeight(g,b)'!$E$2:$E$25</c:f>
              <c:numCache>
                <c:formatCode>0.0%</c:formatCode>
                <c:ptCount val="24"/>
                <c:pt idx="0">
                  <c:v>0.11528265189935477</c:v>
                </c:pt>
                <c:pt idx="1">
                  <c:v>0.11528265189935477</c:v>
                </c:pt>
                <c:pt idx="2">
                  <c:v>0.12594124677786148</c:v>
                </c:pt>
                <c:pt idx="3">
                  <c:v>0.12594124677786148</c:v>
                </c:pt>
                <c:pt idx="4">
                  <c:v>0.11925535631783411</c:v>
                </c:pt>
                <c:pt idx="5">
                  <c:v>0.11925535631783411</c:v>
                </c:pt>
                <c:pt idx="6">
                  <c:v>0.11257818943871535</c:v>
                </c:pt>
                <c:pt idx="7">
                  <c:v>0.11257818943871535</c:v>
                </c:pt>
                <c:pt idx="8">
                  <c:v>0.11281308394578174</c:v>
                </c:pt>
                <c:pt idx="9">
                  <c:v>0.11281308394578174</c:v>
                </c:pt>
                <c:pt idx="10">
                  <c:v>0.1168643871642155</c:v>
                </c:pt>
                <c:pt idx="11">
                  <c:v>0.1168643871642155</c:v>
                </c:pt>
                <c:pt idx="12">
                  <c:v>0.13132882413855515</c:v>
                </c:pt>
                <c:pt idx="13">
                  <c:v>0.13132882413855515</c:v>
                </c:pt>
                <c:pt idx="14">
                  <c:v>0.1265463932790965</c:v>
                </c:pt>
                <c:pt idx="15">
                  <c:v>0.1265463932790965</c:v>
                </c:pt>
                <c:pt idx="16">
                  <c:v>0.12207545035542341</c:v>
                </c:pt>
                <c:pt idx="17">
                  <c:v>0.12207545035542341</c:v>
                </c:pt>
                <c:pt idx="18">
                  <c:v>0.1166977266158383</c:v>
                </c:pt>
                <c:pt idx="19">
                  <c:v>0.1166977266158383</c:v>
                </c:pt>
                <c:pt idx="20">
                  <c:v>0.11494897859372023</c:v>
                </c:pt>
                <c:pt idx="21">
                  <c:v>0.11494897859372023</c:v>
                </c:pt>
                <c:pt idx="22">
                  <c:v>0.11710713355097874</c:v>
                </c:pt>
                <c:pt idx="23">
                  <c:v>0.11710713355097874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74-4BA3-A937-AB74D3BDF2FB}"/>
            </c:ext>
          </c:extLst>
        </c:ser>
        <c:ser>
          <c:idx val="4"/>
          <c:order val="4"/>
          <c:tx>
            <c:strRef>
              <c:f>'baseLoadWeight(g,b)'!$F$1</c:f>
              <c:strCache>
                <c:ptCount val="1"/>
                <c:pt idx="0">
                  <c:v>b5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'baseLoadWeight(g,b)'!$F$2:$F$25</c:f>
              <c:numCache>
                <c:formatCode>0.0%</c:formatCode>
                <c:ptCount val="24"/>
                <c:pt idx="0">
                  <c:v>4.2522826309488053E-2</c:v>
                </c:pt>
                <c:pt idx="1">
                  <c:v>4.2522826309488053E-2</c:v>
                </c:pt>
                <c:pt idx="2">
                  <c:v>4.2062394597099546E-2</c:v>
                </c:pt>
                <c:pt idx="3">
                  <c:v>4.2062394597099546E-2</c:v>
                </c:pt>
                <c:pt idx="4">
                  <c:v>4.3229770641635801E-2</c:v>
                </c:pt>
                <c:pt idx="5">
                  <c:v>4.3229770641635801E-2</c:v>
                </c:pt>
                <c:pt idx="6">
                  <c:v>4.2596826316225717E-2</c:v>
                </c:pt>
                <c:pt idx="7">
                  <c:v>4.2596826316225717E-2</c:v>
                </c:pt>
                <c:pt idx="8">
                  <c:v>4.122050075587743E-2</c:v>
                </c:pt>
                <c:pt idx="9">
                  <c:v>4.122050075587743E-2</c:v>
                </c:pt>
                <c:pt idx="10">
                  <c:v>3.8761415646560805E-2</c:v>
                </c:pt>
                <c:pt idx="11">
                  <c:v>3.8761415646560805E-2</c:v>
                </c:pt>
                <c:pt idx="12">
                  <c:v>4.0263858928811479E-2</c:v>
                </c:pt>
                <c:pt idx="13">
                  <c:v>4.0263858928811479E-2</c:v>
                </c:pt>
                <c:pt idx="14">
                  <c:v>4.1030434278552658E-2</c:v>
                </c:pt>
                <c:pt idx="15">
                  <c:v>4.1030434278552658E-2</c:v>
                </c:pt>
                <c:pt idx="16">
                  <c:v>3.9434778702774842E-2</c:v>
                </c:pt>
                <c:pt idx="17">
                  <c:v>3.9434778702774842E-2</c:v>
                </c:pt>
                <c:pt idx="18">
                  <c:v>4.3912046128978748E-2</c:v>
                </c:pt>
                <c:pt idx="19">
                  <c:v>4.3912046128978748E-2</c:v>
                </c:pt>
                <c:pt idx="20">
                  <c:v>4.5845551129705439E-2</c:v>
                </c:pt>
                <c:pt idx="21">
                  <c:v>4.5845551129705439E-2</c:v>
                </c:pt>
                <c:pt idx="22">
                  <c:v>4.543831033238277E-2</c:v>
                </c:pt>
                <c:pt idx="23">
                  <c:v>4.543831033238277E-2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274-4BA3-A937-AB74D3BDF2FB}"/>
            </c:ext>
          </c:extLst>
        </c:ser>
        <c:ser>
          <c:idx val="5"/>
          <c:order val="5"/>
          <c:tx>
            <c:strRef>
              <c:f>'baseLoadWeight(g,b)'!$G$1</c:f>
              <c:strCache>
                <c:ptCount val="1"/>
                <c:pt idx="0">
                  <c:v>b6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'baseLoadWeight(g,b)'!$G$2:$G$25</c:f>
              <c:numCache>
                <c:formatCode>0.0%</c:formatCode>
                <c:ptCount val="24"/>
                <c:pt idx="0">
                  <c:v>4.0451264454575413E-2</c:v>
                </c:pt>
                <c:pt idx="1">
                  <c:v>4.0451264454575413E-2</c:v>
                </c:pt>
                <c:pt idx="2">
                  <c:v>4.4390608055987948E-2</c:v>
                </c:pt>
                <c:pt idx="3">
                  <c:v>4.4390608055987948E-2</c:v>
                </c:pt>
                <c:pt idx="4">
                  <c:v>4.1333493913339063E-2</c:v>
                </c:pt>
                <c:pt idx="5">
                  <c:v>4.1333493913339063E-2</c:v>
                </c:pt>
                <c:pt idx="6">
                  <c:v>4.3900086623965884E-2</c:v>
                </c:pt>
                <c:pt idx="7">
                  <c:v>4.3900086623965884E-2</c:v>
                </c:pt>
                <c:pt idx="8">
                  <c:v>4.3029954756053729E-2</c:v>
                </c:pt>
                <c:pt idx="9">
                  <c:v>4.3029954756053729E-2</c:v>
                </c:pt>
                <c:pt idx="10">
                  <c:v>4.9173191862875575E-2</c:v>
                </c:pt>
                <c:pt idx="11">
                  <c:v>4.9173191862875575E-2</c:v>
                </c:pt>
                <c:pt idx="12">
                  <c:v>5.8990879023118677E-2</c:v>
                </c:pt>
                <c:pt idx="13">
                  <c:v>5.8990879023118677E-2</c:v>
                </c:pt>
                <c:pt idx="14">
                  <c:v>6.3728197073561046E-2</c:v>
                </c:pt>
                <c:pt idx="15">
                  <c:v>6.3728197073561046E-2</c:v>
                </c:pt>
                <c:pt idx="16">
                  <c:v>5.7139954138556909E-2</c:v>
                </c:pt>
                <c:pt idx="17">
                  <c:v>5.7139954138556909E-2</c:v>
                </c:pt>
                <c:pt idx="18">
                  <c:v>5.2447927394121872E-2</c:v>
                </c:pt>
                <c:pt idx="19">
                  <c:v>5.2447927394121872E-2</c:v>
                </c:pt>
                <c:pt idx="20">
                  <c:v>3.9910994234296365E-2</c:v>
                </c:pt>
                <c:pt idx="21">
                  <c:v>3.9910994234296365E-2</c:v>
                </c:pt>
                <c:pt idx="22">
                  <c:v>3.9104275464514213E-2</c:v>
                </c:pt>
                <c:pt idx="23">
                  <c:v>3.9104275464514213E-2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274-4BA3-A937-AB74D3BDF2FB}"/>
            </c:ext>
          </c:extLst>
        </c:ser>
        <c:ser>
          <c:idx val="6"/>
          <c:order val="6"/>
          <c:tx>
            <c:strRef>
              <c:f>'baseLoadWeight(g,b)'!$H$1</c:f>
              <c:strCache>
                <c:ptCount val="1"/>
                <c:pt idx="0">
                  <c:v>b7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'baseLoadWeight(g,b)'!$H$2:$H$25</c:f>
              <c:numCache>
                <c:formatCode>0.0%</c:formatCode>
                <c:ptCount val="24"/>
                <c:pt idx="0">
                  <c:v>4.8531334100566183E-2</c:v>
                </c:pt>
                <c:pt idx="1">
                  <c:v>4.8531334100566183E-2</c:v>
                </c:pt>
                <c:pt idx="2">
                  <c:v>4.8329912796897613E-2</c:v>
                </c:pt>
                <c:pt idx="3">
                  <c:v>4.8329912796897613E-2</c:v>
                </c:pt>
                <c:pt idx="4">
                  <c:v>4.9020346577806316E-2</c:v>
                </c:pt>
                <c:pt idx="5">
                  <c:v>4.9020346577806316E-2</c:v>
                </c:pt>
                <c:pt idx="6">
                  <c:v>5.0234700077579908E-2</c:v>
                </c:pt>
                <c:pt idx="7">
                  <c:v>5.0234700077579908E-2</c:v>
                </c:pt>
                <c:pt idx="8">
                  <c:v>4.9193672611482005E-2</c:v>
                </c:pt>
                <c:pt idx="9">
                  <c:v>4.9193672611482005E-2</c:v>
                </c:pt>
                <c:pt idx="10">
                  <c:v>4.6463067894833551E-2</c:v>
                </c:pt>
                <c:pt idx="11">
                  <c:v>4.6463067894833551E-2</c:v>
                </c:pt>
                <c:pt idx="12">
                  <c:v>4.4239285193952413E-2</c:v>
                </c:pt>
                <c:pt idx="13">
                  <c:v>4.4239285193952413E-2</c:v>
                </c:pt>
                <c:pt idx="14">
                  <c:v>4.2175985678097896E-2</c:v>
                </c:pt>
                <c:pt idx="15">
                  <c:v>4.2175985678097896E-2</c:v>
                </c:pt>
                <c:pt idx="16">
                  <c:v>4.4311652825593462E-2</c:v>
                </c:pt>
                <c:pt idx="17">
                  <c:v>4.4311652825593462E-2</c:v>
                </c:pt>
                <c:pt idx="18">
                  <c:v>4.9732944517837246E-2</c:v>
                </c:pt>
                <c:pt idx="19">
                  <c:v>4.9732944517837246E-2</c:v>
                </c:pt>
                <c:pt idx="20">
                  <c:v>5.1281351915686522E-2</c:v>
                </c:pt>
                <c:pt idx="21">
                  <c:v>5.1281351915686522E-2</c:v>
                </c:pt>
                <c:pt idx="22">
                  <c:v>5.1323893592403663E-2</c:v>
                </c:pt>
                <c:pt idx="23">
                  <c:v>5.1323893592403663E-2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274-4BA3-A937-AB74D3BDF2FB}"/>
            </c:ext>
          </c:extLst>
        </c:ser>
        <c:ser>
          <c:idx val="7"/>
          <c:order val="7"/>
          <c:tx>
            <c:strRef>
              <c:f>'baseLoadWeight(g,b)'!$I$1</c:f>
              <c:strCache>
                <c:ptCount val="1"/>
                <c:pt idx="0">
                  <c:v>b8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'baseLoadWeight(g,b)'!$I$2:$I$25</c:f>
              <c:numCache>
                <c:formatCode>0.0%</c:formatCode>
                <c:ptCount val="24"/>
                <c:pt idx="0">
                  <c:v>2.8570043426699217E-2</c:v>
                </c:pt>
                <c:pt idx="1">
                  <c:v>2.8570043426699217E-2</c:v>
                </c:pt>
                <c:pt idx="2">
                  <c:v>2.8342231727384752E-2</c:v>
                </c:pt>
                <c:pt idx="3">
                  <c:v>2.8342231727384752E-2</c:v>
                </c:pt>
                <c:pt idx="4">
                  <c:v>2.6564665868103472E-2</c:v>
                </c:pt>
                <c:pt idx="5">
                  <c:v>2.6564665868103472E-2</c:v>
                </c:pt>
                <c:pt idx="6">
                  <c:v>3.6067982917496751E-2</c:v>
                </c:pt>
                <c:pt idx="7">
                  <c:v>3.6067982917496751E-2</c:v>
                </c:pt>
                <c:pt idx="8">
                  <c:v>4.8645221730980397E-2</c:v>
                </c:pt>
                <c:pt idx="9">
                  <c:v>4.8645221730980397E-2</c:v>
                </c:pt>
                <c:pt idx="10">
                  <c:v>4.1202528605291389E-2</c:v>
                </c:pt>
                <c:pt idx="11">
                  <c:v>4.1202528605291389E-2</c:v>
                </c:pt>
                <c:pt idx="12">
                  <c:v>6.0994540172254037E-2</c:v>
                </c:pt>
                <c:pt idx="13">
                  <c:v>6.0994540172254037E-2</c:v>
                </c:pt>
                <c:pt idx="14">
                  <c:v>5.8614395178504058E-2</c:v>
                </c:pt>
                <c:pt idx="15">
                  <c:v>5.8614395178504058E-2</c:v>
                </c:pt>
                <c:pt idx="16">
                  <c:v>4.4133601755778462E-2</c:v>
                </c:pt>
                <c:pt idx="17">
                  <c:v>4.4133601755778462E-2</c:v>
                </c:pt>
                <c:pt idx="18">
                  <c:v>3.4819733652056185E-2</c:v>
                </c:pt>
                <c:pt idx="19">
                  <c:v>3.4819733652056185E-2</c:v>
                </c:pt>
                <c:pt idx="20">
                  <c:v>3.4388867156760199E-2</c:v>
                </c:pt>
                <c:pt idx="21">
                  <c:v>3.4388867156760199E-2</c:v>
                </c:pt>
                <c:pt idx="22">
                  <c:v>3.0670732750687772E-2</c:v>
                </c:pt>
                <c:pt idx="23">
                  <c:v>3.0670732750687772E-2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274-4BA3-A937-AB74D3BDF2FB}"/>
            </c:ext>
          </c:extLst>
        </c:ser>
        <c:ser>
          <c:idx val="8"/>
          <c:order val="8"/>
          <c:tx>
            <c:strRef>
              <c:f>'baseLoadWeight(g,b)'!$J$1</c:f>
              <c:strCache>
                <c:ptCount val="1"/>
                <c:pt idx="0">
                  <c:v>b9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'baseLoadWeight(g,b)'!$J$2:$J$25</c:f>
              <c:numCache>
                <c:formatCode>0.0%</c:formatCode>
                <c:ptCount val="24"/>
                <c:pt idx="0">
                  <c:v>1.1861523642961407E-2</c:v>
                </c:pt>
                <c:pt idx="1">
                  <c:v>1.1861523642961407E-2</c:v>
                </c:pt>
                <c:pt idx="2">
                  <c:v>1.199703697465327E-2</c:v>
                </c:pt>
                <c:pt idx="3">
                  <c:v>1.199703697465327E-2</c:v>
                </c:pt>
                <c:pt idx="4">
                  <c:v>1.1022564883373109E-2</c:v>
                </c:pt>
                <c:pt idx="5">
                  <c:v>1.1022564883373109E-2</c:v>
                </c:pt>
                <c:pt idx="6">
                  <c:v>1.3964322330312022E-2</c:v>
                </c:pt>
                <c:pt idx="7">
                  <c:v>1.3964322330312022E-2</c:v>
                </c:pt>
                <c:pt idx="8">
                  <c:v>1.7368830162367149E-2</c:v>
                </c:pt>
                <c:pt idx="9">
                  <c:v>1.7368830162367149E-2</c:v>
                </c:pt>
                <c:pt idx="10">
                  <c:v>1.5433528101736416E-2</c:v>
                </c:pt>
                <c:pt idx="11">
                  <c:v>1.5433528101736416E-2</c:v>
                </c:pt>
                <c:pt idx="12">
                  <c:v>2.0871702959740102E-2</c:v>
                </c:pt>
                <c:pt idx="13">
                  <c:v>2.0871702959740102E-2</c:v>
                </c:pt>
                <c:pt idx="14">
                  <c:v>2.2111952459278335E-2</c:v>
                </c:pt>
                <c:pt idx="15">
                  <c:v>2.2111952459278335E-2</c:v>
                </c:pt>
                <c:pt idx="16">
                  <c:v>1.9524250218649328E-2</c:v>
                </c:pt>
                <c:pt idx="17">
                  <c:v>1.9524250218649328E-2</c:v>
                </c:pt>
                <c:pt idx="18">
                  <c:v>1.4611904414787482E-2</c:v>
                </c:pt>
                <c:pt idx="19">
                  <c:v>1.4611904414787482E-2</c:v>
                </c:pt>
                <c:pt idx="20">
                  <c:v>1.3397985749327351E-2</c:v>
                </c:pt>
                <c:pt idx="21">
                  <c:v>1.3397985749327351E-2</c:v>
                </c:pt>
                <c:pt idx="22">
                  <c:v>1.2992573111607645E-2</c:v>
                </c:pt>
                <c:pt idx="23">
                  <c:v>1.2992573111607645E-2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274-4BA3-A937-AB74D3BDF2FB}"/>
            </c:ext>
          </c:extLst>
        </c:ser>
        <c:ser>
          <c:idx val="9"/>
          <c:order val="9"/>
          <c:tx>
            <c:strRef>
              <c:f>'baseLoadWeight(g,b)'!$K$1</c:f>
              <c:strCache>
                <c:ptCount val="1"/>
                <c:pt idx="0">
                  <c:v>b10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'baseLoadWeight(g,b)'!$K$2:$K$25</c:f>
              <c:numCache>
                <c:formatCode>0.0%</c:formatCode>
                <c:ptCount val="24"/>
                <c:pt idx="0">
                  <c:v>8.1180162148616217E-2</c:v>
                </c:pt>
                <c:pt idx="1">
                  <c:v>8.1180162148616217E-2</c:v>
                </c:pt>
                <c:pt idx="2">
                  <c:v>6.5559203255708992E-2</c:v>
                </c:pt>
                <c:pt idx="3">
                  <c:v>6.5559203255708992E-2</c:v>
                </c:pt>
                <c:pt idx="4">
                  <c:v>6.2375678519621398E-2</c:v>
                </c:pt>
                <c:pt idx="5">
                  <c:v>6.2375678519621398E-2</c:v>
                </c:pt>
                <c:pt idx="6">
                  <c:v>6.3893656829836137E-2</c:v>
                </c:pt>
                <c:pt idx="7">
                  <c:v>6.3893656829836137E-2</c:v>
                </c:pt>
                <c:pt idx="8">
                  <c:v>6.3070236354394488E-2</c:v>
                </c:pt>
                <c:pt idx="9">
                  <c:v>6.3070236354394488E-2</c:v>
                </c:pt>
                <c:pt idx="10">
                  <c:v>9.3751619049070742E-2</c:v>
                </c:pt>
                <c:pt idx="11">
                  <c:v>9.3751619049070742E-2</c:v>
                </c:pt>
                <c:pt idx="12">
                  <c:v>7.9074835490187179E-2</c:v>
                </c:pt>
                <c:pt idx="13">
                  <c:v>7.9074835490187179E-2</c:v>
                </c:pt>
                <c:pt idx="14">
                  <c:v>8.5057619582715016E-2</c:v>
                </c:pt>
                <c:pt idx="15">
                  <c:v>8.5057619582715016E-2</c:v>
                </c:pt>
                <c:pt idx="16">
                  <c:v>8.9599968473925415E-2</c:v>
                </c:pt>
                <c:pt idx="17">
                  <c:v>8.9599968473925415E-2</c:v>
                </c:pt>
                <c:pt idx="18">
                  <c:v>8.3787647231486684E-2</c:v>
                </c:pt>
                <c:pt idx="19">
                  <c:v>8.3787647231486684E-2</c:v>
                </c:pt>
                <c:pt idx="20">
                  <c:v>7.3029998634980525E-2</c:v>
                </c:pt>
                <c:pt idx="21">
                  <c:v>7.3029998634980525E-2</c:v>
                </c:pt>
                <c:pt idx="22">
                  <c:v>7.5584544049567007E-2</c:v>
                </c:pt>
                <c:pt idx="23">
                  <c:v>7.5584544049567007E-2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274-4BA3-A937-AB74D3BDF2FB}"/>
            </c:ext>
          </c:extLst>
        </c:ser>
        <c:ser>
          <c:idx val="10"/>
          <c:order val="10"/>
          <c:tx>
            <c:strRef>
              <c:f>'baseLoadWeight(g,b)'!$L$1</c:f>
              <c:strCache>
                <c:ptCount val="1"/>
                <c:pt idx="0">
                  <c:v>b11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'baseLoadWeight(g,b)'!$L$2:$L$25</c:f>
              <c:numCache>
                <c:formatCode>0.0%</c:formatCode>
                <c:ptCount val="24"/>
                <c:pt idx="0">
                  <c:v>5.2105549105478328E-2</c:v>
                </c:pt>
                <c:pt idx="1">
                  <c:v>5.2105549105478328E-2</c:v>
                </c:pt>
                <c:pt idx="2">
                  <c:v>4.912062963520842E-2</c:v>
                </c:pt>
                <c:pt idx="3">
                  <c:v>4.912062963520842E-2</c:v>
                </c:pt>
                <c:pt idx="4">
                  <c:v>4.9408140293167861E-2</c:v>
                </c:pt>
                <c:pt idx="5">
                  <c:v>4.9408140293167861E-2</c:v>
                </c:pt>
                <c:pt idx="6">
                  <c:v>5.0600076104822832E-2</c:v>
                </c:pt>
                <c:pt idx="7">
                  <c:v>5.0600076104822832E-2</c:v>
                </c:pt>
                <c:pt idx="8">
                  <c:v>5.1054361536718509E-2</c:v>
                </c:pt>
                <c:pt idx="9">
                  <c:v>5.1054361536718509E-2</c:v>
                </c:pt>
                <c:pt idx="10">
                  <c:v>5.1999265520211065E-2</c:v>
                </c:pt>
                <c:pt idx="11">
                  <c:v>5.1999265520211065E-2</c:v>
                </c:pt>
                <c:pt idx="12">
                  <c:v>4.9220803290931689E-2</c:v>
                </c:pt>
                <c:pt idx="13">
                  <c:v>4.9220803290931689E-2</c:v>
                </c:pt>
                <c:pt idx="14">
                  <c:v>5.0841950397775455E-2</c:v>
                </c:pt>
                <c:pt idx="15">
                  <c:v>5.0841950397775455E-2</c:v>
                </c:pt>
                <c:pt idx="16">
                  <c:v>4.9835204598908799E-2</c:v>
                </c:pt>
                <c:pt idx="17">
                  <c:v>4.9835204598908799E-2</c:v>
                </c:pt>
                <c:pt idx="18">
                  <c:v>5.4462105737349539E-2</c:v>
                </c:pt>
                <c:pt idx="19">
                  <c:v>5.4462105737349539E-2</c:v>
                </c:pt>
                <c:pt idx="20">
                  <c:v>5.5451307242065782E-2</c:v>
                </c:pt>
                <c:pt idx="21">
                  <c:v>5.5451307242065782E-2</c:v>
                </c:pt>
                <c:pt idx="22">
                  <c:v>5.2666999078382515E-2</c:v>
                </c:pt>
                <c:pt idx="23">
                  <c:v>5.2666999078382515E-2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274-4BA3-A937-AB74D3BDF2FB}"/>
            </c:ext>
          </c:extLst>
        </c:ser>
        <c:ser>
          <c:idx val="11"/>
          <c:order val="11"/>
          <c:tx>
            <c:strRef>
              <c:f>'baseLoadWeight(g,b)'!$M$1</c:f>
              <c:strCache>
                <c:ptCount val="1"/>
                <c:pt idx="0">
                  <c:v>b12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'baseLoadWeight(g,b)'!$M$2:$M$25</c:f>
              <c:numCache>
                <c:formatCode>0.0%</c:formatCode>
                <c:ptCount val="24"/>
                <c:pt idx="0">
                  <c:v>1.7679280206510387E-2</c:v>
                </c:pt>
                <c:pt idx="1">
                  <c:v>1.7679280206510387E-2</c:v>
                </c:pt>
                <c:pt idx="2">
                  <c:v>1.4984405345590803E-2</c:v>
                </c:pt>
                <c:pt idx="3">
                  <c:v>1.4984405345590803E-2</c:v>
                </c:pt>
                <c:pt idx="4">
                  <c:v>1.5927549140200881E-2</c:v>
                </c:pt>
                <c:pt idx="5">
                  <c:v>1.5927549140200881E-2</c:v>
                </c:pt>
                <c:pt idx="6">
                  <c:v>1.6340729894515609E-2</c:v>
                </c:pt>
                <c:pt idx="7">
                  <c:v>1.6340729894515609E-2</c:v>
                </c:pt>
                <c:pt idx="8">
                  <c:v>1.5861325671545745E-2</c:v>
                </c:pt>
                <c:pt idx="9">
                  <c:v>1.5861325671545745E-2</c:v>
                </c:pt>
                <c:pt idx="10">
                  <c:v>1.9879318805466447E-2</c:v>
                </c:pt>
                <c:pt idx="11">
                  <c:v>1.9879318805466447E-2</c:v>
                </c:pt>
                <c:pt idx="12">
                  <c:v>1.7391521420918984E-2</c:v>
                </c:pt>
                <c:pt idx="13">
                  <c:v>1.7391521420918984E-2</c:v>
                </c:pt>
                <c:pt idx="14">
                  <c:v>1.6976505203022244E-2</c:v>
                </c:pt>
                <c:pt idx="15">
                  <c:v>1.6976505203022244E-2</c:v>
                </c:pt>
                <c:pt idx="16">
                  <c:v>1.7810624855322806E-2</c:v>
                </c:pt>
                <c:pt idx="17">
                  <c:v>1.7810624855322806E-2</c:v>
                </c:pt>
                <c:pt idx="18">
                  <c:v>1.8281777737496969E-2</c:v>
                </c:pt>
                <c:pt idx="19">
                  <c:v>1.8281777737496969E-2</c:v>
                </c:pt>
                <c:pt idx="20">
                  <c:v>1.7996759459490804E-2</c:v>
                </c:pt>
                <c:pt idx="21">
                  <c:v>1.7996759459490804E-2</c:v>
                </c:pt>
                <c:pt idx="22">
                  <c:v>1.9157706682002673E-2</c:v>
                </c:pt>
                <c:pt idx="23">
                  <c:v>1.9157706682002673E-2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274-4BA3-A937-AB74D3BDF2FB}"/>
            </c:ext>
          </c:extLst>
        </c:ser>
        <c:ser>
          <c:idx val="12"/>
          <c:order val="12"/>
          <c:tx>
            <c:strRef>
              <c:f>'baseLoadWeight(g,b)'!$N$1</c:f>
              <c:strCache>
                <c:ptCount val="1"/>
                <c:pt idx="0">
                  <c:v>b13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'baseLoadWeight(g,b)'!$N$2:$N$25</c:f>
              <c:numCache>
                <c:formatCode>0.0%</c:formatCode>
                <c:ptCount val="24"/>
                <c:pt idx="0">
                  <c:v>3.5256553105587972E-2</c:v>
                </c:pt>
                <c:pt idx="1">
                  <c:v>3.5256553105587972E-2</c:v>
                </c:pt>
                <c:pt idx="2">
                  <c:v>3.1637660500440437E-2</c:v>
                </c:pt>
                <c:pt idx="3">
                  <c:v>3.1637660500440437E-2</c:v>
                </c:pt>
                <c:pt idx="4">
                  <c:v>3.6855952818772984E-2</c:v>
                </c:pt>
                <c:pt idx="5">
                  <c:v>3.6855952818772984E-2</c:v>
                </c:pt>
                <c:pt idx="6">
                  <c:v>3.6209329214378236E-2</c:v>
                </c:pt>
                <c:pt idx="7">
                  <c:v>3.6209329214378236E-2</c:v>
                </c:pt>
                <c:pt idx="8">
                  <c:v>4.598011548858108E-2</c:v>
                </c:pt>
                <c:pt idx="9">
                  <c:v>4.598011548858108E-2</c:v>
                </c:pt>
                <c:pt idx="10">
                  <c:v>4.2143330985856424E-2</c:v>
                </c:pt>
                <c:pt idx="11">
                  <c:v>4.2143330985856424E-2</c:v>
                </c:pt>
                <c:pt idx="12">
                  <c:v>5.093235068575843E-2</c:v>
                </c:pt>
                <c:pt idx="13">
                  <c:v>5.093235068575843E-2</c:v>
                </c:pt>
                <c:pt idx="14">
                  <c:v>5.3082320109098156E-2</c:v>
                </c:pt>
                <c:pt idx="15">
                  <c:v>5.3082320109098156E-2</c:v>
                </c:pt>
                <c:pt idx="16">
                  <c:v>5.5707917086489533E-2</c:v>
                </c:pt>
                <c:pt idx="17">
                  <c:v>5.5707917086489533E-2</c:v>
                </c:pt>
                <c:pt idx="18">
                  <c:v>4.0348131952316985E-2</c:v>
                </c:pt>
                <c:pt idx="19">
                  <c:v>4.0348131952316985E-2</c:v>
                </c:pt>
                <c:pt idx="20">
                  <c:v>3.5399647488793561E-2</c:v>
                </c:pt>
                <c:pt idx="21">
                  <c:v>3.5399647488793561E-2</c:v>
                </c:pt>
                <c:pt idx="22">
                  <c:v>3.70630217923998E-2</c:v>
                </c:pt>
                <c:pt idx="23">
                  <c:v>3.70630217923998E-2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274-4BA3-A937-AB74D3BDF2FB}"/>
            </c:ext>
          </c:extLst>
        </c:ser>
        <c:ser>
          <c:idx val="13"/>
          <c:order val="13"/>
          <c:tx>
            <c:strRef>
              <c:f>'baseLoadWeight(g,b)'!$O$1</c:f>
              <c:strCache>
                <c:ptCount val="1"/>
                <c:pt idx="0">
                  <c:v>b14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'baseLoadWeight(g,b)'!$O$2:$O$25</c:f>
              <c:numCache>
                <c:formatCode>0.0%</c:formatCode>
                <c:ptCount val="24"/>
                <c:pt idx="0">
                  <c:v>2.6424554237912481E-2</c:v>
                </c:pt>
                <c:pt idx="1">
                  <c:v>2.6424554237912481E-2</c:v>
                </c:pt>
                <c:pt idx="2">
                  <c:v>2.6511819585583029E-2</c:v>
                </c:pt>
                <c:pt idx="3">
                  <c:v>2.6511819585583029E-2</c:v>
                </c:pt>
                <c:pt idx="4">
                  <c:v>2.8098184817264674E-2</c:v>
                </c:pt>
                <c:pt idx="5">
                  <c:v>2.8098184817264674E-2</c:v>
                </c:pt>
                <c:pt idx="6">
                  <c:v>2.7265598672051587E-2</c:v>
                </c:pt>
                <c:pt idx="7">
                  <c:v>2.7265598672051587E-2</c:v>
                </c:pt>
                <c:pt idx="8">
                  <c:v>2.6744623680136564E-2</c:v>
                </c:pt>
                <c:pt idx="9">
                  <c:v>2.6744623680136564E-2</c:v>
                </c:pt>
                <c:pt idx="10">
                  <c:v>2.8829133488818593E-2</c:v>
                </c:pt>
                <c:pt idx="11">
                  <c:v>2.8829133488818593E-2</c:v>
                </c:pt>
                <c:pt idx="12">
                  <c:v>3.3425683283478433E-2</c:v>
                </c:pt>
                <c:pt idx="13">
                  <c:v>3.3425683283478433E-2</c:v>
                </c:pt>
                <c:pt idx="14">
                  <c:v>3.3878600218423628E-2</c:v>
                </c:pt>
                <c:pt idx="15">
                  <c:v>3.3878600218423628E-2</c:v>
                </c:pt>
                <c:pt idx="16">
                  <c:v>3.4358479748277056E-2</c:v>
                </c:pt>
                <c:pt idx="17">
                  <c:v>3.4358479748277056E-2</c:v>
                </c:pt>
                <c:pt idx="18">
                  <c:v>3.1289227362311697E-2</c:v>
                </c:pt>
                <c:pt idx="19">
                  <c:v>3.1289227362311697E-2</c:v>
                </c:pt>
                <c:pt idx="20">
                  <c:v>2.8856927020230069E-2</c:v>
                </c:pt>
                <c:pt idx="21">
                  <c:v>2.8856927020230069E-2</c:v>
                </c:pt>
                <c:pt idx="22">
                  <c:v>3.0032652870096075E-2</c:v>
                </c:pt>
                <c:pt idx="23">
                  <c:v>3.0032652870096075E-2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274-4BA3-A937-AB74D3BDF2FB}"/>
            </c:ext>
          </c:extLst>
        </c:ser>
        <c:ser>
          <c:idx val="14"/>
          <c:order val="14"/>
          <c:tx>
            <c:strRef>
              <c:f>'baseLoadWeight(g,b)'!$P$1</c:f>
              <c:strCache>
                <c:ptCount val="1"/>
                <c:pt idx="0">
                  <c:v>b15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'baseLoadWeight(g,b)'!$A$2:$A$25</c:f>
              <c:strCache>
                <c:ptCount val="2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  <c:pt idx="4">
                  <c:v>g5</c:v>
                </c:pt>
                <c:pt idx="5">
                  <c:v>g6</c:v>
                </c:pt>
                <c:pt idx="6">
                  <c:v>g7</c:v>
                </c:pt>
                <c:pt idx="7">
                  <c:v>g8</c:v>
                </c:pt>
                <c:pt idx="8">
                  <c:v>g9</c:v>
                </c:pt>
                <c:pt idx="9">
                  <c:v>g10</c:v>
                </c:pt>
                <c:pt idx="10">
                  <c:v>g11</c:v>
                </c:pt>
                <c:pt idx="11">
                  <c:v>g12</c:v>
                </c:pt>
                <c:pt idx="12">
                  <c:v>g13</c:v>
                </c:pt>
                <c:pt idx="13">
                  <c:v>g14</c:v>
                </c:pt>
                <c:pt idx="14">
                  <c:v>g15</c:v>
                </c:pt>
                <c:pt idx="15">
                  <c:v>g16</c:v>
                </c:pt>
                <c:pt idx="16">
                  <c:v>g17</c:v>
                </c:pt>
                <c:pt idx="17">
                  <c:v>g18</c:v>
                </c:pt>
                <c:pt idx="18">
                  <c:v>g19</c:v>
                </c:pt>
                <c:pt idx="19">
                  <c:v>g20</c:v>
                </c:pt>
                <c:pt idx="20">
                  <c:v>g21</c:v>
                </c:pt>
                <c:pt idx="21">
                  <c:v>g22</c:v>
                </c:pt>
                <c:pt idx="22">
                  <c:v>g23</c:v>
                </c:pt>
                <c:pt idx="23">
                  <c:v>g24</c:v>
                </c:pt>
              </c:strCache>
            </c:strRef>
          </c:cat>
          <c:val>
            <c:numRef>
              <c:f>'baseLoadWeight(g,b)'!$P$2:$P$25</c:f>
              <c:numCache>
                <c:formatCode>0.0%</c:formatCode>
                <c:ptCount val="24"/>
                <c:pt idx="0">
                  <c:v>1.3842727127418851E-2</c:v>
                </c:pt>
                <c:pt idx="1">
                  <c:v>1.3842727127418851E-2</c:v>
                </c:pt>
                <c:pt idx="2">
                  <c:v>1.2117769627147857E-2</c:v>
                </c:pt>
                <c:pt idx="3">
                  <c:v>1.2117769627147857E-2</c:v>
                </c:pt>
                <c:pt idx="4">
                  <c:v>1.1677807549143535E-2</c:v>
                </c:pt>
                <c:pt idx="5">
                  <c:v>1.1677807549143535E-2</c:v>
                </c:pt>
                <c:pt idx="6">
                  <c:v>1.2645602918066665E-2</c:v>
                </c:pt>
                <c:pt idx="7">
                  <c:v>1.2645602918066665E-2</c:v>
                </c:pt>
                <c:pt idx="8">
                  <c:v>1.215205267204854E-2</c:v>
                </c:pt>
                <c:pt idx="9">
                  <c:v>1.215205267204854E-2</c:v>
                </c:pt>
                <c:pt idx="10">
                  <c:v>1.1998454943579458E-2</c:v>
                </c:pt>
                <c:pt idx="11">
                  <c:v>1.1998454943579458E-2</c:v>
                </c:pt>
                <c:pt idx="12">
                  <c:v>1.0570389026872703E-2</c:v>
                </c:pt>
                <c:pt idx="13">
                  <c:v>1.0570389026872703E-2</c:v>
                </c:pt>
                <c:pt idx="14">
                  <c:v>1.0583330606379808E-2</c:v>
                </c:pt>
                <c:pt idx="15">
                  <c:v>1.0583330606379808E-2</c:v>
                </c:pt>
                <c:pt idx="16">
                  <c:v>1.1027240115579252E-2</c:v>
                </c:pt>
                <c:pt idx="17">
                  <c:v>1.1027240115579252E-2</c:v>
                </c:pt>
                <c:pt idx="18">
                  <c:v>1.3100221946801976E-2</c:v>
                </c:pt>
                <c:pt idx="19">
                  <c:v>1.3100221946801976E-2</c:v>
                </c:pt>
                <c:pt idx="20">
                  <c:v>1.4343889424610097E-2</c:v>
                </c:pt>
                <c:pt idx="21">
                  <c:v>1.4343889424610097E-2</c:v>
                </c:pt>
                <c:pt idx="22">
                  <c:v>1.1876115212593446E-2</c:v>
                </c:pt>
                <c:pt idx="23">
                  <c:v>1.1876115212593446E-2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274-4BA3-A937-AB74D3BDF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3239312"/>
        <c:axId val="1643240752"/>
      </c:lineChart>
      <c:catAx>
        <c:axId val="164323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240752"/>
        <c:crosses val="autoZero"/>
        <c:auto val="1"/>
        <c:lblAlgn val="ctr"/>
        <c:lblOffset val="100"/>
        <c:noMultiLvlLbl val="0"/>
      </c:catAx>
      <c:valAx>
        <c:axId val="164324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323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EVLoad(g,j)'!$D$2:$AA$2</c:f>
              <c:numCache>
                <c:formatCode>0.000</c:formatCode>
                <c:ptCount val="24"/>
                <c:pt idx="0">
                  <c:v>0.81824650659659892</c:v>
                </c:pt>
                <c:pt idx="1">
                  <c:v>0.71695871087711704</c:v>
                </c:pt>
                <c:pt idx="2">
                  <c:v>0.51438311943815329</c:v>
                </c:pt>
                <c:pt idx="3">
                  <c:v>0.4130953237186713</c:v>
                </c:pt>
                <c:pt idx="4">
                  <c:v>0.51438311943815329</c:v>
                </c:pt>
                <c:pt idx="5">
                  <c:v>1.2233976894745267</c:v>
                </c:pt>
                <c:pt idx="6">
                  <c:v>2.8440024209862371</c:v>
                </c:pt>
                <c:pt idx="7">
                  <c:v>6.1864996797291409</c:v>
                </c:pt>
                <c:pt idx="8">
                  <c:v>7.604528819801887</c:v>
                </c:pt>
                <c:pt idx="9">
                  <c:v>6.996802045484996</c:v>
                </c:pt>
                <c:pt idx="10">
                  <c:v>5.7813484968512121</c:v>
                </c:pt>
                <c:pt idx="11">
                  <c:v>5.2749095182538035</c:v>
                </c:pt>
                <c:pt idx="12">
                  <c:v>4.6671827439369116</c:v>
                </c:pt>
                <c:pt idx="13">
                  <c:v>4.9710461310953571</c:v>
                </c:pt>
                <c:pt idx="14">
                  <c:v>4.7684705396563931</c:v>
                </c:pt>
                <c:pt idx="15">
                  <c:v>5.0723339268148386</c:v>
                </c:pt>
                <c:pt idx="16">
                  <c:v>5.4774851096927666</c:v>
                </c:pt>
                <c:pt idx="17">
                  <c:v>6.4903630668875856</c:v>
                </c:pt>
                <c:pt idx="18">
                  <c:v>7.401953228362923</c:v>
                </c:pt>
                <c:pt idx="19">
                  <c:v>7.0980898412044766</c:v>
                </c:pt>
                <c:pt idx="20">
                  <c:v>6.2877874754486216</c:v>
                </c:pt>
                <c:pt idx="21">
                  <c:v>4.5658949482174291</c:v>
                </c:pt>
                <c:pt idx="22">
                  <c:v>3.5530169910226101</c:v>
                </c:pt>
                <c:pt idx="23">
                  <c:v>1.8311244637914181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4-462F-899A-5965531A102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EVLoad(g,j)'!$D$3:$AA$3</c:f>
              <c:numCache>
                <c:formatCode>0.000</c:formatCode>
                <c:ptCount val="24"/>
                <c:pt idx="0">
                  <c:v>0.92946447836701052</c:v>
                </c:pt>
                <c:pt idx="1">
                  <c:v>0.61964298557800701</c:v>
                </c:pt>
                <c:pt idx="2">
                  <c:v>0.61964298557800701</c:v>
                </c:pt>
                <c:pt idx="3">
                  <c:v>0.51636915464833921</c:v>
                </c:pt>
                <c:pt idx="4">
                  <c:v>0.51636915464833921</c:v>
                </c:pt>
                <c:pt idx="5">
                  <c:v>0.51636915464833921</c:v>
                </c:pt>
                <c:pt idx="6">
                  <c:v>1.7556551258043531</c:v>
                </c:pt>
                <c:pt idx="7">
                  <c:v>3.4080364206790383</c:v>
                </c:pt>
                <c:pt idx="8">
                  <c:v>4.7505962227647203</c:v>
                </c:pt>
                <c:pt idx="9">
                  <c:v>5.3702392083427277</c:v>
                </c:pt>
                <c:pt idx="10">
                  <c:v>6.299703686709738</c:v>
                </c:pt>
                <c:pt idx="11">
                  <c:v>6.6095251794987409</c:v>
                </c:pt>
                <c:pt idx="12">
                  <c:v>7.5389896578657511</c:v>
                </c:pt>
                <c:pt idx="13">
                  <c:v>7.4357158269360841</c:v>
                </c:pt>
                <c:pt idx="14">
                  <c:v>7.4357158269360841</c:v>
                </c:pt>
                <c:pt idx="15">
                  <c:v>7.8488111506547549</c:v>
                </c:pt>
                <c:pt idx="16">
                  <c:v>6.8160728413580767</c:v>
                </c:pt>
                <c:pt idx="17">
                  <c:v>6.8160728413580767</c:v>
                </c:pt>
                <c:pt idx="18">
                  <c:v>6.7127990104284088</c:v>
                </c:pt>
                <c:pt idx="19">
                  <c:v>6.1964298557800701</c:v>
                </c:pt>
                <c:pt idx="20">
                  <c:v>5.060417715553724</c:v>
                </c:pt>
                <c:pt idx="21">
                  <c:v>4.3375008990460495</c:v>
                </c:pt>
                <c:pt idx="22">
                  <c:v>3.0982149278900351</c:v>
                </c:pt>
                <c:pt idx="23">
                  <c:v>2.0654766185933569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44-462F-899A-5965531A102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EVLoad(g,j)'!$D$4:$AA$4</c:f>
              <c:numCache>
                <c:formatCode>0.000</c:formatCode>
                <c:ptCount val="24"/>
                <c:pt idx="0">
                  <c:v>0.91854128471098795</c:v>
                </c:pt>
                <c:pt idx="1">
                  <c:v>0.61467789755254221</c:v>
                </c:pt>
                <c:pt idx="2">
                  <c:v>0.61467789755254221</c:v>
                </c:pt>
                <c:pt idx="3">
                  <c:v>0.51339010183306033</c:v>
                </c:pt>
                <c:pt idx="4">
                  <c:v>0.61467789755254221</c:v>
                </c:pt>
                <c:pt idx="5">
                  <c:v>1.5262680590278792</c:v>
                </c:pt>
                <c:pt idx="6">
                  <c:v>3.5520239734175174</c:v>
                </c:pt>
                <c:pt idx="7">
                  <c:v>6.4893700492824928</c:v>
                </c:pt>
                <c:pt idx="8">
                  <c:v>7.9073991893552398</c:v>
                </c:pt>
                <c:pt idx="9">
                  <c:v>8.8189893508305772</c:v>
                </c:pt>
                <c:pt idx="10">
                  <c:v>6.5906578450019744</c:v>
                </c:pt>
                <c:pt idx="11">
                  <c:v>4.7674775220513004</c:v>
                </c:pt>
                <c:pt idx="12">
                  <c:v>4.4636141348928549</c:v>
                </c:pt>
                <c:pt idx="13">
                  <c:v>4.8687653177707819</c:v>
                </c:pt>
                <c:pt idx="14">
                  <c:v>4.8687653177707819</c:v>
                </c:pt>
                <c:pt idx="15">
                  <c:v>5.3752042963681923</c:v>
                </c:pt>
                <c:pt idx="16">
                  <c:v>6.5906578450019744</c:v>
                </c:pt>
                <c:pt idx="17">
                  <c:v>6.5906578450019744</c:v>
                </c:pt>
                <c:pt idx="18">
                  <c:v>6.3880822535630104</c:v>
                </c:pt>
                <c:pt idx="19">
                  <c:v>6.4893700492824928</c:v>
                </c:pt>
                <c:pt idx="20">
                  <c:v>5.5777798878071554</c:v>
                </c:pt>
                <c:pt idx="21">
                  <c:v>4.7674775220513004</c:v>
                </c:pt>
                <c:pt idx="22">
                  <c:v>3.0455849948201084</c:v>
                </c:pt>
                <c:pt idx="23">
                  <c:v>1.830131446186325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44-462F-899A-5965531A102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EVLoad(g,j)'!$D$5:$AA$5</c:f>
              <c:numCache>
                <c:formatCode>0.000</c:formatCode>
                <c:ptCount val="24"/>
                <c:pt idx="0">
                  <c:v>0.72490285171786073</c:v>
                </c:pt>
                <c:pt idx="1">
                  <c:v>0.51835518985852513</c:v>
                </c:pt>
                <c:pt idx="2">
                  <c:v>0.62162902078819293</c:v>
                </c:pt>
                <c:pt idx="3">
                  <c:v>0.62162902078819293</c:v>
                </c:pt>
                <c:pt idx="4">
                  <c:v>0.51835518985852513</c:v>
                </c:pt>
                <c:pt idx="5">
                  <c:v>0.62162902078819293</c:v>
                </c:pt>
                <c:pt idx="6">
                  <c:v>1.3445458372958679</c:v>
                </c:pt>
                <c:pt idx="7">
                  <c:v>2.8936533012408852</c:v>
                </c:pt>
                <c:pt idx="8">
                  <c:v>4.2362131033265671</c:v>
                </c:pt>
                <c:pt idx="9">
                  <c:v>5.0624037507639095</c:v>
                </c:pt>
                <c:pt idx="10">
                  <c:v>5.4754990744825811</c:v>
                </c:pt>
                <c:pt idx="11">
                  <c:v>6.4049635528495914</c:v>
                </c:pt>
                <c:pt idx="12">
                  <c:v>7.7475233549352724</c:v>
                </c:pt>
                <c:pt idx="13">
                  <c:v>8.0573448477242771</c:v>
                </c:pt>
                <c:pt idx="14">
                  <c:v>8.2638925095836111</c:v>
                </c:pt>
                <c:pt idx="15">
                  <c:v>7.3344280312166017</c:v>
                </c:pt>
                <c:pt idx="16">
                  <c:v>7.4377018621462696</c:v>
                </c:pt>
                <c:pt idx="17">
                  <c:v>6.9213327074979301</c:v>
                </c:pt>
                <c:pt idx="18">
                  <c:v>6.4049635528495914</c:v>
                </c:pt>
                <c:pt idx="19">
                  <c:v>6.1984158909902556</c:v>
                </c:pt>
                <c:pt idx="20">
                  <c:v>5.3722252435529132</c:v>
                </c:pt>
                <c:pt idx="21">
                  <c:v>4.5460345961155708</c:v>
                </c:pt>
                <c:pt idx="22">
                  <c:v>3.2034747940298884</c:v>
                </c:pt>
                <c:pt idx="23">
                  <c:v>1.9641888228738746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44-462F-899A-5965531A102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EVLoad(g,j)'!$D$6:$AA$6</c:f>
              <c:numCache>
                <c:formatCode>0.000</c:formatCode>
                <c:ptCount val="24"/>
                <c:pt idx="0">
                  <c:v>0.816260471386413</c:v>
                </c:pt>
                <c:pt idx="1">
                  <c:v>0.61368487994744925</c:v>
                </c:pt>
                <c:pt idx="2">
                  <c:v>0.51239708422796737</c:v>
                </c:pt>
                <c:pt idx="3">
                  <c:v>0.41110928850848538</c:v>
                </c:pt>
                <c:pt idx="4">
                  <c:v>0.61368487994744925</c:v>
                </c:pt>
                <c:pt idx="5">
                  <c:v>1.2214116542643407</c:v>
                </c:pt>
                <c:pt idx="6">
                  <c:v>3.6523187515319062</c:v>
                </c:pt>
                <c:pt idx="7">
                  <c:v>6.5896648273968816</c:v>
                </c:pt>
                <c:pt idx="8">
                  <c:v>8.3115573546280732</c:v>
                </c:pt>
                <c:pt idx="9">
                  <c:v>7.8051183760306646</c:v>
                </c:pt>
                <c:pt idx="10">
                  <c:v>6.5896648273968816</c:v>
                </c:pt>
                <c:pt idx="11">
                  <c:v>4.8677723001656892</c:v>
                </c:pt>
                <c:pt idx="12">
                  <c:v>4.0574699344098342</c:v>
                </c:pt>
                <c:pt idx="13">
                  <c:v>4.1587577301293157</c:v>
                </c:pt>
                <c:pt idx="14">
                  <c:v>4.2600455258487981</c:v>
                </c:pt>
                <c:pt idx="15">
                  <c:v>5.3742112787630987</c:v>
                </c:pt>
                <c:pt idx="16">
                  <c:v>6.3870892359579186</c:v>
                </c:pt>
                <c:pt idx="17">
                  <c:v>7.1973916017137736</c:v>
                </c:pt>
                <c:pt idx="18">
                  <c:v>7.0961038059942911</c:v>
                </c:pt>
                <c:pt idx="19">
                  <c:v>6.3870892359579186</c:v>
                </c:pt>
                <c:pt idx="20">
                  <c:v>5.9819380530799906</c:v>
                </c:pt>
                <c:pt idx="21">
                  <c:v>4.4626211172877612</c:v>
                </c:pt>
                <c:pt idx="22">
                  <c:v>3.1458797729344972</c:v>
                </c:pt>
                <c:pt idx="23">
                  <c:v>1.8291384285812322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44-462F-899A-5965531A102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EVLoad(g,j)'!$D$7:$AA$7</c:f>
              <c:numCache>
                <c:formatCode>0.000</c:formatCode>
                <c:ptCount val="24"/>
                <c:pt idx="0">
                  <c:v>0.72490285171786073</c:v>
                </c:pt>
                <c:pt idx="1">
                  <c:v>0.51835518985852513</c:v>
                </c:pt>
                <c:pt idx="2">
                  <c:v>0.51835518985852513</c:v>
                </c:pt>
                <c:pt idx="3">
                  <c:v>0.51835518985852513</c:v>
                </c:pt>
                <c:pt idx="4">
                  <c:v>0.51835518985852513</c:v>
                </c:pt>
                <c:pt idx="5">
                  <c:v>0.72490285171786073</c:v>
                </c:pt>
                <c:pt idx="6">
                  <c:v>1.5510934991552034</c:v>
                </c:pt>
                <c:pt idx="7">
                  <c:v>3.6165701177485596</c:v>
                </c:pt>
                <c:pt idx="8">
                  <c:v>4.5460345961155708</c:v>
                </c:pt>
                <c:pt idx="9">
                  <c:v>4.339486934256235</c:v>
                </c:pt>
                <c:pt idx="10">
                  <c:v>5.2689514126232453</c:v>
                </c:pt>
                <c:pt idx="11">
                  <c:v>7.024606538427598</c:v>
                </c:pt>
                <c:pt idx="12">
                  <c:v>7.9540710167946083</c:v>
                </c:pt>
                <c:pt idx="13">
                  <c:v>7.3344280312166017</c:v>
                </c:pt>
                <c:pt idx="14">
                  <c:v>7.3344280312166017</c:v>
                </c:pt>
                <c:pt idx="15">
                  <c:v>8.0573448477242771</c:v>
                </c:pt>
                <c:pt idx="16">
                  <c:v>8.0573448477242771</c:v>
                </c:pt>
                <c:pt idx="17">
                  <c:v>7.2311542002869338</c:v>
                </c:pt>
                <c:pt idx="18">
                  <c:v>6.7147850456385942</c:v>
                </c:pt>
                <c:pt idx="19">
                  <c:v>6.6115112147089272</c:v>
                </c:pt>
                <c:pt idx="20">
                  <c:v>5.2689514126232453</c:v>
                </c:pt>
                <c:pt idx="21">
                  <c:v>4.0296654414672313</c:v>
                </c:pt>
                <c:pt idx="22">
                  <c:v>2.480557977522214</c:v>
                </c:pt>
                <c:pt idx="23">
                  <c:v>1.757641161014539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44-462F-899A-5965531A102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EVLoad(g,j)'!$D$8:$AA$8</c:f>
              <c:numCache>
                <c:formatCode>0.000</c:formatCode>
                <c:ptCount val="24"/>
                <c:pt idx="0">
                  <c:v>0.70107042919562967</c:v>
                </c:pt>
                <c:pt idx="1">
                  <c:v>0.49849483775666587</c:v>
                </c:pt>
                <c:pt idx="2">
                  <c:v>0.49849483775666587</c:v>
                </c:pt>
                <c:pt idx="3">
                  <c:v>0.39720704203718399</c:v>
                </c:pt>
                <c:pt idx="4">
                  <c:v>0.39720704203718399</c:v>
                </c:pt>
                <c:pt idx="5">
                  <c:v>1.2075094077930393</c:v>
                </c:pt>
                <c:pt idx="6">
                  <c:v>3.9422798922190507</c:v>
                </c:pt>
                <c:pt idx="7">
                  <c:v>6.4744747852060982</c:v>
                </c:pt>
                <c:pt idx="8">
                  <c:v>8.2976551081567731</c:v>
                </c:pt>
                <c:pt idx="9">
                  <c:v>7.2847771509619541</c:v>
                </c:pt>
                <c:pt idx="10">
                  <c:v>5.5628846237307616</c:v>
                </c:pt>
                <c:pt idx="11">
                  <c:v>4.5500066665359418</c:v>
                </c:pt>
                <c:pt idx="12">
                  <c:v>4.6512944622554242</c:v>
                </c:pt>
                <c:pt idx="13">
                  <c:v>5.3603090322917968</c:v>
                </c:pt>
                <c:pt idx="14">
                  <c:v>4.9551578494138697</c:v>
                </c:pt>
                <c:pt idx="15">
                  <c:v>5.9680358066086887</c:v>
                </c:pt>
                <c:pt idx="16">
                  <c:v>5.9680358066086887</c:v>
                </c:pt>
                <c:pt idx="17">
                  <c:v>6.1706113980476536</c:v>
                </c:pt>
                <c:pt idx="18">
                  <c:v>6.9809137638035086</c:v>
                </c:pt>
                <c:pt idx="19">
                  <c:v>6.2718991937671342</c:v>
                </c:pt>
                <c:pt idx="20">
                  <c:v>5.9680358066086887</c:v>
                </c:pt>
                <c:pt idx="21">
                  <c:v>4.3474310750969787</c:v>
                </c:pt>
                <c:pt idx="22">
                  <c:v>3.2332653221826773</c:v>
                </c:pt>
                <c:pt idx="23">
                  <c:v>1.7139483863904488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44-462F-899A-5965531A102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EVLoad(g,j)'!$D$9:$AA$9</c:f>
              <c:numCache>
                <c:formatCode>0.000</c:formatCode>
                <c:ptCount val="24"/>
                <c:pt idx="0">
                  <c:v>0.81725348899150596</c:v>
                </c:pt>
                <c:pt idx="1">
                  <c:v>0.50743199620250257</c:v>
                </c:pt>
                <c:pt idx="2">
                  <c:v>0.40415816527283466</c:v>
                </c:pt>
                <c:pt idx="3">
                  <c:v>0.50743199620250257</c:v>
                </c:pt>
                <c:pt idx="4">
                  <c:v>0.40415816527283466</c:v>
                </c:pt>
                <c:pt idx="5">
                  <c:v>0.71397965806183816</c:v>
                </c:pt>
                <c:pt idx="6">
                  <c:v>1.8499917982881842</c:v>
                </c:pt>
                <c:pt idx="7">
                  <c:v>2.4696347838661912</c:v>
                </c:pt>
                <c:pt idx="8">
                  <c:v>4.0187422478112085</c:v>
                </c:pt>
                <c:pt idx="9">
                  <c:v>4.7416590643188838</c:v>
                </c:pt>
                <c:pt idx="10">
                  <c:v>5.6711235426858941</c:v>
                </c:pt>
                <c:pt idx="11">
                  <c:v>6.4973141901232365</c:v>
                </c:pt>
                <c:pt idx="12">
                  <c:v>7.3235048375605789</c:v>
                </c:pt>
                <c:pt idx="13">
                  <c:v>7.3235048375605789</c:v>
                </c:pt>
                <c:pt idx="14">
                  <c:v>7.7366001612792505</c:v>
                </c:pt>
                <c:pt idx="15">
                  <c:v>8.1496954849979222</c:v>
                </c:pt>
                <c:pt idx="16">
                  <c:v>7.6333263303495826</c:v>
                </c:pt>
                <c:pt idx="17">
                  <c:v>7.0136833447715752</c:v>
                </c:pt>
                <c:pt idx="18">
                  <c:v>5.980945035474897</c:v>
                </c:pt>
                <c:pt idx="19">
                  <c:v>5.6711235426858941</c:v>
                </c:pt>
                <c:pt idx="20">
                  <c:v>5.2580282189672225</c:v>
                </c:pt>
                <c:pt idx="21">
                  <c:v>4.2252899096705443</c:v>
                </c:pt>
                <c:pt idx="22">
                  <c:v>2.5729086147958591</c:v>
                </c:pt>
                <c:pt idx="23">
                  <c:v>1.9532656292178521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44-462F-899A-5965531A102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EVLoad(g,j)'!$D$10:$AA$10</c:f>
              <c:numCache>
                <c:formatCode>0.000</c:formatCode>
                <c:ptCount val="24"/>
                <c:pt idx="0">
                  <c:v>0.91456921429061611</c:v>
                </c:pt>
                <c:pt idx="1">
                  <c:v>0.61070582713217036</c:v>
                </c:pt>
                <c:pt idx="2">
                  <c:v>0.61070582713217036</c:v>
                </c:pt>
                <c:pt idx="3">
                  <c:v>0.4081302356932065</c:v>
                </c:pt>
                <c:pt idx="4">
                  <c:v>0.4081302356932065</c:v>
                </c:pt>
                <c:pt idx="5">
                  <c:v>1.0158570100100979</c:v>
                </c:pt>
                <c:pt idx="6">
                  <c:v>3.1429007201192181</c:v>
                </c:pt>
                <c:pt idx="7">
                  <c:v>6.687973570301085</c:v>
                </c:pt>
                <c:pt idx="8">
                  <c:v>8.106002710373831</c:v>
                </c:pt>
                <c:pt idx="9">
                  <c:v>7.3969881403374584</c:v>
                </c:pt>
                <c:pt idx="10">
                  <c:v>6.1815345917036746</c:v>
                </c:pt>
                <c:pt idx="11">
                  <c:v>5.1686566345088565</c:v>
                </c:pt>
                <c:pt idx="12">
                  <c:v>4.3583542687530015</c:v>
                </c:pt>
                <c:pt idx="13">
                  <c:v>4.8647932473504101</c:v>
                </c:pt>
                <c:pt idx="14">
                  <c:v>4.8647932473504101</c:v>
                </c:pt>
                <c:pt idx="15">
                  <c:v>4.7635054516309285</c:v>
                </c:pt>
                <c:pt idx="16">
                  <c:v>5.472520021667302</c:v>
                </c:pt>
                <c:pt idx="17">
                  <c:v>5.7763834088257475</c:v>
                </c:pt>
                <c:pt idx="18">
                  <c:v>6.5866857745816025</c:v>
                </c:pt>
                <c:pt idx="19">
                  <c:v>6.8905491617400489</c:v>
                </c:pt>
                <c:pt idx="20">
                  <c:v>5.472520021667302</c:v>
                </c:pt>
                <c:pt idx="21">
                  <c:v>4.257066473033519</c:v>
                </c:pt>
                <c:pt idx="22">
                  <c:v>3.0416129243997365</c:v>
                </c:pt>
                <c:pt idx="23">
                  <c:v>1.9274471714854351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44-462F-899A-5965531A102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EVLoad(g,j)'!$D$11:$AA$11</c:f>
              <c:numCache>
                <c:formatCode>0.000</c:formatCode>
                <c:ptCount val="24"/>
                <c:pt idx="0">
                  <c:v>0.92549240794663867</c:v>
                </c:pt>
                <c:pt idx="1">
                  <c:v>0.61567091515763517</c:v>
                </c:pt>
                <c:pt idx="2">
                  <c:v>0.40912325329829946</c:v>
                </c:pt>
                <c:pt idx="3">
                  <c:v>0.40912325329829946</c:v>
                </c:pt>
                <c:pt idx="4">
                  <c:v>0.40912325329829946</c:v>
                </c:pt>
                <c:pt idx="5">
                  <c:v>0.61567091515763517</c:v>
                </c:pt>
                <c:pt idx="6">
                  <c:v>1.6484092244543134</c:v>
                </c:pt>
                <c:pt idx="7">
                  <c:v>2.7844213646806595</c:v>
                </c:pt>
                <c:pt idx="8">
                  <c:v>3.6106120121180023</c:v>
                </c:pt>
                <c:pt idx="9">
                  <c:v>5.0564456451333513</c:v>
                </c:pt>
                <c:pt idx="10">
                  <c:v>5.366267137922355</c:v>
                </c:pt>
                <c:pt idx="11">
                  <c:v>6.3990054472190332</c:v>
                </c:pt>
                <c:pt idx="12">
                  <c:v>6.5022792781487011</c:v>
                </c:pt>
                <c:pt idx="13">
                  <c:v>6.9153746018673727</c:v>
                </c:pt>
                <c:pt idx="14">
                  <c:v>7.9481129111640509</c:v>
                </c:pt>
                <c:pt idx="15">
                  <c:v>8.5677558967420584</c:v>
                </c:pt>
                <c:pt idx="16">
                  <c:v>7.844839080234383</c:v>
                </c:pt>
                <c:pt idx="17">
                  <c:v>7.2251960946563756</c:v>
                </c:pt>
                <c:pt idx="18">
                  <c:v>6.1924577853596974</c:v>
                </c:pt>
                <c:pt idx="19">
                  <c:v>6.1924577853596974</c:v>
                </c:pt>
                <c:pt idx="20">
                  <c:v>5.2629933069926871</c:v>
                </c:pt>
                <c:pt idx="21">
                  <c:v>3.6106120121180023</c:v>
                </c:pt>
                <c:pt idx="22">
                  <c:v>2.8876951956103274</c:v>
                </c:pt>
                <c:pt idx="23">
                  <c:v>1.9582307172433169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244-462F-899A-5965531A102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EVLoad(g,j)'!$D$12:$AA$12</c:f>
              <c:numCache>
                <c:formatCode>0.000</c:formatCode>
                <c:ptCount val="24"/>
                <c:pt idx="0">
                  <c:v>0.81427443617622708</c:v>
                </c:pt>
                <c:pt idx="1">
                  <c:v>0.51041104901778145</c:v>
                </c:pt>
                <c:pt idx="2">
                  <c:v>0.40912325329829946</c:v>
                </c:pt>
                <c:pt idx="3">
                  <c:v>0.40912325329829946</c:v>
                </c:pt>
                <c:pt idx="4">
                  <c:v>0.40912325329829946</c:v>
                </c:pt>
                <c:pt idx="5">
                  <c:v>1.1181378233346728</c:v>
                </c:pt>
                <c:pt idx="6">
                  <c:v>3.0426059420048293</c:v>
                </c:pt>
                <c:pt idx="7">
                  <c:v>5.8786642221503227</c:v>
                </c:pt>
                <c:pt idx="8">
                  <c:v>8.3095713194178895</c:v>
                </c:pt>
                <c:pt idx="9">
                  <c:v>7.0941177707841057</c:v>
                </c:pt>
                <c:pt idx="10">
                  <c:v>6.2838154050282506</c:v>
                </c:pt>
                <c:pt idx="11">
                  <c:v>5.2709374478334308</c:v>
                </c:pt>
                <c:pt idx="12">
                  <c:v>4.0554838991996478</c:v>
                </c:pt>
                <c:pt idx="13">
                  <c:v>4.4606350820775758</c:v>
                </c:pt>
                <c:pt idx="14">
                  <c:v>4.5619228777970582</c:v>
                </c:pt>
                <c:pt idx="15">
                  <c:v>5.6760886307113587</c:v>
                </c:pt>
                <c:pt idx="16">
                  <c:v>6.2838154050282506</c:v>
                </c:pt>
                <c:pt idx="17">
                  <c:v>6.5876787921866962</c:v>
                </c:pt>
                <c:pt idx="18">
                  <c:v>7.2966933622230687</c:v>
                </c:pt>
                <c:pt idx="19">
                  <c:v>6.8915421793451417</c:v>
                </c:pt>
                <c:pt idx="20">
                  <c:v>6.8915421793451417</c:v>
                </c:pt>
                <c:pt idx="21">
                  <c:v>4.3593472863580933</c:v>
                </c:pt>
                <c:pt idx="22">
                  <c:v>2.3335913719684558</c:v>
                </c:pt>
                <c:pt idx="23">
                  <c:v>1.5232890062126005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244-462F-899A-5965531A1029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EVLoad(g,j)'!$D$13:$AA$13</c:f>
              <c:numCache>
                <c:formatCode>0.000</c:formatCode>
                <c:ptCount val="24"/>
                <c:pt idx="0">
                  <c:v>0.72688888692804665</c:v>
                </c:pt>
                <c:pt idx="1">
                  <c:v>0.52034122506871106</c:v>
                </c:pt>
                <c:pt idx="2">
                  <c:v>0.52034122506871106</c:v>
                </c:pt>
                <c:pt idx="3">
                  <c:v>0.62361505599837885</c:v>
                </c:pt>
                <c:pt idx="4">
                  <c:v>0.62361505599837885</c:v>
                </c:pt>
                <c:pt idx="5">
                  <c:v>0.62361505599837885</c:v>
                </c:pt>
                <c:pt idx="6">
                  <c:v>1.3465318725060538</c:v>
                </c:pt>
                <c:pt idx="7">
                  <c:v>2.4825440127323999</c:v>
                </c:pt>
                <c:pt idx="8">
                  <c:v>4.7545682931850921</c:v>
                </c:pt>
                <c:pt idx="9">
                  <c:v>5.6840327715521024</c:v>
                </c:pt>
                <c:pt idx="10">
                  <c:v>5.3742112787630987</c:v>
                </c:pt>
                <c:pt idx="11">
                  <c:v>5.9938542643411052</c:v>
                </c:pt>
                <c:pt idx="12">
                  <c:v>7.3364140664267872</c:v>
                </c:pt>
                <c:pt idx="13">
                  <c:v>7.8527832210751267</c:v>
                </c:pt>
                <c:pt idx="14">
                  <c:v>7.1298664045674514</c:v>
                </c:pt>
                <c:pt idx="15">
                  <c:v>7.7495093901454588</c:v>
                </c:pt>
                <c:pt idx="16">
                  <c:v>7.3364140664267872</c:v>
                </c:pt>
                <c:pt idx="17">
                  <c:v>7.7495093901454588</c:v>
                </c:pt>
                <c:pt idx="18">
                  <c:v>7.0265925736377834</c:v>
                </c:pt>
                <c:pt idx="19">
                  <c:v>5.9938542643411052</c:v>
                </c:pt>
                <c:pt idx="20">
                  <c:v>4.85784212411476</c:v>
                </c:pt>
                <c:pt idx="21">
                  <c:v>3.618556152958746</c:v>
                </c:pt>
                <c:pt idx="22">
                  <c:v>2.7923655055214032</c:v>
                </c:pt>
                <c:pt idx="23">
                  <c:v>1.759627196224725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244-462F-899A-5965531A1029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EVLoad(g,j)'!$D$14:$AA$14</c:f>
              <c:numCache>
                <c:formatCode>0.000</c:formatCode>
                <c:ptCount val="24"/>
                <c:pt idx="0">
                  <c:v>0.70404948201090856</c:v>
                </c:pt>
                <c:pt idx="1">
                  <c:v>0.5014738905719448</c:v>
                </c:pt>
                <c:pt idx="2">
                  <c:v>0.5014738905719448</c:v>
                </c:pt>
                <c:pt idx="3">
                  <c:v>0.40018609485246287</c:v>
                </c:pt>
                <c:pt idx="4">
                  <c:v>0.40018609485246287</c:v>
                </c:pt>
                <c:pt idx="5">
                  <c:v>1.2104884606083182</c:v>
                </c:pt>
                <c:pt idx="6">
                  <c:v>3.4388199664369203</c:v>
                </c:pt>
                <c:pt idx="7">
                  <c:v>6.0723026551434502</c:v>
                </c:pt>
                <c:pt idx="8">
                  <c:v>8.3006341609720522</c:v>
                </c:pt>
                <c:pt idx="9">
                  <c:v>7.4903317952161963</c:v>
                </c:pt>
                <c:pt idx="10">
                  <c:v>5.9710148594239678</c:v>
                </c:pt>
                <c:pt idx="11">
                  <c:v>4.8568491065096664</c:v>
                </c:pt>
                <c:pt idx="12">
                  <c:v>5.0594246979486304</c:v>
                </c:pt>
                <c:pt idx="13">
                  <c:v>4.9581369022291488</c:v>
                </c:pt>
                <c:pt idx="14">
                  <c:v>5.2620002893875952</c:v>
                </c:pt>
                <c:pt idx="15">
                  <c:v>5.1607124936681128</c:v>
                </c:pt>
                <c:pt idx="16">
                  <c:v>6.0723026551434502</c:v>
                </c:pt>
                <c:pt idx="17">
                  <c:v>6.2748782465824133</c:v>
                </c:pt>
                <c:pt idx="18">
                  <c:v>7.3890439994967148</c:v>
                </c:pt>
                <c:pt idx="19">
                  <c:v>7.2877562037772332</c:v>
                </c:pt>
                <c:pt idx="20">
                  <c:v>6.6800294294603413</c:v>
                </c:pt>
                <c:pt idx="21">
                  <c:v>4.6542735150707033</c:v>
                </c:pt>
                <c:pt idx="22">
                  <c:v>2.9323809878395104</c:v>
                </c:pt>
                <c:pt idx="23">
                  <c:v>1.8182152349252094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244-462F-899A-5965531A1029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EVLoad(g,j)'!$D$15:$AA$15</c:f>
              <c:numCache>
                <c:formatCode>0.000</c:formatCode>
                <c:ptCount val="24"/>
                <c:pt idx="0">
                  <c:v>0.82916970025262149</c:v>
                </c:pt>
                <c:pt idx="1">
                  <c:v>0.62262203839328589</c:v>
                </c:pt>
                <c:pt idx="2">
                  <c:v>0.51934820746361809</c:v>
                </c:pt>
                <c:pt idx="3">
                  <c:v>0.51934820746361809</c:v>
                </c:pt>
                <c:pt idx="4">
                  <c:v>0.51934820746361809</c:v>
                </c:pt>
                <c:pt idx="5">
                  <c:v>0.82916970025262149</c:v>
                </c:pt>
                <c:pt idx="6">
                  <c:v>1.6553603476899641</c:v>
                </c:pt>
                <c:pt idx="7">
                  <c:v>2.9979201497756462</c:v>
                </c:pt>
                <c:pt idx="8">
                  <c:v>4.3404799518613277</c:v>
                </c:pt>
                <c:pt idx="9">
                  <c:v>4.7535752755799985</c:v>
                </c:pt>
                <c:pt idx="10">
                  <c:v>4.8568491065096664</c:v>
                </c:pt>
                <c:pt idx="11">
                  <c:v>6.4059565704546841</c:v>
                </c:pt>
                <c:pt idx="12">
                  <c:v>7.7485163725403661</c:v>
                </c:pt>
                <c:pt idx="13">
                  <c:v>8.2648855271887047</c:v>
                </c:pt>
                <c:pt idx="14">
                  <c:v>8.2648855271887047</c:v>
                </c:pt>
                <c:pt idx="15">
                  <c:v>7.4386948797513623</c:v>
                </c:pt>
                <c:pt idx="16">
                  <c:v>7.955064034399701</c:v>
                </c:pt>
                <c:pt idx="17">
                  <c:v>6.8190518941733558</c:v>
                </c:pt>
                <c:pt idx="18">
                  <c:v>5.9928612467360134</c:v>
                </c:pt>
                <c:pt idx="19">
                  <c:v>5.9928612467360134</c:v>
                </c:pt>
                <c:pt idx="20">
                  <c:v>5.166670599298671</c:v>
                </c:pt>
                <c:pt idx="21">
                  <c:v>3.5142893044239853</c:v>
                </c:pt>
                <c:pt idx="22">
                  <c:v>2.79137248791631</c:v>
                </c:pt>
                <c:pt idx="23">
                  <c:v>1.8619080095492997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244-462F-899A-5965531A1029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EVLoad(g,j)'!$D$16:$AA$16</c:f>
              <c:numCache>
                <c:formatCode>0.000</c:formatCode>
                <c:ptCount val="24"/>
                <c:pt idx="0">
                  <c:v>0.80930934815076228</c:v>
                </c:pt>
                <c:pt idx="1">
                  <c:v>0.60673375671179852</c:v>
                </c:pt>
                <c:pt idx="2">
                  <c:v>0.60673375671179852</c:v>
                </c:pt>
                <c:pt idx="3">
                  <c:v>0.40415816527283466</c:v>
                </c:pt>
                <c:pt idx="4">
                  <c:v>0.50544596099231665</c:v>
                </c:pt>
                <c:pt idx="5">
                  <c:v>1.113172735309208</c:v>
                </c:pt>
                <c:pt idx="6">
                  <c:v>3.6453676282962557</c:v>
                </c:pt>
                <c:pt idx="7">
                  <c:v>6.5827137041612307</c:v>
                </c:pt>
                <c:pt idx="8">
                  <c:v>8.6084696185508705</c:v>
                </c:pt>
                <c:pt idx="9">
                  <c:v>7.7981672527950137</c:v>
                </c:pt>
                <c:pt idx="10">
                  <c:v>6.2788503170027861</c:v>
                </c:pt>
                <c:pt idx="11">
                  <c:v>5.1646845640884838</c:v>
                </c:pt>
                <c:pt idx="12">
                  <c:v>4.0505188111741832</c:v>
                </c:pt>
                <c:pt idx="13">
                  <c:v>4.6582455854910743</c:v>
                </c:pt>
                <c:pt idx="14">
                  <c:v>4.7595333812105567</c:v>
                </c:pt>
                <c:pt idx="15">
                  <c:v>5.2659723598079662</c:v>
                </c:pt>
                <c:pt idx="16">
                  <c:v>6.0762747255638212</c:v>
                </c:pt>
                <c:pt idx="17">
                  <c:v>6.1775625212833036</c:v>
                </c:pt>
                <c:pt idx="18">
                  <c:v>6.8865770913196762</c:v>
                </c:pt>
                <c:pt idx="19">
                  <c:v>6.5827137041612307</c:v>
                </c:pt>
                <c:pt idx="20">
                  <c:v>6.0762747255638212</c:v>
                </c:pt>
                <c:pt idx="21">
                  <c:v>4.5569577897715936</c:v>
                </c:pt>
                <c:pt idx="22">
                  <c:v>2.5312018753819547</c:v>
                </c:pt>
                <c:pt idx="23">
                  <c:v>1.7208995096260995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244-462F-899A-5965531A1029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EVLoad(g,j)'!$D$17:$AA$17</c:f>
              <c:numCache>
                <c:formatCode>0.000</c:formatCode>
                <c:ptCount val="24"/>
                <c:pt idx="0">
                  <c:v>0.93542258399756817</c:v>
                </c:pt>
                <c:pt idx="1">
                  <c:v>0.52232726027889698</c:v>
                </c:pt>
                <c:pt idx="2">
                  <c:v>0.52232726027889698</c:v>
                </c:pt>
                <c:pt idx="3">
                  <c:v>0.41905342934922907</c:v>
                </c:pt>
                <c:pt idx="4">
                  <c:v>0.41905342934922907</c:v>
                </c:pt>
                <c:pt idx="5">
                  <c:v>0.72887492213823257</c:v>
                </c:pt>
                <c:pt idx="6">
                  <c:v>1.5550655695755753</c:v>
                </c:pt>
                <c:pt idx="7">
                  <c:v>3.4139945263095961</c:v>
                </c:pt>
                <c:pt idx="8">
                  <c:v>4.5500066665359418</c:v>
                </c:pt>
                <c:pt idx="9">
                  <c:v>5.0663758211842813</c:v>
                </c:pt>
                <c:pt idx="10">
                  <c:v>6.2023879614106283</c:v>
                </c:pt>
                <c:pt idx="11">
                  <c:v>6.6154832851292991</c:v>
                </c:pt>
                <c:pt idx="12">
                  <c:v>7.2351262707073056</c:v>
                </c:pt>
                <c:pt idx="13">
                  <c:v>6.8220309469886349</c:v>
                </c:pt>
                <c:pt idx="14">
                  <c:v>7.2351262707073056</c:v>
                </c:pt>
                <c:pt idx="15">
                  <c:v>7.6482215944259773</c:v>
                </c:pt>
                <c:pt idx="16">
                  <c:v>7.8547692562853131</c:v>
                </c:pt>
                <c:pt idx="17">
                  <c:v>7.0285786088479707</c:v>
                </c:pt>
                <c:pt idx="18">
                  <c:v>6.718757116058967</c:v>
                </c:pt>
                <c:pt idx="19">
                  <c:v>5.9958402995512925</c:v>
                </c:pt>
                <c:pt idx="20">
                  <c:v>4.9631019902546134</c:v>
                </c:pt>
                <c:pt idx="21">
                  <c:v>4.136911342817271</c:v>
                </c:pt>
                <c:pt idx="22">
                  <c:v>3.2074468644502603</c:v>
                </c:pt>
                <c:pt idx="23">
                  <c:v>2.0714347242239142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44-462F-899A-5965531A1029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EVLoad(g,j)'!$D$18:$AA$18</c:f>
              <c:numCache>
                <c:formatCode>0.000</c:formatCode>
                <c:ptCount val="24"/>
                <c:pt idx="0">
                  <c:v>0.92152033752626683</c:v>
                </c:pt>
                <c:pt idx="1">
                  <c:v>0.71894474608730297</c:v>
                </c:pt>
                <c:pt idx="2">
                  <c:v>0.61765695036782109</c:v>
                </c:pt>
                <c:pt idx="3">
                  <c:v>0.51636915464833921</c:v>
                </c:pt>
                <c:pt idx="4">
                  <c:v>0.61765695036782109</c:v>
                </c:pt>
                <c:pt idx="5">
                  <c:v>1.2253837246847126</c:v>
                </c:pt>
                <c:pt idx="6">
                  <c:v>3.2511396390743506</c:v>
                </c:pt>
                <c:pt idx="7">
                  <c:v>6.087197919219844</c:v>
                </c:pt>
                <c:pt idx="8">
                  <c:v>7.1000758764146639</c:v>
                </c:pt>
                <c:pt idx="9">
                  <c:v>6.5936368978172535</c:v>
                </c:pt>
                <c:pt idx="10">
                  <c:v>5.9859101235003616</c:v>
                </c:pt>
                <c:pt idx="11">
                  <c:v>4.7704565748665795</c:v>
                </c:pt>
                <c:pt idx="12">
                  <c:v>4.7704565748665795</c:v>
                </c:pt>
                <c:pt idx="13">
                  <c:v>4.2640175962691691</c:v>
                </c:pt>
                <c:pt idx="14">
                  <c:v>4.7704565748665795</c:v>
                </c:pt>
                <c:pt idx="15">
                  <c:v>5.276895553463989</c:v>
                </c:pt>
                <c:pt idx="16">
                  <c:v>6.087197919219844</c:v>
                </c:pt>
                <c:pt idx="17">
                  <c:v>6.5936368978172535</c:v>
                </c:pt>
                <c:pt idx="18">
                  <c:v>6.289773510658808</c:v>
                </c:pt>
                <c:pt idx="19">
                  <c:v>6.4923491020977719</c:v>
                </c:pt>
                <c:pt idx="20">
                  <c:v>6.1884857149393264</c:v>
                </c:pt>
                <c:pt idx="21">
                  <c:v>4.7704565748665795</c:v>
                </c:pt>
                <c:pt idx="22">
                  <c:v>3.0485640476353866</c:v>
                </c:pt>
                <c:pt idx="23">
                  <c:v>1.8331104990016041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244-462F-899A-5965531A1029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EVLoad(g,j)'!$D$19:$AA$19</c:f>
              <c:numCache>
                <c:formatCode>0.000</c:formatCode>
                <c:ptCount val="24"/>
                <c:pt idx="0">
                  <c:v>0.93840163681284705</c:v>
                </c:pt>
                <c:pt idx="1">
                  <c:v>0.52530631309417586</c:v>
                </c:pt>
                <c:pt idx="2">
                  <c:v>0.42203248216450795</c:v>
                </c:pt>
                <c:pt idx="3">
                  <c:v>0.42203248216450795</c:v>
                </c:pt>
                <c:pt idx="4">
                  <c:v>0.42203248216450795</c:v>
                </c:pt>
                <c:pt idx="5">
                  <c:v>0.62858014402384366</c:v>
                </c:pt>
                <c:pt idx="6">
                  <c:v>1.3514969605315184</c:v>
                </c:pt>
                <c:pt idx="7">
                  <c:v>2.9006044244765357</c:v>
                </c:pt>
                <c:pt idx="8">
                  <c:v>3.8300689028435464</c:v>
                </c:pt>
                <c:pt idx="9">
                  <c:v>4.9660810430698925</c:v>
                </c:pt>
                <c:pt idx="10">
                  <c:v>5.4824501977182312</c:v>
                </c:pt>
                <c:pt idx="11">
                  <c:v>6.5151885070149094</c:v>
                </c:pt>
                <c:pt idx="12">
                  <c:v>7.5479268163115885</c:v>
                </c:pt>
                <c:pt idx="13">
                  <c:v>7.7544744781709243</c:v>
                </c:pt>
                <c:pt idx="14">
                  <c:v>8.0642959709599271</c:v>
                </c:pt>
                <c:pt idx="15">
                  <c:v>7.6512006472412564</c:v>
                </c:pt>
                <c:pt idx="16">
                  <c:v>7.2381053235225847</c:v>
                </c:pt>
                <c:pt idx="17">
                  <c:v>7.8577483091005922</c:v>
                </c:pt>
                <c:pt idx="18">
                  <c:v>6.5151885070149094</c:v>
                </c:pt>
                <c:pt idx="19">
                  <c:v>5.8955455214369028</c:v>
                </c:pt>
                <c:pt idx="20">
                  <c:v>5.3791763667885633</c:v>
                </c:pt>
                <c:pt idx="21">
                  <c:v>4.0366165647028822</c:v>
                </c:pt>
                <c:pt idx="22">
                  <c:v>2.9006044244765357</c:v>
                </c:pt>
                <c:pt idx="23">
                  <c:v>1.8678661151798575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244-462F-899A-5965531A1029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EVLoad(g,j)'!$D$20:$AA$20</c:f>
              <c:numCache>
                <c:formatCode>0.000</c:formatCode>
                <c:ptCount val="24"/>
                <c:pt idx="0">
                  <c:v>0.816260471386413</c:v>
                </c:pt>
                <c:pt idx="1">
                  <c:v>0.61368487994744925</c:v>
                </c:pt>
                <c:pt idx="2">
                  <c:v>0.51239708422796737</c:v>
                </c:pt>
                <c:pt idx="3">
                  <c:v>0.51239708422796737</c:v>
                </c:pt>
                <c:pt idx="4">
                  <c:v>0.51239708422796737</c:v>
                </c:pt>
                <c:pt idx="5">
                  <c:v>1.3226994499838227</c:v>
                </c:pt>
                <c:pt idx="6">
                  <c:v>3.7536065472513882</c:v>
                </c:pt>
                <c:pt idx="7">
                  <c:v>6.9948160102748087</c:v>
                </c:pt>
                <c:pt idx="8">
                  <c:v>7.7038305803111831</c:v>
                </c:pt>
                <c:pt idx="9">
                  <c:v>6.7922404188358456</c:v>
                </c:pt>
                <c:pt idx="10">
                  <c:v>6.6909526231163641</c:v>
                </c:pt>
                <c:pt idx="11">
                  <c:v>5.2729234830436162</c:v>
                </c:pt>
                <c:pt idx="12">
                  <c:v>4.2600455258487981</c:v>
                </c:pt>
                <c:pt idx="13">
                  <c:v>4.6651967087267261</c:v>
                </c:pt>
                <c:pt idx="14">
                  <c:v>4.6651967087267261</c:v>
                </c:pt>
                <c:pt idx="15">
                  <c:v>5.3742112787630987</c:v>
                </c:pt>
                <c:pt idx="16">
                  <c:v>6.4883770316774001</c:v>
                </c:pt>
                <c:pt idx="17">
                  <c:v>6.7922404188358456</c:v>
                </c:pt>
                <c:pt idx="18">
                  <c:v>6.893528214555328</c:v>
                </c:pt>
                <c:pt idx="19">
                  <c:v>6.6909526231163641</c:v>
                </c:pt>
                <c:pt idx="20">
                  <c:v>5.5767868702020627</c:v>
                </c:pt>
                <c:pt idx="21">
                  <c:v>4.2600455258487981</c:v>
                </c:pt>
                <c:pt idx="22">
                  <c:v>2.6394407943370872</c:v>
                </c:pt>
                <c:pt idx="23">
                  <c:v>1.6265628371422682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244-462F-899A-5965531A1029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EVLoad(g,j)'!$D$21:$AA$21</c:f>
              <c:numCache>
                <c:formatCode>0.000</c:formatCode>
                <c:ptCount val="24"/>
                <c:pt idx="0">
                  <c:v>0.72986793974332553</c:v>
                </c:pt>
                <c:pt idx="1">
                  <c:v>0.42004644695432203</c:v>
                </c:pt>
                <c:pt idx="2">
                  <c:v>0.52332027788398994</c:v>
                </c:pt>
                <c:pt idx="3">
                  <c:v>0.52332027788398994</c:v>
                </c:pt>
                <c:pt idx="4">
                  <c:v>0.62659410881365774</c:v>
                </c:pt>
                <c:pt idx="5">
                  <c:v>0.72986793974332553</c:v>
                </c:pt>
                <c:pt idx="6">
                  <c:v>1.556058587180668</c:v>
                </c:pt>
                <c:pt idx="7">
                  <c:v>3.3117137129850214</c:v>
                </c:pt>
                <c:pt idx="8">
                  <c:v>3.9313566985630284</c:v>
                </c:pt>
                <c:pt idx="9">
                  <c:v>5.5837379934377136</c:v>
                </c:pt>
                <c:pt idx="10">
                  <c:v>5.8935594862267164</c:v>
                </c:pt>
                <c:pt idx="11">
                  <c:v>6.409928640875056</c:v>
                </c:pt>
                <c:pt idx="12">
                  <c:v>7.3393931192420663</c:v>
                </c:pt>
                <c:pt idx="13">
                  <c:v>7.3393931192420663</c:v>
                </c:pt>
                <c:pt idx="14">
                  <c:v>7.64921461203107</c:v>
                </c:pt>
                <c:pt idx="15">
                  <c:v>7.8557622738904049</c:v>
                </c:pt>
                <c:pt idx="16">
                  <c:v>7.5459407811014021</c:v>
                </c:pt>
                <c:pt idx="17">
                  <c:v>6.9262977955233946</c:v>
                </c:pt>
                <c:pt idx="18">
                  <c:v>6.5132024718047239</c:v>
                </c:pt>
                <c:pt idx="19">
                  <c:v>5.8935594862267164</c:v>
                </c:pt>
                <c:pt idx="20">
                  <c:v>5.4804641625080457</c:v>
                </c:pt>
                <c:pt idx="21">
                  <c:v>4.1379043604223638</c:v>
                </c:pt>
                <c:pt idx="22">
                  <c:v>2.4855230655476785</c:v>
                </c:pt>
                <c:pt idx="23">
                  <c:v>2.0724277418290074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44-462F-899A-5965531A1029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EVLoad(g,j)'!$D$22:$AA$22</c:f>
              <c:numCache>
                <c:formatCode>0.000</c:formatCode>
                <c:ptCount val="24"/>
                <c:pt idx="0">
                  <c:v>0.81328141857113412</c:v>
                </c:pt>
                <c:pt idx="1">
                  <c:v>0.71199362285165224</c:v>
                </c:pt>
                <c:pt idx="2">
                  <c:v>0.71199362285165224</c:v>
                </c:pt>
                <c:pt idx="3">
                  <c:v>0.50941803141268849</c:v>
                </c:pt>
                <c:pt idx="4">
                  <c:v>0.50941803141268849</c:v>
                </c:pt>
                <c:pt idx="5">
                  <c:v>1.4210081928880256</c:v>
                </c:pt>
                <c:pt idx="6">
                  <c:v>2.4338861500828446</c:v>
                </c:pt>
                <c:pt idx="7">
                  <c:v>6.0802467959841939</c:v>
                </c:pt>
                <c:pt idx="8">
                  <c:v>8.0047149146543504</c:v>
                </c:pt>
                <c:pt idx="9">
                  <c:v>7.093124753179012</c:v>
                </c:pt>
                <c:pt idx="10">
                  <c:v>6.485397978862121</c:v>
                </c:pt>
                <c:pt idx="11">
                  <c:v>5.2699444302283389</c:v>
                </c:pt>
                <c:pt idx="12">
                  <c:v>5.2699444302283389</c:v>
                </c:pt>
                <c:pt idx="13">
                  <c:v>4.9660810430698925</c:v>
                </c:pt>
                <c:pt idx="14">
                  <c:v>4.4596420644724821</c:v>
                </c:pt>
                <c:pt idx="15">
                  <c:v>5.3712322259478196</c:v>
                </c:pt>
                <c:pt idx="16">
                  <c:v>5.472520021667302</c:v>
                </c:pt>
                <c:pt idx="17">
                  <c:v>6.5866857745816025</c:v>
                </c:pt>
                <c:pt idx="18">
                  <c:v>6.1815345917036746</c:v>
                </c:pt>
                <c:pt idx="19">
                  <c:v>6.282822387423157</c:v>
                </c:pt>
                <c:pt idx="20">
                  <c:v>5.7763834088257475</c:v>
                </c:pt>
                <c:pt idx="21">
                  <c:v>4.4596420644724821</c:v>
                </c:pt>
                <c:pt idx="22">
                  <c:v>2.8390373329607721</c:v>
                </c:pt>
                <c:pt idx="23">
                  <c:v>1.7248715800464713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244-462F-899A-5965531A1029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EVLoad(g,j)'!$D$23:$AA$23</c:f>
              <c:numCache>
                <c:formatCode>0.000</c:formatCode>
                <c:ptCount val="24"/>
                <c:pt idx="0">
                  <c:v>0.82619064743734261</c:v>
                </c:pt>
                <c:pt idx="1">
                  <c:v>0.51636915464833921</c:v>
                </c:pt>
                <c:pt idx="2">
                  <c:v>0.51636915464833921</c:v>
                </c:pt>
                <c:pt idx="3">
                  <c:v>0.4130953237186713</c:v>
                </c:pt>
                <c:pt idx="4">
                  <c:v>0.4130953237186713</c:v>
                </c:pt>
                <c:pt idx="5">
                  <c:v>0.82619064743734261</c:v>
                </c:pt>
                <c:pt idx="6">
                  <c:v>1.5491074639450175</c:v>
                </c:pt>
                <c:pt idx="7">
                  <c:v>3.201488758819703</c:v>
                </c:pt>
                <c:pt idx="8">
                  <c:v>4.1309532371867137</c:v>
                </c:pt>
                <c:pt idx="9">
                  <c:v>5.2669653774130598</c:v>
                </c:pt>
                <c:pt idx="10">
                  <c:v>5.9898821939207343</c:v>
                </c:pt>
                <c:pt idx="11">
                  <c:v>6.6095251794987409</c:v>
                </c:pt>
                <c:pt idx="12">
                  <c:v>6.5062513485690729</c:v>
                </c:pt>
                <c:pt idx="13">
                  <c:v>8.0553588125140916</c:v>
                </c:pt>
                <c:pt idx="14">
                  <c:v>7.8488111506547549</c:v>
                </c:pt>
                <c:pt idx="15">
                  <c:v>7.9520849815844219</c:v>
                </c:pt>
                <c:pt idx="16">
                  <c:v>6.9193466722877446</c:v>
                </c:pt>
                <c:pt idx="17">
                  <c:v>6.299703686709738</c:v>
                </c:pt>
                <c:pt idx="18">
                  <c:v>6.299703686709738</c:v>
                </c:pt>
                <c:pt idx="19">
                  <c:v>5.8866083629910664</c:v>
                </c:pt>
                <c:pt idx="20">
                  <c:v>5.8866083629910664</c:v>
                </c:pt>
                <c:pt idx="21">
                  <c:v>4.2342270681163816</c:v>
                </c:pt>
                <c:pt idx="22">
                  <c:v>2.9949410969603671</c:v>
                </c:pt>
                <c:pt idx="23">
                  <c:v>1.858928956734021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244-462F-899A-5965531A1029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EVLoad(g,j)'!$D$24:$AA$24</c:f>
              <c:numCache>
                <c:formatCode>0.000</c:formatCode>
                <c:ptCount val="24"/>
                <c:pt idx="0">
                  <c:v>0.91456921429061611</c:v>
                </c:pt>
                <c:pt idx="1">
                  <c:v>0.61070582713217036</c:v>
                </c:pt>
                <c:pt idx="2">
                  <c:v>0.50941803141268849</c:v>
                </c:pt>
                <c:pt idx="3">
                  <c:v>0.50941803141268849</c:v>
                </c:pt>
                <c:pt idx="4">
                  <c:v>0.50941803141268849</c:v>
                </c:pt>
                <c:pt idx="5">
                  <c:v>1.1171448057295799</c:v>
                </c:pt>
                <c:pt idx="6">
                  <c:v>3.2441885158387</c:v>
                </c:pt>
                <c:pt idx="7">
                  <c:v>6.282822387423157</c:v>
                </c:pt>
                <c:pt idx="8">
                  <c:v>8.0047149146543504</c:v>
                </c:pt>
                <c:pt idx="9">
                  <c:v>8.106002710373831</c:v>
                </c:pt>
                <c:pt idx="10">
                  <c:v>6.3841101831426394</c:v>
                </c:pt>
                <c:pt idx="11">
                  <c:v>5.1686566345088565</c:v>
                </c:pt>
                <c:pt idx="12">
                  <c:v>5.0673688387893741</c:v>
                </c:pt>
                <c:pt idx="13">
                  <c:v>4.4596420644724821</c:v>
                </c:pt>
                <c:pt idx="14">
                  <c:v>4.9660810430698925</c:v>
                </c:pt>
                <c:pt idx="15">
                  <c:v>5.5738078173867844</c:v>
                </c:pt>
                <c:pt idx="16">
                  <c:v>6.3841101831426394</c:v>
                </c:pt>
                <c:pt idx="17">
                  <c:v>7.1944125488984945</c:v>
                </c:pt>
                <c:pt idx="18">
                  <c:v>6.7892613660205665</c:v>
                </c:pt>
                <c:pt idx="19">
                  <c:v>6.687973570301085</c:v>
                </c:pt>
                <c:pt idx="20">
                  <c:v>5.472520021667302</c:v>
                </c:pt>
                <c:pt idx="21">
                  <c:v>3.7506274944361095</c:v>
                </c:pt>
                <c:pt idx="22">
                  <c:v>2.7377495372412906</c:v>
                </c:pt>
                <c:pt idx="23">
                  <c:v>1.7248715800464713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244-462F-899A-5965531A1029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EVLoad(g,j)'!$D$25:$AA$25</c:f>
              <c:numCache>
                <c:formatCode>0.000</c:formatCode>
                <c:ptCount val="24"/>
                <c:pt idx="0">
                  <c:v>0.82321159462206372</c:v>
                </c:pt>
                <c:pt idx="1">
                  <c:v>0.51339010183306033</c:v>
                </c:pt>
                <c:pt idx="2">
                  <c:v>0.51339010183306033</c:v>
                </c:pt>
                <c:pt idx="3">
                  <c:v>0.51339010183306033</c:v>
                </c:pt>
                <c:pt idx="4">
                  <c:v>0.51339010183306033</c:v>
                </c:pt>
                <c:pt idx="5">
                  <c:v>0.82321159462206372</c:v>
                </c:pt>
                <c:pt idx="6">
                  <c:v>1.3395807492704028</c:v>
                </c:pt>
                <c:pt idx="7">
                  <c:v>2.8886882132154201</c:v>
                </c:pt>
                <c:pt idx="8">
                  <c:v>4.7476171699494412</c:v>
                </c:pt>
                <c:pt idx="9">
                  <c:v>5.0574386627384449</c:v>
                </c:pt>
                <c:pt idx="10">
                  <c:v>6.0901769720351231</c:v>
                </c:pt>
                <c:pt idx="11">
                  <c:v>6.193450802964791</c:v>
                </c:pt>
                <c:pt idx="12">
                  <c:v>7.3294629431911371</c:v>
                </c:pt>
                <c:pt idx="13">
                  <c:v>7.9491059287691446</c:v>
                </c:pt>
                <c:pt idx="14">
                  <c:v>8.0523797596988125</c:v>
                </c:pt>
                <c:pt idx="15">
                  <c:v>7.63928443598014</c:v>
                </c:pt>
                <c:pt idx="16">
                  <c:v>7.5360106050504729</c:v>
                </c:pt>
                <c:pt idx="17">
                  <c:v>7.7425582669098079</c:v>
                </c:pt>
                <c:pt idx="18">
                  <c:v>6.2967246338944589</c:v>
                </c:pt>
                <c:pt idx="19">
                  <c:v>6.193450802964791</c:v>
                </c:pt>
                <c:pt idx="20">
                  <c:v>4.954164831808777</c:v>
                </c:pt>
                <c:pt idx="21">
                  <c:v>3.714878860652763</c:v>
                </c:pt>
                <c:pt idx="22">
                  <c:v>2.7854143822857527</c:v>
                </c:pt>
                <c:pt idx="23">
                  <c:v>2.0624975657780777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244-462F-899A-5965531A1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862320"/>
        <c:axId val="578868080"/>
      </c:lineChart>
      <c:catAx>
        <c:axId val="57886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68080"/>
        <c:crosses val="autoZero"/>
        <c:auto val="1"/>
        <c:lblAlgn val="ctr"/>
        <c:lblOffset val="100"/>
        <c:noMultiLvlLbl val="0"/>
      </c:catAx>
      <c:valAx>
        <c:axId val="578868080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6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EVLoad(g,j)'!$AB$2:$AB$145</c:f>
              <c:numCache>
                <c:formatCode>0.00</c:formatCode>
                <c:ptCount val="144"/>
                <c:pt idx="0">
                  <c:v>101.07330391678182</c:v>
                </c:pt>
                <c:pt idx="1">
                  <c:v>103.27383092966782</c:v>
                </c:pt>
                <c:pt idx="2">
                  <c:v>103.7842419786856</c:v>
                </c:pt>
                <c:pt idx="3">
                  <c:v>102.49530512727497</c:v>
                </c:pt>
                <c:pt idx="4">
                  <c:v>102.34238041609062</c:v>
                </c:pt>
                <c:pt idx="5">
                  <c:v>102.70185278913429</c:v>
                </c:pt>
                <c:pt idx="6">
                  <c:v>101.40099972646252</c:v>
                </c:pt>
                <c:pt idx="7">
                  <c:v>99.4447550444294</c:v>
                </c:pt>
                <c:pt idx="8">
                  <c:v>98.928385889781069</c:v>
                </c:pt>
                <c:pt idx="9">
                  <c:v>99.357369495181175</c:v>
                </c:pt>
                <c:pt idx="10">
                  <c:v>100.47153524809549</c:v>
                </c:pt>
                <c:pt idx="11">
                  <c:v>100.47749335372606</c:v>
                </c:pt>
                <c:pt idx="12">
                  <c:v>103.39696511269936</c:v>
                </c:pt>
                <c:pt idx="13">
                  <c:v>100.66020859306315</c:v>
                </c:pt>
                <c:pt idx="14">
                  <c:v>101.46653888839865</c:v>
                </c:pt>
                <c:pt idx="15">
                  <c:v>101.8677180008562</c:v>
                </c:pt>
                <c:pt idx="16">
                  <c:v>98.791349460278212</c:v>
                </c:pt>
                <c:pt idx="17">
                  <c:v>101.11302462098556</c:v>
                </c:pt>
                <c:pt idx="18">
                  <c:v>101.43079025461529</c:v>
                </c:pt>
                <c:pt idx="19">
                  <c:v>101.47845509965977</c:v>
                </c:pt>
                <c:pt idx="20">
                  <c:v>99.434824868378428</c:v>
                </c:pt>
                <c:pt idx="21">
                  <c:v>101.00180664921513</c:v>
                </c:pt>
                <c:pt idx="22">
                  <c:v>102.16959535280445</c:v>
                </c:pt>
                <c:pt idx="23">
                  <c:v>102.27286918373412</c:v>
                </c:pt>
                <c:pt idx="24">
                  <c:v>103.43042720938433</c:v>
                </c:pt>
                <c:pt idx="25">
                  <c:v>101.20817533323518</c:v>
                </c:pt>
                <c:pt idx="26">
                  <c:v>101.83240338833322</c:v>
                </c:pt>
                <c:pt idx="27">
                  <c:v>104.50409946415304</c:v>
                </c:pt>
                <c:pt idx="28">
                  <c:v>103.15576686514117</c:v>
                </c:pt>
                <c:pt idx="29">
                  <c:v>100.65885464474889</c:v>
                </c:pt>
                <c:pt idx="30">
                  <c:v>101.67426561437506</c:v>
                </c:pt>
                <c:pt idx="31">
                  <c:v>99.768289286142277</c:v>
                </c:pt>
                <c:pt idx="32">
                  <c:v>101.46202807564174</c:v>
                </c:pt>
                <c:pt idx="33">
                  <c:v>99.035861701493872</c:v>
                </c:pt>
                <c:pt idx="34">
                  <c:v>100.19692588397629</c:v>
                </c:pt>
                <c:pt idx="35">
                  <c:v>100.60891640034104</c:v>
                </c:pt>
                <c:pt idx="36">
                  <c:v>101.12910644625612</c:v>
                </c:pt>
                <c:pt idx="37">
                  <c:v>100.20941044507825</c:v>
                </c:pt>
                <c:pt idx="38">
                  <c:v>102.4483084026967</c:v>
                </c:pt>
                <c:pt idx="39">
                  <c:v>101.31637486278552</c:v>
                </c:pt>
                <c:pt idx="40">
                  <c:v>100.75873113356455</c:v>
                </c:pt>
                <c:pt idx="41">
                  <c:v>98.727909194312161</c:v>
                </c:pt>
                <c:pt idx="42">
                  <c:v>101.50780479968226</c:v>
                </c:pt>
                <c:pt idx="43">
                  <c:v>98.719586153577495</c:v>
                </c:pt>
                <c:pt idx="44">
                  <c:v>102.86029891906144</c:v>
                </c:pt>
                <c:pt idx="45">
                  <c:v>100.40916342270963</c:v>
                </c:pt>
                <c:pt idx="46">
                  <c:v>101.92395683641431</c:v>
                </c:pt>
                <c:pt idx="47">
                  <c:v>103.28893551689545</c:v>
                </c:pt>
                <c:pt idx="48">
                  <c:v>102.79029358990122</c:v>
                </c:pt>
                <c:pt idx="49">
                  <c:v>101.94137577394066</c:v>
                </c:pt>
                <c:pt idx="50">
                  <c:v>103.33051401823971</c:v>
                </c:pt>
                <c:pt idx="51">
                  <c:v>102.63000840786668</c:v>
                </c:pt>
                <c:pt idx="52">
                  <c:v>101.95918523861118</c:v>
                </c:pt>
                <c:pt idx="53">
                  <c:v>100.86489257607937</c:v>
                </c:pt>
                <c:pt idx="54">
                  <c:v>102.3272475084682</c:v>
                </c:pt>
                <c:pt idx="55">
                  <c:v>99.479711990596059</c:v>
                </c:pt>
                <c:pt idx="56">
                  <c:v>100.94998224061621</c:v>
                </c:pt>
                <c:pt idx="57">
                  <c:v>99.163099285342724</c:v>
                </c:pt>
                <c:pt idx="58">
                  <c:v>101.49020266895469</c:v>
                </c:pt>
                <c:pt idx="59">
                  <c:v>100.50870328266937</c:v>
                </c:pt>
                <c:pt idx="60">
                  <c:v>101.94137577394068</c:v>
                </c:pt>
                <c:pt idx="61">
                  <c:v>101.14192869317601</c:v>
                </c:pt>
                <c:pt idx="62">
                  <c:v>103.93603581703668</c:v>
                </c:pt>
                <c:pt idx="63">
                  <c:v>100.83323130555408</c:v>
                </c:pt>
                <c:pt idx="64">
                  <c:v>101.94731226216417</c:v>
                </c:pt>
                <c:pt idx="65">
                  <c:v>99.701340884273407</c:v>
                </c:pt>
                <c:pt idx="66">
                  <c:v>100.71845919989971</c:v>
                </c:pt>
                <c:pt idx="67">
                  <c:v>99.392643496651417</c:v>
                </c:pt>
                <c:pt idx="68">
                  <c:v>99.899223825056723</c:v>
                </c:pt>
                <c:pt idx="69">
                  <c:v>100.14459867162805</c:v>
                </c:pt>
                <c:pt idx="70">
                  <c:v>102.57064352563168</c:v>
                </c:pt>
                <c:pt idx="71">
                  <c:v>101.17358996370136</c:v>
                </c:pt>
                <c:pt idx="72">
                  <c:v>102.5287946517534</c:v>
                </c:pt>
                <c:pt idx="73">
                  <c:v>101.49718657671291</c:v>
                </c:pt>
                <c:pt idx="74">
                  <c:v>104.05785800408619</c:v>
                </c:pt>
                <c:pt idx="75">
                  <c:v>101.49718657671292</c:v>
                </c:pt>
                <c:pt idx="76">
                  <c:v>103.8988354154436</c:v>
                </c:pt>
                <c:pt idx="77">
                  <c:v>103.16896250859674</c:v>
                </c:pt>
                <c:pt idx="78">
                  <c:v>100.49004351530972</c:v>
                </c:pt>
                <c:pt idx="79">
                  <c:v>100.44519099030796</c:v>
                </c:pt>
                <c:pt idx="80">
                  <c:v>99.764248110735778</c:v>
                </c:pt>
                <c:pt idx="81">
                  <c:v>101.15467638579038</c:v>
                </c:pt>
                <c:pt idx="82">
                  <c:v>100.71430614031853</c:v>
                </c:pt>
                <c:pt idx="83">
                  <c:v>100.02928575847348</c:v>
                </c:pt>
                <c:pt idx="84">
                  <c:v>103.13634249041364</c:v>
                </c:pt>
                <c:pt idx="85">
                  <c:v>100.45334599485373</c:v>
                </c:pt>
                <c:pt idx="86">
                  <c:v>102.28414451538018</c:v>
                </c:pt>
                <c:pt idx="87">
                  <c:v>101.78261173581502</c:v>
                </c:pt>
                <c:pt idx="88">
                  <c:v>102.15774194492066</c:v>
                </c:pt>
                <c:pt idx="89">
                  <c:v>97.297359235638908</c:v>
                </c:pt>
                <c:pt idx="90">
                  <c:v>101.54611660398758</c:v>
                </c:pt>
                <c:pt idx="91">
                  <c:v>98.691865012966389</c:v>
                </c:pt>
                <c:pt idx="92">
                  <c:v>101.26884644943122</c:v>
                </c:pt>
                <c:pt idx="93">
                  <c:v>99.156700272075568</c:v>
                </c:pt>
                <c:pt idx="94">
                  <c:v>103.00178491540835</c:v>
                </c:pt>
                <c:pt idx="95">
                  <c:v>100.81216619486784</c:v>
                </c:pt>
                <c:pt idx="96">
                  <c:v>102.13538401795998</c:v>
                </c:pt>
                <c:pt idx="97">
                  <c:v>101.02971055829082</c:v>
                </c:pt>
                <c:pt idx="98">
                  <c:v>102.42958930375018</c:v>
                </c:pt>
                <c:pt idx="99">
                  <c:v>103.31412807148551</c:v>
                </c:pt>
                <c:pt idx="100">
                  <c:v>102.16999640452353</c:v>
                </c:pt>
                <c:pt idx="101">
                  <c:v>101.46044247997061</c:v>
                </c:pt>
                <c:pt idx="102">
                  <c:v>100.73358236213598</c:v>
                </c:pt>
                <c:pt idx="103">
                  <c:v>101.06047712412509</c:v>
                </c:pt>
                <c:pt idx="104">
                  <c:v>101.11431861433505</c:v>
                </c:pt>
                <c:pt idx="105">
                  <c:v>99.599065246997156</c:v>
                </c:pt>
                <c:pt idx="106">
                  <c:v>101.80656634560617</c:v>
                </c:pt>
                <c:pt idx="107">
                  <c:v>99.076033627814525</c:v>
                </c:pt>
                <c:pt idx="108">
                  <c:v>102.57380758109835</c:v>
                </c:pt>
                <c:pt idx="109">
                  <c:v>101.55274217747343</c:v>
                </c:pt>
                <c:pt idx="110">
                  <c:v>102.68341347188291</c:v>
                </c:pt>
                <c:pt idx="111">
                  <c:v>100.22977984659974</c:v>
                </c:pt>
                <c:pt idx="112">
                  <c:v>101.48351740434632</c:v>
                </c:pt>
                <c:pt idx="113">
                  <c:v>100.32207954410254</c:v>
                </c:pt>
                <c:pt idx="114">
                  <c:v>100.33553991665505</c:v>
                </c:pt>
                <c:pt idx="115">
                  <c:v>99.475998983660062</c:v>
                </c:pt>
                <c:pt idx="116">
                  <c:v>102.93723764001571</c:v>
                </c:pt>
                <c:pt idx="117">
                  <c:v>100.39130431722967</c:v>
                </c:pt>
                <c:pt idx="118">
                  <c:v>102.45266422812588</c:v>
                </c:pt>
                <c:pt idx="119">
                  <c:v>100.46822073181536</c:v>
                </c:pt>
                <c:pt idx="120">
                  <c:v>101.551</c:v>
                </c:pt>
                <c:pt idx="121">
                  <c:v>101.233</c:v>
                </c:pt>
                <c:pt idx="122">
                  <c:v>102.136</c:v>
                </c:pt>
                <c:pt idx="123">
                  <c:v>102.86999999999999</c:v>
                </c:pt>
                <c:pt idx="124">
                  <c:v>101.822</c:v>
                </c:pt>
                <c:pt idx="125">
                  <c:v>101.41700000000002</c:v>
                </c:pt>
                <c:pt idx="126">
                  <c:v>100.38899999999998</c:v>
                </c:pt>
                <c:pt idx="127">
                  <c:v>99.365999999999985</c:v>
                </c:pt>
                <c:pt idx="128">
                  <c:v>99.558999999999983</c:v>
                </c:pt>
                <c:pt idx="129">
                  <c:v>99.388999999999996</c:v>
                </c:pt>
                <c:pt idx="130">
                  <c:v>100.06000000000002</c:v>
                </c:pt>
                <c:pt idx="131">
                  <c:v>99.946000000000026</c:v>
                </c:pt>
                <c:pt idx="132">
                  <c:v>101.441</c:v>
                </c:pt>
                <c:pt idx="133">
                  <c:v>100.077</c:v>
                </c:pt>
                <c:pt idx="134">
                  <c:v>101.64700000000001</c:v>
                </c:pt>
                <c:pt idx="135">
                  <c:v>100.41300000000001</c:v>
                </c:pt>
                <c:pt idx="136">
                  <c:v>100.086</c:v>
                </c:pt>
                <c:pt idx="137">
                  <c:v>98.590999999999994</c:v>
                </c:pt>
                <c:pt idx="138">
                  <c:v>100.19299999999998</c:v>
                </c:pt>
                <c:pt idx="139">
                  <c:v>98.662000000000006</c:v>
                </c:pt>
                <c:pt idx="140">
                  <c:v>100.34799999999998</c:v>
                </c:pt>
                <c:pt idx="141">
                  <c:v>100.083</c:v>
                </c:pt>
                <c:pt idx="142">
                  <c:v>101.54400000000001</c:v>
                </c:pt>
                <c:pt idx="143">
                  <c:v>100.74000000000001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5C-4A5A-A88F-6231CFCD3A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2947024"/>
        <c:axId val="382946064"/>
      </c:lineChart>
      <c:catAx>
        <c:axId val="38294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946064"/>
        <c:crosses val="autoZero"/>
        <c:auto val="1"/>
        <c:lblAlgn val="ctr"/>
        <c:lblOffset val="100"/>
        <c:noMultiLvlLbl val="0"/>
      </c:catAx>
      <c:valAx>
        <c:axId val="38294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947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EVLoad(g,j)'!$D$26:$AA$26</c:f>
              <c:numCache>
                <c:formatCode>0.000</c:formatCode>
                <c:ptCount val="24"/>
                <c:pt idx="0">
                  <c:v>0.8416674942905763</c:v>
                </c:pt>
                <c:pt idx="1">
                  <c:v>0.63359147592455001</c:v>
                </c:pt>
                <c:pt idx="2">
                  <c:v>0.52955346674153692</c:v>
                </c:pt>
                <c:pt idx="3">
                  <c:v>0.42551545755852371</c:v>
                </c:pt>
                <c:pt idx="4">
                  <c:v>0.52955346674153692</c:v>
                </c:pt>
                <c:pt idx="5">
                  <c:v>0.8416674942905763</c:v>
                </c:pt>
                <c:pt idx="6">
                  <c:v>2.5062756412187861</c:v>
                </c:pt>
                <c:pt idx="7">
                  <c:v>5.6274159167091806</c:v>
                </c:pt>
                <c:pt idx="8">
                  <c:v>7.292024063637391</c:v>
                </c:pt>
                <c:pt idx="9">
                  <c:v>7.8122141095524569</c:v>
                </c:pt>
                <c:pt idx="10">
                  <c:v>8.0202901279184822</c:v>
                </c:pt>
                <c:pt idx="11">
                  <c:v>7.8122141095524569</c:v>
                </c:pt>
                <c:pt idx="12">
                  <c:v>6.9799100360883513</c:v>
                </c:pt>
                <c:pt idx="13">
                  <c:v>6.8758720269053377</c:v>
                </c:pt>
                <c:pt idx="14">
                  <c:v>6.4597199901732854</c:v>
                </c:pt>
                <c:pt idx="15">
                  <c:v>6.1476059626242456</c:v>
                </c:pt>
                <c:pt idx="16">
                  <c:v>5.4193398983431535</c:v>
                </c:pt>
                <c:pt idx="17">
                  <c:v>5.2112638799771283</c:v>
                </c:pt>
                <c:pt idx="18">
                  <c:v>5.7314539258921942</c:v>
                </c:pt>
                <c:pt idx="19">
                  <c:v>5.7314539258921942</c:v>
                </c:pt>
                <c:pt idx="20">
                  <c:v>5.2112638799771283</c:v>
                </c:pt>
                <c:pt idx="21">
                  <c:v>3.2345417054998782</c:v>
                </c:pt>
                <c:pt idx="22">
                  <c:v>2.0901236044867337</c:v>
                </c:pt>
                <c:pt idx="23">
                  <c:v>1.4658955493886552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42-4998-8736-EA0AC65AD17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EVLoad(g,j)'!$D$27:$AA$27</c:f>
              <c:numCache>
                <c:formatCode>0.000</c:formatCode>
                <c:ptCount val="24"/>
                <c:pt idx="0">
                  <c:v>0.53371498710885745</c:v>
                </c:pt>
                <c:pt idx="1">
                  <c:v>0.42551545755852371</c:v>
                </c:pt>
                <c:pt idx="2">
                  <c:v>0.42551545755852371</c:v>
                </c:pt>
                <c:pt idx="3">
                  <c:v>0.31731592800819008</c:v>
                </c:pt>
                <c:pt idx="4">
                  <c:v>0.42551545755852371</c:v>
                </c:pt>
                <c:pt idx="5">
                  <c:v>0.64191451665919108</c:v>
                </c:pt>
                <c:pt idx="6">
                  <c:v>0.96651310531019208</c:v>
                </c:pt>
                <c:pt idx="7">
                  <c:v>2.4813065190148631</c:v>
                </c:pt>
                <c:pt idx="8">
                  <c:v>4.3206985213705353</c:v>
                </c:pt>
                <c:pt idx="9">
                  <c:v>5.0780952282228711</c:v>
                </c:pt>
                <c:pt idx="10">
                  <c:v>6.3764895828268751</c:v>
                </c:pt>
                <c:pt idx="11">
                  <c:v>8.107682055632214</c:v>
                </c:pt>
                <c:pt idx="12">
                  <c:v>8.5404801738335472</c:v>
                </c:pt>
                <c:pt idx="13">
                  <c:v>8.5404801738335472</c:v>
                </c:pt>
                <c:pt idx="14">
                  <c:v>8.3240811147328806</c:v>
                </c:pt>
                <c:pt idx="15">
                  <c:v>7.9994825260818798</c:v>
                </c:pt>
                <c:pt idx="16">
                  <c:v>7.7830834669812123</c:v>
                </c:pt>
                <c:pt idx="17">
                  <c:v>7.5666844078805449</c:v>
                </c:pt>
                <c:pt idx="18">
                  <c:v>6.0518909941758743</c:v>
                </c:pt>
                <c:pt idx="19">
                  <c:v>5.2944942873235386</c:v>
                </c:pt>
                <c:pt idx="20">
                  <c:v>3.9960999327195346</c:v>
                </c:pt>
                <c:pt idx="21">
                  <c:v>3.1305036963168651</c:v>
                </c:pt>
                <c:pt idx="22">
                  <c:v>2.4813065190148631</c:v>
                </c:pt>
                <c:pt idx="23">
                  <c:v>1.3993112235115266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42-4998-8736-EA0AC65AD17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EVLoad(g,j)'!$D$28:$AA$28</c:f>
              <c:numCache>
                <c:formatCode>0.000</c:formatCode>
                <c:ptCount val="24"/>
                <c:pt idx="0">
                  <c:v>0.72306416382194127</c:v>
                </c:pt>
                <c:pt idx="1">
                  <c:v>0.51498814545591498</c:v>
                </c:pt>
                <c:pt idx="2">
                  <c:v>0.41095013627290189</c:v>
                </c:pt>
                <c:pt idx="3">
                  <c:v>0.41095013627290189</c:v>
                </c:pt>
                <c:pt idx="4">
                  <c:v>0.41095013627290189</c:v>
                </c:pt>
                <c:pt idx="5">
                  <c:v>0.72306416382194127</c:v>
                </c:pt>
                <c:pt idx="6">
                  <c:v>2.9078623566652171</c:v>
                </c:pt>
                <c:pt idx="7">
                  <c:v>4.9886225403254798</c:v>
                </c:pt>
                <c:pt idx="8">
                  <c:v>7.3814967515347814</c:v>
                </c:pt>
                <c:pt idx="9">
                  <c:v>7.7976487882668346</c:v>
                </c:pt>
                <c:pt idx="10">
                  <c:v>7.9016867974498473</c:v>
                </c:pt>
                <c:pt idx="11">
                  <c:v>7.1734207331687552</c:v>
                </c:pt>
                <c:pt idx="12">
                  <c:v>6.6532306872536893</c:v>
                </c:pt>
                <c:pt idx="13">
                  <c:v>6.6532306872536893</c:v>
                </c:pt>
                <c:pt idx="14">
                  <c:v>6.5491926780706766</c:v>
                </c:pt>
                <c:pt idx="15">
                  <c:v>6.1330406413386243</c:v>
                </c:pt>
                <c:pt idx="16">
                  <c:v>5.7168886046065719</c:v>
                </c:pt>
                <c:pt idx="17">
                  <c:v>5.7168886046065719</c:v>
                </c:pt>
                <c:pt idx="18">
                  <c:v>5.6128505954235584</c:v>
                </c:pt>
                <c:pt idx="19">
                  <c:v>5.6128505954235584</c:v>
                </c:pt>
                <c:pt idx="20">
                  <c:v>4.2603564760443877</c:v>
                </c:pt>
                <c:pt idx="21">
                  <c:v>3.6361284209463092</c:v>
                </c:pt>
                <c:pt idx="22">
                  <c:v>2.3876723107501512</c:v>
                </c:pt>
                <c:pt idx="23">
                  <c:v>1.5553682372860465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42-4998-8736-EA0AC65AD176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EVLoad(g,j)'!$D$29:$AA$29</c:f>
              <c:numCache>
                <c:formatCode>0.000</c:formatCode>
                <c:ptCount val="24"/>
                <c:pt idx="0">
                  <c:v>0.87391927713731032</c:v>
                </c:pt>
                <c:pt idx="1">
                  <c:v>0.65752021803664307</c:v>
                </c:pt>
                <c:pt idx="2">
                  <c:v>0.54932068848630944</c:v>
                </c:pt>
                <c:pt idx="3">
                  <c:v>0.4411211589359757</c:v>
                </c:pt>
                <c:pt idx="4">
                  <c:v>0.54932068848630944</c:v>
                </c:pt>
                <c:pt idx="5">
                  <c:v>0.4411211589359757</c:v>
                </c:pt>
                <c:pt idx="6">
                  <c:v>1.1985178657883113</c:v>
                </c:pt>
                <c:pt idx="7">
                  <c:v>2.7133112794929826</c:v>
                </c:pt>
                <c:pt idx="8">
                  <c:v>4.3363042227479873</c:v>
                </c:pt>
                <c:pt idx="9">
                  <c:v>4.8773018704996556</c:v>
                </c:pt>
                <c:pt idx="10">
                  <c:v>6.5002948137546612</c:v>
                </c:pt>
                <c:pt idx="11">
                  <c:v>8.3396868161103335</c:v>
                </c:pt>
                <c:pt idx="12">
                  <c:v>8.6642854047613334</c:v>
                </c:pt>
                <c:pt idx="13">
                  <c:v>8.5560858752110001</c:v>
                </c:pt>
                <c:pt idx="14">
                  <c:v>8.6642854047613334</c:v>
                </c:pt>
                <c:pt idx="15">
                  <c:v>7.7986891683586652</c:v>
                </c:pt>
                <c:pt idx="16">
                  <c:v>8.1232877570096651</c:v>
                </c:pt>
                <c:pt idx="17">
                  <c:v>6.8248934024056611</c:v>
                </c:pt>
                <c:pt idx="18">
                  <c:v>5.9592971660029921</c:v>
                </c:pt>
                <c:pt idx="19">
                  <c:v>5.4182995182513247</c:v>
                </c:pt>
                <c:pt idx="20">
                  <c:v>4.7691023409493214</c:v>
                </c:pt>
                <c:pt idx="21">
                  <c:v>3.7953065749963195</c:v>
                </c:pt>
                <c:pt idx="22">
                  <c:v>2.4969122203923151</c:v>
                </c:pt>
                <c:pt idx="23">
                  <c:v>1.9559145726406468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42-4998-8736-EA0AC65AD176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EVLoad(g,j)'!$D$30:$AA$30</c:f>
              <c:numCache>
                <c:formatCode>0.000</c:formatCode>
                <c:ptCount val="24"/>
                <c:pt idx="0">
                  <c:v>0.62214729491441856</c:v>
                </c:pt>
                <c:pt idx="1">
                  <c:v>0.51810928573140547</c:v>
                </c:pt>
                <c:pt idx="2">
                  <c:v>0.41407127654839232</c:v>
                </c:pt>
                <c:pt idx="3">
                  <c:v>0.31003326736537912</c:v>
                </c:pt>
                <c:pt idx="4">
                  <c:v>0.31003326736537912</c:v>
                </c:pt>
                <c:pt idx="5">
                  <c:v>0.83022331328044485</c:v>
                </c:pt>
                <c:pt idx="6">
                  <c:v>2.2867554418426286</c:v>
                </c:pt>
                <c:pt idx="7">
                  <c:v>5.7200097448820628</c:v>
                </c:pt>
                <c:pt idx="8">
                  <c:v>6.9684658550782199</c:v>
                </c:pt>
                <c:pt idx="9">
                  <c:v>8.737112011189442</c:v>
                </c:pt>
                <c:pt idx="10">
                  <c:v>7.9048079377253382</c:v>
                </c:pt>
                <c:pt idx="11">
                  <c:v>7.9048079377253382</c:v>
                </c:pt>
                <c:pt idx="12">
                  <c:v>7.1765418734442461</c:v>
                </c:pt>
                <c:pt idx="13">
                  <c:v>6.6563518275291802</c:v>
                </c:pt>
                <c:pt idx="14">
                  <c:v>6.0321237724311016</c:v>
                </c:pt>
                <c:pt idx="15">
                  <c:v>6.1361617816141143</c:v>
                </c:pt>
                <c:pt idx="16">
                  <c:v>5.928085763248089</c:v>
                </c:pt>
                <c:pt idx="17">
                  <c:v>6.1361617816141143</c:v>
                </c:pt>
                <c:pt idx="18">
                  <c:v>5.3038577081500096</c:v>
                </c:pt>
                <c:pt idx="19">
                  <c:v>5.1998196989669969</c:v>
                </c:pt>
                <c:pt idx="20">
                  <c:v>4.2634776163198778</c:v>
                </c:pt>
                <c:pt idx="21">
                  <c:v>3.6392495612217997</c:v>
                </c:pt>
                <c:pt idx="22">
                  <c:v>2.3907934510256421</c:v>
                </c:pt>
                <c:pt idx="23">
                  <c:v>1.7665653959275629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842-4998-8736-EA0AC65AD176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EVLoad(g,j)'!$D$31:$AA$31</c:f>
              <c:numCache>
                <c:formatCode>0.000</c:formatCode>
                <c:ptCount val="24"/>
                <c:pt idx="0">
                  <c:v>0.86247509612717888</c:v>
                </c:pt>
                <c:pt idx="1">
                  <c:v>0.53787650747617788</c:v>
                </c:pt>
                <c:pt idx="2">
                  <c:v>0.42967697792584425</c:v>
                </c:pt>
                <c:pt idx="3">
                  <c:v>0.32147744837551057</c:v>
                </c:pt>
                <c:pt idx="4">
                  <c:v>0.32147744837551057</c:v>
                </c:pt>
                <c:pt idx="5">
                  <c:v>0.42967697792584425</c:v>
                </c:pt>
                <c:pt idx="6">
                  <c:v>1.2952732143285137</c:v>
                </c:pt>
                <c:pt idx="7">
                  <c:v>2.2690689802815167</c:v>
                </c:pt>
                <c:pt idx="8">
                  <c:v>3.3510642757848532</c:v>
                </c:pt>
                <c:pt idx="9">
                  <c:v>5.190456278140525</c:v>
                </c:pt>
                <c:pt idx="10">
                  <c:v>7.1380478100465314</c:v>
                </c:pt>
                <c:pt idx="11">
                  <c:v>7.5708459282478664</c:v>
                </c:pt>
                <c:pt idx="12">
                  <c:v>8.1118435759995347</c:v>
                </c:pt>
                <c:pt idx="13">
                  <c:v>8.8692402828518695</c:v>
                </c:pt>
                <c:pt idx="14">
                  <c:v>8.0036440464491996</c:v>
                </c:pt>
                <c:pt idx="15">
                  <c:v>8.4364421646505345</c:v>
                </c:pt>
                <c:pt idx="16">
                  <c:v>7.7872449873485339</c:v>
                </c:pt>
                <c:pt idx="17">
                  <c:v>6.056052514543194</c:v>
                </c:pt>
                <c:pt idx="18">
                  <c:v>6.1642520440935282</c:v>
                </c:pt>
                <c:pt idx="19">
                  <c:v>4.8658576894895242</c:v>
                </c:pt>
                <c:pt idx="20">
                  <c:v>5.0822567485901917</c:v>
                </c:pt>
                <c:pt idx="21">
                  <c:v>3.3510642757848532</c:v>
                </c:pt>
                <c:pt idx="22">
                  <c:v>2.3772685098318505</c:v>
                </c:pt>
                <c:pt idx="23">
                  <c:v>1.8362708620801818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42-4998-8736-EA0AC65AD176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EVLoad(g,j)'!$D$32:$AA$32</c:f>
              <c:numCache>
                <c:formatCode>0.000</c:formatCode>
                <c:ptCount val="24"/>
                <c:pt idx="0">
                  <c:v>0.6211069148225884</c:v>
                </c:pt>
                <c:pt idx="1">
                  <c:v>0.41303089645656216</c:v>
                </c:pt>
                <c:pt idx="2">
                  <c:v>0.41303089645656216</c:v>
                </c:pt>
                <c:pt idx="3">
                  <c:v>0.41303089645656216</c:v>
                </c:pt>
                <c:pt idx="4">
                  <c:v>0.41303089645656216</c:v>
                </c:pt>
                <c:pt idx="5">
                  <c:v>0.72514492400560149</c:v>
                </c:pt>
                <c:pt idx="6">
                  <c:v>2.7018670984828512</c:v>
                </c:pt>
                <c:pt idx="7">
                  <c:v>4.5745512637770878</c:v>
                </c:pt>
                <c:pt idx="8">
                  <c:v>7.0714634841694028</c:v>
                </c:pt>
                <c:pt idx="9">
                  <c:v>8.8401096402806267</c:v>
                </c:pt>
                <c:pt idx="10">
                  <c:v>8.3199195943655599</c:v>
                </c:pt>
                <c:pt idx="11">
                  <c:v>7.6956915392674823</c:v>
                </c:pt>
                <c:pt idx="12">
                  <c:v>7.0714634841694028</c:v>
                </c:pt>
                <c:pt idx="13">
                  <c:v>6.2391594107052972</c:v>
                </c:pt>
                <c:pt idx="14">
                  <c:v>5.4068553372411925</c:v>
                </c:pt>
                <c:pt idx="15">
                  <c:v>5.7189693647902322</c:v>
                </c:pt>
                <c:pt idx="16">
                  <c:v>5.1987793188751663</c:v>
                </c:pt>
                <c:pt idx="17">
                  <c:v>6.1351214015222846</c:v>
                </c:pt>
                <c:pt idx="18">
                  <c:v>5.9270453831562584</c:v>
                </c:pt>
                <c:pt idx="19">
                  <c:v>5.9270453831562584</c:v>
                </c:pt>
                <c:pt idx="20">
                  <c:v>5.0947413096921537</c:v>
                </c:pt>
                <c:pt idx="21">
                  <c:v>3.534171171946956</c:v>
                </c:pt>
                <c:pt idx="22">
                  <c:v>1.9736010342017591</c:v>
                </c:pt>
                <c:pt idx="23">
                  <c:v>1.2453349699206673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42-4998-8736-EA0AC65AD176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EVLoad(g,j)'!$D$33:$AA$33</c:f>
              <c:numCache>
                <c:formatCode>0.000</c:formatCode>
                <c:ptCount val="24"/>
                <c:pt idx="0">
                  <c:v>0.65856059812847312</c:v>
                </c:pt>
                <c:pt idx="1">
                  <c:v>0.44216153902780581</c:v>
                </c:pt>
                <c:pt idx="2">
                  <c:v>0.44216153902780581</c:v>
                </c:pt>
                <c:pt idx="3">
                  <c:v>0.44216153902780581</c:v>
                </c:pt>
                <c:pt idx="4">
                  <c:v>0.44216153902780581</c:v>
                </c:pt>
                <c:pt idx="5">
                  <c:v>0.44216153902780581</c:v>
                </c:pt>
                <c:pt idx="6">
                  <c:v>1.0913587163298077</c:v>
                </c:pt>
                <c:pt idx="7">
                  <c:v>2.4979526004841452</c:v>
                </c:pt>
                <c:pt idx="8">
                  <c:v>3.904546484638483</c:v>
                </c:pt>
                <c:pt idx="9">
                  <c:v>4.8783422505914862</c:v>
                </c:pt>
                <c:pt idx="10">
                  <c:v>5.9603375460948227</c:v>
                </c:pt>
                <c:pt idx="11">
                  <c:v>6.9341333120478259</c:v>
                </c:pt>
                <c:pt idx="12">
                  <c:v>7.5833304893498275</c:v>
                </c:pt>
                <c:pt idx="13">
                  <c:v>8.2325276666518299</c:v>
                </c:pt>
                <c:pt idx="14">
                  <c:v>8.1243281371014966</c:v>
                </c:pt>
                <c:pt idx="15">
                  <c:v>8.0161286075511615</c:v>
                </c:pt>
                <c:pt idx="16">
                  <c:v>7.6915300189001607</c:v>
                </c:pt>
                <c:pt idx="17">
                  <c:v>6.7177342529471584</c:v>
                </c:pt>
                <c:pt idx="18">
                  <c:v>7.3669314302491609</c:v>
                </c:pt>
                <c:pt idx="19">
                  <c:v>5.7439384869941552</c:v>
                </c:pt>
                <c:pt idx="20">
                  <c:v>4.770142721041152</c:v>
                </c:pt>
                <c:pt idx="21">
                  <c:v>3.4717483664371485</c:v>
                </c:pt>
                <c:pt idx="22">
                  <c:v>2.4979526004841452</c:v>
                </c:pt>
                <c:pt idx="23">
                  <c:v>1.4159573049808087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42-4998-8736-EA0AC65AD176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EVLoad(g,j)'!$D$34:$AA$34</c:f>
              <c:numCache>
                <c:formatCode>0.000</c:formatCode>
                <c:ptCount val="24"/>
                <c:pt idx="0">
                  <c:v>0.72930644437292202</c:v>
                </c:pt>
                <c:pt idx="1">
                  <c:v>0.52123042600689584</c:v>
                </c:pt>
                <c:pt idx="2">
                  <c:v>0.52123042600689584</c:v>
                </c:pt>
                <c:pt idx="3">
                  <c:v>0.41719241682388269</c:v>
                </c:pt>
                <c:pt idx="4">
                  <c:v>0.41719241682388269</c:v>
                </c:pt>
                <c:pt idx="5">
                  <c:v>0.83334445355593523</c:v>
                </c:pt>
                <c:pt idx="6">
                  <c:v>2.3939145913011326</c:v>
                </c:pt>
                <c:pt idx="7">
                  <c:v>4.7867888025104346</c:v>
                </c:pt>
                <c:pt idx="8">
                  <c:v>7.2837010229027497</c:v>
                </c:pt>
                <c:pt idx="9">
                  <c:v>8.1160050963668553</c:v>
                </c:pt>
                <c:pt idx="10">
                  <c:v>8.428119123915895</c:v>
                </c:pt>
                <c:pt idx="11">
                  <c:v>7.2837010229027497</c:v>
                </c:pt>
                <c:pt idx="12">
                  <c:v>7.3877390320857623</c:v>
                </c:pt>
                <c:pt idx="13">
                  <c:v>6.7635109769876847</c:v>
                </c:pt>
                <c:pt idx="14">
                  <c:v>5.7231308851575529</c:v>
                </c:pt>
                <c:pt idx="15">
                  <c:v>6.1392829218896052</c:v>
                </c:pt>
                <c:pt idx="16">
                  <c:v>5.7231308851575529</c:v>
                </c:pt>
                <c:pt idx="17">
                  <c:v>5.3069788484254996</c:v>
                </c:pt>
                <c:pt idx="18">
                  <c:v>5.7231308851575529</c:v>
                </c:pt>
                <c:pt idx="19">
                  <c:v>5.6190928759745393</c:v>
                </c:pt>
                <c:pt idx="20">
                  <c:v>4.162560747412356</c:v>
                </c:pt>
                <c:pt idx="21">
                  <c:v>3.6423707014972897</c:v>
                </c:pt>
                <c:pt idx="22">
                  <c:v>2.0818005637520929</c:v>
                </c:pt>
                <c:pt idx="23">
                  <c:v>1.4575725086540141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42-4998-8736-EA0AC65AD176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EVLoad(g,j)'!$D$35:$AA$35</c:f>
              <c:numCache>
                <c:formatCode>0.000</c:formatCode>
                <c:ptCount val="24"/>
                <c:pt idx="0">
                  <c:v>0.65960097822030328</c:v>
                </c:pt>
                <c:pt idx="1">
                  <c:v>0.44320191911963597</c:v>
                </c:pt>
                <c:pt idx="2">
                  <c:v>0.44320191911963597</c:v>
                </c:pt>
                <c:pt idx="3">
                  <c:v>0.44320191911963597</c:v>
                </c:pt>
                <c:pt idx="4">
                  <c:v>0.44320191911963597</c:v>
                </c:pt>
                <c:pt idx="5">
                  <c:v>0.55140144866996965</c:v>
                </c:pt>
                <c:pt idx="6">
                  <c:v>1.4169976850726391</c:v>
                </c:pt>
                <c:pt idx="7">
                  <c:v>2.8235915692269766</c:v>
                </c:pt>
                <c:pt idx="8">
                  <c:v>3.5809882760793124</c:v>
                </c:pt>
                <c:pt idx="9">
                  <c:v>4.7711831011329826</c:v>
                </c:pt>
                <c:pt idx="10">
                  <c:v>5.5285798079853183</c:v>
                </c:pt>
                <c:pt idx="11">
                  <c:v>7.0433732216899889</c:v>
                </c:pt>
                <c:pt idx="12">
                  <c:v>7.4761713398913239</c:v>
                </c:pt>
                <c:pt idx="13">
                  <c:v>8.3417675762939947</c:v>
                </c:pt>
                <c:pt idx="14">
                  <c:v>8.7745656944953279</c:v>
                </c:pt>
                <c:pt idx="15">
                  <c:v>8.3417675762939947</c:v>
                </c:pt>
                <c:pt idx="16">
                  <c:v>7.1515727512403222</c:v>
                </c:pt>
                <c:pt idx="17">
                  <c:v>7.0433732216899889</c:v>
                </c:pt>
                <c:pt idx="18">
                  <c:v>6.1777769852873199</c:v>
                </c:pt>
                <c:pt idx="19">
                  <c:v>5.0957816897839834</c:v>
                </c:pt>
                <c:pt idx="20">
                  <c:v>4.8793826306833168</c:v>
                </c:pt>
                <c:pt idx="21">
                  <c:v>3.2563896874283111</c:v>
                </c:pt>
                <c:pt idx="22">
                  <c:v>2.3907934510256421</c:v>
                </c:pt>
                <c:pt idx="23">
                  <c:v>1.9579953328243072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842-4998-8736-EA0AC65AD176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EVLoad(g,j)'!$D$36:$AA$36</c:f>
              <c:numCache>
                <c:formatCode>0.000</c:formatCode>
                <c:ptCount val="24"/>
                <c:pt idx="0">
                  <c:v>0.6159050143634377</c:v>
                </c:pt>
                <c:pt idx="1">
                  <c:v>0.40782899599741151</c:v>
                </c:pt>
                <c:pt idx="2">
                  <c:v>0.30379098681439831</c:v>
                </c:pt>
                <c:pt idx="3">
                  <c:v>0.30379098681439831</c:v>
                </c:pt>
                <c:pt idx="4">
                  <c:v>0.40782899599741151</c:v>
                </c:pt>
                <c:pt idx="5">
                  <c:v>0.6159050143634377</c:v>
                </c:pt>
                <c:pt idx="6">
                  <c:v>2.0724371429256219</c:v>
                </c:pt>
                <c:pt idx="7">
                  <c:v>5.6097294551480683</c:v>
                </c:pt>
                <c:pt idx="8">
                  <c:v>6.8581855653442254</c:v>
                </c:pt>
                <c:pt idx="9">
                  <c:v>7.7945276479913446</c:v>
                </c:pt>
                <c:pt idx="10">
                  <c:v>7.170299592893266</c:v>
                </c:pt>
                <c:pt idx="11">
                  <c:v>6.2339575102461469</c:v>
                </c:pt>
                <c:pt idx="12">
                  <c:v>6.8581855653442254</c:v>
                </c:pt>
                <c:pt idx="13">
                  <c:v>6.8581855653442254</c:v>
                </c:pt>
                <c:pt idx="14">
                  <c:v>6.5460715377951866</c:v>
                </c:pt>
                <c:pt idx="15">
                  <c:v>6.6501095469782001</c:v>
                </c:pt>
                <c:pt idx="16">
                  <c:v>6.1299195010631342</c:v>
                </c:pt>
                <c:pt idx="17">
                  <c:v>5.2976154275990286</c:v>
                </c:pt>
                <c:pt idx="18">
                  <c:v>5.4016534367820421</c:v>
                </c:pt>
                <c:pt idx="19">
                  <c:v>5.6097294551480683</c:v>
                </c:pt>
                <c:pt idx="20">
                  <c:v>4.67338737250095</c:v>
                </c:pt>
                <c:pt idx="21">
                  <c:v>3.7370452898538318</c:v>
                </c:pt>
                <c:pt idx="22">
                  <c:v>2.5926271888406873</c:v>
                </c:pt>
                <c:pt idx="23">
                  <c:v>1.4482090878275427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842-4998-8736-EA0AC65AD176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EVLoad(g,j)'!$D$37:$AA$37</c:f>
              <c:numCache>
                <c:formatCode>0.000</c:formatCode>
                <c:ptCount val="24"/>
                <c:pt idx="0">
                  <c:v>0.54932068848630944</c:v>
                </c:pt>
                <c:pt idx="1">
                  <c:v>0.4411211589359757</c:v>
                </c:pt>
                <c:pt idx="2">
                  <c:v>0.33292162938564202</c:v>
                </c:pt>
                <c:pt idx="3">
                  <c:v>0.33292162938564202</c:v>
                </c:pt>
                <c:pt idx="4">
                  <c:v>0.33292162938564202</c:v>
                </c:pt>
                <c:pt idx="5">
                  <c:v>0.65752021803664307</c:v>
                </c:pt>
                <c:pt idx="6">
                  <c:v>1.3067173953386451</c:v>
                </c:pt>
                <c:pt idx="7">
                  <c:v>2.6051117499426488</c:v>
                </c:pt>
                <c:pt idx="8">
                  <c:v>3.6871070454459858</c:v>
                </c:pt>
                <c:pt idx="9">
                  <c:v>4.8773018704996556</c:v>
                </c:pt>
                <c:pt idx="10">
                  <c:v>5.9592971660029921</c:v>
                </c:pt>
                <c:pt idx="11">
                  <c:v>6.7166938728553287</c:v>
                </c:pt>
                <c:pt idx="12">
                  <c:v>7.7986891683586652</c:v>
                </c:pt>
                <c:pt idx="13">
                  <c:v>8.5560858752110001</c:v>
                </c:pt>
                <c:pt idx="14">
                  <c:v>8.988883993412335</c:v>
                </c:pt>
                <c:pt idx="15">
                  <c:v>8.8806844638620017</c:v>
                </c:pt>
                <c:pt idx="16">
                  <c:v>8.447886345660665</c:v>
                </c:pt>
                <c:pt idx="17">
                  <c:v>7.1494919910566628</c:v>
                </c:pt>
                <c:pt idx="18">
                  <c:v>6.392095284204327</c:v>
                </c:pt>
                <c:pt idx="19">
                  <c:v>5.4182995182513247</c:v>
                </c:pt>
                <c:pt idx="20">
                  <c:v>4.5527032818486548</c:v>
                </c:pt>
                <c:pt idx="21">
                  <c:v>3.0379098681439833</c:v>
                </c:pt>
                <c:pt idx="22">
                  <c:v>2.1723136317413143</c:v>
                </c:pt>
                <c:pt idx="23">
                  <c:v>1.4149169248889788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842-4998-8736-EA0AC65AD176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EVLoad(g,j)'!$D$38:$AA$38</c:f>
              <c:numCache>
                <c:formatCode>0.000</c:formatCode>
                <c:ptCount val="24"/>
                <c:pt idx="0">
                  <c:v>0.72410454391377133</c:v>
                </c:pt>
                <c:pt idx="1">
                  <c:v>0.51602852554774514</c:v>
                </c:pt>
                <c:pt idx="2">
                  <c:v>0.41199051636473205</c:v>
                </c:pt>
                <c:pt idx="3">
                  <c:v>0.41199051636473205</c:v>
                </c:pt>
                <c:pt idx="4">
                  <c:v>0.62006653473075823</c:v>
                </c:pt>
                <c:pt idx="5">
                  <c:v>0.93218056227979773</c:v>
                </c:pt>
                <c:pt idx="6">
                  <c:v>2.8048647275740342</c:v>
                </c:pt>
                <c:pt idx="7">
                  <c:v>4.8856249112342969</c:v>
                </c:pt>
                <c:pt idx="8">
                  <c:v>7.0704231040775731</c:v>
                </c:pt>
                <c:pt idx="9">
                  <c:v>8.1108031959077049</c:v>
                </c:pt>
                <c:pt idx="10">
                  <c:v>7.382537131626612</c:v>
                </c:pt>
                <c:pt idx="11">
                  <c:v>7.2784991224435993</c:v>
                </c:pt>
                <c:pt idx="12">
                  <c:v>6.9663850948945596</c:v>
                </c:pt>
                <c:pt idx="13">
                  <c:v>6.7583090765285334</c:v>
                </c:pt>
                <c:pt idx="14">
                  <c:v>6.5502330581625072</c:v>
                </c:pt>
                <c:pt idx="15">
                  <c:v>6.0300430122474413</c:v>
                </c:pt>
                <c:pt idx="16">
                  <c:v>5.5098529663323763</c:v>
                </c:pt>
                <c:pt idx="17">
                  <c:v>5.0937009296003231</c:v>
                </c:pt>
                <c:pt idx="18">
                  <c:v>5.613890975515389</c:v>
                </c:pt>
                <c:pt idx="19">
                  <c:v>4.8856249112342969</c:v>
                </c:pt>
                <c:pt idx="20">
                  <c:v>4.6775488928682707</c:v>
                </c:pt>
                <c:pt idx="21">
                  <c:v>3.6371688010381393</c:v>
                </c:pt>
                <c:pt idx="22">
                  <c:v>2.7008267183910211</c:v>
                </c:pt>
                <c:pt idx="23">
                  <c:v>1.5564086173778766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842-4998-8736-EA0AC65AD176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EVLoad(g,j)'!$D$39:$AA$39</c:f>
              <c:numCache>
                <c:formatCode>0.000</c:formatCode>
                <c:ptCount val="24"/>
                <c:pt idx="0">
                  <c:v>0.76259860731148632</c:v>
                </c:pt>
                <c:pt idx="1">
                  <c:v>0.54619954821081895</c:v>
                </c:pt>
                <c:pt idx="2">
                  <c:v>0.54619954821081895</c:v>
                </c:pt>
                <c:pt idx="3">
                  <c:v>0.43800001866048527</c:v>
                </c:pt>
                <c:pt idx="4">
                  <c:v>0.54619954821081895</c:v>
                </c:pt>
                <c:pt idx="5">
                  <c:v>0.54619954821081895</c:v>
                </c:pt>
                <c:pt idx="6">
                  <c:v>1.3035962550631546</c:v>
                </c:pt>
                <c:pt idx="7">
                  <c:v>2.7101901392174921</c:v>
                </c:pt>
                <c:pt idx="8">
                  <c:v>3.3593873165194941</c:v>
                </c:pt>
                <c:pt idx="9">
                  <c:v>4.8741807302241646</c:v>
                </c:pt>
                <c:pt idx="10">
                  <c:v>5.8479764961771687</c:v>
                </c:pt>
                <c:pt idx="11">
                  <c:v>7.1463708507811718</c:v>
                </c:pt>
                <c:pt idx="12">
                  <c:v>7.9037675576335085</c:v>
                </c:pt>
                <c:pt idx="13">
                  <c:v>8.0119670871838409</c:v>
                </c:pt>
                <c:pt idx="14">
                  <c:v>8.5529647349355091</c:v>
                </c:pt>
                <c:pt idx="15">
                  <c:v>8.5529647349355091</c:v>
                </c:pt>
                <c:pt idx="16">
                  <c:v>8.1201666167341742</c:v>
                </c:pt>
                <c:pt idx="17">
                  <c:v>6.4971736734791703</c:v>
                </c:pt>
                <c:pt idx="18">
                  <c:v>5.8479764961771687</c:v>
                </c:pt>
                <c:pt idx="19">
                  <c:v>5.4151783779758338</c:v>
                </c:pt>
                <c:pt idx="20">
                  <c:v>4.6577816711234981</c:v>
                </c:pt>
                <c:pt idx="21">
                  <c:v>3.792185434720829</c:v>
                </c:pt>
                <c:pt idx="22">
                  <c:v>2.7101901392174921</c:v>
                </c:pt>
                <c:pt idx="23">
                  <c:v>1.5199953141638221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842-4998-8736-EA0AC65AD176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EVLoad(g,j)'!$D$40:$AA$40</c:f>
              <c:numCache>
                <c:formatCode>0.000</c:formatCode>
                <c:ptCount val="24"/>
                <c:pt idx="0">
                  <c:v>0.73138720455658235</c:v>
                </c:pt>
                <c:pt idx="1">
                  <c:v>0.52331118619055605</c:v>
                </c:pt>
                <c:pt idx="2">
                  <c:v>0.41927317700754296</c:v>
                </c:pt>
                <c:pt idx="3">
                  <c:v>0.31523516782452982</c:v>
                </c:pt>
                <c:pt idx="4">
                  <c:v>0.31523516782452982</c:v>
                </c:pt>
                <c:pt idx="5">
                  <c:v>1.0435012321056216</c:v>
                </c:pt>
                <c:pt idx="6">
                  <c:v>2.6040713698508191</c:v>
                </c:pt>
                <c:pt idx="7">
                  <c:v>5.7252116453412132</c:v>
                </c:pt>
                <c:pt idx="8">
                  <c:v>7.3898197922694226</c:v>
                </c:pt>
                <c:pt idx="9">
                  <c:v>8.1180858565505147</c:v>
                </c:pt>
                <c:pt idx="10">
                  <c:v>7.9100098381844886</c:v>
                </c:pt>
                <c:pt idx="11">
                  <c:v>6.7655917371713441</c:v>
                </c:pt>
                <c:pt idx="12">
                  <c:v>6.5575157188053179</c:v>
                </c:pt>
                <c:pt idx="13">
                  <c:v>6.037325672890252</c:v>
                </c:pt>
                <c:pt idx="14">
                  <c:v>5.9332876637072394</c:v>
                </c:pt>
                <c:pt idx="15">
                  <c:v>6.037325672890252</c:v>
                </c:pt>
                <c:pt idx="16">
                  <c:v>6.1413636820732647</c:v>
                </c:pt>
                <c:pt idx="17">
                  <c:v>5.7252116453412132</c:v>
                </c:pt>
                <c:pt idx="18">
                  <c:v>6.1413636820732647</c:v>
                </c:pt>
                <c:pt idx="19">
                  <c:v>5.9332876637072394</c:v>
                </c:pt>
                <c:pt idx="20">
                  <c:v>4.5807935443280678</c:v>
                </c:pt>
                <c:pt idx="21">
                  <c:v>3.5404134524979369</c:v>
                </c:pt>
                <c:pt idx="22">
                  <c:v>2.5000333606678056</c:v>
                </c:pt>
                <c:pt idx="23">
                  <c:v>1.4596532688376744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842-4998-8736-EA0AC65AD176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EVLoad(g,j)'!$D$41:$AA$41</c:f>
              <c:numCache>
                <c:formatCode>0.000</c:formatCode>
                <c:ptCount val="24"/>
                <c:pt idx="0">
                  <c:v>0.64191451665919108</c:v>
                </c:pt>
                <c:pt idx="1">
                  <c:v>0.42551545755852371</c:v>
                </c:pt>
                <c:pt idx="2">
                  <c:v>0.42551545755852371</c:v>
                </c:pt>
                <c:pt idx="3">
                  <c:v>0.42551545755852371</c:v>
                </c:pt>
                <c:pt idx="4">
                  <c:v>0.53371498710885745</c:v>
                </c:pt>
                <c:pt idx="5">
                  <c:v>0.64191451665919108</c:v>
                </c:pt>
                <c:pt idx="6">
                  <c:v>1.3993112235115266</c:v>
                </c:pt>
                <c:pt idx="7">
                  <c:v>2.5895060485651968</c:v>
                </c:pt>
                <c:pt idx="8">
                  <c:v>4.3206985213705353</c:v>
                </c:pt>
                <c:pt idx="9">
                  <c:v>5.0780952282228711</c:v>
                </c:pt>
                <c:pt idx="10">
                  <c:v>6.1600905237262085</c:v>
                </c:pt>
                <c:pt idx="11">
                  <c:v>6.9174872305785433</c:v>
                </c:pt>
                <c:pt idx="12">
                  <c:v>7.4584848783302116</c:v>
                </c:pt>
                <c:pt idx="13">
                  <c:v>7.8912829965315465</c:v>
                </c:pt>
                <c:pt idx="14">
                  <c:v>8.2158815851825473</c:v>
                </c:pt>
                <c:pt idx="15">
                  <c:v>7.5666844078805449</c:v>
                </c:pt>
                <c:pt idx="16">
                  <c:v>7.5666844078805449</c:v>
                </c:pt>
                <c:pt idx="17">
                  <c:v>7.1338862896792108</c:v>
                </c:pt>
                <c:pt idx="18">
                  <c:v>6.2682900532765418</c:v>
                </c:pt>
                <c:pt idx="19">
                  <c:v>6.0518909941758743</c:v>
                </c:pt>
                <c:pt idx="20">
                  <c:v>5.1862947577732053</c:v>
                </c:pt>
                <c:pt idx="21">
                  <c:v>3.9960999327195346</c:v>
                </c:pt>
                <c:pt idx="22">
                  <c:v>2.8059051076658643</c:v>
                </c:pt>
                <c:pt idx="23">
                  <c:v>1.6157102826121938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842-4998-8736-EA0AC65AD176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EVLoad(g,j)'!$D$42:$AA$42</c:f>
              <c:numCache>
                <c:formatCode>0.000</c:formatCode>
                <c:ptCount val="24"/>
                <c:pt idx="0">
                  <c:v>0.6263088152817391</c:v>
                </c:pt>
                <c:pt idx="1">
                  <c:v>0.41823279691571286</c:v>
                </c:pt>
                <c:pt idx="2">
                  <c:v>0.31419478773269965</c:v>
                </c:pt>
                <c:pt idx="3">
                  <c:v>0.31419478773269965</c:v>
                </c:pt>
                <c:pt idx="4">
                  <c:v>0.41823279691571286</c:v>
                </c:pt>
                <c:pt idx="5">
                  <c:v>0.93842284283077848</c:v>
                </c:pt>
                <c:pt idx="6">
                  <c:v>2.6030309897589885</c:v>
                </c:pt>
                <c:pt idx="7">
                  <c:v>5.099943210151304</c:v>
                </c:pt>
                <c:pt idx="8">
                  <c:v>7.7008934397266326</c:v>
                </c:pt>
                <c:pt idx="9">
                  <c:v>8.117045476458685</c:v>
                </c:pt>
                <c:pt idx="10">
                  <c:v>7.3887794121775929</c:v>
                </c:pt>
                <c:pt idx="11">
                  <c:v>6.8685893662625279</c:v>
                </c:pt>
                <c:pt idx="12">
                  <c:v>6.6605133478965008</c:v>
                </c:pt>
                <c:pt idx="13">
                  <c:v>6.6605133478965008</c:v>
                </c:pt>
                <c:pt idx="14">
                  <c:v>6.1403233019814358</c:v>
                </c:pt>
                <c:pt idx="15">
                  <c:v>6.4524373295304747</c:v>
                </c:pt>
                <c:pt idx="16">
                  <c:v>6.348399320347462</c:v>
                </c:pt>
                <c:pt idx="17">
                  <c:v>5.7241712652493826</c:v>
                </c:pt>
                <c:pt idx="18">
                  <c:v>5.3080192285173302</c:v>
                </c:pt>
                <c:pt idx="19">
                  <c:v>4.9959052009682905</c:v>
                </c:pt>
                <c:pt idx="20">
                  <c:v>4.4757151550532246</c:v>
                </c:pt>
                <c:pt idx="21">
                  <c:v>3.6434110815891199</c:v>
                </c:pt>
                <c:pt idx="22">
                  <c:v>2.2909169622099492</c:v>
                </c:pt>
                <c:pt idx="23">
                  <c:v>1.2505368703798179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842-4998-8736-EA0AC65AD176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EVLoad(g,j)'!$D$43:$AA$43</c:f>
              <c:numCache>
                <c:formatCode>0.000</c:formatCode>
                <c:ptCount val="24"/>
                <c:pt idx="0">
                  <c:v>0.86767699658632946</c:v>
                </c:pt>
                <c:pt idx="1">
                  <c:v>0.54307840793532858</c:v>
                </c:pt>
                <c:pt idx="2">
                  <c:v>0.54307840793532858</c:v>
                </c:pt>
                <c:pt idx="3">
                  <c:v>0.43487887838499489</c:v>
                </c:pt>
                <c:pt idx="4">
                  <c:v>0.43487887838499489</c:v>
                </c:pt>
                <c:pt idx="5">
                  <c:v>0.65127793748566221</c:v>
                </c:pt>
                <c:pt idx="6">
                  <c:v>1.0840760556869968</c:v>
                </c:pt>
                <c:pt idx="7">
                  <c:v>2.1660713511903333</c:v>
                </c:pt>
                <c:pt idx="8">
                  <c:v>3.8972638239956723</c:v>
                </c:pt>
                <c:pt idx="9">
                  <c:v>4.7628600603983413</c:v>
                </c:pt>
                <c:pt idx="10">
                  <c:v>5.4120572377003429</c:v>
                </c:pt>
                <c:pt idx="11">
                  <c:v>6.4940525332036803</c:v>
                </c:pt>
                <c:pt idx="12">
                  <c:v>8.2252450060090183</c:v>
                </c:pt>
                <c:pt idx="13">
                  <c:v>7.5760478287070168</c:v>
                </c:pt>
                <c:pt idx="14">
                  <c:v>8.117045476458685</c:v>
                </c:pt>
                <c:pt idx="15">
                  <c:v>8.0088459469083517</c:v>
                </c:pt>
                <c:pt idx="16">
                  <c:v>8.117045476458685</c:v>
                </c:pt>
                <c:pt idx="17">
                  <c:v>7.2514492400560151</c:v>
                </c:pt>
                <c:pt idx="18">
                  <c:v>5.953054885452012</c:v>
                </c:pt>
                <c:pt idx="19">
                  <c:v>5.3038577081500096</c:v>
                </c:pt>
                <c:pt idx="20">
                  <c:v>4.4382614717473405</c:v>
                </c:pt>
                <c:pt idx="21">
                  <c:v>3.8972638239956723</c:v>
                </c:pt>
                <c:pt idx="22">
                  <c:v>2.5988694693916683</c:v>
                </c:pt>
                <c:pt idx="23">
                  <c:v>1.9496722920896663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842-4998-8736-EA0AC65AD176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EVLoad(g,j)'!$D$44:$AA$44</c:f>
              <c:numCache>
                <c:formatCode>0.000</c:formatCode>
                <c:ptCount val="24"/>
                <c:pt idx="0">
                  <c:v>0.83958673410691609</c:v>
                </c:pt>
                <c:pt idx="1">
                  <c:v>0.63151071574088968</c:v>
                </c:pt>
                <c:pt idx="2">
                  <c:v>0.52747270655787659</c:v>
                </c:pt>
                <c:pt idx="3">
                  <c:v>0.52747270655787659</c:v>
                </c:pt>
                <c:pt idx="4">
                  <c:v>0.42343469737486344</c:v>
                </c:pt>
                <c:pt idx="5">
                  <c:v>1.0476627524729423</c:v>
                </c:pt>
                <c:pt idx="6">
                  <c:v>2.2961188626690996</c:v>
                </c:pt>
                <c:pt idx="7">
                  <c:v>4.5849550646953885</c:v>
                </c:pt>
                <c:pt idx="8">
                  <c:v>6.8737912667216783</c:v>
                </c:pt>
                <c:pt idx="9">
                  <c:v>8.0182093677348227</c:v>
                </c:pt>
                <c:pt idx="10">
                  <c:v>7.706095340185783</c:v>
                </c:pt>
                <c:pt idx="11">
                  <c:v>7.2899433034537298</c:v>
                </c:pt>
                <c:pt idx="12">
                  <c:v>7.0818672850877045</c:v>
                </c:pt>
                <c:pt idx="13">
                  <c:v>6.457639229989625</c:v>
                </c:pt>
                <c:pt idx="14">
                  <c:v>5.8334111748915465</c:v>
                </c:pt>
                <c:pt idx="15">
                  <c:v>6.0414871932575736</c:v>
                </c:pt>
                <c:pt idx="16">
                  <c:v>6.3536012208066124</c:v>
                </c:pt>
                <c:pt idx="17">
                  <c:v>6.2495632116235988</c:v>
                </c:pt>
                <c:pt idx="18">
                  <c:v>5.8334111748915465</c:v>
                </c:pt>
                <c:pt idx="19">
                  <c:v>5.3132211289764815</c:v>
                </c:pt>
                <c:pt idx="20">
                  <c:v>4.5849550646953885</c:v>
                </c:pt>
                <c:pt idx="21">
                  <c:v>3.1284229361332052</c:v>
                </c:pt>
                <c:pt idx="22">
                  <c:v>2.2961188626690996</c:v>
                </c:pt>
                <c:pt idx="23">
                  <c:v>1.567852798388008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842-4998-8736-EA0AC65AD176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EVLoad(g,j)'!$D$45:$AA$45</c:f>
              <c:numCache>
                <c:formatCode>0.000</c:formatCode>
                <c:ptCount val="24"/>
                <c:pt idx="0">
                  <c:v>0.65543945785298274</c:v>
                </c:pt>
                <c:pt idx="1">
                  <c:v>0.54723992830264911</c:v>
                </c:pt>
                <c:pt idx="2">
                  <c:v>0.3308408692019818</c:v>
                </c:pt>
                <c:pt idx="3">
                  <c:v>0.3308408692019818</c:v>
                </c:pt>
                <c:pt idx="4">
                  <c:v>0.3308408692019818</c:v>
                </c:pt>
                <c:pt idx="5">
                  <c:v>0.43904039875231543</c:v>
                </c:pt>
                <c:pt idx="6">
                  <c:v>1.4128361647053185</c:v>
                </c:pt>
                <c:pt idx="7">
                  <c:v>2.4948314602086552</c:v>
                </c:pt>
                <c:pt idx="8">
                  <c:v>4.0096248739133262</c:v>
                </c:pt>
                <c:pt idx="9">
                  <c:v>4.9834206398663294</c:v>
                </c:pt>
                <c:pt idx="10">
                  <c:v>5.8490168762689985</c:v>
                </c:pt>
                <c:pt idx="11">
                  <c:v>7.0392117013226692</c:v>
                </c:pt>
                <c:pt idx="12">
                  <c:v>8.229406526376339</c:v>
                </c:pt>
                <c:pt idx="13">
                  <c:v>8.6622046445776739</c:v>
                </c:pt>
                <c:pt idx="14">
                  <c:v>8.7704041741280072</c:v>
                </c:pt>
                <c:pt idx="15">
                  <c:v>8.229406526376339</c:v>
                </c:pt>
                <c:pt idx="16">
                  <c:v>7.4720098195240041</c:v>
                </c:pt>
                <c:pt idx="17">
                  <c:v>6.6064135831213342</c:v>
                </c:pt>
                <c:pt idx="18">
                  <c:v>5.5244182876179968</c:v>
                </c:pt>
                <c:pt idx="19">
                  <c:v>5.5244182876179968</c:v>
                </c:pt>
                <c:pt idx="20">
                  <c:v>4.4424229921146603</c:v>
                </c:pt>
                <c:pt idx="21">
                  <c:v>3.0358291079603235</c:v>
                </c:pt>
                <c:pt idx="22">
                  <c:v>2.3866319306583215</c:v>
                </c:pt>
                <c:pt idx="23">
                  <c:v>1.4128361647053185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842-4998-8736-EA0AC65AD176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EVLoad(g,j)'!$D$46:$AA$46</c:f>
              <c:numCache>
                <c:formatCode>0.000</c:formatCode>
                <c:ptCount val="24"/>
                <c:pt idx="0">
                  <c:v>0.83958673410691609</c:v>
                </c:pt>
                <c:pt idx="1">
                  <c:v>0.52747270655787659</c:v>
                </c:pt>
                <c:pt idx="2">
                  <c:v>0.52747270655787659</c:v>
                </c:pt>
                <c:pt idx="3">
                  <c:v>0.52747270655787659</c:v>
                </c:pt>
                <c:pt idx="4">
                  <c:v>0.52747270655787659</c:v>
                </c:pt>
                <c:pt idx="5">
                  <c:v>1.0476627524729423</c:v>
                </c:pt>
                <c:pt idx="6">
                  <c:v>3.0243849269501917</c:v>
                </c:pt>
                <c:pt idx="7">
                  <c:v>5.1051451106104544</c:v>
                </c:pt>
                <c:pt idx="8">
                  <c:v>7.9141713585518092</c:v>
                </c:pt>
                <c:pt idx="9">
                  <c:v>8.3303233952838607</c:v>
                </c:pt>
                <c:pt idx="10">
                  <c:v>7.6020573310027704</c:v>
                </c:pt>
                <c:pt idx="11">
                  <c:v>7.3939813126367442</c:v>
                </c:pt>
                <c:pt idx="12">
                  <c:v>7.0818672850877045</c:v>
                </c:pt>
                <c:pt idx="13">
                  <c:v>6.457639229989625</c:v>
                </c:pt>
                <c:pt idx="14">
                  <c:v>6.2495632116235988</c:v>
                </c:pt>
                <c:pt idx="15">
                  <c:v>5.9374491840745591</c:v>
                </c:pt>
                <c:pt idx="16">
                  <c:v>5.8334111748915465</c:v>
                </c:pt>
                <c:pt idx="17">
                  <c:v>5.7293731657085329</c:v>
                </c:pt>
                <c:pt idx="18">
                  <c:v>5.7293731657085329</c:v>
                </c:pt>
                <c:pt idx="19">
                  <c:v>5.1051451106104544</c:v>
                </c:pt>
                <c:pt idx="20">
                  <c:v>4.5849550646953885</c:v>
                </c:pt>
                <c:pt idx="21">
                  <c:v>3.0243849269501917</c:v>
                </c:pt>
                <c:pt idx="22">
                  <c:v>2.0880428443030739</c:v>
                </c:pt>
                <c:pt idx="23">
                  <c:v>1.671890807571021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842-4998-8736-EA0AC65AD176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EVLoad(g,j)'!$D$47:$AA$47</c:f>
              <c:numCache>
                <c:formatCode>0.000</c:formatCode>
                <c:ptCount val="24"/>
                <c:pt idx="0">
                  <c:v>0.86559623640266925</c:v>
                </c:pt>
                <c:pt idx="1">
                  <c:v>0.64919717730200199</c:v>
                </c:pt>
                <c:pt idx="2">
                  <c:v>0.54099764775166836</c:v>
                </c:pt>
                <c:pt idx="3">
                  <c:v>0.43279811820133463</c:v>
                </c:pt>
                <c:pt idx="4">
                  <c:v>0.54099764775166836</c:v>
                </c:pt>
                <c:pt idx="5">
                  <c:v>0.64919717730200199</c:v>
                </c:pt>
                <c:pt idx="6">
                  <c:v>1.4065938841543377</c:v>
                </c:pt>
                <c:pt idx="7">
                  <c:v>2.596788709208008</c:v>
                </c:pt>
                <c:pt idx="8">
                  <c:v>3.5705844751610107</c:v>
                </c:pt>
                <c:pt idx="9">
                  <c:v>4.9771783593153485</c:v>
                </c:pt>
                <c:pt idx="10">
                  <c:v>6.3837722434696857</c:v>
                </c:pt>
                <c:pt idx="11">
                  <c:v>7.2493684798723557</c:v>
                </c:pt>
                <c:pt idx="12">
                  <c:v>8.7641618935770254</c:v>
                </c:pt>
                <c:pt idx="13">
                  <c:v>8.4395633049260255</c:v>
                </c:pt>
                <c:pt idx="14">
                  <c:v>8.2231642458253589</c:v>
                </c:pt>
                <c:pt idx="15">
                  <c:v>7.357568009422689</c:v>
                </c:pt>
                <c:pt idx="16">
                  <c:v>7.4657675389730231</c:v>
                </c:pt>
                <c:pt idx="17">
                  <c:v>6.1673731843690183</c:v>
                </c:pt>
                <c:pt idx="18">
                  <c:v>5.7345750661676833</c:v>
                </c:pt>
                <c:pt idx="19">
                  <c:v>5.6263755366173509</c:v>
                </c:pt>
                <c:pt idx="20">
                  <c:v>4.8689788297650143</c:v>
                </c:pt>
                <c:pt idx="21">
                  <c:v>3.462384945610677</c:v>
                </c:pt>
                <c:pt idx="22">
                  <c:v>2.4885891796576742</c:v>
                </c:pt>
                <c:pt idx="23">
                  <c:v>1.947591531906006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842-4998-8736-EA0AC65AD176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EVLoad(g,j)'!$D$48:$AA$48</c:f>
              <c:numCache>
                <c:formatCode>0.000</c:formatCode>
                <c:ptCount val="24"/>
                <c:pt idx="0">
                  <c:v>0.63151071574088968</c:v>
                </c:pt>
                <c:pt idx="1">
                  <c:v>0.63151071574088968</c:v>
                </c:pt>
                <c:pt idx="2">
                  <c:v>0.52747270655787659</c:v>
                </c:pt>
                <c:pt idx="3">
                  <c:v>0.42343469737486344</c:v>
                </c:pt>
                <c:pt idx="4">
                  <c:v>0.42343469737486344</c:v>
                </c:pt>
                <c:pt idx="5">
                  <c:v>0.73554872492390289</c:v>
                </c:pt>
                <c:pt idx="6">
                  <c:v>2.0880428443030739</c:v>
                </c:pt>
                <c:pt idx="7">
                  <c:v>5.6253351565255203</c:v>
                </c:pt>
                <c:pt idx="8">
                  <c:v>7.0818672850877045</c:v>
                </c:pt>
                <c:pt idx="9">
                  <c:v>7.6020573310027704</c:v>
                </c:pt>
                <c:pt idx="10">
                  <c:v>7.6020573310027704</c:v>
                </c:pt>
                <c:pt idx="11">
                  <c:v>6.9778292759046909</c:v>
                </c:pt>
                <c:pt idx="12">
                  <c:v>6.8737912667216783</c:v>
                </c:pt>
                <c:pt idx="13">
                  <c:v>6.5616772391726386</c:v>
                </c:pt>
                <c:pt idx="14">
                  <c:v>6.3536012208066124</c:v>
                </c:pt>
                <c:pt idx="15">
                  <c:v>6.1455252024405862</c:v>
                </c:pt>
                <c:pt idx="16">
                  <c:v>6.2495632116235988</c:v>
                </c:pt>
                <c:pt idx="17">
                  <c:v>6.1455252024405862</c:v>
                </c:pt>
                <c:pt idx="18">
                  <c:v>5.5212971473425076</c:v>
                </c:pt>
                <c:pt idx="19">
                  <c:v>5.6253351565255203</c:v>
                </c:pt>
                <c:pt idx="20">
                  <c:v>4.8970690922444282</c:v>
                </c:pt>
                <c:pt idx="21">
                  <c:v>3.6486129820482707</c:v>
                </c:pt>
                <c:pt idx="22">
                  <c:v>2.4001568718521131</c:v>
                </c:pt>
                <c:pt idx="23">
                  <c:v>1.1517007616559554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842-4998-8736-EA0AC65AD176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EVLoad(g,j)'!$D$49:$AA$49</c:f>
              <c:numCache>
                <c:formatCode>0.000</c:formatCode>
                <c:ptCount val="24"/>
                <c:pt idx="0">
                  <c:v>0.8593539558516885</c:v>
                </c:pt>
                <c:pt idx="1">
                  <c:v>0.64295489675102113</c:v>
                </c:pt>
                <c:pt idx="2">
                  <c:v>0.5347553672006875</c:v>
                </c:pt>
                <c:pt idx="3">
                  <c:v>0.5347553672006875</c:v>
                </c:pt>
                <c:pt idx="4">
                  <c:v>0.64295489675102113</c:v>
                </c:pt>
                <c:pt idx="5">
                  <c:v>0.5347553672006875</c:v>
                </c:pt>
                <c:pt idx="6">
                  <c:v>1.2921520740530232</c:v>
                </c:pt>
                <c:pt idx="7">
                  <c:v>2.6987459582073607</c:v>
                </c:pt>
                <c:pt idx="8">
                  <c:v>4.1053398423616985</c:v>
                </c:pt>
                <c:pt idx="9">
                  <c:v>5.5119337265160357</c:v>
                </c:pt>
                <c:pt idx="10">
                  <c:v>6.485729492469039</c:v>
                </c:pt>
                <c:pt idx="11">
                  <c:v>7.4595252584220422</c:v>
                </c:pt>
                <c:pt idx="12">
                  <c:v>7.8923233766233771</c:v>
                </c:pt>
                <c:pt idx="13">
                  <c:v>8.3251214948247121</c:v>
                </c:pt>
                <c:pt idx="14">
                  <c:v>8.3251214948247121</c:v>
                </c:pt>
                <c:pt idx="15">
                  <c:v>8.4333210243750454</c:v>
                </c:pt>
                <c:pt idx="16">
                  <c:v>8.216921965274377</c:v>
                </c:pt>
                <c:pt idx="17">
                  <c:v>7.2431261993213747</c:v>
                </c:pt>
                <c:pt idx="18">
                  <c:v>6.052931374267704</c:v>
                </c:pt>
                <c:pt idx="19">
                  <c:v>5.0791356083147008</c:v>
                </c:pt>
                <c:pt idx="20">
                  <c:v>4.7545370196637009</c:v>
                </c:pt>
                <c:pt idx="21">
                  <c:v>3.239743605959029</c:v>
                </c:pt>
                <c:pt idx="22">
                  <c:v>2.5905464286570274</c:v>
                </c:pt>
                <c:pt idx="23">
                  <c:v>1.8331497218046915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842-4998-8736-EA0AC65AD1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862320"/>
        <c:axId val="578868080"/>
      </c:lineChart>
      <c:catAx>
        <c:axId val="57886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68080"/>
        <c:crosses val="autoZero"/>
        <c:auto val="1"/>
        <c:lblAlgn val="ctr"/>
        <c:lblOffset val="100"/>
        <c:noMultiLvlLbl val="0"/>
      </c:catAx>
      <c:valAx>
        <c:axId val="578868080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6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EVLoad(g,j)'!$D$50:$AA$50</c:f>
              <c:numCache>
                <c:formatCode>0.000</c:formatCode>
                <c:ptCount val="24"/>
                <c:pt idx="0">
                  <c:v>3.3283910639756238</c:v>
                </c:pt>
                <c:pt idx="1">
                  <c:v>3.3283910639756238</c:v>
                </c:pt>
                <c:pt idx="2">
                  <c:v>3.1265504643766269</c:v>
                </c:pt>
                <c:pt idx="3">
                  <c:v>2.9247098647776291</c:v>
                </c:pt>
                <c:pt idx="4">
                  <c:v>2.4201083657801359</c:v>
                </c:pt>
                <c:pt idx="5">
                  <c:v>2.5210286655796343</c:v>
                </c:pt>
                <c:pt idx="6">
                  <c:v>2.8237895649781306</c:v>
                </c:pt>
                <c:pt idx="7">
                  <c:v>4.1357534623716132</c:v>
                </c:pt>
                <c:pt idx="8">
                  <c:v>5.044036160567102</c:v>
                </c:pt>
                <c:pt idx="9">
                  <c:v>5.750478259163593</c:v>
                </c:pt>
                <c:pt idx="10">
                  <c:v>6.1541594583615877</c:v>
                </c:pt>
                <c:pt idx="11">
                  <c:v>6.1541594583615877</c:v>
                </c:pt>
                <c:pt idx="12">
                  <c:v>5.2458767601660989</c:v>
                </c:pt>
                <c:pt idx="13">
                  <c:v>4.9431158607676036</c:v>
                </c:pt>
                <c:pt idx="14">
                  <c:v>5.2458767601660989</c:v>
                </c:pt>
                <c:pt idx="15">
                  <c:v>5.1449564603666005</c:v>
                </c:pt>
                <c:pt idx="16">
                  <c:v>4.5394346615696088</c:v>
                </c:pt>
                <c:pt idx="17">
                  <c:v>4.6403549613691073</c:v>
                </c:pt>
                <c:pt idx="18">
                  <c:v>4.8421955609681051</c:v>
                </c:pt>
                <c:pt idx="19">
                  <c:v>4.5394346615696088</c:v>
                </c:pt>
                <c:pt idx="20">
                  <c:v>4.5394346615696088</c:v>
                </c:pt>
                <c:pt idx="21">
                  <c:v>4.2366737621711126</c:v>
                </c:pt>
                <c:pt idx="22">
                  <c:v>3.7320722631736185</c:v>
                </c:pt>
                <c:pt idx="23">
                  <c:v>3.4293113637751227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CC-465E-9D18-C74BC9EC449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EVLoad(g,j)'!$D$51:$AA$51</c:f>
              <c:numCache>
                <c:formatCode>0.000</c:formatCode>
                <c:ptCount val="24"/>
                <c:pt idx="0">
                  <c:v>3.3857771168027901</c:v>
                </c:pt>
                <c:pt idx="1">
                  <c:v>3.0770797291807939</c:v>
                </c:pt>
                <c:pt idx="2">
                  <c:v>2.9741805999734616</c:v>
                </c:pt>
                <c:pt idx="3">
                  <c:v>2.768382341558798</c:v>
                </c:pt>
                <c:pt idx="4">
                  <c:v>2.2538866955221377</c:v>
                </c:pt>
                <c:pt idx="5">
                  <c:v>1.9451893079001417</c:v>
                </c:pt>
                <c:pt idx="6">
                  <c:v>1.6364919202781456</c:v>
                </c:pt>
                <c:pt idx="7">
                  <c:v>2.5625840831441336</c:v>
                </c:pt>
                <c:pt idx="8">
                  <c:v>3.3857771168027901</c:v>
                </c:pt>
                <c:pt idx="9">
                  <c:v>3.7973736336321182</c:v>
                </c:pt>
                <c:pt idx="10">
                  <c:v>4.5176675380834421</c:v>
                </c:pt>
                <c:pt idx="11">
                  <c:v>5.8553562177787581</c:v>
                </c:pt>
                <c:pt idx="12">
                  <c:v>5.8553562177787581</c:v>
                </c:pt>
                <c:pt idx="13">
                  <c:v>5.8553562177787581</c:v>
                </c:pt>
                <c:pt idx="14">
                  <c:v>5.8553562177787581</c:v>
                </c:pt>
                <c:pt idx="15">
                  <c:v>6.1640536054007544</c:v>
                </c:pt>
                <c:pt idx="16">
                  <c:v>6.2669527346080862</c:v>
                </c:pt>
                <c:pt idx="17">
                  <c:v>6.369851863815418</c:v>
                </c:pt>
                <c:pt idx="18">
                  <c:v>5.1350623133274347</c:v>
                </c:pt>
                <c:pt idx="19">
                  <c:v>4.9292640549127702</c:v>
                </c:pt>
                <c:pt idx="20">
                  <c:v>4.6205666672907739</c:v>
                </c:pt>
                <c:pt idx="21">
                  <c:v>4.7234657964981057</c:v>
                </c:pt>
                <c:pt idx="22">
                  <c:v>4.1060710212541141</c:v>
                </c:pt>
                <c:pt idx="23">
                  <c:v>3.90027276283945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CC-465E-9D18-C74BC9EC449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EVLoad(g,j)'!$D$52:$AA$52</c:f>
              <c:numCache>
                <c:formatCode>0.000</c:formatCode>
                <c:ptCount val="24"/>
                <c:pt idx="0">
                  <c:v>3.2373649112152916</c:v>
                </c:pt>
                <c:pt idx="1">
                  <c:v>3.0355243116162947</c:v>
                </c:pt>
                <c:pt idx="2">
                  <c:v>2.9346040118167958</c:v>
                </c:pt>
                <c:pt idx="3">
                  <c:v>2.7327634122177984</c:v>
                </c:pt>
                <c:pt idx="4">
                  <c:v>2.2281619132203048</c:v>
                </c:pt>
                <c:pt idx="5">
                  <c:v>2.5309228126188006</c:v>
                </c:pt>
                <c:pt idx="6">
                  <c:v>3.0355243116162947</c:v>
                </c:pt>
                <c:pt idx="7">
                  <c:v>4.5493288086087746</c:v>
                </c:pt>
                <c:pt idx="8">
                  <c:v>5.6594521064032604</c:v>
                </c:pt>
                <c:pt idx="9">
                  <c:v>6.9714160037967439</c:v>
                </c:pt>
                <c:pt idx="10">
                  <c:v>7.0723363035962423</c:v>
                </c:pt>
                <c:pt idx="11">
                  <c:v>5.8612927060022582</c:v>
                </c:pt>
                <c:pt idx="12">
                  <c:v>5.3566912070047641</c:v>
                </c:pt>
                <c:pt idx="13">
                  <c:v>4.5493288086087746</c:v>
                </c:pt>
                <c:pt idx="14">
                  <c:v>4.3474882090097777</c:v>
                </c:pt>
                <c:pt idx="15">
                  <c:v>4.4484085088092771</c:v>
                </c:pt>
                <c:pt idx="16">
                  <c:v>4.1456476094107808</c:v>
                </c:pt>
                <c:pt idx="17">
                  <c:v>4.4484085088092771</c:v>
                </c:pt>
                <c:pt idx="18">
                  <c:v>4.8520897080072709</c:v>
                </c:pt>
                <c:pt idx="19">
                  <c:v>4.4484085088092771</c:v>
                </c:pt>
                <c:pt idx="20">
                  <c:v>4.3474882090097777</c:v>
                </c:pt>
                <c:pt idx="21">
                  <c:v>4.3474882090097777</c:v>
                </c:pt>
                <c:pt idx="22">
                  <c:v>4.4484085088092771</c:v>
                </c:pt>
                <c:pt idx="23">
                  <c:v>3.7419664102127852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CC-465E-9D18-C74BC9EC449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EVLoad(g,j)'!$D$53:$AA$53</c:f>
              <c:numCache>
                <c:formatCode>0.000</c:formatCode>
                <c:ptCount val="24"/>
                <c:pt idx="0">
                  <c:v>3.4016077520654564</c:v>
                </c:pt>
                <c:pt idx="1">
                  <c:v>3.2987086228581246</c:v>
                </c:pt>
                <c:pt idx="2">
                  <c:v>2.9900112352361283</c:v>
                </c:pt>
                <c:pt idx="3">
                  <c:v>2.6813138476141321</c:v>
                </c:pt>
                <c:pt idx="4">
                  <c:v>2.2697173307848044</c:v>
                </c:pt>
                <c:pt idx="5">
                  <c:v>1.9610199431628081</c:v>
                </c:pt>
                <c:pt idx="6">
                  <c:v>1.9610199431628081</c:v>
                </c:pt>
                <c:pt idx="7">
                  <c:v>2.475515589199468</c:v>
                </c:pt>
                <c:pt idx="8">
                  <c:v>3.0929103644434601</c:v>
                </c:pt>
                <c:pt idx="9">
                  <c:v>4.3276999149314443</c:v>
                </c:pt>
                <c:pt idx="10">
                  <c:v>4.9450946901754369</c:v>
                </c:pt>
                <c:pt idx="11">
                  <c:v>4.9450946901754369</c:v>
                </c:pt>
                <c:pt idx="12">
                  <c:v>4.9450946901754369</c:v>
                </c:pt>
                <c:pt idx="13">
                  <c:v>5.9740859822487566</c:v>
                </c:pt>
                <c:pt idx="14">
                  <c:v>6.3856824990780847</c:v>
                </c:pt>
                <c:pt idx="15">
                  <c:v>6.5914807574927483</c:v>
                </c:pt>
                <c:pt idx="16">
                  <c:v>6.0769851114560893</c:v>
                </c:pt>
                <c:pt idx="17">
                  <c:v>5.7682877238340931</c:v>
                </c:pt>
                <c:pt idx="18">
                  <c:v>5.5624894654194286</c:v>
                </c:pt>
                <c:pt idx="19">
                  <c:v>5.2537920777974323</c:v>
                </c:pt>
                <c:pt idx="20">
                  <c:v>4.7392964317607724</c:v>
                </c:pt>
                <c:pt idx="21">
                  <c:v>4.4305990441387761</c:v>
                </c:pt>
                <c:pt idx="22">
                  <c:v>4.3276999149314443</c:v>
                </c:pt>
                <c:pt idx="23">
                  <c:v>4.2248007857241117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CC-465E-9D18-C74BC9EC449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EVLoad(g,j)'!$D$54:$AA$54</c:f>
              <c:numCache>
                <c:formatCode>0.000</c:formatCode>
                <c:ptCount val="24"/>
                <c:pt idx="0">
                  <c:v>3.5292422488707049</c:v>
                </c:pt>
                <c:pt idx="1">
                  <c:v>3.3274016492717071</c:v>
                </c:pt>
                <c:pt idx="2">
                  <c:v>3.0246407498732113</c:v>
                </c:pt>
                <c:pt idx="3">
                  <c:v>2.721879850474715</c:v>
                </c:pt>
                <c:pt idx="4">
                  <c:v>2.2172783514772219</c:v>
                </c:pt>
                <c:pt idx="5">
                  <c:v>2.1163580516777225</c:v>
                </c:pt>
                <c:pt idx="6">
                  <c:v>2.6209595506752166</c:v>
                </c:pt>
                <c:pt idx="7">
                  <c:v>4.134764047667697</c:v>
                </c:pt>
                <c:pt idx="8">
                  <c:v>5.0430467458631858</c:v>
                </c:pt>
                <c:pt idx="9">
                  <c:v>5.9513294440586737</c:v>
                </c:pt>
                <c:pt idx="10">
                  <c:v>5.8504091442591752</c:v>
                </c:pt>
                <c:pt idx="11">
                  <c:v>5.8504091442591752</c:v>
                </c:pt>
                <c:pt idx="12">
                  <c:v>5.6485685446601774</c:v>
                </c:pt>
                <c:pt idx="13">
                  <c:v>5.0430467458631858</c:v>
                </c:pt>
                <c:pt idx="14">
                  <c:v>4.841206146264188</c:v>
                </c:pt>
                <c:pt idx="15">
                  <c:v>4.6393655466651902</c:v>
                </c:pt>
                <c:pt idx="16">
                  <c:v>4.9421264460636865</c:v>
                </c:pt>
                <c:pt idx="17">
                  <c:v>4.4375249470661933</c:v>
                </c:pt>
                <c:pt idx="18">
                  <c:v>5.1439670456626843</c:v>
                </c:pt>
                <c:pt idx="19">
                  <c:v>4.4375249470661933</c:v>
                </c:pt>
                <c:pt idx="20">
                  <c:v>4.0338437478681985</c:v>
                </c:pt>
                <c:pt idx="21">
                  <c:v>4.134764047667697</c:v>
                </c:pt>
                <c:pt idx="22">
                  <c:v>4.4375249470661933</c:v>
                </c:pt>
                <c:pt idx="23">
                  <c:v>3.8320031482692012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CC-465E-9D18-C74BC9EC449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EVLoad(g,j)'!$D$55:$AA$55</c:f>
              <c:numCache>
                <c:formatCode>0.000</c:formatCode>
                <c:ptCount val="24"/>
                <c:pt idx="0">
                  <c:v>3.8082571953752016</c:v>
                </c:pt>
                <c:pt idx="1">
                  <c:v>3.3966606785458731</c:v>
                </c:pt>
                <c:pt idx="2">
                  <c:v>3.190862420131209</c:v>
                </c:pt>
                <c:pt idx="3">
                  <c:v>2.6763667740945492</c:v>
                </c:pt>
                <c:pt idx="4">
                  <c:v>2.4705685156798847</c:v>
                </c:pt>
                <c:pt idx="5">
                  <c:v>2.2647702572652211</c:v>
                </c:pt>
                <c:pt idx="6">
                  <c:v>1.956072869643225</c:v>
                </c:pt>
                <c:pt idx="7">
                  <c:v>2.5734676448872169</c:v>
                </c:pt>
                <c:pt idx="8">
                  <c:v>3.2937615493385413</c:v>
                </c:pt>
                <c:pt idx="9">
                  <c:v>4.0140554537898652</c:v>
                </c:pt>
                <c:pt idx="10">
                  <c:v>4.4256519706191932</c:v>
                </c:pt>
                <c:pt idx="11">
                  <c:v>4.7343493582411895</c:v>
                </c:pt>
                <c:pt idx="12">
                  <c:v>5.454643262692513</c:v>
                </c:pt>
                <c:pt idx="13">
                  <c:v>6.1749371671438373</c:v>
                </c:pt>
                <c:pt idx="14">
                  <c:v>5.7633406503145093</c:v>
                </c:pt>
                <c:pt idx="15">
                  <c:v>6.5865336839731654</c:v>
                </c:pt>
                <c:pt idx="16">
                  <c:v>6.0720380379365047</c:v>
                </c:pt>
                <c:pt idx="17">
                  <c:v>5.454643262692513</c:v>
                </c:pt>
                <c:pt idx="18">
                  <c:v>5.1459458750705167</c:v>
                </c:pt>
                <c:pt idx="19">
                  <c:v>4.8372484874485213</c:v>
                </c:pt>
                <c:pt idx="20">
                  <c:v>4.116954582997197</c:v>
                </c:pt>
                <c:pt idx="21">
                  <c:v>4.116954582997197</c:v>
                </c:pt>
                <c:pt idx="22">
                  <c:v>4.116954582997197</c:v>
                </c:pt>
                <c:pt idx="23">
                  <c:v>4.2198537122045288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CC-465E-9D18-C74BC9EC449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EVLoad(g,j)'!$D$56:$AA$56</c:f>
              <c:numCache>
                <c:formatCode>0.000</c:formatCode>
                <c:ptCount val="24"/>
                <c:pt idx="0">
                  <c:v>3.1324869526001264</c:v>
                </c:pt>
                <c:pt idx="1">
                  <c:v>3.1324869526001264</c:v>
                </c:pt>
                <c:pt idx="2">
                  <c:v>3.031566652800628</c:v>
                </c:pt>
                <c:pt idx="3">
                  <c:v>2.7288057534021317</c:v>
                </c:pt>
                <c:pt idx="4">
                  <c:v>2.325124554204137</c:v>
                </c:pt>
                <c:pt idx="5">
                  <c:v>2.0223636548056407</c:v>
                </c:pt>
                <c:pt idx="6">
                  <c:v>3.2334072523996249</c:v>
                </c:pt>
                <c:pt idx="7">
                  <c:v>4.2426102503946126</c:v>
                </c:pt>
                <c:pt idx="8">
                  <c:v>5.049972648790602</c:v>
                </c:pt>
                <c:pt idx="9">
                  <c:v>5.6554944475875946</c:v>
                </c:pt>
                <c:pt idx="10">
                  <c:v>5.7564147473870921</c:v>
                </c:pt>
                <c:pt idx="11">
                  <c:v>5.5545741477880952</c:v>
                </c:pt>
                <c:pt idx="12">
                  <c:v>5.9582553469860908</c:v>
                </c:pt>
                <c:pt idx="13">
                  <c:v>5.6554944475875946</c:v>
                </c:pt>
                <c:pt idx="14">
                  <c:v>4.6462914495926064</c:v>
                </c:pt>
                <c:pt idx="15">
                  <c:v>4.5453711497931089</c:v>
                </c:pt>
                <c:pt idx="16">
                  <c:v>5.049972648790602</c:v>
                </c:pt>
                <c:pt idx="17">
                  <c:v>4.5453711497931089</c:v>
                </c:pt>
                <c:pt idx="18">
                  <c:v>4.4444508499936095</c:v>
                </c:pt>
                <c:pt idx="19">
                  <c:v>4.5453711497931089</c:v>
                </c:pt>
                <c:pt idx="20">
                  <c:v>4.7472117493921058</c:v>
                </c:pt>
                <c:pt idx="21">
                  <c:v>4.4444508499936095</c:v>
                </c:pt>
                <c:pt idx="22">
                  <c:v>4.0407696507956148</c:v>
                </c:pt>
                <c:pt idx="23">
                  <c:v>3.8389290511966174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CC-465E-9D18-C74BC9EC449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EVLoad(g,j)'!$D$57:$AA$57</c:f>
              <c:numCache>
                <c:formatCode>0.000</c:formatCode>
                <c:ptCount val="24"/>
                <c:pt idx="0">
                  <c:v>3.3946818491380397</c:v>
                </c:pt>
                <c:pt idx="1">
                  <c:v>3.2917827199307079</c:v>
                </c:pt>
                <c:pt idx="2">
                  <c:v>3.0859844615160439</c:v>
                </c:pt>
                <c:pt idx="3">
                  <c:v>2.7772870738940476</c:v>
                </c:pt>
                <c:pt idx="4">
                  <c:v>2.3656905570647195</c:v>
                </c:pt>
                <c:pt idx="5">
                  <c:v>2.1598922986500555</c:v>
                </c:pt>
                <c:pt idx="6">
                  <c:v>1.7482957818207274</c:v>
                </c:pt>
                <c:pt idx="7">
                  <c:v>2.0569931694427237</c:v>
                </c:pt>
                <c:pt idx="8">
                  <c:v>2.8801862031013798</c:v>
                </c:pt>
                <c:pt idx="9">
                  <c:v>3.8062783659673678</c:v>
                </c:pt>
                <c:pt idx="10">
                  <c:v>4.6294713996260244</c:v>
                </c:pt>
                <c:pt idx="11">
                  <c:v>4.9381687872480198</c:v>
                </c:pt>
                <c:pt idx="12">
                  <c:v>6.2758574669433358</c:v>
                </c:pt>
                <c:pt idx="13">
                  <c:v>6.4816557253580003</c:v>
                </c:pt>
                <c:pt idx="14">
                  <c:v>5.6584626916993441</c:v>
                </c:pt>
                <c:pt idx="15">
                  <c:v>6.0700592085286722</c:v>
                </c:pt>
                <c:pt idx="16">
                  <c:v>6.2758574669433358</c:v>
                </c:pt>
                <c:pt idx="17">
                  <c:v>6.172958337736004</c:v>
                </c:pt>
                <c:pt idx="18">
                  <c:v>5.4526644332846805</c:v>
                </c:pt>
                <c:pt idx="19">
                  <c:v>5.0410679164553516</c:v>
                </c:pt>
                <c:pt idx="20">
                  <c:v>3.9091774951747</c:v>
                </c:pt>
                <c:pt idx="21">
                  <c:v>3.497580978345372</c:v>
                </c:pt>
                <c:pt idx="22">
                  <c:v>3.8062783659673678</c:v>
                </c:pt>
                <c:pt idx="23">
                  <c:v>3.7033792367600356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CC-465E-9D18-C74BC9EC449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EVLoad(g,j)'!$D$58:$AA$58</c:f>
              <c:numCache>
                <c:formatCode>0.000</c:formatCode>
                <c:ptCount val="24"/>
                <c:pt idx="0">
                  <c:v>3.428321949071206</c:v>
                </c:pt>
                <c:pt idx="1">
                  <c:v>3.5292422488707049</c:v>
                </c:pt>
                <c:pt idx="2">
                  <c:v>3.2264813494722087</c:v>
                </c:pt>
                <c:pt idx="3">
                  <c:v>2.721879850474715</c:v>
                </c:pt>
                <c:pt idx="4">
                  <c:v>2.3181986512767203</c:v>
                </c:pt>
                <c:pt idx="5">
                  <c:v>2.1163580516777225</c:v>
                </c:pt>
                <c:pt idx="6">
                  <c:v>2.9237204500737124</c:v>
                </c:pt>
                <c:pt idx="7">
                  <c:v>4.0338437478681985</c:v>
                </c:pt>
                <c:pt idx="8">
                  <c:v>5.547648244860679</c:v>
                </c:pt>
                <c:pt idx="9">
                  <c:v>5.9513294440586737</c:v>
                </c:pt>
                <c:pt idx="10">
                  <c:v>5.6485685446601774</c:v>
                </c:pt>
                <c:pt idx="11">
                  <c:v>5.4467279450611796</c:v>
                </c:pt>
                <c:pt idx="12">
                  <c:v>4.7402858464646895</c:v>
                </c:pt>
                <c:pt idx="13">
                  <c:v>4.4375249470661933</c:v>
                </c:pt>
                <c:pt idx="14">
                  <c:v>4.3366046472666948</c:v>
                </c:pt>
                <c:pt idx="15">
                  <c:v>4.3366046472666948</c:v>
                </c:pt>
                <c:pt idx="16">
                  <c:v>4.5384452468656917</c:v>
                </c:pt>
                <c:pt idx="17">
                  <c:v>5.2448873454621827</c:v>
                </c:pt>
                <c:pt idx="18">
                  <c:v>4.4375249470661933</c:v>
                </c:pt>
                <c:pt idx="19">
                  <c:v>4.841206146264188</c:v>
                </c:pt>
                <c:pt idx="20">
                  <c:v>4.9421264460636865</c:v>
                </c:pt>
                <c:pt idx="21">
                  <c:v>4.3366046472666948</c:v>
                </c:pt>
                <c:pt idx="22">
                  <c:v>4.134764047667697</c:v>
                </c:pt>
                <c:pt idx="23">
                  <c:v>3.7310828484697023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CC-465E-9D18-C74BC9EC449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EVLoad(g,j)'!$D$59:$AA$59</c:f>
              <c:numCache>
                <c:formatCode>0.000</c:formatCode>
                <c:ptCount val="24"/>
                <c:pt idx="0">
                  <c:v>3.2957403787463742</c:v>
                </c:pt>
                <c:pt idx="1">
                  <c:v>3.1928412495390424</c:v>
                </c:pt>
                <c:pt idx="2">
                  <c:v>2.9870429911243783</c:v>
                </c:pt>
                <c:pt idx="3">
                  <c:v>2.678345603502382</c:v>
                </c:pt>
                <c:pt idx="4">
                  <c:v>2.2667490866730544</c:v>
                </c:pt>
                <c:pt idx="5">
                  <c:v>1.9580516990510584</c:v>
                </c:pt>
                <c:pt idx="6">
                  <c:v>1.6493543114290623</c:v>
                </c:pt>
                <c:pt idx="7">
                  <c:v>2.4725473450877185</c:v>
                </c:pt>
                <c:pt idx="8">
                  <c:v>3.2957403787463742</c:v>
                </c:pt>
                <c:pt idx="9">
                  <c:v>3.7073368955757022</c:v>
                </c:pt>
                <c:pt idx="10">
                  <c:v>4.1189334124050312</c:v>
                </c:pt>
                <c:pt idx="11">
                  <c:v>5.0450255752710191</c:v>
                </c:pt>
                <c:pt idx="12">
                  <c:v>5.4566220921003463</c:v>
                </c:pt>
                <c:pt idx="13">
                  <c:v>5.4566220921003463</c:v>
                </c:pt>
                <c:pt idx="14">
                  <c:v>5.8682186089296744</c:v>
                </c:pt>
                <c:pt idx="15">
                  <c:v>6.3827142549663343</c:v>
                </c:pt>
                <c:pt idx="16">
                  <c:v>6.0740168673443389</c:v>
                </c:pt>
                <c:pt idx="17">
                  <c:v>5.6624203505150108</c:v>
                </c:pt>
                <c:pt idx="18">
                  <c:v>5.3537229628930145</c:v>
                </c:pt>
                <c:pt idx="19">
                  <c:v>4.9421264460636865</c:v>
                </c:pt>
                <c:pt idx="20">
                  <c:v>4.7363281876490229</c:v>
                </c:pt>
                <c:pt idx="21">
                  <c:v>4.6334290584416902</c:v>
                </c:pt>
                <c:pt idx="22">
                  <c:v>4.221832541612363</c:v>
                </c:pt>
                <c:pt idx="23">
                  <c:v>3.7073368955757022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CC-465E-9D18-C74BC9EC4495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EVLoad(g,j)'!$D$60:$AA$60</c:f>
              <c:numCache>
                <c:formatCode>0.000</c:formatCode>
                <c:ptCount val="24"/>
                <c:pt idx="0">
                  <c:v>3.8418972953083674</c:v>
                </c:pt>
                <c:pt idx="1">
                  <c:v>3.4382160961103727</c:v>
                </c:pt>
                <c:pt idx="2">
                  <c:v>3.034534896912378</c:v>
                </c:pt>
                <c:pt idx="3">
                  <c:v>2.5299333979148844</c:v>
                </c:pt>
                <c:pt idx="4">
                  <c:v>2.2271724985163881</c:v>
                </c:pt>
                <c:pt idx="5">
                  <c:v>2.2271724985163881</c:v>
                </c:pt>
                <c:pt idx="6">
                  <c:v>2.4290130981153855</c:v>
                </c:pt>
                <c:pt idx="7">
                  <c:v>3.9428175951078659</c:v>
                </c:pt>
                <c:pt idx="8">
                  <c:v>5.1538611927018501</c:v>
                </c:pt>
                <c:pt idx="9">
                  <c:v>5.9612235910978404</c:v>
                </c:pt>
                <c:pt idx="10">
                  <c:v>5.8603032912983419</c:v>
                </c:pt>
                <c:pt idx="11">
                  <c:v>5.4566220921003463</c:v>
                </c:pt>
                <c:pt idx="12">
                  <c:v>5.3557017923008479</c:v>
                </c:pt>
                <c:pt idx="13">
                  <c:v>4.5483393939048584</c:v>
                </c:pt>
                <c:pt idx="14">
                  <c:v>4.7501799935038562</c:v>
                </c:pt>
                <c:pt idx="15">
                  <c:v>4.6492596937043569</c:v>
                </c:pt>
                <c:pt idx="16">
                  <c:v>4.3464987943058606</c:v>
                </c:pt>
                <c:pt idx="17">
                  <c:v>4.6492596937043569</c:v>
                </c:pt>
                <c:pt idx="18">
                  <c:v>4.6492596937043569</c:v>
                </c:pt>
                <c:pt idx="19">
                  <c:v>5.0529408929023525</c:v>
                </c:pt>
                <c:pt idx="20">
                  <c:v>4.9520205931028531</c:v>
                </c:pt>
                <c:pt idx="21">
                  <c:v>4.44741909410536</c:v>
                </c:pt>
                <c:pt idx="22">
                  <c:v>4.0437378949073643</c:v>
                </c:pt>
                <c:pt idx="23">
                  <c:v>3.9428175951078659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CC-465E-9D18-C74BC9EC4495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EVLoad(g,j)'!$D$61:$AA$61</c:f>
              <c:numCache>
                <c:formatCode>0.000</c:formatCode>
                <c:ptCount val="24"/>
                <c:pt idx="0">
                  <c:v>3.2917827199307079</c:v>
                </c:pt>
                <c:pt idx="1">
                  <c:v>3.1888835907233757</c:v>
                </c:pt>
                <c:pt idx="2">
                  <c:v>3.0859844615160439</c:v>
                </c:pt>
                <c:pt idx="3">
                  <c:v>2.7772870738940476</c:v>
                </c:pt>
                <c:pt idx="4">
                  <c:v>2.3656905570647195</c:v>
                </c:pt>
                <c:pt idx="5">
                  <c:v>2.1598922986500555</c:v>
                </c:pt>
                <c:pt idx="6">
                  <c:v>1.8511949110280597</c:v>
                </c:pt>
                <c:pt idx="7">
                  <c:v>2.3656905570647195</c:v>
                </c:pt>
                <c:pt idx="8">
                  <c:v>3.0859844615160439</c:v>
                </c:pt>
                <c:pt idx="9">
                  <c:v>3.8062783659673678</c:v>
                </c:pt>
                <c:pt idx="10">
                  <c:v>4.5265722704186917</c:v>
                </c:pt>
                <c:pt idx="11">
                  <c:v>4.7323705288333562</c:v>
                </c:pt>
                <c:pt idx="12">
                  <c:v>5.7613618209066768</c:v>
                </c:pt>
                <c:pt idx="13">
                  <c:v>6.172958337736004</c:v>
                </c:pt>
                <c:pt idx="14">
                  <c:v>6.172958337736004</c:v>
                </c:pt>
                <c:pt idx="15">
                  <c:v>5.8642609501140077</c:v>
                </c:pt>
                <c:pt idx="16">
                  <c:v>5.8642609501140077</c:v>
                </c:pt>
                <c:pt idx="17">
                  <c:v>5.6584626916993441</c:v>
                </c:pt>
                <c:pt idx="18">
                  <c:v>5.7613618209066768</c:v>
                </c:pt>
                <c:pt idx="19">
                  <c:v>5.3497653040773478</c:v>
                </c:pt>
                <c:pt idx="20">
                  <c:v>4.9381687872480198</c:v>
                </c:pt>
                <c:pt idx="21">
                  <c:v>4.3207740120040281</c:v>
                </c:pt>
                <c:pt idx="22">
                  <c:v>3.8062783659673678</c:v>
                </c:pt>
                <c:pt idx="23">
                  <c:v>3.6004801075527038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0CC-465E-9D18-C74BC9EC4495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EVLoad(g,j)'!$D$62:$AA$62</c:f>
              <c:numCache>
                <c:formatCode>0.000</c:formatCode>
                <c:ptCount val="24"/>
                <c:pt idx="0">
                  <c:v>3.3392746257187071</c:v>
                </c:pt>
                <c:pt idx="1">
                  <c:v>3.2383543259192087</c:v>
                </c:pt>
                <c:pt idx="2">
                  <c:v>3.0365137263202109</c:v>
                </c:pt>
                <c:pt idx="3">
                  <c:v>2.7337528269217151</c:v>
                </c:pt>
                <c:pt idx="4">
                  <c:v>2.3300716277237199</c:v>
                </c:pt>
                <c:pt idx="5">
                  <c:v>1.9263904285257254</c:v>
                </c:pt>
                <c:pt idx="6">
                  <c:v>2.5319122273227177</c:v>
                </c:pt>
                <c:pt idx="7">
                  <c:v>4.348477623713694</c:v>
                </c:pt>
                <c:pt idx="8">
                  <c:v>5.5595212213076781</c:v>
                </c:pt>
                <c:pt idx="9">
                  <c:v>5.8622821207061744</c:v>
                </c:pt>
                <c:pt idx="10">
                  <c:v>5.8622821207061744</c:v>
                </c:pt>
                <c:pt idx="11">
                  <c:v>5.9632024205056737</c:v>
                </c:pt>
                <c:pt idx="12">
                  <c:v>5.0549197223101849</c:v>
                </c:pt>
                <c:pt idx="13">
                  <c:v>4.5503182233126918</c:v>
                </c:pt>
                <c:pt idx="14">
                  <c:v>5.1558400221096843</c:v>
                </c:pt>
                <c:pt idx="15">
                  <c:v>4.5503182233126918</c:v>
                </c:pt>
                <c:pt idx="16">
                  <c:v>4.7521588229116887</c:v>
                </c:pt>
                <c:pt idx="17">
                  <c:v>5.0549197223101849</c:v>
                </c:pt>
                <c:pt idx="18">
                  <c:v>4.5503182233126918</c:v>
                </c:pt>
                <c:pt idx="19">
                  <c:v>5.2567603219091827</c:v>
                </c:pt>
                <c:pt idx="20">
                  <c:v>4.5503182233126918</c:v>
                </c:pt>
                <c:pt idx="21">
                  <c:v>4.2475573239141955</c:v>
                </c:pt>
                <c:pt idx="22">
                  <c:v>4.0457167243151986</c:v>
                </c:pt>
                <c:pt idx="23">
                  <c:v>3.4401949255182056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0CC-465E-9D18-C74BC9EC4495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EVLoad(g,j)'!$D$63:$AA$63</c:f>
              <c:numCache>
                <c:formatCode>0.000</c:formatCode>
                <c:ptCount val="24"/>
                <c:pt idx="0">
                  <c:v>3.4896656607140386</c:v>
                </c:pt>
                <c:pt idx="1">
                  <c:v>3.2838674022993746</c:v>
                </c:pt>
                <c:pt idx="2">
                  <c:v>3.1809682730920423</c:v>
                </c:pt>
                <c:pt idx="3">
                  <c:v>2.8722708854700465</c:v>
                </c:pt>
                <c:pt idx="4">
                  <c:v>2.4606743686407184</c:v>
                </c:pt>
                <c:pt idx="5">
                  <c:v>2.0490778518113903</c:v>
                </c:pt>
                <c:pt idx="6">
                  <c:v>1.8432795933967263</c:v>
                </c:pt>
                <c:pt idx="7">
                  <c:v>2.9751700146773787</c:v>
                </c:pt>
                <c:pt idx="8">
                  <c:v>3.6954639191287026</c:v>
                </c:pt>
                <c:pt idx="9">
                  <c:v>4.0041613067506985</c:v>
                </c:pt>
                <c:pt idx="10">
                  <c:v>4.621556081994691</c:v>
                </c:pt>
                <c:pt idx="11">
                  <c:v>5.4447491156533472</c:v>
                </c:pt>
                <c:pt idx="12">
                  <c:v>5.7534465032753435</c:v>
                </c:pt>
                <c:pt idx="13">
                  <c:v>6.2679421493120033</c:v>
                </c:pt>
                <c:pt idx="14">
                  <c:v>5.8563456324826744</c:v>
                </c:pt>
                <c:pt idx="15">
                  <c:v>5.4447491156533472</c:v>
                </c:pt>
                <c:pt idx="16">
                  <c:v>5.8563456324826744</c:v>
                </c:pt>
                <c:pt idx="17">
                  <c:v>5.2389508572386827</c:v>
                </c:pt>
                <c:pt idx="18">
                  <c:v>5.3418499864460145</c:v>
                </c:pt>
                <c:pt idx="19">
                  <c:v>4.8273543404093546</c:v>
                </c:pt>
                <c:pt idx="20">
                  <c:v>4.4157578235800266</c:v>
                </c:pt>
                <c:pt idx="21">
                  <c:v>4.0041613067506985</c:v>
                </c:pt>
                <c:pt idx="22">
                  <c:v>4.4157578235800266</c:v>
                </c:pt>
                <c:pt idx="23">
                  <c:v>3.7983630483360344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0CC-465E-9D18-C74BC9EC4495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EVLoad(g,j)'!$D$64:$AA$64</c:f>
              <c:numCache>
                <c:formatCode>0.000</c:formatCode>
                <c:ptCount val="24"/>
                <c:pt idx="0">
                  <c:v>4.0447273096112815</c:v>
                </c:pt>
                <c:pt idx="1">
                  <c:v>3.7419664102127852</c:v>
                </c:pt>
                <c:pt idx="2">
                  <c:v>3.3382852110147905</c:v>
                </c:pt>
                <c:pt idx="3">
                  <c:v>2.8336837120172969</c:v>
                </c:pt>
                <c:pt idx="4">
                  <c:v>2.6318431124182999</c:v>
                </c:pt>
                <c:pt idx="5">
                  <c:v>2.3290822130198037</c:v>
                </c:pt>
                <c:pt idx="6">
                  <c:v>2.7327634122177984</c:v>
                </c:pt>
                <c:pt idx="7">
                  <c:v>3.8428867100122841</c:v>
                </c:pt>
                <c:pt idx="8">
                  <c:v>5.3566912070047641</c:v>
                </c:pt>
                <c:pt idx="9">
                  <c:v>6.5677348045987491</c:v>
                </c:pt>
                <c:pt idx="10">
                  <c:v>5.8612927060022582</c:v>
                </c:pt>
                <c:pt idx="11">
                  <c:v>5.3566912070047641</c:v>
                </c:pt>
                <c:pt idx="12">
                  <c:v>4.7511694082077724</c:v>
                </c:pt>
                <c:pt idx="13">
                  <c:v>4.5493288086087746</c:v>
                </c:pt>
                <c:pt idx="14">
                  <c:v>4.5493288086087746</c:v>
                </c:pt>
                <c:pt idx="15">
                  <c:v>4.650249108408274</c:v>
                </c:pt>
                <c:pt idx="16">
                  <c:v>4.5493288086087746</c:v>
                </c:pt>
                <c:pt idx="17">
                  <c:v>4.5493288086087746</c:v>
                </c:pt>
                <c:pt idx="18">
                  <c:v>4.5493288086087746</c:v>
                </c:pt>
                <c:pt idx="19">
                  <c:v>4.7511694082077724</c:v>
                </c:pt>
                <c:pt idx="20">
                  <c:v>4.7511694082077724</c:v>
                </c:pt>
                <c:pt idx="21">
                  <c:v>4.4484085088092771</c:v>
                </c:pt>
                <c:pt idx="22">
                  <c:v>4.7511694082077724</c:v>
                </c:pt>
                <c:pt idx="23">
                  <c:v>4.4484085088092771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0CC-465E-9D18-C74BC9EC4495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EVLoad(g,j)'!$D$65:$AA$65</c:f>
              <c:numCache>
                <c:formatCode>0.000</c:formatCode>
                <c:ptCount val="24"/>
                <c:pt idx="0">
                  <c:v>3.8112254394869511</c:v>
                </c:pt>
                <c:pt idx="1">
                  <c:v>3.7083263102796193</c:v>
                </c:pt>
                <c:pt idx="2">
                  <c:v>3.3996289226576231</c:v>
                </c:pt>
                <c:pt idx="3">
                  <c:v>2.8851332766209628</c:v>
                </c:pt>
                <c:pt idx="4">
                  <c:v>2.4735367597916351</c:v>
                </c:pt>
                <c:pt idx="5">
                  <c:v>2.061940242962307</c:v>
                </c:pt>
                <c:pt idx="6">
                  <c:v>1.8561419845476428</c:v>
                </c:pt>
                <c:pt idx="7">
                  <c:v>2.2677385013769706</c:v>
                </c:pt>
                <c:pt idx="8">
                  <c:v>2.8851332766209628</c:v>
                </c:pt>
                <c:pt idx="9">
                  <c:v>3.8112254394869511</c:v>
                </c:pt>
                <c:pt idx="10">
                  <c:v>4.7373176023529391</c:v>
                </c:pt>
                <c:pt idx="11">
                  <c:v>4.5315193439382755</c:v>
                </c:pt>
                <c:pt idx="12">
                  <c:v>5.3547123775969316</c:v>
                </c:pt>
                <c:pt idx="13">
                  <c:v>5.9721071528409233</c:v>
                </c:pt>
                <c:pt idx="14">
                  <c:v>6.1779054112555869</c:v>
                </c:pt>
                <c:pt idx="15">
                  <c:v>5.7663088944262597</c:v>
                </c:pt>
                <c:pt idx="16">
                  <c:v>5.8692080236335915</c:v>
                </c:pt>
                <c:pt idx="17">
                  <c:v>5.5605106360115952</c:v>
                </c:pt>
                <c:pt idx="18">
                  <c:v>5.4576115068042634</c:v>
                </c:pt>
                <c:pt idx="19">
                  <c:v>5.251813248389599</c:v>
                </c:pt>
                <c:pt idx="20">
                  <c:v>4.7373176023529391</c:v>
                </c:pt>
                <c:pt idx="21">
                  <c:v>4.1199228271089465</c:v>
                </c:pt>
                <c:pt idx="22">
                  <c:v>4.1199228271089465</c:v>
                </c:pt>
                <c:pt idx="23">
                  <c:v>4.0170236979016147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0CC-465E-9D18-C74BC9EC4495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EVLoad(g,j)'!$D$66:$AA$66</c:f>
              <c:numCache>
                <c:formatCode>0.000</c:formatCode>
                <c:ptCount val="24"/>
                <c:pt idx="0">
                  <c:v>3.8399184659005341</c:v>
                </c:pt>
                <c:pt idx="1">
                  <c:v>3.6380778663015367</c:v>
                </c:pt>
                <c:pt idx="2">
                  <c:v>3.3353169669030405</c:v>
                </c:pt>
                <c:pt idx="3">
                  <c:v>2.9316357677050457</c:v>
                </c:pt>
                <c:pt idx="4">
                  <c:v>2.527954568507051</c:v>
                </c:pt>
                <c:pt idx="5">
                  <c:v>2.4270342687075521</c:v>
                </c:pt>
                <c:pt idx="6">
                  <c:v>2.9316357677050457</c:v>
                </c:pt>
                <c:pt idx="7">
                  <c:v>4.2435996650985288</c:v>
                </c:pt>
                <c:pt idx="8">
                  <c:v>5.454643262692513</c:v>
                </c:pt>
                <c:pt idx="9">
                  <c:v>5.8583244618905086</c:v>
                </c:pt>
                <c:pt idx="10">
                  <c:v>5.3537229628930145</c:v>
                </c:pt>
                <c:pt idx="11">
                  <c:v>5.454643262692513</c:v>
                </c:pt>
                <c:pt idx="12">
                  <c:v>5.0509620634945191</c:v>
                </c:pt>
                <c:pt idx="13">
                  <c:v>5.1518823632940167</c:v>
                </c:pt>
                <c:pt idx="14">
                  <c:v>4.4454402646975266</c:v>
                </c:pt>
                <c:pt idx="15">
                  <c:v>4.4454402646975266</c:v>
                </c:pt>
                <c:pt idx="16">
                  <c:v>4.5463605644970251</c:v>
                </c:pt>
                <c:pt idx="17">
                  <c:v>4.2435996650985288</c:v>
                </c:pt>
                <c:pt idx="18">
                  <c:v>4.8491214638955213</c:v>
                </c:pt>
                <c:pt idx="19">
                  <c:v>4.6472808642965235</c:v>
                </c:pt>
                <c:pt idx="20">
                  <c:v>4.3445199648980273</c:v>
                </c:pt>
                <c:pt idx="21">
                  <c:v>4.0417590654995319</c:v>
                </c:pt>
                <c:pt idx="22">
                  <c:v>4.1426793652990304</c:v>
                </c:pt>
                <c:pt idx="23">
                  <c:v>4.0417590654995319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0CC-465E-9D18-C74BC9EC4495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EVLoad(g,j)'!$D$67:$AA$67</c:f>
              <c:numCache>
                <c:formatCode>0.000</c:formatCode>
                <c:ptCount val="24"/>
                <c:pt idx="0">
                  <c:v>3.3996289226576231</c:v>
                </c:pt>
                <c:pt idx="1">
                  <c:v>3.1938306642429595</c:v>
                </c:pt>
                <c:pt idx="2">
                  <c:v>2.988032405828295</c:v>
                </c:pt>
                <c:pt idx="3">
                  <c:v>2.6793350182062992</c:v>
                </c:pt>
                <c:pt idx="4">
                  <c:v>2.2677385013769706</c:v>
                </c:pt>
                <c:pt idx="5">
                  <c:v>2.061940242962307</c:v>
                </c:pt>
                <c:pt idx="6">
                  <c:v>2.2677385013769706</c:v>
                </c:pt>
                <c:pt idx="7">
                  <c:v>2.6793350182062992</c:v>
                </c:pt>
                <c:pt idx="8">
                  <c:v>2.8851332766209628</c:v>
                </c:pt>
                <c:pt idx="9">
                  <c:v>3.7083263102796193</c:v>
                </c:pt>
                <c:pt idx="10">
                  <c:v>4.6344184731456073</c:v>
                </c:pt>
                <c:pt idx="11">
                  <c:v>4.9431158607676036</c:v>
                </c:pt>
                <c:pt idx="12">
                  <c:v>5.3547123775969316</c:v>
                </c:pt>
                <c:pt idx="13">
                  <c:v>6.4866027988775832</c:v>
                </c:pt>
                <c:pt idx="14">
                  <c:v>7.001098444914243</c:v>
                </c:pt>
                <c:pt idx="15">
                  <c:v>6.2808045404629196</c:v>
                </c:pt>
                <c:pt idx="16">
                  <c:v>5.8692080236335915</c:v>
                </c:pt>
                <c:pt idx="17">
                  <c:v>5.4576115068042634</c:v>
                </c:pt>
                <c:pt idx="18">
                  <c:v>4.8402167315602718</c:v>
                </c:pt>
                <c:pt idx="19">
                  <c:v>4.4286202147309428</c:v>
                </c:pt>
                <c:pt idx="20">
                  <c:v>4.325721085523611</c:v>
                </c:pt>
                <c:pt idx="21">
                  <c:v>4.1199228271089465</c:v>
                </c:pt>
                <c:pt idx="22">
                  <c:v>4.1199228271089465</c:v>
                </c:pt>
                <c:pt idx="23">
                  <c:v>3.7083263102796193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0CC-465E-9D18-C74BC9EC4495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EVLoad(g,j)'!$D$68:$AA$68</c:f>
              <c:numCache>
                <c:formatCode>0.000</c:formatCode>
                <c:ptCount val="24"/>
                <c:pt idx="0">
                  <c:v>3.3303698933834576</c:v>
                </c:pt>
                <c:pt idx="1">
                  <c:v>3.1285292937844598</c:v>
                </c:pt>
                <c:pt idx="2">
                  <c:v>3.0276089939849613</c:v>
                </c:pt>
                <c:pt idx="3">
                  <c:v>2.724848094586465</c:v>
                </c:pt>
                <c:pt idx="4">
                  <c:v>2.3211668953884703</c:v>
                </c:pt>
                <c:pt idx="5">
                  <c:v>2.1193262957894725</c:v>
                </c:pt>
                <c:pt idx="6">
                  <c:v>2.8257683943859635</c:v>
                </c:pt>
                <c:pt idx="7">
                  <c:v>3.7340510925814523</c:v>
                </c:pt>
                <c:pt idx="8">
                  <c:v>5.5506164889724294</c:v>
                </c:pt>
                <c:pt idx="9">
                  <c:v>5.9542976881704233</c:v>
                </c:pt>
                <c:pt idx="10">
                  <c:v>5.7524570885714263</c:v>
                </c:pt>
                <c:pt idx="11">
                  <c:v>5.651536788771927</c:v>
                </c:pt>
                <c:pt idx="12">
                  <c:v>5.5506164889724294</c:v>
                </c:pt>
                <c:pt idx="13">
                  <c:v>5.1469352897744338</c:v>
                </c:pt>
                <c:pt idx="14">
                  <c:v>4.6423337907769406</c:v>
                </c:pt>
                <c:pt idx="15">
                  <c:v>4.238652591578945</c:v>
                </c:pt>
                <c:pt idx="16">
                  <c:v>4.5414134909774413</c:v>
                </c:pt>
                <c:pt idx="17">
                  <c:v>5.0460149899749354</c:v>
                </c:pt>
                <c:pt idx="18">
                  <c:v>5.0460149899749354</c:v>
                </c:pt>
                <c:pt idx="19">
                  <c:v>4.8441743903759376</c:v>
                </c:pt>
                <c:pt idx="20">
                  <c:v>3.7340510925814523</c:v>
                </c:pt>
                <c:pt idx="21">
                  <c:v>4.0368119919799481</c:v>
                </c:pt>
                <c:pt idx="22">
                  <c:v>4.1377322917794475</c:v>
                </c:pt>
                <c:pt idx="23">
                  <c:v>3.6331307927819534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0CC-465E-9D18-C74BC9EC4495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EVLoad(g,j)'!$D$69:$AA$69</c:f>
              <c:numCache>
                <c:formatCode>0.000</c:formatCode>
                <c:ptCount val="24"/>
                <c:pt idx="0">
                  <c:v>3.5025280518649553</c:v>
                </c:pt>
                <c:pt idx="1">
                  <c:v>3.0909315350356272</c:v>
                </c:pt>
                <c:pt idx="2">
                  <c:v>2.782234147413631</c:v>
                </c:pt>
                <c:pt idx="3">
                  <c:v>2.5764358889989669</c:v>
                </c:pt>
                <c:pt idx="4">
                  <c:v>2.3706376305843029</c:v>
                </c:pt>
                <c:pt idx="5">
                  <c:v>2.1648393721696393</c:v>
                </c:pt>
                <c:pt idx="6">
                  <c:v>2.3706376305843029</c:v>
                </c:pt>
                <c:pt idx="7">
                  <c:v>2.4735367597916351</c:v>
                </c:pt>
                <c:pt idx="8">
                  <c:v>3.5025280518649553</c:v>
                </c:pt>
                <c:pt idx="9">
                  <c:v>3.8112254394869511</c:v>
                </c:pt>
                <c:pt idx="10">
                  <c:v>4.4286202147309428</c:v>
                </c:pt>
                <c:pt idx="11">
                  <c:v>4.9431158607676036</c:v>
                </c:pt>
                <c:pt idx="12">
                  <c:v>5.6634097652189279</c:v>
                </c:pt>
                <c:pt idx="13">
                  <c:v>5.8692080236335915</c:v>
                </c:pt>
                <c:pt idx="14">
                  <c:v>5.5605106360115952</c:v>
                </c:pt>
                <c:pt idx="15">
                  <c:v>6.4866027988775832</c:v>
                </c:pt>
                <c:pt idx="16">
                  <c:v>5.5605106360115952</c:v>
                </c:pt>
                <c:pt idx="17">
                  <c:v>5.5605106360115952</c:v>
                </c:pt>
                <c:pt idx="18">
                  <c:v>4.9431158607676036</c:v>
                </c:pt>
                <c:pt idx="19">
                  <c:v>4.7373176023529391</c:v>
                </c:pt>
                <c:pt idx="20">
                  <c:v>4.6344184731456073</c:v>
                </c:pt>
                <c:pt idx="21">
                  <c:v>4.2228219563162792</c:v>
                </c:pt>
                <c:pt idx="22">
                  <c:v>4.1199228271089465</c:v>
                </c:pt>
                <c:pt idx="23">
                  <c:v>4.0170236979016147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0CC-465E-9D18-C74BC9EC4495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EVLoad(g,j)'!$D$70:$AA$70</c:f>
              <c:numCache>
                <c:formatCode>0.000</c:formatCode>
                <c:ptCount val="24"/>
                <c:pt idx="0">
                  <c:v>3.5233057606472049</c:v>
                </c:pt>
                <c:pt idx="1">
                  <c:v>3.7251463602462023</c:v>
                </c:pt>
                <c:pt idx="2">
                  <c:v>3.422385460847706</c:v>
                </c:pt>
                <c:pt idx="3">
                  <c:v>3.0187042616497113</c:v>
                </c:pt>
                <c:pt idx="4">
                  <c:v>2.6150230624517161</c:v>
                </c:pt>
                <c:pt idx="5">
                  <c:v>2.6150230624517161</c:v>
                </c:pt>
                <c:pt idx="6">
                  <c:v>2.9177839618502124</c:v>
                </c:pt>
                <c:pt idx="7">
                  <c:v>4.0279072596446985</c:v>
                </c:pt>
                <c:pt idx="8">
                  <c:v>5.339871157038182</c:v>
                </c:pt>
                <c:pt idx="9">
                  <c:v>5.7435523562361759</c:v>
                </c:pt>
                <c:pt idx="10">
                  <c:v>5.8444726560356752</c:v>
                </c:pt>
                <c:pt idx="11">
                  <c:v>5.339871157038182</c:v>
                </c:pt>
                <c:pt idx="12">
                  <c:v>4.9361899578401864</c:v>
                </c:pt>
                <c:pt idx="13">
                  <c:v>4.128827559444197</c:v>
                </c:pt>
                <c:pt idx="14">
                  <c:v>4.2297478592436963</c:v>
                </c:pt>
                <c:pt idx="15">
                  <c:v>4.128827559444197</c:v>
                </c:pt>
                <c:pt idx="16">
                  <c:v>3.8260666600457007</c:v>
                </c:pt>
                <c:pt idx="17">
                  <c:v>4.0279072596446985</c:v>
                </c:pt>
                <c:pt idx="18">
                  <c:v>5.2389508572386827</c:v>
                </c:pt>
                <c:pt idx="19">
                  <c:v>4.7343493582411895</c:v>
                </c:pt>
                <c:pt idx="20">
                  <c:v>4.6334290584416902</c:v>
                </c:pt>
                <c:pt idx="21">
                  <c:v>4.2297478592436963</c:v>
                </c:pt>
                <c:pt idx="22">
                  <c:v>4.128827559444197</c:v>
                </c:pt>
                <c:pt idx="23">
                  <c:v>3.5233057606472049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0CC-465E-9D18-C74BC9EC4495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EVLoad(g,j)'!$D$71:$AA$71</c:f>
              <c:numCache>
                <c:formatCode>0.000</c:formatCode>
                <c:ptCount val="24"/>
                <c:pt idx="0">
                  <c:v>3.6024589369605371</c:v>
                </c:pt>
                <c:pt idx="1">
                  <c:v>3.3966606785458731</c:v>
                </c:pt>
                <c:pt idx="2">
                  <c:v>3.190862420131209</c:v>
                </c:pt>
                <c:pt idx="3">
                  <c:v>2.8821650325092127</c:v>
                </c:pt>
                <c:pt idx="4">
                  <c:v>2.5734676448872169</c:v>
                </c:pt>
                <c:pt idx="5">
                  <c:v>2.2647702572652211</c:v>
                </c:pt>
                <c:pt idx="6">
                  <c:v>2.058971998850557</c:v>
                </c:pt>
                <c:pt idx="7">
                  <c:v>2.5734676448872169</c:v>
                </c:pt>
                <c:pt idx="8">
                  <c:v>3.0879632909238772</c:v>
                </c:pt>
                <c:pt idx="9">
                  <c:v>3.8082571953752016</c:v>
                </c:pt>
                <c:pt idx="10">
                  <c:v>4.8372484874485213</c:v>
                </c:pt>
                <c:pt idx="11">
                  <c:v>5.2488450042778494</c:v>
                </c:pt>
                <c:pt idx="12">
                  <c:v>5.6604415211071775</c:v>
                </c:pt>
                <c:pt idx="13">
                  <c:v>5.6604415211071775</c:v>
                </c:pt>
                <c:pt idx="14">
                  <c:v>5.7633406503145093</c:v>
                </c:pt>
                <c:pt idx="15">
                  <c:v>6.4836345547658336</c:v>
                </c:pt>
                <c:pt idx="16">
                  <c:v>5.5575423918998457</c:v>
                </c:pt>
                <c:pt idx="17">
                  <c:v>5.454643262692513</c:v>
                </c:pt>
                <c:pt idx="18">
                  <c:v>4.7343493582411895</c:v>
                </c:pt>
                <c:pt idx="19">
                  <c:v>4.528551099826525</c:v>
                </c:pt>
                <c:pt idx="20">
                  <c:v>4.6314502290338577</c:v>
                </c:pt>
                <c:pt idx="21">
                  <c:v>4.2198537122045288</c:v>
                </c:pt>
                <c:pt idx="22">
                  <c:v>4.0140554537898652</c:v>
                </c:pt>
                <c:pt idx="23">
                  <c:v>3.9111563245825329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0CC-465E-9D18-C74BC9EC4495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EVLoad(g,j)'!$D$72:$AA$72</c:f>
              <c:numCache>
                <c:formatCode>0.000</c:formatCode>
                <c:ptCount val="24"/>
                <c:pt idx="0">
                  <c:v>3.4411843402221227</c:v>
                </c:pt>
                <c:pt idx="1">
                  <c:v>3.4411843402221227</c:v>
                </c:pt>
                <c:pt idx="2">
                  <c:v>3.1384234408236265</c:v>
                </c:pt>
                <c:pt idx="3">
                  <c:v>2.7347422416256313</c:v>
                </c:pt>
                <c:pt idx="4">
                  <c:v>2.5329016420266344</c:v>
                </c:pt>
                <c:pt idx="5">
                  <c:v>2.5329016420266344</c:v>
                </c:pt>
                <c:pt idx="6">
                  <c:v>2.9365828412246291</c:v>
                </c:pt>
                <c:pt idx="7">
                  <c:v>4.2485467386181117</c:v>
                </c:pt>
                <c:pt idx="8">
                  <c:v>5.4595903362120968</c:v>
                </c:pt>
                <c:pt idx="9">
                  <c:v>5.96419183520959</c:v>
                </c:pt>
                <c:pt idx="10">
                  <c:v>6.0651121350090884</c:v>
                </c:pt>
                <c:pt idx="11">
                  <c:v>6.0651121350090884</c:v>
                </c:pt>
                <c:pt idx="12">
                  <c:v>5.4595903362120968</c:v>
                </c:pt>
                <c:pt idx="13">
                  <c:v>5.3586700364125983</c:v>
                </c:pt>
                <c:pt idx="14">
                  <c:v>4.6522279378161073</c:v>
                </c:pt>
                <c:pt idx="15">
                  <c:v>4.1476264388186133</c:v>
                </c:pt>
                <c:pt idx="16">
                  <c:v>4.8540685374151042</c:v>
                </c:pt>
                <c:pt idx="17">
                  <c:v>4.551307638016608</c:v>
                </c:pt>
                <c:pt idx="18">
                  <c:v>4.9549888372146027</c:v>
                </c:pt>
                <c:pt idx="19">
                  <c:v>4.6522279378161073</c:v>
                </c:pt>
                <c:pt idx="20">
                  <c:v>4.2485467386181117</c:v>
                </c:pt>
                <c:pt idx="21">
                  <c:v>3.7439452396206185</c:v>
                </c:pt>
                <c:pt idx="22">
                  <c:v>3.8448655394201174</c:v>
                </c:pt>
                <c:pt idx="23">
                  <c:v>3.5421046400216212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0CC-465E-9D18-C74BC9EC4495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EVLoad(g,j)'!$D$73:$AA$73</c:f>
              <c:numCache>
                <c:formatCode>0.000</c:formatCode>
                <c:ptCount val="24"/>
                <c:pt idx="0">
                  <c:v>3.6024589369605371</c:v>
                </c:pt>
                <c:pt idx="1">
                  <c:v>3.4995598077532049</c:v>
                </c:pt>
                <c:pt idx="2">
                  <c:v>3.190862420131209</c:v>
                </c:pt>
                <c:pt idx="3">
                  <c:v>2.5734676448872169</c:v>
                </c:pt>
                <c:pt idx="4">
                  <c:v>2.1618711280578888</c:v>
                </c:pt>
                <c:pt idx="5">
                  <c:v>1.956072869643225</c:v>
                </c:pt>
                <c:pt idx="6">
                  <c:v>1.853173740435893</c:v>
                </c:pt>
                <c:pt idx="7">
                  <c:v>2.4705685156798847</c:v>
                </c:pt>
                <c:pt idx="8">
                  <c:v>3.8082571953752016</c:v>
                </c:pt>
                <c:pt idx="9">
                  <c:v>4.0140554537898652</c:v>
                </c:pt>
                <c:pt idx="10">
                  <c:v>4.4256519706191932</c:v>
                </c:pt>
                <c:pt idx="11">
                  <c:v>4.7343493582411895</c:v>
                </c:pt>
                <c:pt idx="12">
                  <c:v>6.0720380379365047</c:v>
                </c:pt>
                <c:pt idx="13">
                  <c:v>5.8662397795218419</c:v>
                </c:pt>
                <c:pt idx="14">
                  <c:v>6.3807354255585009</c:v>
                </c:pt>
                <c:pt idx="15">
                  <c:v>6.1749371671438373</c:v>
                </c:pt>
                <c:pt idx="16">
                  <c:v>6.1749371671438373</c:v>
                </c:pt>
                <c:pt idx="17">
                  <c:v>5.6604415211071775</c:v>
                </c:pt>
                <c:pt idx="18">
                  <c:v>4.940147616655854</c:v>
                </c:pt>
                <c:pt idx="19">
                  <c:v>4.7343493582411895</c:v>
                </c:pt>
                <c:pt idx="20">
                  <c:v>4.4256519706191932</c:v>
                </c:pt>
                <c:pt idx="21">
                  <c:v>4.6314502290338577</c:v>
                </c:pt>
                <c:pt idx="22">
                  <c:v>4.116954582997197</c:v>
                </c:pt>
                <c:pt idx="23">
                  <c:v>3.7053580661678693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0CC-465E-9D18-C74BC9EC4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862320"/>
        <c:axId val="578868080"/>
      </c:lineChart>
      <c:catAx>
        <c:axId val="57886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68080"/>
        <c:crosses val="autoZero"/>
        <c:auto val="1"/>
        <c:lblAlgn val="ctr"/>
        <c:lblOffset val="100"/>
        <c:noMultiLvlLbl val="0"/>
      </c:catAx>
      <c:valAx>
        <c:axId val="578868080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6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EVLoad(g,j)'!$D$74:$AA$74</c:f>
              <c:numCache>
                <c:formatCode>0.000</c:formatCode>
                <c:ptCount val="24"/>
                <c:pt idx="0">
                  <c:v>2.9510922700022486</c:v>
                </c:pt>
                <c:pt idx="1">
                  <c:v>2.7472171563578787</c:v>
                </c:pt>
                <c:pt idx="2">
                  <c:v>2.4414044858913249</c:v>
                </c:pt>
                <c:pt idx="3">
                  <c:v>2.1355918154247706</c:v>
                </c:pt>
                <c:pt idx="4">
                  <c:v>1.9317167017804011</c:v>
                </c:pt>
                <c:pt idx="5">
                  <c:v>1.7278415881360316</c:v>
                </c:pt>
                <c:pt idx="6">
                  <c:v>2.1355918154247706</c:v>
                </c:pt>
                <c:pt idx="7">
                  <c:v>2.9510922700022486</c:v>
                </c:pt>
                <c:pt idx="8">
                  <c:v>5.0917809632681283</c:v>
                </c:pt>
                <c:pt idx="9">
                  <c:v>7.2324696565340076</c:v>
                </c:pt>
                <c:pt idx="10">
                  <c:v>7.9460325542893013</c:v>
                </c:pt>
                <c:pt idx="11">
                  <c:v>7.5382823270005614</c:v>
                </c:pt>
                <c:pt idx="12">
                  <c:v>7.2324696565340076</c:v>
                </c:pt>
                <c:pt idx="13">
                  <c:v>6.7227818724230843</c:v>
                </c:pt>
                <c:pt idx="14">
                  <c:v>5.805343861023422</c:v>
                </c:pt>
                <c:pt idx="15">
                  <c:v>5.0917809632681283</c:v>
                </c:pt>
                <c:pt idx="16">
                  <c:v>4.7859682928015745</c:v>
                </c:pt>
                <c:pt idx="17">
                  <c:v>4.3782180655128347</c:v>
                </c:pt>
                <c:pt idx="18">
                  <c:v>4.1743429518684652</c:v>
                </c:pt>
                <c:pt idx="19">
                  <c:v>4.0724053950462809</c:v>
                </c:pt>
                <c:pt idx="20">
                  <c:v>3.4607800541131724</c:v>
                </c:pt>
                <c:pt idx="21">
                  <c:v>3.2569049404688024</c:v>
                </c:pt>
                <c:pt idx="22">
                  <c:v>3.4607800541131724</c:v>
                </c:pt>
                <c:pt idx="23">
                  <c:v>3.2569049404688024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9E-413A-AD66-FD264BBA169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EVLoad(g,j)'!$D$75:$AA$75</c:f>
              <c:numCache>
                <c:formatCode>0.000</c:formatCode>
                <c:ptCount val="24"/>
                <c:pt idx="0">
                  <c:v>3.2925830853565672</c:v>
                </c:pt>
                <c:pt idx="1">
                  <c:v>2.9745379080713512</c:v>
                </c:pt>
                <c:pt idx="2">
                  <c:v>2.7625077898812065</c:v>
                </c:pt>
                <c:pt idx="3">
                  <c:v>2.4444626125959905</c:v>
                </c:pt>
                <c:pt idx="4">
                  <c:v>2.0204023762157015</c:v>
                </c:pt>
                <c:pt idx="5">
                  <c:v>1.8083722580255575</c:v>
                </c:pt>
                <c:pt idx="6">
                  <c:v>1.5963421398354132</c:v>
                </c:pt>
                <c:pt idx="7">
                  <c:v>2.1264174353107737</c:v>
                </c:pt>
                <c:pt idx="8">
                  <c:v>3.2925830853565672</c:v>
                </c:pt>
                <c:pt idx="9">
                  <c:v>3.8226583808319283</c:v>
                </c:pt>
                <c:pt idx="10">
                  <c:v>4.8828089717826497</c:v>
                </c:pt>
                <c:pt idx="11">
                  <c:v>5.7309294445432268</c:v>
                </c:pt>
                <c:pt idx="12">
                  <c:v>6.3670197991136597</c:v>
                </c:pt>
                <c:pt idx="13">
                  <c:v>7.3211553309693089</c:v>
                </c:pt>
                <c:pt idx="14">
                  <c:v>7.3211553309693089</c:v>
                </c:pt>
                <c:pt idx="15">
                  <c:v>6.8970950945890204</c:v>
                </c:pt>
                <c:pt idx="16">
                  <c:v>6.4730348582087309</c:v>
                </c:pt>
                <c:pt idx="17">
                  <c:v>5.7309294445432268</c:v>
                </c:pt>
                <c:pt idx="18">
                  <c:v>4.9888240308777219</c:v>
                </c:pt>
                <c:pt idx="19">
                  <c:v>4.1407035581171447</c:v>
                </c:pt>
                <c:pt idx="20">
                  <c:v>4.0346884990220726</c:v>
                </c:pt>
                <c:pt idx="21">
                  <c:v>4.4587487354023603</c:v>
                </c:pt>
                <c:pt idx="22">
                  <c:v>3.5046132035467119</c:v>
                </c:pt>
                <c:pt idx="23">
                  <c:v>3.5046132035467119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9E-413A-AD66-FD264BBA169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EVLoad(g,j)'!$D$76:$AA$76</c:f>
              <c:numCache>
                <c:formatCode>0.000</c:formatCode>
                <c:ptCount val="24"/>
                <c:pt idx="0">
                  <c:v>3.3588424972909876</c:v>
                </c:pt>
                <c:pt idx="1">
                  <c:v>3.2569049404688024</c:v>
                </c:pt>
                <c:pt idx="2">
                  <c:v>2.8491547131800639</c:v>
                </c:pt>
                <c:pt idx="3">
                  <c:v>2.5433420427135096</c:v>
                </c:pt>
                <c:pt idx="4">
                  <c:v>2.0336542586025859</c:v>
                </c:pt>
                <c:pt idx="5">
                  <c:v>1.6259040313138466</c:v>
                </c:pt>
                <c:pt idx="6">
                  <c:v>2.0336542586025859</c:v>
                </c:pt>
                <c:pt idx="7">
                  <c:v>3.0530298268244334</c:v>
                </c:pt>
                <c:pt idx="8">
                  <c:v>5.0917809632681283</c:v>
                </c:pt>
                <c:pt idx="9">
                  <c:v>6.6208443156008991</c:v>
                </c:pt>
                <c:pt idx="10">
                  <c:v>8.0479701111114856</c:v>
                </c:pt>
                <c:pt idx="11">
                  <c:v>7.7421574406449318</c:v>
                </c:pt>
                <c:pt idx="12">
                  <c:v>7.5382823270005614</c:v>
                </c:pt>
                <c:pt idx="13">
                  <c:v>6.7227818724230843</c:v>
                </c:pt>
                <c:pt idx="14">
                  <c:v>5.6014687473790516</c:v>
                </c:pt>
                <c:pt idx="15">
                  <c:v>4.9898434064459432</c:v>
                </c:pt>
                <c:pt idx="16">
                  <c:v>4.480155622335019</c:v>
                </c:pt>
                <c:pt idx="17">
                  <c:v>4.2762805086906504</c:v>
                </c:pt>
                <c:pt idx="18">
                  <c:v>3.9704678382240961</c:v>
                </c:pt>
                <c:pt idx="19">
                  <c:v>4.0724053950462809</c:v>
                </c:pt>
                <c:pt idx="20">
                  <c:v>3.7665927245797262</c:v>
                </c:pt>
                <c:pt idx="21">
                  <c:v>3.6646551677575419</c:v>
                </c:pt>
                <c:pt idx="22">
                  <c:v>3.3588424972909876</c:v>
                </c:pt>
                <c:pt idx="23">
                  <c:v>3.3588424972909876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9E-413A-AD66-FD264BBA169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EVLoad(g,j)'!$D$77:$AA$77</c:f>
              <c:numCache>
                <c:formatCode>0.000</c:formatCode>
                <c:ptCount val="24"/>
                <c:pt idx="0">
                  <c:v>3.186568026261495</c:v>
                </c:pt>
                <c:pt idx="1">
                  <c:v>3.186568026261495</c:v>
                </c:pt>
                <c:pt idx="2">
                  <c:v>3.186568026261495</c:v>
                </c:pt>
                <c:pt idx="3">
                  <c:v>2.7625077898812065</c:v>
                </c:pt>
                <c:pt idx="4">
                  <c:v>2.0204023762157015</c:v>
                </c:pt>
                <c:pt idx="5">
                  <c:v>1.7023571989304853</c:v>
                </c:pt>
                <c:pt idx="6">
                  <c:v>1.8083722580255575</c:v>
                </c:pt>
                <c:pt idx="7">
                  <c:v>2.1264174353107737</c:v>
                </c:pt>
                <c:pt idx="8">
                  <c:v>3.0805529671664229</c:v>
                </c:pt>
                <c:pt idx="9">
                  <c:v>4.3527336763072881</c:v>
                </c:pt>
                <c:pt idx="10">
                  <c:v>5.094839089972794</c:v>
                </c:pt>
                <c:pt idx="11">
                  <c:v>6.1549896809235154</c:v>
                </c:pt>
                <c:pt idx="12">
                  <c:v>7.4271703900643802</c:v>
                </c:pt>
                <c:pt idx="13">
                  <c:v>6.8970950945890204</c:v>
                </c:pt>
                <c:pt idx="14">
                  <c:v>6.8970950945890204</c:v>
                </c:pt>
                <c:pt idx="15">
                  <c:v>6.1549896809235154</c:v>
                </c:pt>
                <c:pt idx="16">
                  <c:v>5.7309294445432268</c:v>
                </c:pt>
                <c:pt idx="17">
                  <c:v>5.4128842672580095</c:v>
                </c:pt>
                <c:pt idx="18">
                  <c:v>5.094839089972794</c:v>
                </c:pt>
                <c:pt idx="19">
                  <c:v>4.2467186172122169</c:v>
                </c:pt>
                <c:pt idx="20">
                  <c:v>4.2467186172122169</c:v>
                </c:pt>
                <c:pt idx="21">
                  <c:v>3.9286734399270005</c:v>
                </c:pt>
                <c:pt idx="22">
                  <c:v>3.5046132035467119</c:v>
                </c:pt>
                <c:pt idx="23">
                  <c:v>3.2925830853565672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69E-413A-AD66-FD264BBA169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EVLoad(g,j)'!$D$78:$AA$78</c:f>
              <c:numCache>
                <c:formatCode>0.000</c:formatCode>
                <c:ptCount val="24"/>
                <c:pt idx="0">
                  <c:v>2.8552709665893952</c:v>
                </c:pt>
                <c:pt idx="1">
                  <c:v>2.75333340976721</c:v>
                </c:pt>
                <c:pt idx="2">
                  <c:v>2.4475207393006557</c:v>
                </c:pt>
                <c:pt idx="3">
                  <c:v>2.2436456256562862</c:v>
                </c:pt>
                <c:pt idx="4">
                  <c:v>1.8358953983675472</c:v>
                </c:pt>
                <c:pt idx="5">
                  <c:v>1.7339578415453627</c:v>
                </c:pt>
                <c:pt idx="6">
                  <c:v>2.2436456256562862</c:v>
                </c:pt>
                <c:pt idx="7">
                  <c:v>3.2630211938781337</c:v>
                </c:pt>
                <c:pt idx="8">
                  <c:v>5.8114601144327525</c:v>
                </c:pt>
                <c:pt idx="9">
                  <c:v>6.7288981258324156</c:v>
                </c:pt>
                <c:pt idx="10">
                  <c:v>7.8502112508764474</c:v>
                </c:pt>
                <c:pt idx="11">
                  <c:v>8.0540863645208169</c:v>
                </c:pt>
                <c:pt idx="12">
                  <c:v>7.8502112508764474</c:v>
                </c:pt>
                <c:pt idx="13">
                  <c:v>7.1366483531211546</c:v>
                </c:pt>
                <c:pt idx="14">
                  <c:v>6.2192103417214915</c:v>
                </c:pt>
                <c:pt idx="15">
                  <c:v>5.5056474439661978</c:v>
                </c:pt>
                <c:pt idx="16">
                  <c:v>4.5882094325665363</c:v>
                </c:pt>
                <c:pt idx="17">
                  <c:v>3.7727089779890575</c:v>
                </c:pt>
                <c:pt idx="18">
                  <c:v>3.6707714211668727</c:v>
                </c:pt>
                <c:pt idx="19">
                  <c:v>3.8746465348112427</c:v>
                </c:pt>
                <c:pt idx="20">
                  <c:v>3.6707714211668727</c:v>
                </c:pt>
                <c:pt idx="21">
                  <c:v>3.4668963075225032</c:v>
                </c:pt>
                <c:pt idx="22">
                  <c:v>3.2630211938781337</c:v>
                </c:pt>
                <c:pt idx="23">
                  <c:v>3.0591460802337642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69E-413A-AD66-FD264BBA169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EVLoad(g,j)'!$D$79:$AA$79</c:f>
              <c:numCache>
                <c:formatCode>0.000</c:formatCode>
                <c:ptCount val="24"/>
                <c:pt idx="0">
                  <c:v>3.1855486506932733</c:v>
                </c:pt>
                <c:pt idx="1">
                  <c:v>3.0795335915982012</c:v>
                </c:pt>
                <c:pt idx="2">
                  <c:v>2.973518532503129</c:v>
                </c:pt>
                <c:pt idx="3">
                  <c:v>2.3374281779326966</c:v>
                </c:pt>
                <c:pt idx="4">
                  <c:v>2.0193830006474798</c:v>
                </c:pt>
                <c:pt idx="5">
                  <c:v>1.7013378233622636</c:v>
                </c:pt>
                <c:pt idx="6">
                  <c:v>1.7013378233622636</c:v>
                </c:pt>
                <c:pt idx="7">
                  <c:v>2.1253980597425519</c:v>
                </c:pt>
                <c:pt idx="8">
                  <c:v>3.1855486506932733</c:v>
                </c:pt>
                <c:pt idx="9">
                  <c:v>4.3517143007390668</c:v>
                </c:pt>
                <c:pt idx="10">
                  <c:v>4.7757745371193554</c:v>
                </c:pt>
                <c:pt idx="11">
                  <c:v>6.1539703053552932</c:v>
                </c:pt>
                <c:pt idx="12">
                  <c:v>6.5780305417355818</c:v>
                </c:pt>
                <c:pt idx="13">
                  <c:v>7.3201359554010867</c:v>
                </c:pt>
                <c:pt idx="14">
                  <c:v>6.6840456008306548</c:v>
                </c:pt>
                <c:pt idx="15">
                  <c:v>6.5780305417355818</c:v>
                </c:pt>
                <c:pt idx="16">
                  <c:v>6.4720154826405096</c:v>
                </c:pt>
                <c:pt idx="17">
                  <c:v>6.2599853644503654</c:v>
                </c:pt>
                <c:pt idx="18">
                  <c:v>5.5178799507848604</c:v>
                </c:pt>
                <c:pt idx="19">
                  <c:v>5.3058498325947161</c:v>
                </c:pt>
                <c:pt idx="20">
                  <c:v>4.1396841825489226</c:v>
                </c:pt>
                <c:pt idx="21">
                  <c:v>3.715623946168634</c:v>
                </c:pt>
                <c:pt idx="22">
                  <c:v>3.5035938279784897</c:v>
                </c:pt>
                <c:pt idx="23">
                  <c:v>3.5035938279784897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69E-413A-AD66-FD264BBA169E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EVLoad(g,j)'!$D$80:$AA$80</c:f>
              <c:numCache>
                <c:formatCode>0.000</c:formatCode>
                <c:ptCount val="24"/>
                <c:pt idx="0">
                  <c:v>2.9510922700022486</c:v>
                </c:pt>
                <c:pt idx="1">
                  <c:v>2.7472171563578787</c:v>
                </c:pt>
                <c:pt idx="2">
                  <c:v>2.5433420427135096</c:v>
                </c:pt>
                <c:pt idx="3">
                  <c:v>2.2375293722469549</c:v>
                </c:pt>
                <c:pt idx="4">
                  <c:v>2.0336542586025859</c:v>
                </c:pt>
                <c:pt idx="5">
                  <c:v>1.6259040313138466</c:v>
                </c:pt>
                <c:pt idx="6">
                  <c:v>2.0336542586025859</c:v>
                </c:pt>
                <c:pt idx="7">
                  <c:v>3.2569049404688024</c:v>
                </c:pt>
                <c:pt idx="8">
                  <c:v>4.8879058496237588</c:v>
                </c:pt>
                <c:pt idx="9">
                  <c:v>6.4169692019565296</c:v>
                </c:pt>
                <c:pt idx="10">
                  <c:v>7.0285945428896381</c:v>
                </c:pt>
                <c:pt idx="11">
                  <c:v>7.3344072133561928</c:v>
                </c:pt>
                <c:pt idx="12">
                  <c:v>7.3344072133561928</c:v>
                </c:pt>
                <c:pt idx="13">
                  <c:v>6.3150316451343453</c:v>
                </c:pt>
                <c:pt idx="14">
                  <c:v>5.9072814178456063</c:v>
                </c:pt>
                <c:pt idx="15">
                  <c:v>5.1937185200903127</c:v>
                </c:pt>
                <c:pt idx="16">
                  <c:v>4.7859682928015745</c:v>
                </c:pt>
                <c:pt idx="17">
                  <c:v>4.1743429518684652</c:v>
                </c:pt>
                <c:pt idx="18">
                  <c:v>3.8685302814019114</c:v>
                </c:pt>
                <c:pt idx="19">
                  <c:v>4.0724053950462809</c:v>
                </c:pt>
                <c:pt idx="20">
                  <c:v>3.8685302814019114</c:v>
                </c:pt>
                <c:pt idx="21">
                  <c:v>3.5627176109353571</c:v>
                </c:pt>
                <c:pt idx="22">
                  <c:v>3.2569049404688024</c:v>
                </c:pt>
                <c:pt idx="23">
                  <c:v>3.0530298268244334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69E-413A-AD66-FD264BBA169E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EVLoad(g,j)'!$D$81:$AA$81</c:f>
              <c:numCache>
                <c:formatCode>0.000</c:formatCode>
                <c:ptCount val="24"/>
                <c:pt idx="0">
                  <c:v>3.1824905239886077</c:v>
                </c:pt>
                <c:pt idx="1">
                  <c:v>2.8644453467033917</c:v>
                </c:pt>
                <c:pt idx="2">
                  <c:v>2.7584302876083191</c:v>
                </c:pt>
                <c:pt idx="3">
                  <c:v>2.652415228513247</c:v>
                </c:pt>
                <c:pt idx="4">
                  <c:v>2.2283549921329584</c:v>
                </c:pt>
                <c:pt idx="5">
                  <c:v>1.8042947557526701</c:v>
                </c:pt>
                <c:pt idx="6">
                  <c:v>1.6982796966575979</c:v>
                </c:pt>
                <c:pt idx="7">
                  <c:v>2.5464001694181753</c:v>
                </c:pt>
                <c:pt idx="8">
                  <c:v>2.8644453467033917</c:v>
                </c:pt>
                <c:pt idx="9">
                  <c:v>3.3945206421787524</c:v>
                </c:pt>
                <c:pt idx="10">
                  <c:v>4.984746528604834</c:v>
                </c:pt>
                <c:pt idx="11">
                  <c:v>5.832867001365412</c:v>
                </c:pt>
                <c:pt idx="12">
                  <c:v>6.5749724150309161</c:v>
                </c:pt>
                <c:pt idx="13">
                  <c:v>6.6809874741259891</c:v>
                </c:pt>
                <c:pt idx="14">
                  <c:v>7.1050477105062768</c:v>
                </c:pt>
                <c:pt idx="15">
                  <c:v>6.7870025332210613</c:v>
                </c:pt>
                <c:pt idx="16">
                  <c:v>6.5749724150309161</c:v>
                </c:pt>
                <c:pt idx="17">
                  <c:v>5.4088067649851226</c:v>
                </c:pt>
                <c:pt idx="18">
                  <c:v>5.0907615876999062</c:v>
                </c:pt>
                <c:pt idx="19">
                  <c:v>4.2426411149393291</c:v>
                </c:pt>
                <c:pt idx="20">
                  <c:v>4.0306109967491848</c:v>
                </c:pt>
                <c:pt idx="21">
                  <c:v>3.8185808785590405</c:v>
                </c:pt>
                <c:pt idx="22">
                  <c:v>3.8185808785590405</c:v>
                </c:pt>
                <c:pt idx="23">
                  <c:v>3.5005357012738245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69E-413A-AD66-FD264BBA169E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EVLoad(g,j)'!$D$82:$AA$82</c:f>
              <c:numCache>
                <c:formatCode>0.000</c:formatCode>
                <c:ptCount val="24"/>
                <c:pt idx="0">
                  <c:v>3.1671998904652803</c:v>
                </c:pt>
                <c:pt idx="1">
                  <c:v>2.7594496631765408</c:v>
                </c:pt>
                <c:pt idx="2">
                  <c:v>2.6575121063543565</c:v>
                </c:pt>
                <c:pt idx="3">
                  <c:v>2.1478243222434328</c:v>
                </c:pt>
                <c:pt idx="4">
                  <c:v>1.8420116517768783</c:v>
                </c:pt>
                <c:pt idx="5">
                  <c:v>1.8420116517768783</c:v>
                </c:pt>
                <c:pt idx="6">
                  <c:v>2.1478243222434328</c:v>
                </c:pt>
                <c:pt idx="7">
                  <c:v>3.4730125609318345</c:v>
                </c:pt>
                <c:pt idx="8">
                  <c:v>4.7982007996202363</c:v>
                </c:pt>
                <c:pt idx="9">
                  <c:v>6.735014379241747</c:v>
                </c:pt>
                <c:pt idx="10">
                  <c:v>7.7543899474635944</c:v>
                </c:pt>
                <c:pt idx="11">
                  <c:v>7.0408270497083008</c:v>
                </c:pt>
                <c:pt idx="12">
                  <c:v>6.8369519360639313</c:v>
                </c:pt>
                <c:pt idx="13">
                  <c:v>6.3272641519530071</c:v>
                </c:pt>
                <c:pt idx="14">
                  <c:v>6.1233890383086376</c:v>
                </c:pt>
                <c:pt idx="15">
                  <c:v>5.3078885837311596</c:v>
                </c:pt>
                <c:pt idx="16">
                  <c:v>4.4923881291536816</c:v>
                </c:pt>
                <c:pt idx="17">
                  <c:v>4.0846379018649426</c:v>
                </c:pt>
                <c:pt idx="18">
                  <c:v>3.676887674576204</c:v>
                </c:pt>
                <c:pt idx="19">
                  <c:v>3.676887674576204</c:v>
                </c:pt>
                <c:pt idx="20">
                  <c:v>3.676887674576204</c:v>
                </c:pt>
                <c:pt idx="21">
                  <c:v>2.9633247768209108</c:v>
                </c:pt>
                <c:pt idx="22">
                  <c:v>3.0652623336430955</c:v>
                </c:pt>
                <c:pt idx="23">
                  <c:v>3.1671998904652803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69E-413A-AD66-FD264BBA169E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EVLoad(g,j)'!$D$83:$AA$83</c:f>
              <c:numCache>
                <c:formatCode>0.000</c:formatCode>
                <c:ptCount val="24"/>
                <c:pt idx="0">
                  <c:v>3.2783118274014615</c:v>
                </c:pt>
                <c:pt idx="1">
                  <c:v>3.1722967683063894</c:v>
                </c:pt>
                <c:pt idx="2">
                  <c:v>3.0662817092113173</c:v>
                </c:pt>
                <c:pt idx="3">
                  <c:v>2.854251591021173</c:v>
                </c:pt>
                <c:pt idx="4">
                  <c:v>2.4301913546408844</c:v>
                </c:pt>
                <c:pt idx="5">
                  <c:v>2.2181612364507401</c:v>
                </c:pt>
                <c:pt idx="6">
                  <c:v>1.9001160591655237</c:v>
                </c:pt>
                <c:pt idx="7">
                  <c:v>2.5362064137359566</c:v>
                </c:pt>
                <c:pt idx="8">
                  <c:v>2.9602666501162451</c:v>
                </c:pt>
                <c:pt idx="9">
                  <c:v>4.0204172410669665</c:v>
                </c:pt>
                <c:pt idx="10">
                  <c:v>4.2324473592571108</c:v>
                </c:pt>
                <c:pt idx="11">
                  <c:v>6.4587636002536257</c:v>
                </c:pt>
                <c:pt idx="12">
                  <c:v>6.2467334820634814</c:v>
                </c:pt>
                <c:pt idx="13">
                  <c:v>6.67079371844377</c:v>
                </c:pt>
                <c:pt idx="14">
                  <c:v>6.7768087775388421</c:v>
                </c:pt>
                <c:pt idx="15">
                  <c:v>6.7768087775388421</c:v>
                </c:pt>
                <c:pt idx="16">
                  <c:v>6.7768087775388421</c:v>
                </c:pt>
                <c:pt idx="17">
                  <c:v>5.6106431274930477</c:v>
                </c:pt>
                <c:pt idx="18">
                  <c:v>4.7625226547324715</c:v>
                </c:pt>
                <c:pt idx="19">
                  <c:v>4.2324473592571108</c:v>
                </c:pt>
                <c:pt idx="20">
                  <c:v>3.7023720637817501</c:v>
                </c:pt>
                <c:pt idx="21">
                  <c:v>3.3843268864965337</c:v>
                </c:pt>
                <c:pt idx="22">
                  <c:v>3.4903419455916058</c:v>
                </c:pt>
                <c:pt idx="23">
                  <c:v>3.596357004686678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69E-413A-AD66-FD264BBA169E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EVLoad(g,j)'!$D$84:$AA$84</c:f>
              <c:numCache>
                <c:formatCode>0.000</c:formatCode>
                <c:ptCount val="24"/>
                <c:pt idx="0">
                  <c:v>3.0581267046655425</c:v>
                </c:pt>
                <c:pt idx="1">
                  <c:v>2.854251591021173</c:v>
                </c:pt>
                <c:pt idx="2">
                  <c:v>2.6503764773768035</c:v>
                </c:pt>
                <c:pt idx="3">
                  <c:v>2.446501363732434</c:v>
                </c:pt>
                <c:pt idx="4">
                  <c:v>2.1406886932658797</c:v>
                </c:pt>
                <c:pt idx="5">
                  <c:v>2.2426262500880645</c:v>
                </c:pt>
                <c:pt idx="6">
                  <c:v>2.1406886932658797</c:v>
                </c:pt>
                <c:pt idx="7">
                  <c:v>3.262001818309912</c:v>
                </c:pt>
                <c:pt idx="8">
                  <c:v>4.5871900569983133</c:v>
                </c:pt>
                <c:pt idx="9">
                  <c:v>6.6259411934420083</c:v>
                </c:pt>
                <c:pt idx="10">
                  <c:v>7.339504091197302</c:v>
                </c:pt>
                <c:pt idx="11">
                  <c:v>7.339504091197302</c:v>
                </c:pt>
                <c:pt idx="12">
                  <c:v>7.0336914207307482</c:v>
                </c:pt>
                <c:pt idx="13">
                  <c:v>6.524003636619824</c:v>
                </c:pt>
                <c:pt idx="14">
                  <c:v>6.0143158525089007</c:v>
                </c:pt>
                <c:pt idx="15">
                  <c:v>4.9949402842870532</c:v>
                </c:pt>
                <c:pt idx="16">
                  <c:v>4.6891276138204985</c:v>
                </c:pt>
                <c:pt idx="17">
                  <c:v>3.8736271592430205</c:v>
                </c:pt>
                <c:pt idx="18">
                  <c:v>3.7716896024208357</c:v>
                </c:pt>
                <c:pt idx="19">
                  <c:v>3.669752045598651</c:v>
                </c:pt>
                <c:pt idx="20">
                  <c:v>3.5678144887764662</c:v>
                </c:pt>
                <c:pt idx="21">
                  <c:v>3.5678144887764662</c:v>
                </c:pt>
                <c:pt idx="22">
                  <c:v>3.262001818309912</c:v>
                </c:pt>
                <c:pt idx="23">
                  <c:v>3.0581267046655425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69E-413A-AD66-FD264BBA169E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EVLoad(g,j)'!$D$85:$AA$85</c:f>
              <c:numCache>
                <c:formatCode>0.000</c:formatCode>
                <c:ptCount val="24"/>
                <c:pt idx="0">
                  <c:v>3.390443139905865</c:v>
                </c:pt>
                <c:pt idx="1">
                  <c:v>3.1784130217157203</c:v>
                </c:pt>
                <c:pt idx="2">
                  <c:v>2.9663829035255764</c:v>
                </c:pt>
                <c:pt idx="3">
                  <c:v>2.6483377262403596</c:v>
                </c:pt>
                <c:pt idx="4">
                  <c:v>2.3302925489551436</c:v>
                </c:pt>
                <c:pt idx="5">
                  <c:v>1.9062323125748548</c:v>
                </c:pt>
                <c:pt idx="6">
                  <c:v>1.6942021943847105</c:v>
                </c:pt>
                <c:pt idx="7">
                  <c:v>2.3302925489551436</c:v>
                </c:pt>
                <c:pt idx="8">
                  <c:v>2.8603678444305043</c:v>
                </c:pt>
                <c:pt idx="9">
                  <c:v>4.2385636126664421</c:v>
                </c:pt>
                <c:pt idx="10">
                  <c:v>4.7686389081418028</c:v>
                </c:pt>
                <c:pt idx="11">
                  <c:v>5.7227744399974521</c:v>
                </c:pt>
                <c:pt idx="12">
                  <c:v>6.1468346763777406</c:v>
                </c:pt>
                <c:pt idx="13">
                  <c:v>7.3130003264235341</c:v>
                </c:pt>
                <c:pt idx="14">
                  <c:v>7.3130003264235341</c:v>
                </c:pt>
                <c:pt idx="15">
                  <c:v>6.0408196172826685</c:v>
                </c:pt>
                <c:pt idx="16">
                  <c:v>5.6167593809023799</c:v>
                </c:pt>
                <c:pt idx="17">
                  <c:v>5.1926991445220914</c:v>
                </c:pt>
                <c:pt idx="18">
                  <c:v>5.0866840854270192</c:v>
                </c:pt>
                <c:pt idx="19">
                  <c:v>4.6626238490467307</c:v>
                </c:pt>
                <c:pt idx="20">
                  <c:v>3.708488317191081</c:v>
                </c:pt>
                <c:pt idx="21">
                  <c:v>3.6024732580960088</c:v>
                </c:pt>
                <c:pt idx="22">
                  <c:v>3.9205184353812257</c:v>
                </c:pt>
                <c:pt idx="23">
                  <c:v>3.390443139905865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9E-413A-AD66-FD264BBA169E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EVLoad(g,j)'!$D$86:$AA$86</c:f>
              <c:numCache>
                <c:formatCode>0.000</c:formatCode>
                <c:ptCount val="24"/>
                <c:pt idx="0">
                  <c:v>3.2609824427416898</c:v>
                </c:pt>
                <c:pt idx="1">
                  <c:v>3.1590448859195055</c:v>
                </c:pt>
                <c:pt idx="2">
                  <c:v>2.6493571018085817</c:v>
                </c:pt>
                <c:pt idx="3">
                  <c:v>2.2416068745198423</c:v>
                </c:pt>
                <c:pt idx="4">
                  <c:v>1.9357942040532885</c:v>
                </c:pt>
                <c:pt idx="5">
                  <c:v>1.8338566472311035</c:v>
                </c:pt>
                <c:pt idx="6">
                  <c:v>2.2416068745198423</c:v>
                </c:pt>
                <c:pt idx="7">
                  <c:v>3.5667951132082445</c:v>
                </c:pt>
                <c:pt idx="8">
                  <c:v>5.5036086928297543</c:v>
                </c:pt>
                <c:pt idx="9">
                  <c:v>6.9307344883403417</c:v>
                </c:pt>
                <c:pt idx="10">
                  <c:v>7.440422272451265</c:v>
                </c:pt>
                <c:pt idx="11">
                  <c:v>7.5423598292734493</c:v>
                </c:pt>
                <c:pt idx="12">
                  <c:v>6.7268593746959722</c:v>
                </c:pt>
                <c:pt idx="13">
                  <c:v>6.3191091474072323</c:v>
                </c:pt>
                <c:pt idx="14">
                  <c:v>5.40167113600757</c:v>
                </c:pt>
                <c:pt idx="15">
                  <c:v>5.0958584655410153</c:v>
                </c:pt>
                <c:pt idx="16">
                  <c:v>4.6881082382522772</c:v>
                </c:pt>
                <c:pt idx="17">
                  <c:v>4.2803580109635373</c:v>
                </c:pt>
                <c:pt idx="18">
                  <c:v>3.7706702268526135</c:v>
                </c:pt>
                <c:pt idx="19">
                  <c:v>3.5667951132082445</c:v>
                </c:pt>
                <c:pt idx="20">
                  <c:v>4.178420454141353</c:v>
                </c:pt>
                <c:pt idx="21">
                  <c:v>3.8726077836747987</c:v>
                </c:pt>
                <c:pt idx="22">
                  <c:v>3.6687326700304292</c:v>
                </c:pt>
                <c:pt idx="23">
                  <c:v>3.2609824427416898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69E-413A-AD66-FD264BBA169E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EVLoad(g,j)'!$D$87:$AA$87</c:f>
              <c:numCache>
                <c:formatCode>0.000</c:formatCode>
                <c:ptCount val="24"/>
                <c:pt idx="0">
                  <c:v>3.6024732580960088</c:v>
                </c:pt>
                <c:pt idx="1">
                  <c:v>3.4964581990009371</c:v>
                </c:pt>
                <c:pt idx="2">
                  <c:v>3.2844280808107924</c:v>
                </c:pt>
                <c:pt idx="3">
                  <c:v>2.7543527853354317</c:v>
                </c:pt>
                <c:pt idx="4">
                  <c:v>2.4363076080502157</c:v>
                </c:pt>
                <c:pt idx="5">
                  <c:v>2.0122473716699267</c:v>
                </c:pt>
                <c:pt idx="6">
                  <c:v>2.0122473716699267</c:v>
                </c:pt>
                <c:pt idx="7">
                  <c:v>2.1182624307649989</c:v>
                </c:pt>
                <c:pt idx="8">
                  <c:v>2.8603678444305043</c:v>
                </c:pt>
                <c:pt idx="9">
                  <c:v>3.9205184353812257</c:v>
                </c:pt>
                <c:pt idx="10">
                  <c:v>4.8746539672368749</c:v>
                </c:pt>
                <c:pt idx="11">
                  <c:v>6.1468346763777406</c:v>
                </c:pt>
                <c:pt idx="12">
                  <c:v>6.2528497354728128</c:v>
                </c:pt>
                <c:pt idx="13">
                  <c:v>5.9348045581875963</c:v>
                </c:pt>
                <c:pt idx="14">
                  <c:v>6.3588647945678849</c:v>
                </c:pt>
                <c:pt idx="15">
                  <c:v>6.4648798536629561</c:v>
                </c:pt>
                <c:pt idx="16">
                  <c:v>5.9348045581875963</c:v>
                </c:pt>
                <c:pt idx="17">
                  <c:v>5.1926991445220914</c:v>
                </c:pt>
                <c:pt idx="18">
                  <c:v>4.6626238490467307</c:v>
                </c:pt>
                <c:pt idx="19">
                  <c:v>4.4505937308565855</c:v>
                </c:pt>
                <c:pt idx="20">
                  <c:v>4.0265334944762978</c:v>
                </c:pt>
                <c:pt idx="21">
                  <c:v>4.13254855357137</c:v>
                </c:pt>
                <c:pt idx="22">
                  <c:v>3.9205184353812257</c:v>
                </c:pt>
                <c:pt idx="23">
                  <c:v>3.6024732580960088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69E-413A-AD66-FD264BBA169E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EVLoad(g,j)'!$D$88:$AA$88</c:f>
              <c:numCache>
                <c:formatCode>0.000</c:formatCode>
                <c:ptCount val="24"/>
                <c:pt idx="0">
                  <c:v>2.9663829035255764</c:v>
                </c:pt>
                <c:pt idx="1">
                  <c:v>2.8644453467033917</c:v>
                </c:pt>
                <c:pt idx="2">
                  <c:v>2.6605702330590217</c:v>
                </c:pt>
                <c:pt idx="3">
                  <c:v>2.4566951194146527</c:v>
                </c:pt>
                <c:pt idx="4">
                  <c:v>2.0489448921259132</c:v>
                </c:pt>
                <c:pt idx="5">
                  <c:v>1.9470073353037287</c:v>
                </c:pt>
                <c:pt idx="6">
                  <c:v>2.6605702330590217</c:v>
                </c:pt>
                <c:pt idx="7">
                  <c:v>3.1702580171699455</c:v>
                </c:pt>
                <c:pt idx="8">
                  <c:v>5.1070715967914557</c:v>
                </c:pt>
                <c:pt idx="9">
                  <c:v>6.432259835479857</c:v>
                </c:pt>
                <c:pt idx="10">
                  <c:v>7.8593856309904444</c:v>
                </c:pt>
                <c:pt idx="11">
                  <c:v>7.4516354037017045</c:v>
                </c:pt>
                <c:pt idx="12">
                  <c:v>7.0438851764129664</c:v>
                </c:pt>
                <c:pt idx="13">
                  <c:v>6.8400100627685969</c:v>
                </c:pt>
                <c:pt idx="14">
                  <c:v>6.2283847218354884</c:v>
                </c:pt>
                <c:pt idx="15">
                  <c:v>5.3109467104358252</c:v>
                </c:pt>
                <c:pt idx="16">
                  <c:v>4.6993213695027176</c:v>
                </c:pt>
                <c:pt idx="17">
                  <c:v>4.393508699036162</c:v>
                </c:pt>
                <c:pt idx="18">
                  <c:v>3.5780082444586845</c:v>
                </c:pt>
                <c:pt idx="19">
                  <c:v>3.3741331308143154</c:v>
                </c:pt>
                <c:pt idx="20">
                  <c:v>3.3741331308143154</c:v>
                </c:pt>
                <c:pt idx="21">
                  <c:v>3.3741331308143154</c:v>
                </c:pt>
                <c:pt idx="22">
                  <c:v>3.2721955739921302</c:v>
                </c:pt>
                <c:pt idx="23">
                  <c:v>3.1702580171699455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69E-413A-AD66-FD264BBA169E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EVLoad(g,j)'!$D$89:$AA$89</c:f>
              <c:numCache>
                <c:formatCode>0.000</c:formatCode>
                <c:ptCount val="24"/>
                <c:pt idx="0">
                  <c:v>2.9775960347760164</c:v>
                </c:pt>
                <c:pt idx="1">
                  <c:v>2.9775960347760164</c:v>
                </c:pt>
                <c:pt idx="2">
                  <c:v>2.9775960347760164</c:v>
                </c:pt>
                <c:pt idx="3">
                  <c:v>2.7655659165858721</c:v>
                </c:pt>
                <c:pt idx="4">
                  <c:v>2.4475207393006557</c:v>
                </c:pt>
                <c:pt idx="5">
                  <c:v>2.0234605029203672</c:v>
                </c:pt>
                <c:pt idx="6">
                  <c:v>1.8114303847302229</c:v>
                </c:pt>
                <c:pt idx="7">
                  <c:v>1.9174454438252952</c:v>
                </c:pt>
                <c:pt idx="8">
                  <c:v>2.7655659165858721</c:v>
                </c:pt>
                <c:pt idx="9">
                  <c:v>3.9317315666316661</c:v>
                </c:pt>
                <c:pt idx="10">
                  <c:v>5.0978972166774597</c:v>
                </c:pt>
                <c:pt idx="11">
                  <c:v>6.2640628667232523</c:v>
                </c:pt>
                <c:pt idx="12">
                  <c:v>6.7941381621986139</c:v>
                </c:pt>
                <c:pt idx="13">
                  <c:v>6.7941381621986139</c:v>
                </c:pt>
                <c:pt idx="14">
                  <c:v>7.2181983985789024</c:v>
                </c:pt>
                <c:pt idx="15">
                  <c:v>6.5821080440084687</c:v>
                </c:pt>
                <c:pt idx="16">
                  <c:v>6.2640628667232523</c:v>
                </c:pt>
                <c:pt idx="17">
                  <c:v>5.309927334867603</c:v>
                </c:pt>
                <c:pt idx="18">
                  <c:v>4.7798520393922432</c:v>
                </c:pt>
                <c:pt idx="19">
                  <c:v>4.6738369802971711</c:v>
                </c:pt>
                <c:pt idx="20">
                  <c:v>4.3557918030119538</c:v>
                </c:pt>
                <c:pt idx="21">
                  <c:v>3.9317315666316661</c:v>
                </c:pt>
                <c:pt idx="22">
                  <c:v>3.6136863893464493</c:v>
                </c:pt>
                <c:pt idx="23">
                  <c:v>3.5076713302513771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69E-413A-AD66-FD264BBA169E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EVLoad(g,j)'!$D$90:$AA$90</c:f>
              <c:numCache>
                <c:formatCode>0.000</c:formatCode>
                <c:ptCount val="24"/>
                <c:pt idx="0">
                  <c:v>3.067301084779539</c:v>
                </c:pt>
                <c:pt idx="1">
                  <c:v>3.067301084779539</c:v>
                </c:pt>
                <c:pt idx="2">
                  <c:v>2.8634259711351699</c:v>
                </c:pt>
                <c:pt idx="3">
                  <c:v>2.251800630202061</c:v>
                </c:pt>
                <c:pt idx="4">
                  <c:v>1.844050402913322</c:v>
                </c:pt>
                <c:pt idx="5">
                  <c:v>1.7421128460911375</c:v>
                </c:pt>
                <c:pt idx="6">
                  <c:v>1.844050402913322</c:v>
                </c:pt>
                <c:pt idx="7">
                  <c:v>3.3731137552460937</c:v>
                </c:pt>
                <c:pt idx="8">
                  <c:v>5.6157400053341586</c:v>
                </c:pt>
                <c:pt idx="9">
                  <c:v>6.53317801673382</c:v>
                </c:pt>
                <c:pt idx="10">
                  <c:v>7.0428658008447442</c:v>
                </c:pt>
                <c:pt idx="11">
                  <c:v>7.6544911417778536</c:v>
                </c:pt>
                <c:pt idx="12">
                  <c:v>7.348678471311298</c:v>
                </c:pt>
                <c:pt idx="13">
                  <c:v>6.53317801673382</c:v>
                </c:pt>
                <c:pt idx="14">
                  <c:v>6.1254277894450819</c:v>
                </c:pt>
                <c:pt idx="15">
                  <c:v>5.309927334867603</c:v>
                </c:pt>
                <c:pt idx="16">
                  <c:v>4.9021771075788649</c:v>
                </c:pt>
                <c:pt idx="17">
                  <c:v>4.3924893234679407</c:v>
                </c:pt>
                <c:pt idx="18">
                  <c:v>3.7808639825348322</c:v>
                </c:pt>
                <c:pt idx="19">
                  <c:v>3.5769888688904627</c:v>
                </c:pt>
                <c:pt idx="20">
                  <c:v>3.3731137552460937</c:v>
                </c:pt>
                <c:pt idx="21">
                  <c:v>3.2711761984239085</c:v>
                </c:pt>
                <c:pt idx="22">
                  <c:v>3.2711761984239085</c:v>
                </c:pt>
                <c:pt idx="23">
                  <c:v>3.3731137552460937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69E-413A-AD66-FD264BBA169E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EVLoad(g,j)'!$D$91:$AA$91</c:f>
              <c:numCache>
                <c:formatCode>0.000</c:formatCode>
                <c:ptCount val="24"/>
                <c:pt idx="0">
                  <c:v>3.3914625154740867</c:v>
                </c:pt>
                <c:pt idx="1">
                  <c:v>3.2854474563790141</c:v>
                </c:pt>
                <c:pt idx="2">
                  <c:v>3.0734173381888703</c:v>
                </c:pt>
                <c:pt idx="3">
                  <c:v>2.6493571018085817</c:v>
                </c:pt>
                <c:pt idx="4">
                  <c:v>2.1192818063332211</c:v>
                </c:pt>
                <c:pt idx="5">
                  <c:v>1.9072516881430766</c:v>
                </c:pt>
                <c:pt idx="6">
                  <c:v>1.9072516881430766</c:v>
                </c:pt>
                <c:pt idx="7">
                  <c:v>2.4373269836184375</c:v>
                </c:pt>
                <c:pt idx="8">
                  <c:v>3.2854474563790141</c:v>
                </c:pt>
                <c:pt idx="9">
                  <c:v>4.1335679291395913</c:v>
                </c:pt>
                <c:pt idx="10">
                  <c:v>4.4516131064248077</c:v>
                </c:pt>
                <c:pt idx="11">
                  <c:v>5.4057486382804569</c:v>
                </c:pt>
                <c:pt idx="12">
                  <c:v>5.8298088746607464</c:v>
                </c:pt>
                <c:pt idx="13">
                  <c:v>5.9358239337558185</c:v>
                </c:pt>
                <c:pt idx="14">
                  <c:v>6.6779293474213235</c:v>
                </c:pt>
                <c:pt idx="15">
                  <c:v>6.253869111041034</c:v>
                </c:pt>
                <c:pt idx="16">
                  <c:v>5.6177787564706021</c:v>
                </c:pt>
                <c:pt idx="17">
                  <c:v>5.5117636973755291</c:v>
                </c:pt>
                <c:pt idx="18">
                  <c:v>4.6636432246149528</c:v>
                </c:pt>
                <c:pt idx="19">
                  <c:v>4.1335679291395913</c:v>
                </c:pt>
                <c:pt idx="20">
                  <c:v>4.0275528700445191</c:v>
                </c:pt>
                <c:pt idx="21">
                  <c:v>3.603492633664231</c:v>
                </c:pt>
                <c:pt idx="22">
                  <c:v>3.4974775745691589</c:v>
                </c:pt>
                <c:pt idx="23">
                  <c:v>3.4974775745691589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69E-413A-AD66-FD264BBA169E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EVLoad(g,j)'!$D$92:$AA$92</c:f>
              <c:numCache>
                <c:formatCode>0.000</c:formatCode>
                <c:ptCount val="24"/>
                <c:pt idx="0">
                  <c:v>3.1692386416017237</c:v>
                </c:pt>
                <c:pt idx="1">
                  <c:v>2.9653635279573543</c:v>
                </c:pt>
                <c:pt idx="2">
                  <c:v>2.5576133006686153</c:v>
                </c:pt>
                <c:pt idx="3">
                  <c:v>2.1498630733798763</c:v>
                </c:pt>
                <c:pt idx="4">
                  <c:v>1.945987959735507</c:v>
                </c:pt>
                <c:pt idx="5">
                  <c:v>1.7421128460911375</c:v>
                </c:pt>
                <c:pt idx="6">
                  <c:v>1.844050402913322</c:v>
                </c:pt>
                <c:pt idx="7">
                  <c:v>3.6789264257126475</c:v>
                </c:pt>
                <c:pt idx="8">
                  <c:v>5.4118648916897882</c:v>
                </c:pt>
                <c:pt idx="9">
                  <c:v>6.4312404599116357</c:v>
                </c:pt>
                <c:pt idx="10">
                  <c:v>6.8389906872003747</c:v>
                </c:pt>
                <c:pt idx="11">
                  <c:v>7.2467409144891137</c:v>
                </c:pt>
                <c:pt idx="12">
                  <c:v>7.2467409144891137</c:v>
                </c:pt>
                <c:pt idx="13">
                  <c:v>6.6351155735560061</c:v>
                </c:pt>
                <c:pt idx="14">
                  <c:v>5.8196151189785272</c:v>
                </c:pt>
                <c:pt idx="15">
                  <c:v>5.0041146644010492</c:v>
                </c:pt>
                <c:pt idx="16">
                  <c:v>4.8002395507566797</c:v>
                </c:pt>
                <c:pt idx="17">
                  <c:v>4.5963644371123111</c:v>
                </c:pt>
                <c:pt idx="18">
                  <c:v>3.7808639825348322</c:v>
                </c:pt>
                <c:pt idx="19">
                  <c:v>3.9847390961792017</c:v>
                </c:pt>
                <c:pt idx="20">
                  <c:v>3.3731137552460937</c:v>
                </c:pt>
                <c:pt idx="21">
                  <c:v>3.3731137552460937</c:v>
                </c:pt>
                <c:pt idx="22">
                  <c:v>3.5769888688904627</c:v>
                </c:pt>
                <c:pt idx="23">
                  <c:v>3.3731137552460937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69E-413A-AD66-FD264BBA169E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EVLoad(g,j)'!$D$93:$AA$93</c:f>
              <c:numCache>
                <c:formatCode>0.000</c:formatCode>
                <c:ptCount val="24"/>
                <c:pt idx="0">
                  <c:v>3.1845292751250516</c:v>
                </c:pt>
                <c:pt idx="1">
                  <c:v>3.2905443342201237</c:v>
                </c:pt>
                <c:pt idx="2">
                  <c:v>2.9724991569349073</c:v>
                </c:pt>
                <c:pt idx="3">
                  <c:v>2.760469038744763</c:v>
                </c:pt>
                <c:pt idx="4">
                  <c:v>2.3364088023644745</c:v>
                </c:pt>
                <c:pt idx="5">
                  <c:v>2.1243786841743302</c:v>
                </c:pt>
                <c:pt idx="6">
                  <c:v>2.018363625079258</c:v>
                </c:pt>
                <c:pt idx="7">
                  <c:v>2.2303937432694023</c:v>
                </c:pt>
                <c:pt idx="8">
                  <c:v>3.0785142160299794</c:v>
                </c:pt>
                <c:pt idx="9">
                  <c:v>3.502574452410268</c:v>
                </c:pt>
                <c:pt idx="10">
                  <c:v>4.5627250433609889</c:v>
                </c:pt>
                <c:pt idx="11">
                  <c:v>5.8349057525018555</c:v>
                </c:pt>
                <c:pt idx="12">
                  <c:v>6.2589659888821432</c:v>
                </c:pt>
                <c:pt idx="13">
                  <c:v>7.001071402547649</c:v>
                </c:pt>
                <c:pt idx="14">
                  <c:v>6.5770111661673596</c:v>
                </c:pt>
                <c:pt idx="15">
                  <c:v>6.2589659888821432</c:v>
                </c:pt>
                <c:pt idx="16">
                  <c:v>5.6228756343117112</c:v>
                </c:pt>
                <c:pt idx="17">
                  <c:v>5.1988153979314218</c:v>
                </c:pt>
                <c:pt idx="18">
                  <c:v>4.4567099842659168</c:v>
                </c:pt>
                <c:pt idx="19">
                  <c:v>3.8206196296954849</c:v>
                </c:pt>
                <c:pt idx="20">
                  <c:v>4.1386648069807004</c:v>
                </c:pt>
                <c:pt idx="21">
                  <c:v>4.0326497478856282</c:v>
                </c:pt>
                <c:pt idx="22">
                  <c:v>3.8206196296954849</c:v>
                </c:pt>
                <c:pt idx="23">
                  <c:v>3.6085895115053401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69E-413A-AD66-FD264BBA169E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EVLoad(g,j)'!$D$94:$AA$94</c:f>
              <c:numCache>
                <c:formatCode>0.000</c:formatCode>
                <c:ptCount val="24"/>
                <c:pt idx="0">
                  <c:v>3.1661805148970581</c:v>
                </c:pt>
                <c:pt idx="1">
                  <c:v>3.0642429580748733</c:v>
                </c:pt>
                <c:pt idx="2">
                  <c:v>2.7584302876083191</c:v>
                </c:pt>
                <c:pt idx="3">
                  <c:v>2.1468049466752106</c:v>
                </c:pt>
                <c:pt idx="4">
                  <c:v>1.7390547193864718</c:v>
                </c:pt>
                <c:pt idx="5">
                  <c:v>1.5351796057421023</c:v>
                </c:pt>
                <c:pt idx="6">
                  <c:v>1.9429298330308413</c:v>
                </c:pt>
                <c:pt idx="7">
                  <c:v>3.2681180717192428</c:v>
                </c:pt>
                <c:pt idx="8">
                  <c:v>4.797181424052015</c:v>
                </c:pt>
                <c:pt idx="9">
                  <c:v>6.2243072195626006</c:v>
                </c:pt>
                <c:pt idx="10">
                  <c:v>7.0398076741400786</c:v>
                </c:pt>
                <c:pt idx="11">
                  <c:v>7.4475579014288176</c:v>
                </c:pt>
                <c:pt idx="12">
                  <c:v>7.4475579014288176</c:v>
                </c:pt>
                <c:pt idx="13">
                  <c:v>6.5301198900291544</c:v>
                </c:pt>
                <c:pt idx="14">
                  <c:v>5.7146194354516773</c:v>
                </c:pt>
                <c:pt idx="15">
                  <c:v>4.6952438672298298</c:v>
                </c:pt>
                <c:pt idx="16">
                  <c:v>4.4913687535854594</c:v>
                </c:pt>
                <c:pt idx="17">
                  <c:v>4.797181424052015</c:v>
                </c:pt>
                <c:pt idx="18">
                  <c:v>4.5933063104076455</c:v>
                </c:pt>
                <c:pt idx="19">
                  <c:v>3.5739307421857971</c:v>
                </c:pt>
                <c:pt idx="20">
                  <c:v>3.5739307421857971</c:v>
                </c:pt>
                <c:pt idx="21">
                  <c:v>3.7778058558301666</c:v>
                </c:pt>
                <c:pt idx="22">
                  <c:v>3.6758682990079818</c:v>
                </c:pt>
                <c:pt idx="23">
                  <c:v>3.2681180717192428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69E-413A-AD66-FD264BBA169E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EVLoad(g,j)'!$D$95:$AA$95</c:f>
              <c:numCache>
                <c:formatCode>0.000</c:formatCode>
                <c:ptCount val="24"/>
                <c:pt idx="0">
                  <c:v>3.0713785870524264</c:v>
                </c:pt>
                <c:pt idx="1">
                  <c:v>2.9653635279573543</c:v>
                </c:pt>
                <c:pt idx="2">
                  <c:v>2.8593484688622826</c:v>
                </c:pt>
                <c:pt idx="3">
                  <c:v>2.6473183506721378</c:v>
                </c:pt>
                <c:pt idx="4">
                  <c:v>2.3292731733869219</c:v>
                </c:pt>
                <c:pt idx="5">
                  <c:v>1.9052129370066329</c:v>
                </c:pt>
                <c:pt idx="6">
                  <c:v>1.5871677597214164</c:v>
                </c:pt>
                <c:pt idx="7">
                  <c:v>1.9052129370066329</c:v>
                </c:pt>
                <c:pt idx="8">
                  <c:v>3.1773936461474985</c:v>
                </c:pt>
                <c:pt idx="9">
                  <c:v>4.1315291780031478</c:v>
                </c:pt>
                <c:pt idx="10">
                  <c:v>5.4037098871440135</c:v>
                </c:pt>
                <c:pt idx="11">
                  <c:v>5.7217550644292308</c:v>
                </c:pt>
                <c:pt idx="12">
                  <c:v>6.67589059628488</c:v>
                </c:pt>
                <c:pt idx="13">
                  <c:v>6.67589059628488</c:v>
                </c:pt>
                <c:pt idx="14">
                  <c:v>6.67589059628488</c:v>
                </c:pt>
                <c:pt idx="15">
                  <c:v>6.7819056553799513</c:v>
                </c:pt>
                <c:pt idx="16">
                  <c:v>6.0398002417144463</c:v>
                </c:pt>
                <c:pt idx="17">
                  <c:v>5.5097249462390856</c:v>
                </c:pt>
                <c:pt idx="18">
                  <c:v>4.7676195325735806</c:v>
                </c:pt>
                <c:pt idx="19">
                  <c:v>4.2375442370982199</c:v>
                </c:pt>
                <c:pt idx="20">
                  <c:v>3.8134840007179314</c:v>
                </c:pt>
                <c:pt idx="21">
                  <c:v>3.3894237643376433</c:v>
                </c:pt>
                <c:pt idx="22">
                  <c:v>3.6014538825277871</c:v>
                </c:pt>
                <c:pt idx="23">
                  <c:v>3.2834087052425707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69E-413A-AD66-FD264BBA169E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EVLoad(g,j)'!$D$96:$AA$96</c:f>
              <c:numCache>
                <c:formatCode>0.000</c:formatCode>
                <c:ptCount val="24"/>
                <c:pt idx="0">
                  <c:v>3.0642429580748733</c:v>
                </c:pt>
                <c:pt idx="1">
                  <c:v>2.8603678444305043</c:v>
                </c:pt>
                <c:pt idx="2">
                  <c:v>2.7584302876083191</c:v>
                </c:pt>
                <c:pt idx="3">
                  <c:v>2.6564927307861343</c:v>
                </c:pt>
                <c:pt idx="4">
                  <c:v>2.2487425034973954</c:v>
                </c:pt>
                <c:pt idx="5">
                  <c:v>2.0448673898530259</c:v>
                </c:pt>
                <c:pt idx="6">
                  <c:v>2.1468049466752106</c:v>
                </c:pt>
                <c:pt idx="7">
                  <c:v>3.6758682990079818</c:v>
                </c:pt>
                <c:pt idx="8">
                  <c:v>5.612681878629493</c:v>
                </c:pt>
                <c:pt idx="9">
                  <c:v>7.0398076741400786</c:v>
                </c:pt>
                <c:pt idx="10">
                  <c:v>7.2436827877844481</c:v>
                </c:pt>
                <c:pt idx="11">
                  <c:v>7.651433015073188</c:v>
                </c:pt>
                <c:pt idx="12">
                  <c:v>7.651433015073188</c:v>
                </c:pt>
                <c:pt idx="13">
                  <c:v>6.5301198900291544</c:v>
                </c:pt>
                <c:pt idx="14">
                  <c:v>5.8165569922738625</c:v>
                </c:pt>
                <c:pt idx="15">
                  <c:v>5.3068692081629383</c:v>
                </c:pt>
                <c:pt idx="16">
                  <c:v>4.3894311967632751</c:v>
                </c:pt>
                <c:pt idx="17">
                  <c:v>3.6758682990079818</c:v>
                </c:pt>
                <c:pt idx="18">
                  <c:v>3.8797434126523518</c:v>
                </c:pt>
                <c:pt idx="19">
                  <c:v>3.7778058558301666</c:v>
                </c:pt>
                <c:pt idx="20">
                  <c:v>3.370055628541428</c:v>
                </c:pt>
                <c:pt idx="21">
                  <c:v>3.0642429580748733</c:v>
                </c:pt>
                <c:pt idx="22">
                  <c:v>3.370055628541428</c:v>
                </c:pt>
                <c:pt idx="23">
                  <c:v>3.1661805148970581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69E-413A-AD66-FD264BBA169E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EVLoad(g,j)'!$D$97:$AA$97</c:f>
              <c:numCache>
                <c:formatCode>0.000</c:formatCode>
                <c:ptCount val="24"/>
                <c:pt idx="0">
                  <c:v>3.3965593933151959</c:v>
                </c:pt>
                <c:pt idx="1">
                  <c:v>2.9724991569349073</c:v>
                </c:pt>
                <c:pt idx="2">
                  <c:v>2.760469038744763</c:v>
                </c:pt>
                <c:pt idx="3">
                  <c:v>2.4424238614595466</c:v>
                </c:pt>
                <c:pt idx="4">
                  <c:v>2.1243786841743302</c:v>
                </c:pt>
                <c:pt idx="5">
                  <c:v>1.9123485659841857</c:v>
                </c:pt>
                <c:pt idx="6">
                  <c:v>1.7003184477940416</c:v>
                </c:pt>
                <c:pt idx="7">
                  <c:v>2.2303937432694023</c:v>
                </c:pt>
                <c:pt idx="8">
                  <c:v>2.8664840978398352</c:v>
                </c:pt>
                <c:pt idx="9">
                  <c:v>4.0326497478856282</c:v>
                </c:pt>
                <c:pt idx="10">
                  <c:v>5.3048304570264939</c:v>
                </c:pt>
                <c:pt idx="11">
                  <c:v>6.0469358706919998</c:v>
                </c:pt>
                <c:pt idx="12">
                  <c:v>6.7890412843575048</c:v>
                </c:pt>
                <c:pt idx="13">
                  <c:v>7.2131015207377924</c:v>
                </c:pt>
                <c:pt idx="14">
                  <c:v>7.1070864616427212</c:v>
                </c:pt>
                <c:pt idx="15">
                  <c:v>5.8349057525018555</c:v>
                </c:pt>
                <c:pt idx="16">
                  <c:v>5.9409208115969276</c:v>
                </c:pt>
                <c:pt idx="17">
                  <c:v>5.5168605752166382</c:v>
                </c:pt>
                <c:pt idx="18">
                  <c:v>4.8807702206462062</c:v>
                </c:pt>
                <c:pt idx="19">
                  <c:v>4.668740102456062</c:v>
                </c:pt>
                <c:pt idx="20">
                  <c:v>4.1386648069807004</c:v>
                </c:pt>
                <c:pt idx="21">
                  <c:v>3.6085895115053401</c:v>
                </c:pt>
                <c:pt idx="22">
                  <c:v>3.8206196296954849</c:v>
                </c:pt>
                <c:pt idx="23">
                  <c:v>3.502574452410268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69E-413A-AD66-FD264BBA1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862320"/>
        <c:axId val="578868080"/>
      </c:lineChart>
      <c:catAx>
        <c:axId val="57886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68080"/>
        <c:crosses val="autoZero"/>
        <c:auto val="1"/>
        <c:lblAlgn val="ctr"/>
        <c:lblOffset val="100"/>
        <c:noMultiLvlLbl val="0"/>
      </c:catAx>
      <c:valAx>
        <c:axId val="578868080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6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EVLoad(g,j)'!$D$98:$AA$98</c:f>
              <c:numCache>
                <c:formatCode>0.000</c:formatCode>
                <c:ptCount val="24"/>
                <c:pt idx="0">
                  <c:v>5.4937549117822018</c:v>
                </c:pt>
                <c:pt idx="1">
                  <c:v>5.1995496259919749</c:v>
                </c:pt>
                <c:pt idx="2">
                  <c:v>4.8072759116050063</c:v>
                </c:pt>
                <c:pt idx="3">
                  <c:v>4.2188653400245535</c:v>
                </c:pt>
                <c:pt idx="4">
                  <c:v>3.5323863398473585</c:v>
                </c:pt>
                <c:pt idx="5">
                  <c:v>2.8459073396701635</c:v>
                </c:pt>
                <c:pt idx="6">
                  <c:v>2.5517020538799371</c:v>
                </c:pt>
                <c:pt idx="7">
                  <c:v>2.7478389110734218</c:v>
                </c:pt>
                <c:pt idx="8">
                  <c:v>3.9246600542343271</c:v>
                </c:pt>
                <c:pt idx="9">
                  <c:v>4.6111390544115221</c:v>
                </c:pt>
                <c:pt idx="10">
                  <c:v>5.1995496259919749</c:v>
                </c:pt>
                <c:pt idx="11">
                  <c:v>5.4937549117822018</c:v>
                </c:pt>
                <c:pt idx="12">
                  <c:v>4.9053443402017489</c:v>
                </c:pt>
                <c:pt idx="13">
                  <c:v>4.6111390544115221</c:v>
                </c:pt>
                <c:pt idx="14">
                  <c:v>4.4150021972180378</c:v>
                </c:pt>
                <c:pt idx="15">
                  <c:v>4.0227284828310692</c:v>
                </c:pt>
                <c:pt idx="16">
                  <c:v>3.8265916256375849</c:v>
                </c:pt>
                <c:pt idx="17">
                  <c:v>3.5323863398473585</c:v>
                </c:pt>
                <c:pt idx="18">
                  <c:v>3.2381810540571321</c:v>
                </c:pt>
                <c:pt idx="19">
                  <c:v>3.5323863398473585</c:v>
                </c:pt>
                <c:pt idx="20">
                  <c:v>4.2188653400245535</c:v>
                </c:pt>
                <c:pt idx="21">
                  <c:v>4.5130706258147795</c:v>
                </c:pt>
                <c:pt idx="22">
                  <c:v>5.2976180545887166</c:v>
                </c:pt>
                <c:pt idx="23">
                  <c:v>5.3956864831854592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E-446D-AD41-FDF02F77A8F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EVLoad(g,j)'!$D$99:$AA$99</c:f>
              <c:numCache>
                <c:formatCode>0.000</c:formatCode>
                <c:ptCount val="24"/>
                <c:pt idx="0">
                  <c:v>5.305309696047285</c:v>
                </c:pt>
                <c:pt idx="1">
                  <c:v>5.305309696047285</c:v>
                </c:pt>
                <c:pt idx="2">
                  <c:v>5.1053270181245161</c:v>
                </c:pt>
                <c:pt idx="3">
                  <c:v>4.6053703233175964</c:v>
                </c:pt>
                <c:pt idx="4">
                  <c:v>3.9054309505879075</c:v>
                </c:pt>
                <c:pt idx="5">
                  <c:v>3.3054829168196025</c:v>
                </c:pt>
                <c:pt idx="6">
                  <c:v>2.6055435440899135</c:v>
                </c:pt>
                <c:pt idx="7">
                  <c:v>2.5055522051285291</c:v>
                </c:pt>
                <c:pt idx="8">
                  <c:v>3.105500238896834</c:v>
                </c:pt>
                <c:pt idx="9">
                  <c:v>3.00550889993545</c:v>
                </c:pt>
                <c:pt idx="10">
                  <c:v>3.5054655947423705</c:v>
                </c:pt>
                <c:pt idx="11">
                  <c:v>3.805439611626523</c:v>
                </c:pt>
                <c:pt idx="12">
                  <c:v>4.105413628510675</c:v>
                </c:pt>
                <c:pt idx="13">
                  <c:v>4.6053703233175964</c:v>
                </c:pt>
                <c:pt idx="14">
                  <c:v>4.6053703233175964</c:v>
                </c:pt>
                <c:pt idx="15">
                  <c:v>4.4053876453948275</c:v>
                </c:pt>
                <c:pt idx="16">
                  <c:v>4.4053876453948275</c:v>
                </c:pt>
                <c:pt idx="17">
                  <c:v>4.4053876453948275</c:v>
                </c:pt>
                <c:pt idx="18">
                  <c:v>4.6053703233175964</c:v>
                </c:pt>
                <c:pt idx="19">
                  <c:v>4.3053963064334431</c:v>
                </c:pt>
                <c:pt idx="20">
                  <c:v>4.2054049674720595</c:v>
                </c:pt>
                <c:pt idx="21">
                  <c:v>4.3053963064334431</c:v>
                </c:pt>
                <c:pt idx="22">
                  <c:v>5.305309696047285</c:v>
                </c:pt>
                <c:pt idx="23">
                  <c:v>5.7052750518928219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7E-446D-AD41-FDF02F77A8F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EVLoad(g,j)'!$D$100:$AA$100</c:f>
              <c:numCache>
                <c:formatCode>0.000</c:formatCode>
                <c:ptCount val="24"/>
                <c:pt idx="0">
                  <c:v>5.8860286261691694</c:v>
                </c:pt>
                <c:pt idx="1">
                  <c:v>5.1995496259919749</c:v>
                </c:pt>
                <c:pt idx="2">
                  <c:v>4.6111390544115221</c:v>
                </c:pt>
                <c:pt idx="3">
                  <c:v>4.0227284828310692</c:v>
                </c:pt>
                <c:pt idx="4">
                  <c:v>3.3362494826538747</c:v>
                </c:pt>
                <c:pt idx="5">
                  <c:v>2.6497704824766792</c:v>
                </c:pt>
                <c:pt idx="6">
                  <c:v>2.4536336252831954</c:v>
                </c:pt>
                <c:pt idx="7">
                  <c:v>3.2381810540571321</c:v>
                </c:pt>
                <c:pt idx="8">
                  <c:v>3.9246600542343271</c:v>
                </c:pt>
                <c:pt idx="9">
                  <c:v>4.8072759116050063</c:v>
                </c:pt>
                <c:pt idx="10">
                  <c:v>5.2976180545887166</c:v>
                </c:pt>
                <c:pt idx="11">
                  <c:v>5.1995496259919749</c:v>
                </c:pt>
                <c:pt idx="12">
                  <c:v>4.7092074830082638</c:v>
                </c:pt>
                <c:pt idx="13">
                  <c:v>4.5130706258147795</c:v>
                </c:pt>
                <c:pt idx="14">
                  <c:v>4.2188653400245535</c:v>
                </c:pt>
                <c:pt idx="15">
                  <c:v>3.7285231970408428</c:v>
                </c:pt>
                <c:pt idx="16">
                  <c:v>3.7285231970408428</c:v>
                </c:pt>
                <c:pt idx="17">
                  <c:v>3.4343179112506164</c:v>
                </c:pt>
                <c:pt idx="18">
                  <c:v>3.6304547684441006</c:v>
                </c:pt>
                <c:pt idx="19">
                  <c:v>4.2188653400245535</c:v>
                </c:pt>
                <c:pt idx="20">
                  <c:v>4.1207969114278109</c:v>
                </c:pt>
                <c:pt idx="21">
                  <c:v>4.5130706258147795</c:v>
                </c:pt>
                <c:pt idx="22">
                  <c:v>5.2976180545887166</c:v>
                </c:pt>
                <c:pt idx="23">
                  <c:v>5.6898917689756852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7E-446D-AD41-FDF02F77A8F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EVLoad(g,j)'!$D$101:$AA$101</c:f>
              <c:numCache>
                <c:formatCode>0.000</c:formatCode>
                <c:ptCount val="24"/>
                <c:pt idx="0">
                  <c:v>5.9004504539039839</c:v>
                </c:pt>
                <c:pt idx="1">
                  <c:v>5.8004591149426012</c:v>
                </c:pt>
                <c:pt idx="2">
                  <c:v>5.6004764370198323</c:v>
                </c:pt>
                <c:pt idx="3">
                  <c:v>4.8005457253287593</c:v>
                </c:pt>
                <c:pt idx="4">
                  <c:v>4.1006063525990699</c:v>
                </c:pt>
                <c:pt idx="5">
                  <c:v>3.3006756409079969</c:v>
                </c:pt>
                <c:pt idx="6">
                  <c:v>2.5007449292169244</c:v>
                </c:pt>
                <c:pt idx="7">
                  <c:v>2.3007622512941559</c:v>
                </c:pt>
                <c:pt idx="8">
                  <c:v>2.5007449292169244</c:v>
                </c:pt>
                <c:pt idx="9">
                  <c:v>2.8007189461010764</c:v>
                </c:pt>
                <c:pt idx="10">
                  <c:v>3.4006669798693814</c:v>
                </c:pt>
                <c:pt idx="11">
                  <c:v>4.1006063525990699</c:v>
                </c:pt>
                <c:pt idx="12">
                  <c:v>4.0006150136376855</c:v>
                </c:pt>
                <c:pt idx="13">
                  <c:v>4.7005543863673749</c:v>
                </c:pt>
                <c:pt idx="14">
                  <c:v>4.4005803694832224</c:v>
                </c:pt>
                <c:pt idx="15">
                  <c:v>4.8005457253287593</c:v>
                </c:pt>
                <c:pt idx="16">
                  <c:v>4.6005630474059913</c:v>
                </c:pt>
                <c:pt idx="17">
                  <c:v>4.6005630474059913</c:v>
                </c:pt>
                <c:pt idx="18">
                  <c:v>4.1006063525990699</c:v>
                </c:pt>
                <c:pt idx="19">
                  <c:v>4.1006063525990699</c:v>
                </c:pt>
                <c:pt idx="20">
                  <c:v>4.6005630474059913</c:v>
                </c:pt>
                <c:pt idx="21">
                  <c:v>4.9005370642901438</c:v>
                </c:pt>
                <c:pt idx="22">
                  <c:v>5.5004850980584479</c:v>
                </c:pt>
                <c:pt idx="23">
                  <c:v>5.9004504539039839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7E-446D-AD41-FDF02F77A8F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EVLoad(g,j)'!$D$102:$AA$102</c:f>
              <c:numCache>
                <c:formatCode>0.000</c:formatCode>
                <c:ptCount val="24"/>
                <c:pt idx="0">
                  <c:v>5.3889562969092122</c:v>
                </c:pt>
                <c:pt idx="1">
                  <c:v>5.3889562969092122</c:v>
                </c:pt>
                <c:pt idx="2">
                  <c:v>5.3889562969092122</c:v>
                </c:pt>
                <c:pt idx="3">
                  <c:v>4.6044088681352751</c:v>
                </c:pt>
                <c:pt idx="4">
                  <c:v>3.5256561535711115</c:v>
                </c:pt>
                <c:pt idx="5">
                  <c:v>2.7411087247971744</c:v>
                </c:pt>
                <c:pt idx="6">
                  <c:v>2.2507665818134641</c:v>
                </c:pt>
                <c:pt idx="7">
                  <c:v>2.8391771533939165</c:v>
                </c:pt>
                <c:pt idx="8">
                  <c:v>3.6237245821678536</c:v>
                </c:pt>
                <c:pt idx="9">
                  <c:v>4.2121351537483065</c:v>
                </c:pt>
                <c:pt idx="10">
                  <c:v>4.898614153925501</c:v>
                </c:pt>
                <c:pt idx="11">
                  <c:v>5.4870247255059539</c:v>
                </c:pt>
                <c:pt idx="12">
                  <c:v>5.2908878683124696</c:v>
                </c:pt>
                <c:pt idx="13">
                  <c:v>4.7024772967320168</c:v>
                </c:pt>
                <c:pt idx="14">
                  <c:v>4.1140667251515639</c:v>
                </c:pt>
                <c:pt idx="15">
                  <c:v>4.0159982965548222</c:v>
                </c:pt>
                <c:pt idx="16">
                  <c:v>3.7217930107645958</c:v>
                </c:pt>
                <c:pt idx="17">
                  <c:v>3.3295192963776272</c:v>
                </c:pt>
                <c:pt idx="18">
                  <c:v>3.6237245821678536</c:v>
                </c:pt>
                <c:pt idx="19">
                  <c:v>4.2121351537483065</c:v>
                </c:pt>
                <c:pt idx="20">
                  <c:v>4.3102035823450482</c:v>
                </c:pt>
                <c:pt idx="21">
                  <c:v>3.9179298679580801</c:v>
                </c:pt>
                <c:pt idx="22">
                  <c:v>5.1928194397157279</c:v>
                </c:pt>
                <c:pt idx="23">
                  <c:v>5.3889562969092122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7E-446D-AD41-FDF02F77A8F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EVLoad(g,j)'!$D$103:$AA$103</c:f>
              <c:numCache>
                <c:formatCode>0.000</c:formatCode>
                <c:ptCount val="24"/>
                <c:pt idx="0">
                  <c:v>5.8023820253072422</c:v>
                </c:pt>
                <c:pt idx="1">
                  <c:v>5.4024166694617062</c:v>
                </c:pt>
                <c:pt idx="2">
                  <c:v>5.0024513136161701</c:v>
                </c:pt>
                <c:pt idx="3">
                  <c:v>4.5024946188092487</c:v>
                </c:pt>
                <c:pt idx="4">
                  <c:v>3.7025639071181757</c:v>
                </c:pt>
                <c:pt idx="5">
                  <c:v>3.0026245343884872</c:v>
                </c:pt>
                <c:pt idx="6">
                  <c:v>2.4026765006201822</c:v>
                </c:pt>
                <c:pt idx="7">
                  <c:v>2.4026765006201822</c:v>
                </c:pt>
                <c:pt idx="8">
                  <c:v>3.1026158733498708</c:v>
                </c:pt>
                <c:pt idx="9">
                  <c:v>3.3025985512726392</c:v>
                </c:pt>
                <c:pt idx="10">
                  <c:v>3.4025898902340237</c:v>
                </c:pt>
                <c:pt idx="11">
                  <c:v>3.7025639071181757</c:v>
                </c:pt>
                <c:pt idx="12">
                  <c:v>4.0025379240023282</c:v>
                </c:pt>
                <c:pt idx="13">
                  <c:v>5.0024513136161701</c:v>
                </c:pt>
                <c:pt idx="14">
                  <c:v>5.0024513136161701</c:v>
                </c:pt>
                <c:pt idx="15">
                  <c:v>5.0024513136161701</c:v>
                </c:pt>
                <c:pt idx="16">
                  <c:v>4.6024859577706332</c:v>
                </c:pt>
                <c:pt idx="17">
                  <c:v>4.0025379240023282</c:v>
                </c:pt>
                <c:pt idx="18">
                  <c:v>4.0025379240023282</c:v>
                </c:pt>
                <c:pt idx="19">
                  <c:v>4.3025119408864798</c:v>
                </c:pt>
                <c:pt idx="20">
                  <c:v>4.5024946188092487</c:v>
                </c:pt>
                <c:pt idx="21">
                  <c:v>4.5024946188092487</c:v>
                </c:pt>
                <c:pt idx="22">
                  <c:v>5.0024513136161701</c:v>
                </c:pt>
                <c:pt idx="23">
                  <c:v>5.8023820253072422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7E-446D-AD41-FDF02F77A8F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EVLoad(g,j)'!$D$104:$AA$104</c:f>
              <c:numCache>
                <c:formatCode>0.000</c:formatCode>
                <c:ptCount val="24"/>
                <c:pt idx="0">
                  <c:v>5.3985708487324224</c:v>
                </c:pt>
                <c:pt idx="1">
                  <c:v>5.4966392773291641</c:v>
                </c:pt>
                <c:pt idx="2">
                  <c:v>5.1043655629421956</c:v>
                </c:pt>
                <c:pt idx="3">
                  <c:v>4.3198181341682593</c:v>
                </c:pt>
                <c:pt idx="4">
                  <c:v>3.6333391339910635</c:v>
                </c:pt>
                <c:pt idx="5">
                  <c:v>2.9468601338138689</c:v>
                </c:pt>
                <c:pt idx="6">
                  <c:v>2.5545864194269003</c:v>
                </c:pt>
                <c:pt idx="7">
                  <c:v>2.9468601338138689</c:v>
                </c:pt>
                <c:pt idx="8">
                  <c:v>3.7314075625878056</c:v>
                </c:pt>
                <c:pt idx="9">
                  <c:v>4.8101602771519696</c:v>
                </c:pt>
                <c:pt idx="10">
                  <c:v>5.1043655629421956</c:v>
                </c:pt>
                <c:pt idx="11">
                  <c:v>4.8101602771519696</c:v>
                </c:pt>
                <c:pt idx="12">
                  <c:v>5.1043655629421956</c:v>
                </c:pt>
                <c:pt idx="13">
                  <c:v>4.9082287057487122</c:v>
                </c:pt>
                <c:pt idx="14">
                  <c:v>4.1236812769747742</c:v>
                </c:pt>
                <c:pt idx="15">
                  <c:v>3.5352707053943218</c:v>
                </c:pt>
                <c:pt idx="16">
                  <c:v>3.2410654196040953</c:v>
                </c:pt>
                <c:pt idx="17">
                  <c:v>3.1429969910073532</c:v>
                </c:pt>
                <c:pt idx="18">
                  <c:v>3.4372022767975796</c:v>
                </c:pt>
                <c:pt idx="19">
                  <c:v>3.8294759911845482</c:v>
                </c:pt>
                <c:pt idx="20">
                  <c:v>3.9275444197812899</c:v>
                </c:pt>
                <c:pt idx="21">
                  <c:v>4.4178865627650001</c:v>
                </c:pt>
                <c:pt idx="22">
                  <c:v>4.9082287057487122</c:v>
                </c:pt>
                <c:pt idx="23">
                  <c:v>5.3005024201356798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7E-446D-AD41-FDF02F77A8F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EVLoad(g,j)'!$D$105:$AA$105</c:f>
              <c:numCache>
                <c:formatCode>0.000</c:formatCode>
                <c:ptCount val="24"/>
                <c:pt idx="0">
                  <c:v>5.5024080084230897</c:v>
                </c:pt>
                <c:pt idx="1">
                  <c:v>5.4024166694617062</c:v>
                </c:pt>
                <c:pt idx="2">
                  <c:v>5.0024513136161701</c:v>
                </c:pt>
                <c:pt idx="3">
                  <c:v>4.6024859577706332</c:v>
                </c:pt>
                <c:pt idx="4">
                  <c:v>3.9025465850409442</c:v>
                </c:pt>
                <c:pt idx="5">
                  <c:v>3.3025985512726392</c:v>
                </c:pt>
                <c:pt idx="6">
                  <c:v>2.4026765006201822</c:v>
                </c:pt>
                <c:pt idx="7">
                  <c:v>2.3026851616587982</c:v>
                </c:pt>
                <c:pt idx="8">
                  <c:v>2.5026678395815662</c:v>
                </c:pt>
                <c:pt idx="9">
                  <c:v>2.7026505175043343</c:v>
                </c:pt>
                <c:pt idx="10">
                  <c:v>3.3025985512726392</c:v>
                </c:pt>
                <c:pt idx="11">
                  <c:v>3.7025639071181757</c:v>
                </c:pt>
                <c:pt idx="12">
                  <c:v>4.3025119408864798</c:v>
                </c:pt>
                <c:pt idx="13">
                  <c:v>4.5024946188092487</c:v>
                </c:pt>
                <c:pt idx="14">
                  <c:v>4.7024772967320168</c:v>
                </c:pt>
                <c:pt idx="15">
                  <c:v>4.6024859577706332</c:v>
                </c:pt>
                <c:pt idx="16">
                  <c:v>4.7024772967320168</c:v>
                </c:pt>
                <c:pt idx="17">
                  <c:v>4.4025032798478643</c:v>
                </c:pt>
                <c:pt idx="18">
                  <c:v>3.9025465850409442</c:v>
                </c:pt>
                <c:pt idx="19">
                  <c:v>4.6024859577706332</c:v>
                </c:pt>
                <c:pt idx="20">
                  <c:v>4.7024772967320168</c:v>
                </c:pt>
                <c:pt idx="21">
                  <c:v>4.8024686356934012</c:v>
                </c:pt>
                <c:pt idx="22">
                  <c:v>5.5024080084230897</c:v>
                </c:pt>
                <c:pt idx="23">
                  <c:v>5.7023906863458587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7E-446D-AD41-FDF02F77A8F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EVLoad(g,j)'!$D$106:$AA$106</c:f>
              <c:numCache>
                <c:formatCode>0.000</c:formatCode>
                <c:ptCount val="24"/>
                <c:pt idx="0">
                  <c:v>5.4879861806882753</c:v>
                </c:pt>
                <c:pt idx="1">
                  <c:v>5.2918493234947901</c:v>
                </c:pt>
                <c:pt idx="2">
                  <c:v>4.8995756091078224</c:v>
                </c:pt>
                <c:pt idx="3">
                  <c:v>4.4092334661241122</c:v>
                </c:pt>
                <c:pt idx="4">
                  <c:v>3.4285491801566903</c:v>
                </c:pt>
                <c:pt idx="5">
                  <c:v>2.6440017513827536</c:v>
                </c:pt>
                <c:pt idx="6">
                  <c:v>2.2517280369957851</c:v>
                </c:pt>
                <c:pt idx="7">
                  <c:v>3.0362754657697217</c:v>
                </c:pt>
                <c:pt idx="8">
                  <c:v>4.213096608930627</c:v>
                </c:pt>
                <c:pt idx="9">
                  <c:v>4.8015071805110798</c:v>
                </c:pt>
                <c:pt idx="10">
                  <c:v>4.8995756091078224</c:v>
                </c:pt>
                <c:pt idx="11">
                  <c:v>5.0957124663013067</c:v>
                </c:pt>
                <c:pt idx="12">
                  <c:v>5.1937808948980493</c:v>
                </c:pt>
                <c:pt idx="13">
                  <c:v>4.8015071805110798</c:v>
                </c:pt>
                <c:pt idx="14">
                  <c:v>4.213096608930627</c:v>
                </c:pt>
                <c:pt idx="15">
                  <c:v>3.7227544659469167</c:v>
                </c:pt>
                <c:pt idx="16">
                  <c:v>3.4285491801566903</c:v>
                </c:pt>
                <c:pt idx="17">
                  <c:v>3.3304807515599482</c:v>
                </c:pt>
                <c:pt idx="18">
                  <c:v>3.6246860373501746</c:v>
                </c:pt>
                <c:pt idx="19">
                  <c:v>3.8208228945436593</c:v>
                </c:pt>
                <c:pt idx="20">
                  <c:v>3.9188913231404006</c:v>
                </c:pt>
                <c:pt idx="21">
                  <c:v>4.1150281803338853</c:v>
                </c:pt>
                <c:pt idx="22">
                  <c:v>5.0957124663013067</c:v>
                </c:pt>
                <c:pt idx="23">
                  <c:v>5.3899177520915327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7E-446D-AD41-FDF02F77A8F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EVLoad(g,j)'!$D$107:$AA$107</c:f>
              <c:numCache>
                <c:formatCode>0.000</c:formatCode>
                <c:ptCount val="24"/>
                <c:pt idx="0">
                  <c:v>5.0082200447100949</c:v>
                </c:pt>
                <c:pt idx="1">
                  <c:v>5.3081940615942482</c:v>
                </c:pt>
                <c:pt idx="2">
                  <c:v>5.4081854005556318</c:v>
                </c:pt>
                <c:pt idx="3">
                  <c:v>4.7082460278259433</c:v>
                </c:pt>
                <c:pt idx="4">
                  <c:v>3.9083153161348703</c:v>
                </c:pt>
                <c:pt idx="5">
                  <c:v>3.1083846044437973</c:v>
                </c:pt>
                <c:pt idx="6">
                  <c:v>2.3084538927527238</c:v>
                </c:pt>
                <c:pt idx="7">
                  <c:v>2.3084538927527238</c:v>
                </c:pt>
                <c:pt idx="8">
                  <c:v>2.5084365706754923</c:v>
                </c:pt>
                <c:pt idx="9">
                  <c:v>2.8084105875596443</c:v>
                </c:pt>
                <c:pt idx="10">
                  <c:v>3.2083759434051813</c:v>
                </c:pt>
                <c:pt idx="11">
                  <c:v>4.0083066550962538</c:v>
                </c:pt>
                <c:pt idx="12">
                  <c:v>4.0083066550962538</c:v>
                </c:pt>
                <c:pt idx="13">
                  <c:v>4.5082633499031752</c:v>
                </c:pt>
                <c:pt idx="14">
                  <c:v>5.2082027226328638</c:v>
                </c:pt>
                <c:pt idx="15">
                  <c:v>5.0082200447100949</c:v>
                </c:pt>
                <c:pt idx="16">
                  <c:v>4.7082460278259433</c:v>
                </c:pt>
                <c:pt idx="17">
                  <c:v>4.1082979940576383</c:v>
                </c:pt>
                <c:pt idx="18">
                  <c:v>4.2082893330190219</c:v>
                </c:pt>
                <c:pt idx="19">
                  <c:v>4.2082893330190219</c:v>
                </c:pt>
                <c:pt idx="20">
                  <c:v>4.5082633499031752</c:v>
                </c:pt>
                <c:pt idx="21">
                  <c:v>4.5082633499031752</c:v>
                </c:pt>
                <c:pt idx="22">
                  <c:v>5.0082200447100949</c:v>
                </c:pt>
                <c:pt idx="23">
                  <c:v>5.0082200447100949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57E-446D-AD41-FDF02F77A8F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EVLoad(g,j)'!$D$108:$AA$108</c:f>
              <c:numCache>
                <c:formatCode>0.000</c:formatCode>
                <c:ptCount val="24"/>
                <c:pt idx="0">
                  <c:v>5.3043482408649645</c:v>
                </c:pt>
                <c:pt idx="1">
                  <c:v>5.0101429550747376</c:v>
                </c:pt>
                <c:pt idx="2">
                  <c:v>4.7159376692845116</c:v>
                </c:pt>
                <c:pt idx="3">
                  <c:v>4.2255955263008005</c:v>
                </c:pt>
                <c:pt idx="4">
                  <c:v>3.4410480975268638</c:v>
                </c:pt>
                <c:pt idx="5">
                  <c:v>3.0487743831398948</c:v>
                </c:pt>
                <c:pt idx="6">
                  <c:v>2.7545690973496688</c:v>
                </c:pt>
                <c:pt idx="7">
                  <c:v>3.1468428117366374</c:v>
                </c:pt>
                <c:pt idx="8">
                  <c:v>3.9313902405105745</c:v>
                </c:pt>
                <c:pt idx="9">
                  <c:v>4.912074526477995</c:v>
                </c:pt>
                <c:pt idx="10">
                  <c:v>5.5985535266551905</c:v>
                </c:pt>
                <c:pt idx="11">
                  <c:v>5.5004850980584479</c:v>
                </c:pt>
                <c:pt idx="12">
                  <c:v>5.6966219552519322</c:v>
                </c:pt>
                <c:pt idx="13">
                  <c:v>4.7159376692845116</c:v>
                </c:pt>
                <c:pt idx="14">
                  <c:v>4.1275270977040588</c:v>
                </c:pt>
                <c:pt idx="15">
                  <c:v>3.6371849547203476</c:v>
                </c:pt>
                <c:pt idx="16">
                  <c:v>3.7352533833170898</c:v>
                </c:pt>
                <c:pt idx="17">
                  <c:v>3.4410480975268638</c:v>
                </c:pt>
                <c:pt idx="18">
                  <c:v>3.2449112403333791</c:v>
                </c:pt>
                <c:pt idx="19">
                  <c:v>3.5391165261236055</c:v>
                </c:pt>
                <c:pt idx="20">
                  <c:v>3.5391165261236055</c:v>
                </c:pt>
                <c:pt idx="21">
                  <c:v>4.2255955263008005</c:v>
                </c:pt>
                <c:pt idx="22">
                  <c:v>4.912074526477995</c:v>
                </c:pt>
                <c:pt idx="23">
                  <c:v>5.4024166694617062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57E-446D-AD41-FDF02F77A8F9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EVLoad(g,j)'!$D$109:$AA$109</c:f>
              <c:numCache>
                <c:formatCode>0.000</c:formatCode>
                <c:ptCount val="24"/>
                <c:pt idx="0">
                  <c:v>5.3947250280031378</c:v>
                </c:pt>
                <c:pt idx="1">
                  <c:v>5.2947336890417533</c:v>
                </c:pt>
                <c:pt idx="2">
                  <c:v>4.7947769942348337</c:v>
                </c:pt>
                <c:pt idx="3">
                  <c:v>4.1948289604665288</c:v>
                </c:pt>
                <c:pt idx="4">
                  <c:v>3.7948636046209918</c:v>
                </c:pt>
                <c:pt idx="5">
                  <c:v>3.2949069098140713</c:v>
                </c:pt>
                <c:pt idx="6">
                  <c:v>2.3949848591616143</c:v>
                </c:pt>
                <c:pt idx="7">
                  <c:v>2.3949848591616143</c:v>
                </c:pt>
                <c:pt idx="8">
                  <c:v>2.5949675370843823</c:v>
                </c:pt>
                <c:pt idx="9">
                  <c:v>3.2949069098140713</c:v>
                </c:pt>
                <c:pt idx="10">
                  <c:v>3.7948636046209918</c:v>
                </c:pt>
                <c:pt idx="11">
                  <c:v>4.0948376215051443</c:v>
                </c:pt>
                <c:pt idx="12">
                  <c:v>4.4948029773506804</c:v>
                </c:pt>
                <c:pt idx="13">
                  <c:v>4.2948202994279123</c:v>
                </c:pt>
                <c:pt idx="14">
                  <c:v>4.3948116383892968</c:v>
                </c:pt>
                <c:pt idx="15">
                  <c:v>4.5947943163120648</c:v>
                </c:pt>
                <c:pt idx="16">
                  <c:v>4.1948289604665288</c:v>
                </c:pt>
                <c:pt idx="17">
                  <c:v>4.1948289604665288</c:v>
                </c:pt>
                <c:pt idx="18">
                  <c:v>4.2948202994279123</c:v>
                </c:pt>
                <c:pt idx="19">
                  <c:v>3.8948549435823763</c:v>
                </c:pt>
                <c:pt idx="20">
                  <c:v>3.9948462825437603</c:v>
                </c:pt>
                <c:pt idx="21">
                  <c:v>4.4948029773506804</c:v>
                </c:pt>
                <c:pt idx="22">
                  <c:v>5.1947423500803689</c:v>
                </c:pt>
                <c:pt idx="23">
                  <c:v>5.6946990448872903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57E-446D-AD41-FDF02F77A8F9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EVLoad(g,j)'!$D$110:$AA$110</c:f>
              <c:numCache>
                <c:formatCode>0.000</c:formatCode>
                <c:ptCount val="24"/>
                <c:pt idx="0">
                  <c:v>5.2014725363566168</c:v>
                </c:pt>
                <c:pt idx="1">
                  <c:v>5.1034041077598742</c:v>
                </c:pt>
                <c:pt idx="2">
                  <c:v>5.0053356791631325</c:v>
                </c:pt>
                <c:pt idx="3">
                  <c:v>4.6130619647761639</c:v>
                </c:pt>
                <c:pt idx="4">
                  <c:v>3.8285145360022272</c:v>
                </c:pt>
                <c:pt idx="5">
                  <c:v>2.945898678631548</c:v>
                </c:pt>
                <c:pt idx="6">
                  <c:v>2.7497618214380632</c:v>
                </c:pt>
                <c:pt idx="7">
                  <c:v>3.2401039644217744</c:v>
                </c:pt>
                <c:pt idx="8">
                  <c:v>4.0246513931957111</c:v>
                </c:pt>
                <c:pt idx="9">
                  <c:v>4.8091988219696482</c:v>
                </c:pt>
                <c:pt idx="10">
                  <c:v>4.7111303933729065</c:v>
                </c:pt>
                <c:pt idx="11">
                  <c:v>5.2014725363566168</c:v>
                </c:pt>
                <c:pt idx="12">
                  <c:v>5.2995409649533585</c:v>
                </c:pt>
                <c:pt idx="13">
                  <c:v>4.5149935361794213</c:v>
                </c:pt>
                <c:pt idx="14">
                  <c:v>4.0246513931957111</c:v>
                </c:pt>
                <c:pt idx="15">
                  <c:v>4.1227198217924537</c:v>
                </c:pt>
                <c:pt idx="16">
                  <c:v>3.5343092502120008</c:v>
                </c:pt>
                <c:pt idx="17">
                  <c:v>3.3381723930185161</c:v>
                </c:pt>
                <c:pt idx="18">
                  <c:v>3.8285145360022272</c:v>
                </c:pt>
                <c:pt idx="19">
                  <c:v>3.7304461074054847</c:v>
                </c:pt>
                <c:pt idx="20">
                  <c:v>3.7304461074054847</c:v>
                </c:pt>
                <c:pt idx="21">
                  <c:v>4.3188566789859379</c:v>
                </c:pt>
                <c:pt idx="22">
                  <c:v>5.2014725363566168</c:v>
                </c:pt>
                <c:pt idx="23">
                  <c:v>5.4956778221468436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57E-446D-AD41-FDF02F77A8F9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EVLoad(g,j)'!$D$111:$AA$111</c:f>
              <c:numCache>
                <c:formatCode>0.000</c:formatCode>
                <c:ptCount val="24"/>
                <c:pt idx="0">
                  <c:v>5.0937895559366648</c:v>
                </c:pt>
                <c:pt idx="1">
                  <c:v>5.3937635728208173</c:v>
                </c:pt>
                <c:pt idx="2">
                  <c:v>5.1937808948980493</c:v>
                </c:pt>
                <c:pt idx="3">
                  <c:v>4.4938415221683599</c:v>
                </c:pt>
                <c:pt idx="4">
                  <c:v>3.8938934884000549</c:v>
                </c:pt>
                <c:pt idx="5">
                  <c:v>3.2939454546317504</c:v>
                </c:pt>
                <c:pt idx="6">
                  <c:v>2.7939887598248299</c:v>
                </c:pt>
                <c:pt idx="7">
                  <c:v>2.7939887598248299</c:v>
                </c:pt>
                <c:pt idx="8">
                  <c:v>2.6939974208634454</c:v>
                </c:pt>
                <c:pt idx="9">
                  <c:v>3.3939367935931344</c:v>
                </c:pt>
                <c:pt idx="10">
                  <c:v>3.5939194715159029</c:v>
                </c:pt>
                <c:pt idx="11">
                  <c:v>3.8938934884000549</c:v>
                </c:pt>
                <c:pt idx="12">
                  <c:v>4.2938588442455918</c:v>
                </c:pt>
                <c:pt idx="13">
                  <c:v>4.3938501832069763</c:v>
                </c:pt>
                <c:pt idx="14">
                  <c:v>4.9937982169752804</c:v>
                </c:pt>
                <c:pt idx="15">
                  <c:v>5.3937635728208173</c:v>
                </c:pt>
                <c:pt idx="16">
                  <c:v>5.0937895559366648</c:v>
                </c:pt>
                <c:pt idx="17">
                  <c:v>4.1938675052842074</c:v>
                </c:pt>
                <c:pt idx="18">
                  <c:v>3.8938934884000549</c:v>
                </c:pt>
                <c:pt idx="19">
                  <c:v>4.0938761663228229</c:v>
                </c:pt>
                <c:pt idx="20">
                  <c:v>4.0938761663228229</c:v>
                </c:pt>
                <c:pt idx="21">
                  <c:v>4.2938588442455918</c:v>
                </c:pt>
                <c:pt idx="22">
                  <c:v>4.9937982169752804</c:v>
                </c:pt>
                <c:pt idx="23">
                  <c:v>5.2937722338594329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57E-446D-AD41-FDF02F77A8F9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EVLoad(g,j)'!$D$112:$AA$112</c:f>
              <c:numCache>
                <c:formatCode>0.000</c:formatCode>
                <c:ptCount val="24"/>
                <c:pt idx="0">
                  <c:v>5.586054609285017</c:v>
                </c:pt>
                <c:pt idx="1">
                  <c:v>5.3899177520915327</c:v>
                </c:pt>
                <c:pt idx="2">
                  <c:v>4.8015071805110798</c:v>
                </c:pt>
                <c:pt idx="3">
                  <c:v>4.1150281803338853</c:v>
                </c:pt>
                <c:pt idx="4">
                  <c:v>3.5266176087534329</c:v>
                </c:pt>
                <c:pt idx="5">
                  <c:v>2.8401386085762379</c:v>
                </c:pt>
                <c:pt idx="6">
                  <c:v>2.4478648941892689</c:v>
                </c:pt>
                <c:pt idx="7">
                  <c:v>2.93820703717298</c:v>
                </c:pt>
                <c:pt idx="8">
                  <c:v>3.8208228945436593</c:v>
                </c:pt>
                <c:pt idx="9">
                  <c:v>4.8015071805110798</c:v>
                </c:pt>
                <c:pt idx="10">
                  <c:v>5.4879861806882753</c:v>
                </c:pt>
                <c:pt idx="11">
                  <c:v>5.586054609285017</c:v>
                </c:pt>
                <c:pt idx="12">
                  <c:v>5.0957124663013067</c:v>
                </c:pt>
                <c:pt idx="13">
                  <c:v>4.7034387519143381</c:v>
                </c:pt>
                <c:pt idx="14">
                  <c:v>4.213096608930627</c:v>
                </c:pt>
                <c:pt idx="15">
                  <c:v>4.1150281803338853</c:v>
                </c:pt>
                <c:pt idx="16">
                  <c:v>3.5266176087534329</c:v>
                </c:pt>
                <c:pt idx="17">
                  <c:v>3.4285491801566903</c:v>
                </c:pt>
                <c:pt idx="18">
                  <c:v>3.5266176087534329</c:v>
                </c:pt>
                <c:pt idx="19">
                  <c:v>3.8208228945436593</c:v>
                </c:pt>
                <c:pt idx="20">
                  <c:v>4.1150281803338853</c:v>
                </c:pt>
                <c:pt idx="21">
                  <c:v>4.213096608930627</c:v>
                </c:pt>
                <c:pt idx="22">
                  <c:v>5.0957124663013067</c:v>
                </c:pt>
                <c:pt idx="23">
                  <c:v>5.4879861806882753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57E-446D-AD41-FDF02F77A8F9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EVLoad(g,j)'!$D$113:$AA$113</c:f>
              <c:numCache>
                <c:formatCode>0.000</c:formatCode>
                <c:ptCount val="24"/>
                <c:pt idx="0">
                  <c:v>5.4053010350086685</c:v>
                </c:pt>
                <c:pt idx="1">
                  <c:v>5.1053270181245161</c:v>
                </c:pt>
                <c:pt idx="2">
                  <c:v>4.9053443402017489</c:v>
                </c:pt>
                <c:pt idx="3">
                  <c:v>4.4053876453948275</c:v>
                </c:pt>
                <c:pt idx="4">
                  <c:v>3.805439611626523</c:v>
                </c:pt>
                <c:pt idx="5">
                  <c:v>3.3054829168196025</c:v>
                </c:pt>
                <c:pt idx="6">
                  <c:v>2.5055522051285291</c:v>
                </c:pt>
                <c:pt idx="7">
                  <c:v>2.6055435440899135</c:v>
                </c:pt>
                <c:pt idx="8">
                  <c:v>3.105500238896834</c:v>
                </c:pt>
                <c:pt idx="9">
                  <c:v>3.3054829168196025</c:v>
                </c:pt>
                <c:pt idx="10">
                  <c:v>3.205491577858218</c:v>
                </c:pt>
                <c:pt idx="11">
                  <c:v>3.805439611626523</c:v>
                </c:pt>
                <c:pt idx="12">
                  <c:v>4.2054049674720595</c:v>
                </c:pt>
                <c:pt idx="13">
                  <c:v>4.3053963064334431</c:v>
                </c:pt>
                <c:pt idx="14">
                  <c:v>5.0053356791631325</c:v>
                </c:pt>
                <c:pt idx="15">
                  <c:v>4.4053876453948275</c:v>
                </c:pt>
                <c:pt idx="16">
                  <c:v>3.805439611626523</c:v>
                </c:pt>
                <c:pt idx="17">
                  <c:v>3.805439611626523</c:v>
                </c:pt>
                <c:pt idx="18">
                  <c:v>4.2054049674720595</c:v>
                </c:pt>
                <c:pt idx="19">
                  <c:v>4.2054049674720595</c:v>
                </c:pt>
                <c:pt idx="20">
                  <c:v>4.70536166227898</c:v>
                </c:pt>
                <c:pt idx="21">
                  <c:v>5.0053356791631325</c:v>
                </c:pt>
                <c:pt idx="22">
                  <c:v>5.4053010350086685</c:v>
                </c:pt>
                <c:pt idx="23">
                  <c:v>5.7052750518928219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57E-446D-AD41-FDF02F77A8F9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EVLoad(g,j)'!$D$114:$AA$114</c:f>
              <c:numCache>
                <c:formatCode>0.000</c:formatCode>
                <c:ptCount val="24"/>
                <c:pt idx="0">
                  <c:v>5.5850931541026965</c:v>
                </c:pt>
                <c:pt idx="1">
                  <c:v>5.4870247255059539</c:v>
                </c:pt>
                <c:pt idx="2">
                  <c:v>5.0947510111189862</c:v>
                </c:pt>
                <c:pt idx="3">
                  <c:v>4.3102035823450482</c:v>
                </c:pt>
                <c:pt idx="4">
                  <c:v>3.6237245821678536</c:v>
                </c:pt>
                <c:pt idx="5">
                  <c:v>3.2314508677808855</c:v>
                </c:pt>
                <c:pt idx="6">
                  <c:v>2.5449718676036901</c:v>
                </c:pt>
                <c:pt idx="7">
                  <c:v>3.0353140105874008</c:v>
                </c:pt>
                <c:pt idx="8">
                  <c:v>4.0159982965548222</c:v>
                </c:pt>
                <c:pt idx="9">
                  <c:v>4.8005457253287593</c:v>
                </c:pt>
                <c:pt idx="10">
                  <c:v>5.1928194397157279</c:v>
                </c:pt>
                <c:pt idx="11">
                  <c:v>4.9966825825222436</c:v>
                </c:pt>
                <c:pt idx="12">
                  <c:v>4.7024772967320168</c:v>
                </c:pt>
                <c:pt idx="13">
                  <c:v>4.7024772967320168</c:v>
                </c:pt>
                <c:pt idx="14">
                  <c:v>4.0159982965548222</c:v>
                </c:pt>
                <c:pt idx="15">
                  <c:v>3.5256561535711115</c:v>
                </c:pt>
                <c:pt idx="16">
                  <c:v>3.1333824391841429</c:v>
                </c:pt>
                <c:pt idx="17">
                  <c:v>2.9372455819906591</c:v>
                </c:pt>
                <c:pt idx="18">
                  <c:v>3.2314508677808855</c:v>
                </c:pt>
                <c:pt idx="19">
                  <c:v>3.7217930107645958</c:v>
                </c:pt>
                <c:pt idx="20">
                  <c:v>4.3102035823450482</c:v>
                </c:pt>
                <c:pt idx="21">
                  <c:v>4.5063404395385334</c:v>
                </c:pt>
                <c:pt idx="22">
                  <c:v>5.1928194397157279</c:v>
                </c:pt>
                <c:pt idx="23">
                  <c:v>5.5850931541026965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57E-446D-AD41-FDF02F77A8F9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EVLoad(g,j)'!$D$115:$AA$115</c:f>
              <c:numCache>
                <c:formatCode>0.000</c:formatCode>
                <c:ptCount val="24"/>
                <c:pt idx="0">
                  <c:v>5.7966132942133166</c:v>
                </c:pt>
                <c:pt idx="1">
                  <c:v>5.4966392773291641</c:v>
                </c:pt>
                <c:pt idx="2">
                  <c:v>4.9966825825222436</c:v>
                </c:pt>
                <c:pt idx="3">
                  <c:v>4.3967345487539387</c:v>
                </c:pt>
                <c:pt idx="4">
                  <c:v>3.8967778539470181</c:v>
                </c:pt>
                <c:pt idx="5">
                  <c:v>3.2968298201787132</c:v>
                </c:pt>
                <c:pt idx="6">
                  <c:v>2.5968904474490246</c:v>
                </c:pt>
                <c:pt idx="7">
                  <c:v>2.1969250916034881</c:v>
                </c:pt>
                <c:pt idx="8">
                  <c:v>2.3969077695262562</c:v>
                </c:pt>
                <c:pt idx="9">
                  <c:v>2.7968731253717922</c:v>
                </c:pt>
                <c:pt idx="10">
                  <c:v>3.2968298201787132</c:v>
                </c:pt>
                <c:pt idx="11">
                  <c:v>3.8967778539470181</c:v>
                </c:pt>
                <c:pt idx="12">
                  <c:v>4.0967605318697862</c:v>
                </c:pt>
                <c:pt idx="13">
                  <c:v>4.2967432097925551</c:v>
                </c:pt>
                <c:pt idx="14">
                  <c:v>4.1967518708311706</c:v>
                </c:pt>
                <c:pt idx="15">
                  <c:v>4.4967258877153222</c:v>
                </c:pt>
                <c:pt idx="16">
                  <c:v>4.2967432097925551</c:v>
                </c:pt>
                <c:pt idx="17">
                  <c:v>4.5967172266767067</c:v>
                </c:pt>
                <c:pt idx="18">
                  <c:v>4.2967432097925551</c:v>
                </c:pt>
                <c:pt idx="19">
                  <c:v>4.2967432097925551</c:v>
                </c:pt>
                <c:pt idx="20">
                  <c:v>4.5967172266767067</c:v>
                </c:pt>
                <c:pt idx="21">
                  <c:v>4.7966999045994747</c:v>
                </c:pt>
                <c:pt idx="22">
                  <c:v>5.4966392773291641</c:v>
                </c:pt>
                <c:pt idx="23">
                  <c:v>5.7966132942133166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57E-446D-AD41-FDF02F77A8F9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EVLoad(g,j)'!$D$116:$AA$116</c:f>
              <c:numCache>
                <c:formatCode>0.000</c:formatCode>
                <c:ptCount val="24"/>
                <c:pt idx="0">
                  <c:v>5.6966219552519322</c:v>
                </c:pt>
                <c:pt idx="1">
                  <c:v>5.5985535266551905</c:v>
                </c:pt>
                <c:pt idx="2">
                  <c:v>5.0101429550747376</c:v>
                </c:pt>
                <c:pt idx="3">
                  <c:v>4.2255955263008005</c:v>
                </c:pt>
                <c:pt idx="4">
                  <c:v>3.5391165261236055</c:v>
                </c:pt>
                <c:pt idx="5">
                  <c:v>2.6565006687529262</c:v>
                </c:pt>
                <c:pt idx="6">
                  <c:v>2.0680900971724734</c:v>
                </c:pt>
                <c:pt idx="7">
                  <c:v>2.852637525946411</c:v>
                </c:pt>
                <c:pt idx="8">
                  <c:v>3.8333218119138319</c:v>
                </c:pt>
                <c:pt idx="9">
                  <c:v>4.7159376692845116</c:v>
                </c:pt>
                <c:pt idx="10">
                  <c:v>5.3043482408649645</c:v>
                </c:pt>
                <c:pt idx="11">
                  <c:v>5.1082113836714793</c:v>
                </c:pt>
                <c:pt idx="12">
                  <c:v>4.912074526477995</c:v>
                </c:pt>
                <c:pt idx="13">
                  <c:v>4.2255955263008005</c:v>
                </c:pt>
                <c:pt idx="14">
                  <c:v>4.1275270977040588</c:v>
                </c:pt>
                <c:pt idx="15">
                  <c:v>3.4410480975268638</c:v>
                </c:pt>
                <c:pt idx="16">
                  <c:v>3.5391165261236055</c:v>
                </c:pt>
                <c:pt idx="17">
                  <c:v>3.2449112403333791</c:v>
                </c:pt>
                <c:pt idx="18">
                  <c:v>3.5391165261236055</c:v>
                </c:pt>
                <c:pt idx="19">
                  <c:v>3.7352533833170898</c:v>
                </c:pt>
                <c:pt idx="20">
                  <c:v>3.5391165261236055</c:v>
                </c:pt>
                <c:pt idx="21">
                  <c:v>4.4217323834942848</c:v>
                </c:pt>
                <c:pt idx="22">
                  <c:v>5.4024166694617062</c:v>
                </c:pt>
                <c:pt idx="23">
                  <c:v>5.5985535266551905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57E-446D-AD41-FDF02F77A8F9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EVLoad(g,j)'!$D$117:$AA$117</c:f>
              <c:numCache>
                <c:formatCode>0.000</c:formatCode>
                <c:ptCount val="24"/>
                <c:pt idx="0">
                  <c:v>5.3072326064119268</c:v>
                </c:pt>
                <c:pt idx="1">
                  <c:v>5.3072326064119268</c:v>
                </c:pt>
                <c:pt idx="2">
                  <c:v>4.8072759116050063</c:v>
                </c:pt>
                <c:pt idx="3">
                  <c:v>4.3073192167980858</c:v>
                </c:pt>
                <c:pt idx="4">
                  <c:v>3.8073625219911649</c:v>
                </c:pt>
                <c:pt idx="5">
                  <c:v>3.3074058271842444</c:v>
                </c:pt>
                <c:pt idx="6">
                  <c:v>2.7074577934159394</c:v>
                </c:pt>
                <c:pt idx="7">
                  <c:v>2.5074751154931714</c:v>
                </c:pt>
                <c:pt idx="8">
                  <c:v>2.6074664544545554</c:v>
                </c:pt>
                <c:pt idx="9">
                  <c:v>3.1074231492614763</c:v>
                </c:pt>
                <c:pt idx="10">
                  <c:v>3.6073798440683964</c:v>
                </c:pt>
                <c:pt idx="11">
                  <c:v>3.5073885051070128</c:v>
                </c:pt>
                <c:pt idx="12">
                  <c:v>4.0073451999139333</c:v>
                </c:pt>
                <c:pt idx="13">
                  <c:v>4.4073105557594694</c:v>
                </c:pt>
                <c:pt idx="14">
                  <c:v>4.4073105557594694</c:v>
                </c:pt>
                <c:pt idx="15">
                  <c:v>4.2073278778367014</c:v>
                </c:pt>
                <c:pt idx="16">
                  <c:v>4.6072932336822374</c:v>
                </c:pt>
                <c:pt idx="17">
                  <c:v>4.4073105557594694</c:v>
                </c:pt>
                <c:pt idx="18">
                  <c:v>4.3073192167980858</c:v>
                </c:pt>
                <c:pt idx="19">
                  <c:v>4.4073105557594694</c:v>
                </c:pt>
                <c:pt idx="20">
                  <c:v>4.4073105557594694</c:v>
                </c:pt>
                <c:pt idx="21">
                  <c:v>4.7072845726436219</c:v>
                </c:pt>
                <c:pt idx="22">
                  <c:v>5.1072499284891588</c:v>
                </c:pt>
                <c:pt idx="23">
                  <c:v>5.6072066232960793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57E-446D-AD41-FDF02F77A8F9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EVLoad(g,j)'!$D$118:$AA$118</c:f>
              <c:numCache>
                <c:formatCode>0.000</c:formatCode>
                <c:ptCount val="24"/>
                <c:pt idx="0">
                  <c:v>5.3024253305003217</c:v>
                </c:pt>
                <c:pt idx="1">
                  <c:v>5.20435690190358</c:v>
                </c:pt>
                <c:pt idx="2">
                  <c:v>4.7140147589198689</c:v>
                </c:pt>
                <c:pt idx="3">
                  <c:v>4.0275357587426743</c:v>
                </c:pt>
                <c:pt idx="4">
                  <c:v>3.5371936157589636</c:v>
                </c:pt>
                <c:pt idx="5">
                  <c:v>2.9487830441785108</c:v>
                </c:pt>
                <c:pt idx="6">
                  <c:v>2.4584409011948001</c:v>
                </c:pt>
                <c:pt idx="7">
                  <c:v>3.1449199013719951</c:v>
                </c:pt>
                <c:pt idx="8">
                  <c:v>4.2236726159361586</c:v>
                </c:pt>
                <c:pt idx="9">
                  <c:v>5.20435690190358</c:v>
                </c:pt>
                <c:pt idx="10">
                  <c:v>5.20435690190358</c:v>
                </c:pt>
                <c:pt idx="11">
                  <c:v>5.4004937590970643</c:v>
                </c:pt>
                <c:pt idx="12">
                  <c:v>5.20435690190358</c:v>
                </c:pt>
                <c:pt idx="13">
                  <c:v>4.8120831875166115</c:v>
                </c:pt>
                <c:pt idx="14">
                  <c:v>4.3217410445329003</c:v>
                </c:pt>
                <c:pt idx="15">
                  <c:v>3.8313989015491901</c:v>
                </c:pt>
                <c:pt idx="16">
                  <c:v>3.3410567585654793</c:v>
                </c:pt>
                <c:pt idx="17">
                  <c:v>3.6352620443557058</c:v>
                </c:pt>
                <c:pt idx="18">
                  <c:v>3.8313989015491901</c:v>
                </c:pt>
                <c:pt idx="19">
                  <c:v>3.7333304729524479</c:v>
                </c:pt>
                <c:pt idx="20">
                  <c:v>4.2236726159361586</c:v>
                </c:pt>
                <c:pt idx="21">
                  <c:v>4.4198094731296429</c:v>
                </c:pt>
                <c:pt idx="22">
                  <c:v>5.0082200447100949</c:v>
                </c:pt>
                <c:pt idx="23">
                  <c:v>5.20435690190358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57E-446D-AD41-FDF02F77A8F9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EVLoad(g,j)'!$D$119:$AA$119</c:f>
              <c:numCache>
                <c:formatCode>0.000</c:formatCode>
                <c:ptCount val="24"/>
                <c:pt idx="0">
                  <c:v>5.4995236428761265</c:v>
                </c:pt>
                <c:pt idx="1">
                  <c:v>5.2995409649533585</c:v>
                </c:pt>
                <c:pt idx="2">
                  <c:v>4.799584270146438</c:v>
                </c:pt>
                <c:pt idx="3">
                  <c:v>4.1996362363781339</c:v>
                </c:pt>
                <c:pt idx="4">
                  <c:v>3.7996708805325969</c:v>
                </c:pt>
                <c:pt idx="5">
                  <c:v>3.2997141857256764</c:v>
                </c:pt>
                <c:pt idx="6">
                  <c:v>2.5997748129959874</c:v>
                </c:pt>
                <c:pt idx="7">
                  <c:v>2.5997748129959874</c:v>
                </c:pt>
                <c:pt idx="8">
                  <c:v>2.6997661519573715</c:v>
                </c:pt>
                <c:pt idx="9">
                  <c:v>3.0997315078029084</c:v>
                </c:pt>
                <c:pt idx="10">
                  <c:v>3.4996968636484445</c:v>
                </c:pt>
                <c:pt idx="11">
                  <c:v>3.5996882026098289</c:v>
                </c:pt>
                <c:pt idx="12">
                  <c:v>3.5996882026098289</c:v>
                </c:pt>
                <c:pt idx="13">
                  <c:v>4.0996448974167494</c:v>
                </c:pt>
                <c:pt idx="14">
                  <c:v>4.799584270146438</c:v>
                </c:pt>
                <c:pt idx="15">
                  <c:v>4.799584270146438</c:v>
                </c:pt>
                <c:pt idx="16">
                  <c:v>5.0995582870305904</c:v>
                </c:pt>
                <c:pt idx="17">
                  <c:v>4.4996102532622855</c:v>
                </c:pt>
                <c:pt idx="18">
                  <c:v>3.899662219493981</c:v>
                </c:pt>
                <c:pt idx="19">
                  <c:v>4.399618914300901</c:v>
                </c:pt>
                <c:pt idx="20">
                  <c:v>4.4996102532622855</c:v>
                </c:pt>
                <c:pt idx="21">
                  <c:v>4.6995929311850544</c:v>
                </c:pt>
                <c:pt idx="22">
                  <c:v>5.2995409649533585</c:v>
                </c:pt>
                <c:pt idx="23">
                  <c:v>5.6995063207988954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57E-446D-AD41-FDF02F77A8F9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EVLoad(g,j)'!$D$120:$AA$120</c:f>
              <c:numCache>
                <c:formatCode>0.000</c:formatCode>
                <c:ptCount val="24"/>
                <c:pt idx="0">
                  <c:v>5.5927847955612648</c:v>
                </c:pt>
                <c:pt idx="1">
                  <c:v>5.4947163669645223</c:v>
                </c:pt>
                <c:pt idx="2">
                  <c:v>4.9063057953840694</c:v>
                </c:pt>
                <c:pt idx="3">
                  <c:v>4.2198267952068749</c:v>
                </c:pt>
                <c:pt idx="4">
                  <c:v>3.631416223626422</c:v>
                </c:pt>
                <c:pt idx="5">
                  <c:v>2.8468687948524845</c:v>
                </c:pt>
                <c:pt idx="6">
                  <c:v>2.0623213660785478</c:v>
                </c:pt>
                <c:pt idx="7">
                  <c:v>2.552663509062258</c:v>
                </c:pt>
                <c:pt idx="8">
                  <c:v>4.3178952238036166</c:v>
                </c:pt>
                <c:pt idx="9">
                  <c:v>4.8082373667873277</c:v>
                </c:pt>
                <c:pt idx="10">
                  <c:v>5.298579509771038</c:v>
                </c:pt>
                <c:pt idx="11">
                  <c:v>5.3966479383677806</c:v>
                </c:pt>
                <c:pt idx="12">
                  <c:v>5.3966479383677806</c:v>
                </c:pt>
                <c:pt idx="13">
                  <c:v>5.1024426525775537</c:v>
                </c:pt>
                <c:pt idx="14">
                  <c:v>4.4159636524003583</c:v>
                </c:pt>
                <c:pt idx="15">
                  <c:v>3.8275530808199059</c:v>
                </c:pt>
                <c:pt idx="16">
                  <c:v>3.9256215094166484</c:v>
                </c:pt>
                <c:pt idx="17">
                  <c:v>3.1410740806427109</c:v>
                </c:pt>
                <c:pt idx="18">
                  <c:v>3.3372109378361956</c:v>
                </c:pt>
                <c:pt idx="19">
                  <c:v>4.0236899380133897</c:v>
                </c:pt>
                <c:pt idx="20">
                  <c:v>4.1217583666101323</c:v>
                </c:pt>
                <c:pt idx="21">
                  <c:v>4.1217583666101323</c:v>
                </c:pt>
                <c:pt idx="22">
                  <c:v>4.6121005095938425</c:v>
                </c:pt>
                <c:pt idx="23">
                  <c:v>5.298579509771038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57E-446D-AD41-FDF02F77A8F9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EVLoad(g,j)'!$D$121:$AA$121</c:f>
              <c:numCache>
                <c:formatCode>0.000</c:formatCode>
                <c:ptCount val="24"/>
                <c:pt idx="0">
                  <c:v>5.7985362045779585</c:v>
                </c:pt>
                <c:pt idx="1">
                  <c:v>5.498562187693806</c:v>
                </c:pt>
                <c:pt idx="2">
                  <c:v>4.9986054928868855</c:v>
                </c:pt>
                <c:pt idx="3">
                  <c:v>4.498648798079965</c:v>
                </c:pt>
                <c:pt idx="4">
                  <c:v>3.6987180863888915</c:v>
                </c:pt>
                <c:pt idx="5">
                  <c:v>3.098770052620587</c:v>
                </c:pt>
                <c:pt idx="6">
                  <c:v>2.298839340929514</c:v>
                </c:pt>
                <c:pt idx="7">
                  <c:v>2.1988480019681296</c:v>
                </c:pt>
                <c:pt idx="8">
                  <c:v>2.7987960357364345</c:v>
                </c:pt>
                <c:pt idx="9">
                  <c:v>3.4987354084661235</c:v>
                </c:pt>
                <c:pt idx="10">
                  <c:v>3.6987180863888915</c:v>
                </c:pt>
                <c:pt idx="11">
                  <c:v>3.798709425350276</c:v>
                </c:pt>
                <c:pt idx="12">
                  <c:v>4.298666120157197</c:v>
                </c:pt>
                <c:pt idx="13">
                  <c:v>4.5986401370413494</c:v>
                </c:pt>
                <c:pt idx="14">
                  <c:v>3.998692103273044</c:v>
                </c:pt>
                <c:pt idx="15">
                  <c:v>4.3986574591185805</c:v>
                </c:pt>
                <c:pt idx="16">
                  <c:v>4.498648798079965</c:v>
                </c:pt>
                <c:pt idx="17">
                  <c:v>4.098683442234428</c:v>
                </c:pt>
                <c:pt idx="18">
                  <c:v>3.998692103273044</c:v>
                </c:pt>
                <c:pt idx="19">
                  <c:v>3.998692103273044</c:v>
                </c:pt>
                <c:pt idx="20">
                  <c:v>4.498648798079965</c:v>
                </c:pt>
                <c:pt idx="21">
                  <c:v>4.698631476002733</c:v>
                </c:pt>
                <c:pt idx="22">
                  <c:v>5.498562187693806</c:v>
                </c:pt>
                <c:pt idx="23">
                  <c:v>5.9985188825007265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57E-446D-AD41-FDF02F77A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862320"/>
        <c:axId val="578868080"/>
      </c:lineChart>
      <c:catAx>
        <c:axId val="57886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68080"/>
        <c:crosses val="autoZero"/>
        <c:auto val="1"/>
        <c:lblAlgn val="ctr"/>
        <c:lblOffset val="100"/>
        <c:noMultiLvlLbl val="0"/>
      </c:catAx>
      <c:valAx>
        <c:axId val="578868080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6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EVLoad(g,j)'!$D$122:$AA$122</c:f>
              <c:numCache>
                <c:formatCode>General</c:formatCode>
                <c:ptCount val="24"/>
                <c:pt idx="0">
                  <c:v>0.60599999999999998</c:v>
                </c:pt>
                <c:pt idx="1">
                  <c:v>0.47899999999999998</c:v>
                </c:pt>
                <c:pt idx="2">
                  <c:v>0.38500000000000001</c:v>
                </c:pt>
                <c:pt idx="3">
                  <c:v>0.31900000000000001</c:v>
                </c:pt>
                <c:pt idx="4">
                  <c:v>0.27700000000000002</c:v>
                </c:pt>
                <c:pt idx="5">
                  <c:v>0.52800000000000002</c:v>
                </c:pt>
                <c:pt idx="6">
                  <c:v>1.7230000000000001</c:v>
                </c:pt>
                <c:pt idx="7">
                  <c:v>3.9209999999999998</c:v>
                </c:pt>
                <c:pt idx="8">
                  <c:v>6.2880000000000003</c:v>
                </c:pt>
                <c:pt idx="9">
                  <c:v>7.9809999999999999</c:v>
                </c:pt>
                <c:pt idx="10">
                  <c:v>8.82</c:v>
                </c:pt>
                <c:pt idx="11">
                  <c:v>9.0779999999999994</c:v>
                </c:pt>
                <c:pt idx="12">
                  <c:v>8.891</c:v>
                </c:pt>
                <c:pt idx="13">
                  <c:v>8.2609999999999992</c:v>
                </c:pt>
                <c:pt idx="14">
                  <c:v>7.5110000000000001</c:v>
                </c:pt>
                <c:pt idx="15">
                  <c:v>6.7409999999999997</c:v>
                </c:pt>
                <c:pt idx="16">
                  <c:v>6.0289999999999999</c:v>
                </c:pt>
                <c:pt idx="17">
                  <c:v>5.4210000000000003</c:v>
                </c:pt>
                <c:pt idx="18">
                  <c:v>4.9089999999999998</c:v>
                </c:pt>
                <c:pt idx="19">
                  <c:v>4.2069999999999999</c:v>
                </c:pt>
                <c:pt idx="20">
                  <c:v>3.577</c:v>
                </c:pt>
                <c:pt idx="21">
                  <c:v>2.7069999999999999</c:v>
                </c:pt>
                <c:pt idx="22">
                  <c:v>1.7809999999999999</c:v>
                </c:pt>
                <c:pt idx="23">
                  <c:v>1.111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C-48F7-85D9-0DA4C4603E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EVLoad(g,j)'!$D$123:$AA$123</c:f>
              <c:numCache>
                <c:formatCode>General</c:formatCode>
                <c:ptCount val="24"/>
                <c:pt idx="0">
                  <c:v>0.68</c:v>
                </c:pt>
                <c:pt idx="1">
                  <c:v>0.51700000000000002</c:v>
                </c:pt>
                <c:pt idx="2">
                  <c:v>0.495</c:v>
                </c:pt>
                <c:pt idx="3">
                  <c:v>0.44500000000000001</c:v>
                </c:pt>
                <c:pt idx="4">
                  <c:v>0.441</c:v>
                </c:pt>
                <c:pt idx="5">
                  <c:v>0.47899999999999998</c:v>
                </c:pt>
                <c:pt idx="6">
                  <c:v>0.94599999999999995</c:v>
                </c:pt>
                <c:pt idx="7">
                  <c:v>2.1339999999999999</c:v>
                </c:pt>
                <c:pt idx="8">
                  <c:v>3.7949999999999999</c:v>
                </c:pt>
                <c:pt idx="9">
                  <c:v>5.6020000000000003</c:v>
                </c:pt>
                <c:pt idx="10">
                  <c:v>7.2949999999999999</c:v>
                </c:pt>
                <c:pt idx="11">
                  <c:v>8.6219999999999999</c:v>
                </c:pt>
                <c:pt idx="12">
                  <c:v>9.4220000000000006</c:v>
                </c:pt>
                <c:pt idx="13">
                  <c:v>9.5310000000000006</c:v>
                </c:pt>
                <c:pt idx="14">
                  <c:v>9.17</c:v>
                </c:pt>
                <c:pt idx="15">
                  <c:v>8.4260000000000002</c:v>
                </c:pt>
                <c:pt idx="16">
                  <c:v>7.5279999999999996</c:v>
                </c:pt>
                <c:pt idx="17">
                  <c:v>6.4409999999999998</c:v>
                </c:pt>
                <c:pt idx="18">
                  <c:v>5.4379999999999997</c:v>
                </c:pt>
                <c:pt idx="19">
                  <c:v>4.3920000000000003</c:v>
                </c:pt>
                <c:pt idx="20">
                  <c:v>3.5489999999999999</c:v>
                </c:pt>
                <c:pt idx="21">
                  <c:v>2.7250000000000001</c:v>
                </c:pt>
                <c:pt idx="22">
                  <c:v>1.8979999999999999</c:v>
                </c:pt>
                <c:pt idx="23">
                  <c:v>1.262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C-48F7-85D9-0DA4C4603E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EVLoad(g,j)'!$D$124:$AA$124</c:f>
              <c:numCache>
                <c:formatCode>General</c:formatCode>
                <c:ptCount val="24"/>
                <c:pt idx="0">
                  <c:v>0.60099999999999998</c:v>
                </c:pt>
                <c:pt idx="1">
                  <c:v>0.47399999999999998</c:v>
                </c:pt>
                <c:pt idx="2">
                  <c:v>0.39100000000000001</c:v>
                </c:pt>
                <c:pt idx="3">
                  <c:v>0.311</c:v>
                </c:pt>
                <c:pt idx="4">
                  <c:v>0.26300000000000001</c:v>
                </c:pt>
                <c:pt idx="5">
                  <c:v>0.52800000000000002</c:v>
                </c:pt>
                <c:pt idx="6">
                  <c:v>1.7270000000000001</c:v>
                </c:pt>
                <c:pt idx="7">
                  <c:v>3.931</c:v>
                </c:pt>
                <c:pt idx="8">
                  <c:v>6.3460000000000001</c:v>
                </c:pt>
                <c:pt idx="9">
                  <c:v>8.0190000000000001</c:v>
                </c:pt>
                <c:pt idx="10">
                  <c:v>8.8940000000000001</c:v>
                </c:pt>
                <c:pt idx="11">
                  <c:v>9.1419999999999995</c:v>
                </c:pt>
                <c:pt idx="12">
                  <c:v>8.9350000000000005</c:v>
                </c:pt>
                <c:pt idx="13">
                  <c:v>8.3249999999999993</c:v>
                </c:pt>
                <c:pt idx="14">
                  <c:v>7.56</c:v>
                </c:pt>
                <c:pt idx="15">
                  <c:v>6.7770000000000001</c:v>
                </c:pt>
                <c:pt idx="16">
                  <c:v>6.0570000000000004</c:v>
                </c:pt>
                <c:pt idx="17">
                  <c:v>5.4370000000000003</c:v>
                </c:pt>
                <c:pt idx="18">
                  <c:v>4.9359999999999999</c:v>
                </c:pt>
                <c:pt idx="19">
                  <c:v>4.2350000000000003</c:v>
                </c:pt>
                <c:pt idx="20">
                  <c:v>3.6059999999999999</c:v>
                </c:pt>
                <c:pt idx="21">
                  <c:v>2.7280000000000002</c:v>
                </c:pt>
                <c:pt idx="22">
                  <c:v>1.796</c:v>
                </c:pt>
                <c:pt idx="23">
                  <c:v>1.117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5C-48F7-85D9-0DA4C4603E9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EVLoad(g,j)'!$D$125:$AA$125</c:f>
              <c:numCache>
                <c:formatCode>General</c:formatCode>
                <c:ptCount val="24"/>
                <c:pt idx="0">
                  <c:v>0.72199999999999998</c:v>
                </c:pt>
                <c:pt idx="1">
                  <c:v>0.56299999999999994</c:v>
                </c:pt>
                <c:pt idx="2">
                  <c:v>0.50600000000000001</c:v>
                </c:pt>
                <c:pt idx="3">
                  <c:v>0.45400000000000001</c:v>
                </c:pt>
                <c:pt idx="4">
                  <c:v>0.46899999999999997</c:v>
                </c:pt>
                <c:pt idx="5">
                  <c:v>0.52600000000000002</c:v>
                </c:pt>
                <c:pt idx="6">
                  <c:v>0.97699999999999998</c:v>
                </c:pt>
                <c:pt idx="7">
                  <c:v>2.1800000000000002</c:v>
                </c:pt>
                <c:pt idx="8">
                  <c:v>3.8530000000000002</c:v>
                </c:pt>
                <c:pt idx="9">
                  <c:v>5.6920000000000002</c:v>
                </c:pt>
                <c:pt idx="10">
                  <c:v>7.3890000000000002</c:v>
                </c:pt>
                <c:pt idx="11">
                  <c:v>8.7289999999999992</c:v>
                </c:pt>
                <c:pt idx="12">
                  <c:v>9.548</c:v>
                </c:pt>
                <c:pt idx="13">
                  <c:v>9.6419999999999995</c:v>
                </c:pt>
                <c:pt idx="14">
                  <c:v>9.2959999999999994</c:v>
                </c:pt>
                <c:pt idx="15">
                  <c:v>8.5229999999999997</c:v>
                </c:pt>
                <c:pt idx="16">
                  <c:v>7.625</c:v>
                </c:pt>
                <c:pt idx="17">
                  <c:v>6.5380000000000003</c:v>
                </c:pt>
                <c:pt idx="18">
                  <c:v>5.5229999999999997</c:v>
                </c:pt>
                <c:pt idx="19">
                  <c:v>4.4630000000000001</c:v>
                </c:pt>
                <c:pt idx="20">
                  <c:v>3.6150000000000002</c:v>
                </c:pt>
                <c:pt idx="21">
                  <c:v>2.7959999999999998</c:v>
                </c:pt>
                <c:pt idx="22">
                  <c:v>1.9490000000000001</c:v>
                </c:pt>
                <c:pt idx="23">
                  <c:v>1.292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5C-48F7-85D9-0DA4C4603E9D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EVLoad(g,j)'!$D$126:$AA$126</c:f>
              <c:numCache>
                <c:formatCode>General</c:formatCode>
                <c:ptCount val="24"/>
                <c:pt idx="0">
                  <c:v>0.60199999999999998</c:v>
                </c:pt>
                <c:pt idx="1">
                  <c:v>0.48299999999999998</c:v>
                </c:pt>
                <c:pt idx="2">
                  <c:v>0.40400000000000003</c:v>
                </c:pt>
                <c:pt idx="3">
                  <c:v>0.314</c:v>
                </c:pt>
                <c:pt idx="4">
                  <c:v>0.26700000000000002</c:v>
                </c:pt>
                <c:pt idx="5">
                  <c:v>0.54700000000000004</c:v>
                </c:pt>
                <c:pt idx="6">
                  <c:v>1.74</c:v>
                </c:pt>
                <c:pt idx="7">
                  <c:v>3.9319999999999999</c:v>
                </c:pt>
                <c:pt idx="8">
                  <c:v>6.3170000000000002</c:v>
                </c:pt>
                <c:pt idx="9">
                  <c:v>7.9829999999999997</c:v>
                </c:pt>
                <c:pt idx="10">
                  <c:v>8.8539999999999992</c:v>
                </c:pt>
                <c:pt idx="11">
                  <c:v>9.093</c:v>
                </c:pt>
                <c:pt idx="12">
                  <c:v>8.9139999999999997</c:v>
                </c:pt>
                <c:pt idx="13">
                  <c:v>8.2829999999999995</c:v>
                </c:pt>
                <c:pt idx="14">
                  <c:v>7.5279999999999996</c:v>
                </c:pt>
                <c:pt idx="15">
                  <c:v>6.758</c:v>
                </c:pt>
                <c:pt idx="16">
                  <c:v>6.0359999999999996</c:v>
                </c:pt>
                <c:pt idx="17">
                  <c:v>5.4390000000000001</c:v>
                </c:pt>
                <c:pt idx="18">
                  <c:v>4.9189999999999996</c:v>
                </c:pt>
                <c:pt idx="19">
                  <c:v>4.2140000000000004</c:v>
                </c:pt>
                <c:pt idx="20">
                  <c:v>3.5840000000000001</c:v>
                </c:pt>
                <c:pt idx="21">
                  <c:v>2.7149999999999999</c:v>
                </c:pt>
                <c:pt idx="22">
                  <c:v>1.7869999999999999</c:v>
                </c:pt>
                <c:pt idx="23">
                  <c:v>1.109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5C-48F7-85D9-0DA4C4603E9D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EVLoad(g,j)'!$D$127:$AA$127</c:f>
              <c:numCache>
                <c:formatCode>General</c:formatCode>
                <c:ptCount val="24"/>
                <c:pt idx="0">
                  <c:v>0.69099999999999995</c:v>
                </c:pt>
                <c:pt idx="1">
                  <c:v>0.53900000000000003</c:v>
                </c:pt>
                <c:pt idx="2">
                  <c:v>0.496</c:v>
                </c:pt>
                <c:pt idx="3">
                  <c:v>0.44900000000000001</c:v>
                </c:pt>
                <c:pt idx="4">
                  <c:v>0.44800000000000001</c:v>
                </c:pt>
                <c:pt idx="5">
                  <c:v>0.501</c:v>
                </c:pt>
                <c:pt idx="6">
                  <c:v>0.95</c:v>
                </c:pt>
                <c:pt idx="7">
                  <c:v>2.14</c:v>
                </c:pt>
                <c:pt idx="8">
                  <c:v>3.8039999999999998</c:v>
                </c:pt>
                <c:pt idx="9">
                  <c:v>5.6059999999999999</c:v>
                </c:pt>
                <c:pt idx="10">
                  <c:v>7.2919999999999998</c:v>
                </c:pt>
                <c:pt idx="11">
                  <c:v>8.625</c:v>
                </c:pt>
                <c:pt idx="12">
                  <c:v>9.41</c:v>
                </c:pt>
                <c:pt idx="13">
                  <c:v>9.5190000000000001</c:v>
                </c:pt>
                <c:pt idx="14">
                  <c:v>9.1850000000000005</c:v>
                </c:pt>
                <c:pt idx="15">
                  <c:v>8.4130000000000003</c:v>
                </c:pt>
                <c:pt idx="16">
                  <c:v>7.5449999999999999</c:v>
                </c:pt>
                <c:pt idx="17">
                  <c:v>6.452</c:v>
                </c:pt>
                <c:pt idx="18">
                  <c:v>5.4480000000000004</c:v>
                </c:pt>
                <c:pt idx="19">
                  <c:v>4.4119999999999999</c:v>
                </c:pt>
                <c:pt idx="20">
                  <c:v>3.56</c:v>
                </c:pt>
                <c:pt idx="21">
                  <c:v>2.738</c:v>
                </c:pt>
                <c:pt idx="22">
                  <c:v>1.917</c:v>
                </c:pt>
                <c:pt idx="23">
                  <c:v>1.2769999999999999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15C-48F7-85D9-0DA4C4603E9D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EVLoad(g,j)'!$D$128:$AA$128</c:f>
              <c:numCache>
                <c:formatCode>General</c:formatCode>
                <c:ptCount val="24"/>
                <c:pt idx="0">
                  <c:v>0.60399999999999998</c:v>
                </c:pt>
                <c:pt idx="1">
                  <c:v>0.45800000000000002</c:v>
                </c:pt>
                <c:pt idx="2">
                  <c:v>0.39200000000000002</c:v>
                </c:pt>
                <c:pt idx="3">
                  <c:v>0.29899999999999999</c:v>
                </c:pt>
                <c:pt idx="4">
                  <c:v>0.26100000000000001</c:v>
                </c:pt>
                <c:pt idx="5">
                  <c:v>0.52500000000000002</c:v>
                </c:pt>
                <c:pt idx="6">
                  <c:v>1.694</c:v>
                </c:pt>
                <c:pt idx="7">
                  <c:v>3.8759999999999999</c:v>
                </c:pt>
                <c:pt idx="8">
                  <c:v>6.2140000000000004</c:v>
                </c:pt>
                <c:pt idx="9">
                  <c:v>7.8810000000000002</c:v>
                </c:pt>
                <c:pt idx="10">
                  <c:v>8.7349999999999994</c:v>
                </c:pt>
                <c:pt idx="11">
                  <c:v>8.9779999999999998</c:v>
                </c:pt>
                <c:pt idx="12">
                  <c:v>8.7940000000000005</c:v>
                </c:pt>
                <c:pt idx="13">
                  <c:v>8.1709999999999994</c:v>
                </c:pt>
                <c:pt idx="14">
                  <c:v>7.4290000000000003</c:v>
                </c:pt>
                <c:pt idx="15">
                  <c:v>6.665</c:v>
                </c:pt>
                <c:pt idx="16">
                  <c:v>5.9640000000000004</c:v>
                </c:pt>
                <c:pt idx="17">
                  <c:v>5.3470000000000004</c:v>
                </c:pt>
                <c:pt idx="18">
                  <c:v>4.8499999999999996</c:v>
                </c:pt>
                <c:pt idx="19">
                  <c:v>4.1689999999999996</c:v>
                </c:pt>
                <c:pt idx="20">
                  <c:v>3.5430000000000001</c:v>
                </c:pt>
                <c:pt idx="21">
                  <c:v>2.6829999999999998</c:v>
                </c:pt>
                <c:pt idx="22">
                  <c:v>1.762</c:v>
                </c:pt>
                <c:pt idx="23">
                  <c:v>1.095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15C-48F7-85D9-0DA4C4603E9D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EVLoad(g,j)'!$D$129:$AA$129</c:f>
              <c:numCache>
                <c:formatCode>General</c:formatCode>
                <c:ptCount val="24"/>
                <c:pt idx="0">
                  <c:v>0.66900000000000004</c:v>
                </c:pt>
                <c:pt idx="1">
                  <c:v>0.51700000000000002</c:v>
                </c:pt>
                <c:pt idx="2">
                  <c:v>0.46300000000000002</c:v>
                </c:pt>
                <c:pt idx="3">
                  <c:v>0.42299999999999999</c:v>
                </c:pt>
                <c:pt idx="4">
                  <c:v>0.42799999999999999</c:v>
                </c:pt>
                <c:pt idx="5">
                  <c:v>0.47699999999999998</c:v>
                </c:pt>
                <c:pt idx="6">
                  <c:v>0.92</c:v>
                </c:pt>
                <c:pt idx="7">
                  <c:v>2.0859999999999999</c:v>
                </c:pt>
                <c:pt idx="8">
                  <c:v>3.73</c:v>
                </c:pt>
                <c:pt idx="9">
                  <c:v>5.5010000000000003</c:v>
                </c:pt>
                <c:pt idx="10">
                  <c:v>7.1559999999999997</c:v>
                </c:pt>
                <c:pt idx="11">
                  <c:v>8.4550000000000001</c:v>
                </c:pt>
                <c:pt idx="12">
                  <c:v>9.2539999999999996</c:v>
                </c:pt>
                <c:pt idx="13">
                  <c:v>9.3469999999999995</c:v>
                </c:pt>
                <c:pt idx="14">
                  <c:v>9.0109999999999992</c:v>
                </c:pt>
                <c:pt idx="15">
                  <c:v>8.2690000000000001</c:v>
                </c:pt>
                <c:pt idx="16">
                  <c:v>7.3879999999999999</c:v>
                </c:pt>
                <c:pt idx="17">
                  <c:v>6.327</c:v>
                </c:pt>
                <c:pt idx="18">
                  <c:v>5.3330000000000002</c:v>
                </c:pt>
                <c:pt idx="19">
                  <c:v>4.3049999999999997</c:v>
                </c:pt>
                <c:pt idx="20">
                  <c:v>3.4929999999999999</c:v>
                </c:pt>
                <c:pt idx="21">
                  <c:v>2.6930000000000001</c:v>
                </c:pt>
                <c:pt idx="22">
                  <c:v>1.881</c:v>
                </c:pt>
                <c:pt idx="23">
                  <c:v>1.24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15C-48F7-85D9-0DA4C4603E9D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EVLoad(g,j)'!$D$130:$AA$130</c:f>
              <c:numCache>
                <c:formatCode>General</c:formatCode>
                <c:ptCount val="24"/>
                <c:pt idx="0">
                  <c:v>0.58499999999999996</c:v>
                </c:pt>
                <c:pt idx="1">
                  <c:v>0.46899999999999997</c:v>
                </c:pt>
                <c:pt idx="2">
                  <c:v>0.38800000000000001</c:v>
                </c:pt>
                <c:pt idx="3">
                  <c:v>0.315</c:v>
                </c:pt>
                <c:pt idx="4">
                  <c:v>0.27200000000000002</c:v>
                </c:pt>
                <c:pt idx="5">
                  <c:v>0.53100000000000003</c:v>
                </c:pt>
                <c:pt idx="6">
                  <c:v>1.6859999999999999</c:v>
                </c:pt>
                <c:pt idx="7">
                  <c:v>3.85</c:v>
                </c:pt>
                <c:pt idx="8">
                  <c:v>6.1689999999999996</c:v>
                </c:pt>
                <c:pt idx="9">
                  <c:v>7.819</c:v>
                </c:pt>
                <c:pt idx="10">
                  <c:v>8.6549999999999994</c:v>
                </c:pt>
                <c:pt idx="11">
                  <c:v>8.9049999999999994</c:v>
                </c:pt>
                <c:pt idx="12">
                  <c:v>8.6989999999999998</c:v>
                </c:pt>
                <c:pt idx="13">
                  <c:v>8.11</c:v>
                </c:pt>
                <c:pt idx="14">
                  <c:v>7.3639999999999999</c:v>
                </c:pt>
                <c:pt idx="15">
                  <c:v>6.5970000000000004</c:v>
                </c:pt>
                <c:pt idx="16">
                  <c:v>5.899</c:v>
                </c:pt>
                <c:pt idx="17">
                  <c:v>5.3150000000000004</c:v>
                </c:pt>
                <c:pt idx="18">
                  <c:v>4.8120000000000003</c:v>
                </c:pt>
                <c:pt idx="19">
                  <c:v>4.1390000000000002</c:v>
                </c:pt>
                <c:pt idx="20">
                  <c:v>3.5179999999999998</c:v>
                </c:pt>
                <c:pt idx="21">
                  <c:v>2.6440000000000001</c:v>
                </c:pt>
                <c:pt idx="22">
                  <c:v>1.7450000000000001</c:v>
                </c:pt>
                <c:pt idx="23">
                  <c:v>1.073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15C-48F7-85D9-0DA4C4603E9D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EVLoad(g,j)'!$D$131:$AA$131</c:f>
              <c:numCache>
                <c:formatCode>General</c:formatCode>
                <c:ptCount val="24"/>
                <c:pt idx="0">
                  <c:v>0.68200000000000005</c:v>
                </c:pt>
                <c:pt idx="1">
                  <c:v>0.51600000000000001</c:v>
                </c:pt>
                <c:pt idx="2">
                  <c:v>0.48899999999999999</c:v>
                </c:pt>
                <c:pt idx="3">
                  <c:v>0.438</c:v>
                </c:pt>
                <c:pt idx="4">
                  <c:v>0.44800000000000001</c:v>
                </c:pt>
                <c:pt idx="5">
                  <c:v>0.49399999999999999</c:v>
                </c:pt>
                <c:pt idx="6">
                  <c:v>0.93500000000000005</c:v>
                </c:pt>
                <c:pt idx="7">
                  <c:v>2.093</c:v>
                </c:pt>
                <c:pt idx="8">
                  <c:v>3.7210000000000001</c:v>
                </c:pt>
                <c:pt idx="9">
                  <c:v>5.4939999999999998</c:v>
                </c:pt>
                <c:pt idx="10">
                  <c:v>7.1509999999999998</c:v>
                </c:pt>
                <c:pt idx="11">
                  <c:v>8.4580000000000002</c:v>
                </c:pt>
                <c:pt idx="12">
                  <c:v>9.2309999999999999</c:v>
                </c:pt>
                <c:pt idx="13">
                  <c:v>9.3450000000000006</c:v>
                </c:pt>
                <c:pt idx="14">
                  <c:v>8.9920000000000009</c:v>
                </c:pt>
                <c:pt idx="15">
                  <c:v>8.2479999999999993</c:v>
                </c:pt>
                <c:pt idx="16">
                  <c:v>7.3780000000000001</c:v>
                </c:pt>
                <c:pt idx="17">
                  <c:v>6.3140000000000001</c:v>
                </c:pt>
                <c:pt idx="18">
                  <c:v>5.3339999999999996</c:v>
                </c:pt>
                <c:pt idx="19">
                  <c:v>4.3179999999999996</c:v>
                </c:pt>
                <c:pt idx="20">
                  <c:v>3.4860000000000002</c:v>
                </c:pt>
                <c:pt idx="21">
                  <c:v>2.6869999999999998</c:v>
                </c:pt>
                <c:pt idx="22">
                  <c:v>1.8859999999999999</c:v>
                </c:pt>
                <c:pt idx="23">
                  <c:v>1.2509999999999999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15C-48F7-85D9-0DA4C4603E9D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EVLoad(g,j)'!$D$132:$AA$132</c:f>
              <c:numCache>
                <c:formatCode>General</c:formatCode>
                <c:ptCount val="24"/>
                <c:pt idx="0">
                  <c:v>0.59099999999999997</c:v>
                </c:pt>
                <c:pt idx="1">
                  <c:v>0.46400000000000002</c:v>
                </c:pt>
                <c:pt idx="2">
                  <c:v>0.39200000000000002</c:v>
                </c:pt>
                <c:pt idx="3">
                  <c:v>0.309</c:v>
                </c:pt>
                <c:pt idx="4">
                  <c:v>0.26500000000000001</c:v>
                </c:pt>
                <c:pt idx="5">
                  <c:v>0.52600000000000002</c:v>
                </c:pt>
                <c:pt idx="6">
                  <c:v>1.6910000000000001</c:v>
                </c:pt>
                <c:pt idx="7">
                  <c:v>3.8519999999999999</c:v>
                </c:pt>
                <c:pt idx="8">
                  <c:v>6.1909999999999998</c:v>
                </c:pt>
                <c:pt idx="9">
                  <c:v>7.8609999999999998</c:v>
                </c:pt>
                <c:pt idx="10">
                  <c:v>8.6989999999999998</c:v>
                </c:pt>
                <c:pt idx="11">
                  <c:v>8.9429999999999996</c:v>
                </c:pt>
                <c:pt idx="12">
                  <c:v>8.76</c:v>
                </c:pt>
                <c:pt idx="13">
                  <c:v>8.1530000000000005</c:v>
                </c:pt>
                <c:pt idx="14">
                  <c:v>7.4059999999999997</c:v>
                </c:pt>
                <c:pt idx="15">
                  <c:v>6.6429999999999998</c:v>
                </c:pt>
                <c:pt idx="16">
                  <c:v>5.9470000000000001</c:v>
                </c:pt>
                <c:pt idx="17">
                  <c:v>5.3310000000000004</c:v>
                </c:pt>
                <c:pt idx="18">
                  <c:v>4.8369999999999997</c:v>
                </c:pt>
                <c:pt idx="19">
                  <c:v>4.1619999999999999</c:v>
                </c:pt>
                <c:pt idx="20">
                  <c:v>3.5190000000000001</c:v>
                </c:pt>
                <c:pt idx="21">
                  <c:v>2.677</c:v>
                </c:pt>
                <c:pt idx="22">
                  <c:v>1.752</c:v>
                </c:pt>
                <c:pt idx="23">
                  <c:v>1.089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15C-48F7-85D9-0DA4C4603E9D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EVLoad(g,j)'!$D$133:$AA$133</c:f>
              <c:numCache>
                <c:formatCode>General</c:formatCode>
                <c:ptCount val="24"/>
                <c:pt idx="0">
                  <c:v>0.68300000000000005</c:v>
                </c:pt>
                <c:pt idx="1">
                  <c:v>0.53300000000000003</c:v>
                </c:pt>
                <c:pt idx="2">
                  <c:v>0.499</c:v>
                </c:pt>
                <c:pt idx="3">
                  <c:v>0.443</c:v>
                </c:pt>
                <c:pt idx="4">
                  <c:v>0.45400000000000001</c:v>
                </c:pt>
                <c:pt idx="5">
                  <c:v>0.49299999999999999</c:v>
                </c:pt>
                <c:pt idx="6">
                  <c:v>0.94099999999999995</c:v>
                </c:pt>
                <c:pt idx="7">
                  <c:v>2.109</c:v>
                </c:pt>
                <c:pt idx="8">
                  <c:v>3.7480000000000002</c:v>
                </c:pt>
                <c:pt idx="9">
                  <c:v>5.5270000000000001</c:v>
                </c:pt>
                <c:pt idx="10">
                  <c:v>7.1989999999999998</c:v>
                </c:pt>
                <c:pt idx="11">
                  <c:v>8.4870000000000001</c:v>
                </c:pt>
                <c:pt idx="12">
                  <c:v>9.2720000000000002</c:v>
                </c:pt>
                <c:pt idx="13">
                  <c:v>9.3940000000000001</c:v>
                </c:pt>
                <c:pt idx="14">
                  <c:v>9.0359999999999996</c:v>
                </c:pt>
                <c:pt idx="15">
                  <c:v>8.2919999999999998</c:v>
                </c:pt>
                <c:pt idx="16">
                  <c:v>7.4260000000000002</c:v>
                </c:pt>
                <c:pt idx="17">
                  <c:v>6.3579999999999997</c:v>
                </c:pt>
                <c:pt idx="18">
                  <c:v>5.3460000000000001</c:v>
                </c:pt>
                <c:pt idx="19">
                  <c:v>4.343</c:v>
                </c:pt>
                <c:pt idx="20">
                  <c:v>3.5129999999999999</c:v>
                </c:pt>
                <c:pt idx="21">
                  <c:v>2.7109999999999999</c:v>
                </c:pt>
                <c:pt idx="22">
                  <c:v>1.885</c:v>
                </c:pt>
                <c:pt idx="23">
                  <c:v>1.254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15C-48F7-85D9-0DA4C4603E9D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EVLoad(g,j)'!$D$134:$AA$134</c:f>
              <c:numCache>
                <c:formatCode>General</c:formatCode>
                <c:ptCount val="24"/>
                <c:pt idx="0">
                  <c:v>0.60499999999999998</c:v>
                </c:pt>
                <c:pt idx="1">
                  <c:v>0.46600000000000003</c:v>
                </c:pt>
                <c:pt idx="2">
                  <c:v>0.38500000000000001</c:v>
                </c:pt>
                <c:pt idx="3">
                  <c:v>0.307</c:v>
                </c:pt>
                <c:pt idx="4">
                  <c:v>0.27100000000000002</c:v>
                </c:pt>
                <c:pt idx="5">
                  <c:v>0.54500000000000004</c:v>
                </c:pt>
                <c:pt idx="6">
                  <c:v>1.722</c:v>
                </c:pt>
                <c:pt idx="7">
                  <c:v>3.907</c:v>
                </c:pt>
                <c:pt idx="8">
                  <c:v>6.2859999999999996</c:v>
                </c:pt>
                <c:pt idx="9">
                  <c:v>7.9720000000000004</c:v>
                </c:pt>
                <c:pt idx="10">
                  <c:v>8.84</c:v>
                </c:pt>
                <c:pt idx="11">
                  <c:v>9.0670000000000002</c:v>
                </c:pt>
                <c:pt idx="12">
                  <c:v>8.8740000000000006</c:v>
                </c:pt>
                <c:pt idx="13">
                  <c:v>8.2810000000000006</c:v>
                </c:pt>
                <c:pt idx="14">
                  <c:v>7.5</c:v>
                </c:pt>
                <c:pt idx="15">
                  <c:v>6.7389999999999999</c:v>
                </c:pt>
                <c:pt idx="16">
                  <c:v>6.0170000000000003</c:v>
                </c:pt>
                <c:pt idx="17">
                  <c:v>5.4039999999999999</c:v>
                </c:pt>
                <c:pt idx="18">
                  <c:v>4.891</c:v>
                </c:pt>
                <c:pt idx="19">
                  <c:v>4.2169999999999996</c:v>
                </c:pt>
                <c:pt idx="20">
                  <c:v>3.5670000000000002</c:v>
                </c:pt>
                <c:pt idx="21">
                  <c:v>2.714</c:v>
                </c:pt>
                <c:pt idx="22">
                  <c:v>1.7749999999999999</c:v>
                </c:pt>
                <c:pt idx="23">
                  <c:v>1.089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15C-48F7-85D9-0DA4C4603E9D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EVLoad(g,j)'!$D$135:$AA$135</c:f>
              <c:numCache>
                <c:formatCode>General</c:formatCode>
                <c:ptCount val="24"/>
                <c:pt idx="0">
                  <c:v>0.68100000000000005</c:v>
                </c:pt>
                <c:pt idx="1">
                  <c:v>0.52500000000000002</c:v>
                </c:pt>
                <c:pt idx="2">
                  <c:v>0.47499999999999998</c:v>
                </c:pt>
                <c:pt idx="3">
                  <c:v>0.41799999999999998</c:v>
                </c:pt>
                <c:pt idx="4">
                  <c:v>0.41599999999999998</c:v>
                </c:pt>
                <c:pt idx="5">
                  <c:v>0.47</c:v>
                </c:pt>
                <c:pt idx="6">
                  <c:v>0.91800000000000004</c:v>
                </c:pt>
                <c:pt idx="7">
                  <c:v>2.0990000000000002</c:v>
                </c:pt>
                <c:pt idx="8">
                  <c:v>3.7639999999999998</c:v>
                </c:pt>
                <c:pt idx="9">
                  <c:v>5.5419999999999998</c:v>
                </c:pt>
                <c:pt idx="10">
                  <c:v>7.2069999999999999</c:v>
                </c:pt>
                <c:pt idx="11">
                  <c:v>8.5350000000000001</c:v>
                </c:pt>
                <c:pt idx="12">
                  <c:v>9.3079999999999998</c:v>
                </c:pt>
                <c:pt idx="13">
                  <c:v>9.43</c:v>
                </c:pt>
                <c:pt idx="14">
                  <c:v>9.0869999999999997</c:v>
                </c:pt>
                <c:pt idx="15">
                  <c:v>8.3330000000000002</c:v>
                </c:pt>
                <c:pt idx="16">
                  <c:v>7.4450000000000003</c:v>
                </c:pt>
                <c:pt idx="17">
                  <c:v>6.3739999999999997</c:v>
                </c:pt>
                <c:pt idx="18">
                  <c:v>5.367</c:v>
                </c:pt>
                <c:pt idx="19">
                  <c:v>4.3550000000000004</c:v>
                </c:pt>
                <c:pt idx="20">
                  <c:v>3.5129999999999999</c:v>
                </c:pt>
                <c:pt idx="21">
                  <c:v>2.6949999999999998</c:v>
                </c:pt>
                <c:pt idx="22">
                  <c:v>1.89</c:v>
                </c:pt>
                <c:pt idx="23">
                  <c:v>1.23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15C-48F7-85D9-0DA4C4603E9D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EVLoad(g,j)'!$D$136:$AA$136</c:f>
              <c:numCache>
                <c:formatCode>General</c:formatCode>
                <c:ptCount val="24"/>
                <c:pt idx="0">
                  <c:v>0.59899999999999998</c:v>
                </c:pt>
                <c:pt idx="1">
                  <c:v>0.48099999999999998</c:v>
                </c:pt>
                <c:pt idx="2">
                  <c:v>0.38500000000000001</c:v>
                </c:pt>
                <c:pt idx="3">
                  <c:v>0.32300000000000001</c:v>
                </c:pt>
                <c:pt idx="4">
                  <c:v>0.26300000000000001</c:v>
                </c:pt>
                <c:pt idx="5">
                  <c:v>0.52900000000000003</c:v>
                </c:pt>
                <c:pt idx="6">
                  <c:v>1.7270000000000001</c:v>
                </c:pt>
                <c:pt idx="7">
                  <c:v>3.9239999999999999</c:v>
                </c:pt>
                <c:pt idx="8">
                  <c:v>6.306</c:v>
                </c:pt>
                <c:pt idx="9">
                  <c:v>7.9729999999999999</c:v>
                </c:pt>
                <c:pt idx="10">
                  <c:v>8.8559999999999999</c:v>
                </c:pt>
                <c:pt idx="11">
                  <c:v>9.0939999999999994</c:v>
                </c:pt>
                <c:pt idx="12">
                  <c:v>8.8940000000000001</c:v>
                </c:pt>
                <c:pt idx="13">
                  <c:v>8.2799999999999994</c:v>
                </c:pt>
                <c:pt idx="14">
                  <c:v>7.51</c:v>
                </c:pt>
                <c:pt idx="15">
                  <c:v>6.7309999999999999</c:v>
                </c:pt>
                <c:pt idx="16">
                  <c:v>6.03</c:v>
                </c:pt>
                <c:pt idx="17">
                  <c:v>5.4290000000000003</c:v>
                </c:pt>
                <c:pt idx="18">
                  <c:v>4.9089999999999998</c:v>
                </c:pt>
                <c:pt idx="19">
                  <c:v>4.22</c:v>
                </c:pt>
                <c:pt idx="20">
                  <c:v>3.5720000000000001</c:v>
                </c:pt>
                <c:pt idx="21">
                  <c:v>2.722</c:v>
                </c:pt>
                <c:pt idx="22">
                  <c:v>1.7789999999999999</c:v>
                </c:pt>
                <c:pt idx="23">
                  <c:v>1.111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15C-48F7-85D9-0DA4C4603E9D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EVLoad(g,j)'!$D$137:$AA$137</c:f>
              <c:numCache>
                <c:formatCode>General</c:formatCode>
                <c:ptCount val="24"/>
                <c:pt idx="0">
                  <c:v>0.67700000000000005</c:v>
                </c:pt>
                <c:pt idx="1">
                  <c:v>0.503</c:v>
                </c:pt>
                <c:pt idx="2">
                  <c:v>0.46700000000000003</c:v>
                </c:pt>
                <c:pt idx="3">
                  <c:v>0.42699999999999999</c:v>
                </c:pt>
                <c:pt idx="4">
                  <c:v>0.435</c:v>
                </c:pt>
                <c:pt idx="5">
                  <c:v>0.47399999999999998</c:v>
                </c:pt>
                <c:pt idx="6">
                  <c:v>0.91900000000000004</c:v>
                </c:pt>
                <c:pt idx="7">
                  <c:v>2.0920000000000001</c:v>
                </c:pt>
                <c:pt idx="8">
                  <c:v>3.7749999999999999</c:v>
                </c:pt>
                <c:pt idx="9">
                  <c:v>5.5590000000000002</c:v>
                </c:pt>
                <c:pt idx="10">
                  <c:v>7.2409999999999997</c:v>
                </c:pt>
                <c:pt idx="11">
                  <c:v>8.5500000000000007</c:v>
                </c:pt>
                <c:pt idx="12">
                  <c:v>9.343</c:v>
                </c:pt>
                <c:pt idx="13">
                  <c:v>9.4730000000000008</c:v>
                </c:pt>
                <c:pt idx="14">
                  <c:v>9.1189999999999998</c:v>
                </c:pt>
                <c:pt idx="15">
                  <c:v>8.3610000000000007</c:v>
                </c:pt>
                <c:pt idx="16">
                  <c:v>7.47</c:v>
                </c:pt>
                <c:pt idx="17">
                  <c:v>6.4020000000000001</c:v>
                </c:pt>
                <c:pt idx="18">
                  <c:v>5.391</c:v>
                </c:pt>
                <c:pt idx="19">
                  <c:v>4.3550000000000004</c:v>
                </c:pt>
                <c:pt idx="20">
                  <c:v>3.5379999999999998</c:v>
                </c:pt>
                <c:pt idx="21">
                  <c:v>2.7</c:v>
                </c:pt>
                <c:pt idx="22">
                  <c:v>1.887</c:v>
                </c:pt>
                <c:pt idx="23">
                  <c:v>1.2549999999999999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15C-48F7-85D9-0DA4C4603E9D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EVLoad(g,j)'!$D$138:$AA$138</c:f>
              <c:numCache>
                <c:formatCode>General</c:formatCode>
                <c:ptCount val="24"/>
                <c:pt idx="0">
                  <c:v>0.58799999999999997</c:v>
                </c:pt>
                <c:pt idx="1">
                  <c:v>0.46500000000000002</c:v>
                </c:pt>
                <c:pt idx="2">
                  <c:v>0.39600000000000002</c:v>
                </c:pt>
                <c:pt idx="3">
                  <c:v>0.315</c:v>
                </c:pt>
                <c:pt idx="4">
                  <c:v>0.26</c:v>
                </c:pt>
                <c:pt idx="5">
                  <c:v>0.53700000000000003</c:v>
                </c:pt>
                <c:pt idx="6">
                  <c:v>1.6910000000000001</c:v>
                </c:pt>
                <c:pt idx="7">
                  <c:v>3.8540000000000001</c:v>
                </c:pt>
                <c:pt idx="8">
                  <c:v>6.2050000000000001</c:v>
                </c:pt>
                <c:pt idx="9">
                  <c:v>7.8639999999999999</c:v>
                </c:pt>
                <c:pt idx="10">
                  <c:v>8.7010000000000005</c:v>
                </c:pt>
                <c:pt idx="11">
                  <c:v>8.9510000000000005</c:v>
                </c:pt>
                <c:pt idx="12">
                  <c:v>8.7530000000000001</c:v>
                </c:pt>
                <c:pt idx="13">
                  <c:v>8.16</c:v>
                </c:pt>
                <c:pt idx="14">
                  <c:v>7.4080000000000004</c:v>
                </c:pt>
                <c:pt idx="15">
                  <c:v>6.6479999999999997</c:v>
                </c:pt>
                <c:pt idx="16">
                  <c:v>5.9420000000000002</c:v>
                </c:pt>
                <c:pt idx="17">
                  <c:v>5.33</c:v>
                </c:pt>
                <c:pt idx="18">
                  <c:v>4.827</c:v>
                </c:pt>
                <c:pt idx="19">
                  <c:v>4.16</c:v>
                </c:pt>
                <c:pt idx="20">
                  <c:v>3.5190000000000001</c:v>
                </c:pt>
                <c:pt idx="21">
                  <c:v>2.6760000000000002</c:v>
                </c:pt>
                <c:pt idx="22">
                  <c:v>1.7490000000000001</c:v>
                </c:pt>
                <c:pt idx="23">
                  <c:v>1.087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15C-48F7-85D9-0DA4C4603E9D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EVLoad(g,j)'!$D$139:$AA$139</c:f>
              <c:numCache>
                <c:formatCode>General</c:formatCode>
                <c:ptCount val="24"/>
                <c:pt idx="0">
                  <c:v>0.66100000000000003</c:v>
                </c:pt>
                <c:pt idx="1">
                  <c:v>0.499</c:v>
                </c:pt>
                <c:pt idx="2">
                  <c:v>0.46100000000000002</c:v>
                </c:pt>
                <c:pt idx="3">
                  <c:v>0.40699999999999997</c:v>
                </c:pt>
                <c:pt idx="4">
                  <c:v>0.41499999999999998</c:v>
                </c:pt>
                <c:pt idx="5">
                  <c:v>0.46300000000000002</c:v>
                </c:pt>
                <c:pt idx="6">
                  <c:v>0.91</c:v>
                </c:pt>
                <c:pt idx="7">
                  <c:v>2.0569999999999999</c:v>
                </c:pt>
                <c:pt idx="8">
                  <c:v>3.706</c:v>
                </c:pt>
                <c:pt idx="9">
                  <c:v>5.4669999999999996</c:v>
                </c:pt>
                <c:pt idx="10">
                  <c:v>7.1130000000000004</c:v>
                </c:pt>
                <c:pt idx="11">
                  <c:v>8.407</c:v>
                </c:pt>
                <c:pt idx="12">
                  <c:v>9.1739999999999995</c:v>
                </c:pt>
                <c:pt idx="13">
                  <c:v>9.2899999999999991</c:v>
                </c:pt>
                <c:pt idx="14">
                  <c:v>8.9570000000000007</c:v>
                </c:pt>
                <c:pt idx="15">
                  <c:v>8.2089999999999996</c:v>
                </c:pt>
                <c:pt idx="16">
                  <c:v>7.3330000000000002</c:v>
                </c:pt>
                <c:pt idx="17">
                  <c:v>6.2889999999999997</c:v>
                </c:pt>
                <c:pt idx="18">
                  <c:v>5.2880000000000003</c:v>
                </c:pt>
                <c:pt idx="19">
                  <c:v>4.2910000000000004</c:v>
                </c:pt>
                <c:pt idx="20">
                  <c:v>3.4540000000000002</c:v>
                </c:pt>
                <c:pt idx="21">
                  <c:v>2.665</c:v>
                </c:pt>
                <c:pt idx="22">
                  <c:v>1.861</c:v>
                </c:pt>
                <c:pt idx="23">
                  <c:v>1.214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15C-48F7-85D9-0DA4C4603E9D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EVLoad(g,j)'!$D$140:$AA$140</c:f>
              <c:numCache>
                <c:formatCode>General</c:formatCode>
                <c:ptCount val="24"/>
                <c:pt idx="0">
                  <c:v>0.60399999999999998</c:v>
                </c:pt>
                <c:pt idx="1">
                  <c:v>0.47499999999999998</c:v>
                </c:pt>
                <c:pt idx="2">
                  <c:v>0.378</c:v>
                </c:pt>
                <c:pt idx="3">
                  <c:v>0.314</c:v>
                </c:pt>
                <c:pt idx="4">
                  <c:v>0.26900000000000002</c:v>
                </c:pt>
                <c:pt idx="5">
                  <c:v>0.53400000000000003</c:v>
                </c:pt>
                <c:pt idx="6">
                  <c:v>1.694</c:v>
                </c:pt>
                <c:pt idx="7">
                  <c:v>3.859</c:v>
                </c:pt>
                <c:pt idx="8">
                  <c:v>6.2119999999999997</c:v>
                </c:pt>
                <c:pt idx="9">
                  <c:v>7.8620000000000001</c:v>
                </c:pt>
                <c:pt idx="10">
                  <c:v>8.7070000000000007</c:v>
                </c:pt>
                <c:pt idx="11">
                  <c:v>8.9580000000000002</c:v>
                </c:pt>
                <c:pt idx="12">
                  <c:v>8.7629999999999999</c:v>
                </c:pt>
                <c:pt idx="13">
                  <c:v>8.15</c:v>
                </c:pt>
                <c:pt idx="14">
                  <c:v>7.415</c:v>
                </c:pt>
                <c:pt idx="15">
                  <c:v>6.6420000000000003</c:v>
                </c:pt>
                <c:pt idx="16">
                  <c:v>5.9539999999999997</c:v>
                </c:pt>
                <c:pt idx="17">
                  <c:v>5.3470000000000004</c:v>
                </c:pt>
                <c:pt idx="18">
                  <c:v>4.8360000000000003</c:v>
                </c:pt>
                <c:pt idx="19">
                  <c:v>4.1550000000000002</c:v>
                </c:pt>
                <c:pt idx="20">
                  <c:v>3.5419999999999998</c:v>
                </c:pt>
                <c:pt idx="21">
                  <c:v>2.6720000000000002</c:v>
                </c:pt>
                <c:pt idx="22">
                  <c:v>1.7649999999999999</c:v>
                </c:pt>
                <c:pt idx="23">
                  <c:v>1.0860000000000001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15C-48F7-85D9-0DA4C4603E9D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EVLoad(g,j)'!$D$141:$AA$141</c:f>
              <c:numCache>
                <c:formatCode>General</c:formatCode>
                <c:ptCount val="24"/>
                <c:pt idx="0">
                  <c:v>0.66100000000000003</c:v>
                </c:pt>
                <c:pt idx="1">
                  <c:v>0.497</c:v>
                </c:pt>
                <c:pt idx="2">
                  <c:v>0.45200000000000001</c:v>
                </c:pt>
                <c:pt idx="3">
                  <c:v>0.41299999999999998</c:v>
                </c:pt>
                <c:pt idx="4">
                  <c:v>0.41399999999999998</c:v>
                </c:pt>
                <c:pt idx="5">
                  <c:v>0.45200000000000001</c:v>
                </c:pt>
                <c:pt idx="6">
                  <c:v>0.91300000000000003</c:v>
                </c:pt>
                <c:pt idx="7">
                  <c:v>2.0680000000000001</c:v>
                </c:pt>
                <c:pt idx="8">
                  <c:v>3.69</c:v>
                </c:pt>
                <c:pt idx="9">
                  <c:v>5.46</c:v>
                </c:pt>
                <c:pt idx="10">
                  <c:v>7.1319999999999997</c:v>
                </c:pt>
                <c:pt idx="11">
                  <c:v>8.4160000000000004</c:v>
                </c:pt>
                <c:pt idx="12">
                  <c:v>9.19</c:v>
                </c:pt>
                <c:pt idx="13">
                  <c:v>9.2929999999999993</c:v>
                </c:pt>
                <c:pt idx="14">
                  <c:v>8.952</c:v>
                </c:pt>
                <c:pt idx="15">
                  <c:v>8.2210000000000001</c:v>
                </c:pt>
                <c:pt idx="16">
                  <c:v>7.3550000000000004</c:v>
                </c:pt>
                <c:pt idx="17">
                  <c:v>6.2910000000000004</c:v>
                </c:pt>
                <c:pt idx="18">
                  <c:v>5.2969999999999997</c:v>
                </c:pt>
                <c:pt idx="19">
                  <c:v>4.28</c:v>
                </c:pt>
                <c:pt idx="20">
                  <c:v>3.4790000000000001</c:v>
                </c:pt>
                <c:pt idx="21">
                  <c:v>2.67</c:v>
                </c:pt>
                <c:pt idx="22">
                  <c:v>1.8580000000000001</c:v>
                </c:pt>
                <c:pt idx="23">
                  <c:v>1.208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15C-48F7-85D9-0DA4C4603E9D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EVLoad(g,j)'!$D$142:$AA$142</c:f>
              <c:numCache>
                <c:formatCode>General</c:formatCode>
                <c:ptCount val="24"/>
                <c:pt idx="0">
                  <c:v>0.59199999999999997</c:v>
                </c:pt>
                <c:pt idx="1">
                  <c:v>0.46899999999999997</c:v>
                </c:pt>
                <c:pt idx="2">
                  <c:v>0.39200000000000002</c:v>
                </c:pt>
                <c:pt idx="3">
                  <c:v>0.309</c:v>
                </c:pt>
                <c:pt idx="4">
                  <c:v>0.26900000000000002</c:v>
                </c:pt>
                <c:pt idx="5">
                  <c:v>0.51800000000000002</c:v>
                </c:pt>
                <c:pt idx="6">
                  <c:v>1.6990000000000001</c:v>
                </c:pt>
                <c:pt idx="7">
                  <c:v>3.8719999999999999</c:v>
                </c:pt>
                <c:pt idx="8">
                  <c:v>6.2220000000000004</c:v>
                </c:pt>
                <c:pt idx="9">
                  <c:v>7.88</c:v>
                </c:pt>
                <c:pt idx="10">
                  <c:v>8.7349999999999994</c:v>
                </c:pt>
                <c:pt idx="11">
                  <c:v>8.9770000000000003</c:v>
                </c:pt>
                <c:pt idx="12">
                  <c:v>8.7889999999999997</c:v>
                </c:pt>
                <c:pt idx="13">
                  <c:v>8.173</c:v>
                </c:pt>
                <c:pt idx="14">
                  <c:v>7.4169999999999998</c:v>
                </c:pt>
                <c:pt idx="15">
                  <c:v>6.657</c:v>
                </c:pt>
                <c:pt idx="16">
                  <c:v>5.9580000000000002</c:v>
                </c:pt>
                <c:pt idx="17">
                  <c:v>5.3540000000000001</c:v>
                </c:pt>
                <c:pt idx="18">
                  <c:v>4.8559999999999999</c:v>
                </c:pt>
                <c:pt idx="19">
                  <c:v>4.1719999999999997</c:v>
                </c:pt>
                <c:pt idx="20">
                  <c:v>3.5270000000000001</c:v>
                </c:pt>
                <c:pt idx="21">
                  <c:v>2.6669999999999998</c:v>
                </c:pt>
                <c:pt idx="22">
                  <c:v>1.7669999999999999</c:v>
                </c:pt>
                <c:pt idx="23">
                  <c:v>1.077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15C-48F7-85D9-0DA4C4603E9D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EVLoad(g,j)'!$D$143:$AA$143</c:f>
              <c:numCache>
                <c:formatCode>General</c:formatCode>
                <c:ptCount val="24"/>
                <c:pt idx="0">
                  <c:v>0.69199999999999995</c:v>
                </c:pt>
                <c:pt idx="1">
                  <c:v>0.52700000000000002</c:v>
                </c:pt>
                <c:pt idx="2">
                  <c:v>0.497</c:v>
                </c:pt>
                <c:pt idx="3">
                  <c:v>0.438</c:v>
                </c:pt>
                <c:pt idx="4">
                  <c:v>0.44500000000000001</c:v>
                </c:pt>
                <c:pt idx="5">
                  <c:v>0.50800000000000001</c:v>
                </c:pt>
                <c:pt idx="6">
                  <c:v>0.95499999999999996</c:v>
                </c:pt>
                <c:pt idx="7">
                  <c:v>2.101</c:v>
                </c:pt>
                <c:pt idx="8">
                  <c:v>3.7650000000000001</c:v>
                </c:pt>
                <c:pt idx="9">
                  <c:v>5.5439999999999996</c:v>
                </c:pt>
                <c:pt idx="10">
                  <c:v>7.2009999999999996</c:v>
                </c:pt>
                <c:pt idx="11">
                  <c:v>8.4939999999999998</c:v>
                </c:pt>
                <c:pt idx="12">
                  <c:v>9.2889999999999997</c:v>
                </c:pt>
                <c:pt idx="13">
                  <c:v>9.3919999999999995</c:v>
                </c:pt>
                <c:pt idx="14">
                  <c:v>9.0559999999999992</c:v>
                </c:pt>
                <c:pt idx="15">
                  <c:v>8.298</c:v>
                </c:pt>
                <c:pt idx="16">
                  <c:v>7.44</c:v>
                </c:pt>
                <c:pt idx="17">
                  <c:v>6.3559999999999999</c:v>
                </c:pt>
                <c:pt idx="18">
                  <c:v>5.3639999999999999</c:v>
                </c:pt>
                <c:pt idx="19">
                  <c:v>4.3449999999999998</c:v>
                </c:pt>
                <c:pt idx="20">
                  <c:v>3.516</c:v>
                </c:pt>
                <c:pt idx="21">
                  <c:v>2.7010000000000001</c:v>
                </c:pt>
                <c:pt idx="22">
                  <c:v>1.9059999999999999</c:v>
                </c:pt>
                <c:pt idx="23">
                  <c:v>1.2529999999999999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15C-48F7-85D9-0DA4C4603E9D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EVLoad(g,j)'!$D$144:$AA$144</c:f>
              <c:numCache>
                <c:formatCode>General</c:formatCode>
                <c:ptCount val="24"/>
                <c:pt idx="0">
                  <c:v>0.61499999999999999</c:v>
                </c:pt>
                <c:pt idx="1">
                  <c:v>0.46500000000000002</c:v>
                </c:pt>
                <c:pt idx="2">
                  <c:v>0.39800000000000002</c:v>
                </c:pt>
                <c:pt idx="3">
                  <c:v>0.312</c:v>
                </c:pt>
                <c:pt idx="4">
                  <c:v>0.26400000000000001</c:v>
                </c:pt>
                <c:pt idx="5">
                  <c:v>0.54400000000000004</c:v>
                </c:pt>
                <c:pt idx="6">
                  <c:v>1.7330000000000001</c:v>
                </c:pt>
                <c:pt idx="7">
                  <c:v>3.9060000000000001</c:v>
                </c:pt>
                <c:pt idx="8">
                  <c:v>6.2869999999999999</c:v>
                </c:pt>
                <c:pt idx="9">
                  <c:v>7.9770000000000003</c:v>
                </c:pt>
                <c:pt idx="10">
                  <c:v>8.8420000000000005</c:v>
                </c:pt>
                <c:pt idx="11">
                  <c:v>9.0670000000000002</c:v>
                </c:pt>
                <c:pt idx="12">
                  <c:v>8.8819999999999997</c:v>
                </c:pt>
                <c:pt idx="13">
                  <c:v>8.2780000000000005</c:v>
                </c:pt>
                <c:pt idx="14">
                  <c:v>7.5190000000000001</c:v>
                </c:pt>
                <c:pt idx="15">
                  <c:v>6.7229999999999999</c:v>
                </c:pt>
                <c:pt idx="16">
                  <c:v>6.0369999999999999</c:v>
                </c:pt>
                <c:pt idx="17">
                  <c:v>5.4119999999999999</c:v>
                </c:pt>
                <c:pt idx="18">
                  <c:v>4.8899999999999997</c:v>
                </c:pt>
                <c:pt idx="19">
                  <c:v>4.2229999999999999</c:v>
                </c:pt>
                <c:pt idx="20">
                  <c:v>3.58</c:v>
                </c:pt>
                <c:pt idx="21">
                  <c:v>2.6989999999999998</c:v>
                </c:pt>
                <c:pt idx="22">
                  <c:v>1.7869999999999999</c:v>
                </c:pt>
                <c:pt idx="23">
                  <c:v>1.1040000000000001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15C-48F7-85D9-0DA4C4603E9D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'10 000 EVLoad(g,j)'!$D$145:$AA$145</c:f>
              <c:numCache>
                <c:formatCode>General</c:formatCode>
                <c:ptCount val="24"/>
                <c:pt idx="0">
                  <c:v>0.67900000000000005</c:v>
                </c:pt>
                <c:pt idx="1">
                  <c:v>0.52</c:v>
                </c:pt>
                <c:pt idx="2">
                  <c:v>0.46600000000000003</c:v>
                </c:pt>
                <c:pt idx="3">
                  <c:v>0.42099999999999999</c:v>
                </c:pt>
                <c:pt idx="4">
                  <c:v>0.41499999999999998</c:v>
                </c:pt>
                <c:pt idx="5">
                  <c:v>0.46200000000000002</c:v>
                </c:pt>
                <c:pt idx="6">
                  <c:v>0.92</c:v>
                </c:pt>
                <c:pt idx="7">
                  <c:v>2.0990000000000002</c:v>
                </c:pt>
                <c:pt idx="8">
                  <c:v>3.7789999999999999</c:v>
                </c:pt>
                <c:pt idx="9">
                  <c:v>5.5830000000000002</c:v>
                </c:pt>
                <c:pt idx="10">
                  <c:v>7.2670000000000003</c:v>
                </c:pt>
                <c:pt idx="11">
                  <c:v>8.5990000000000002</c:v>
                </c:pt>
                <c:pt idx="12">
                  <c:v>9.3889999999999993</c:v>
                </c:pt>
                <c:pt idx="13">
                  <c:v>9.4939999999999998</c:v>
                </c:pt>
                <c:pt idx="14">
                  <c:v>9.1440000000000001</c:v>
                </c:pt>
                <c:pt idx="15">
                  <c:v>8.3889999999999993</c:v>
                </c:pt>
                <c:pt idx="16">
                  <c:v>7.5069999999999997</c:v>
                </c:pt>
                <c:pt idx="17">
                  <c:v>6.4089999999999998</c:v>
                </c:pt>
                <c:pt idx="18">
                  <c:v>5.415</c:v>
                </c:pt>
                <c:pt idx="19">
                  <c:v>4.3710000000000004</c:v>
                </c:pt>
                <c:pt idx="20">
                  <c:v>3.5470000000000002</c:v>
                </c:pt>
                <c:pt idx="21">
                  <c:v>2.7229999999999999</c:v>
                </c:pt>
                <c:pt idx="22">
                  <c:v>1.89</c:v>
                </c:pt>
                <c:pt idx="23">
                  <c:v>1.252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15C-48F7-85D9-0DA4C4603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862320"/>
        <c:axId val="578868080"/>
      </c:lineChart>
      <c:catAx>
        <c:axId val="57886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68080"/>
        <c:crosses val="autoZero"/>
        <c:auto val="1"/>
        <c:lblAlgn val="ctr"/>
        <c:lblOffset val="100"/>
        <c:noMultiLvlLbl val="0"/>
      </c:catAx>
      <c:valAx>
        <c:axId val="578868080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62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'weight(t,j)_'!$N$1</c:f>
              <c:strCache>
                <c:ptCount val="1"/>
                <c:pt idx="0">
                  <c:v>home_cha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'weight(t,j)'!$M$2:$M$22</c:f>
              <c:numCache>
                <c:formatCode>#,##0.00</c:formatCode>
                <c:ptCount val="21"/>
                <c:pt idx="0">
                  <c:v>9.8000000000000004E-2</c:v>
                </c:pt>
                <c:pt idx="1">
                  <c:v>9.8000000000000004E-2</c:v>
                </c:pt>
                <c:pt idx="2">
                  <c:v>9.8000000000000004E-2</c:v>
                </c:pt>
                <c:pt idx="3">
                  <c:v>9.8000000000000004E-2</c:v>
                </c:pt>
                <c:pt idx="4">
                  <c:v>9.799999999999999E-2</c:v>
                </c:pt>
                <c:pt idx="5">
                  <c:v>9.8000000000000004E-2</c:v>
                </c:pt>
                <c:pt idx="6">
                  <c:v>9.799999999999999E-2</c:v>
                </c:pt>
                <c:pt idx="7">
                  <c:v>0.11</c:v>
                </c:pt>
                <c:pt idx="8">
                  <c:v>9.8000000000000004E-2</c:v>
                </c:pt>
                <c:pt idx="9">
                  <c:v>9.7999999999999976E-2</c:v>
                </c:pt>
                <c:pt idx="10">
                  <c:v>9.799999999999999E-2</c:v>
                </c:pt>
                <c:pt idx="11">
                  <c:v>9.8000000000000004E-2</c:v>
                </c:pt>
                <c:pt idx="12">
                  <c:v>9.7999999999999976E-2</c:v>
                </c:pt>
                <c:pt idx="13">
                  <c:v>9.7999999999999976E-2</c:v>
                </c:pt>
                <c:pt idx="14">
                  <c:v>9.7999999999999976E-2</c:v>
                </c:pt>
                <c:pt idx="15">
                  <c:v>9.7999999999999976E-2</c:v>
                </c:pt>
                <c:pt idx="16">
                  <c:v>9.7999999999999976E-2</c:v>
                </c:pt>
                <c:pt idx="17">
                  <c:v>9.7999999999999976E-2</c:v>
                </c:pt>
                <c:pt idx="18">
                  <c:v>9.7999999999999976E-2</c:v>
                </c:pt>
                <c:pt idx="19">
                  <c:v>9.7999999999999976E-2</c:v>
                </c:pt>
                <c:pt idx="20">
                  <c:v>9.7999999999999976E-2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9-44A1-9091-ACDF81A40C40}"/>
            </c:ext>
          </c:extLst>
        </c:ser>
        <c:ser>
          <c:idx val="1"/>
          <c:order val="1"/>
          <c:tx>
            <c:strRef>
              <c:f>'weight(t,j)_'!$O$1</c:f>
              <c:strCache>
                <c:ptCount val="1"/>
                <c:pt idx="0">
                  <c:v>dest_cha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'weight(t,j)'!$N$2:$N$22</c:f>
              <c:numCache>
                <c:formatCode>#,##0.00</c:formatCode>
                <c:ptCount val="21"/>
                <c:pt idx="0">
                  <c:v>0.14599999999999999</c:v>
                </c:pt>
                <c:pt idx="1">
                  <c:v>0.20179999999999995</c:v>
                </c:pt>
                <c:pt idx="2">
                  <c:v>0.25279999999999997</c:v>
                </c:pt>
                <c:pt idx="3">
                  <c:v>0.30379999999999996</c:v>
                </c:pt>
                <c:pt idx="4">
                  <c:v>0.35479999999999989</c:v>
                </c:pt>
                <c:pt idx="5">
                  <c:v>0.40579999999999983</c:v>
                </c:pt>
                <c:pt idx="6">
                  <c:v>0.44659999999999994</c:v>
                </c:pt>
                <c:pt idx="7">
                  <c:v>0.48709999999999998</c:v>
                </c:pt>
                <c:pt idx="8">
                  <c:v>0.50780000000000003</c:v>
                </c:pt>
                <c:pt idx="9">
                  <c:v>0.5230999999999999</c:v>
                </c:pt>
                <c:pt idx="10">
                  <c:v>0.53329999999999989</c:v>
                </c:pt>
                <c:pt idx="11">
                  <c:v>0.54349999999999987</c:v>
                </c:pt>
                <c:pt idx="12">
                  <c:v>0.54859999999999987</c:v>
                </c:pt>
                <c:pt idx="13">
                  <c:v>0.54859999999999987</c:v>
                </c:pt>
                <c:pt idx="14">
                  <c:v>0.54859999999999987</c:v>
                </c:pt>
                <c:pt idx="15">
                  <c:v>0.54859999999999987</c:v>
                </c:pt>
                <c:pt idx="16">
                  <c:v>0.54859999999999987</c:v>
                </c:pt>
                <c:pt idx="17">
                  <c:v>0.54859999999999987</c:v>
                </c:pt>
                <c:pt idx="18">
                  <c:v>0.54859999999999987</c:v>
                </c:pt>
                <c:pt idx="19">
                  <c:v>0.54859999999999987</c:v>
                </c:pt>
                <c:pt idx="20">
                  <c:v>0.54859999999999987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9-44A1-9091-ACDF81A40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504543"/>
        <c:axId val="520507903"/>
      </c:barChart>
      <c:catAx>
        <c:axId val="520504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07903"/>
        <c:crosses val="autoZero"/>
        <c:auto val="1"/>
        <c:lblAlgn val="ctr"/>
        <c:lblOffset val="100"/>
        <c:noMultiLvlLbl val="0"/>
      </c:catAx>
      <c:valAx>
        <c:axId val="520507903"/>
        <c:scaling>
          <c:orientation val="minMax"/>
          <c:max val="0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04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'chrg_dens_cost(t)'!$Z$1</c:f>
              <c:strCache>
                <c:ptCount val="1"/>
                <c:pt idx="0">
                  <c:v>cost_new_Chrg_CHA00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'chrg_dens_cost(t)'!$Z$3:$Z$17</c:f>
              <c:numCache>
                <c:formatCode>0.00E+00</c:formatCode>
                <c:ptCount val="15"/>
                <c:pt idx="0">
                  <c:v>211841693.12899995</c:v>
                </c:pt>
                <c:pt idx="1">
                  <c:v>261836332.70744404</c:v>
                </c:pt>
                <c:pt idx="2">
                  <c:v>314639993.13677847</c:v>
                </c:pt>
                <c:pt idx="3">
                  <c:v>370376220.49243629</c:v>
                </c:pt>
                <c:pt idx="4">
                  <c:v>429173445.49561048</c:v>
                </c:pt>
                <c:pt idx="5">
                  <c:v>491165165.40053213</c:v>
                </c:pt>
                <c:pt idx="6">
                  <c:v>556490132.39880323</c:v>
                </c:pt>
                <c:pt idx="7">
                  <c:v>625292548.76810932</c:v>
                </c:pt>
                <c:pt idx="8">
                  <c:v>697722269.00041485</c:v>
                </c:pt>
                <c:pt idx="9">
                  <c:v>773935009.15276933</c:v>
                </c:pt>
                <c:pt idx="10">
                  <c:v>854092563.67216182</c:v>
                </c:pt>
                <c:pt idx="11">
                  <c:v>938363029.95448256</c:v>
                </c:pt>
                <c:pt idx="12">
                  <c:v>1026921040.906438</c:v>
                </c:pt>
                <c:pt idx="13">
                  <c:v>1119948005.7885494</c:v>
                </c:pt>
                <c:pt idx="14">
                  <c:v>1217632359.6267734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0-45F0-B186-CA189617405F}"/>
            </c:ext>
          </c:extLst>
        </c:ser>
        <c:ser>
          <c:idx val="1"/>
          <c:order val="1"/>
          <c:tx>
            <c:strRef>
              <c:f>'chrg_dens_cost(t)'!$AA$1</c:f>
              <c:strCache>
                <c:ptCount val="1"/>
                <c:pt idx="0">
                  <c:v>cost_new_Chrg_CHA01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'chrg_dens_cost(t)'!$AA$3:$AA$17</c:f>
              <c:numCache>
                <c:formatCode>0.00E+00</c:formatCode>
                <c:ptCount val="15"/>
                <c:pt idx="0">
                  <c:v>148389014.8070001</c:v>
                </c:pt>
                <c:pt idx="1">
                  <c:v>183408822.30145198</c:v>
                </c:pt>
                <c:pt idx="2">
                  <c:v>220396268.13224486</c:v>
                </c:pt>
                <c:pt idx="3">
                  <c:v>259437892.77281374</c:v>
                </c:pt>
                <c:pt idx="4">
                  <c:v>300623658.25049818</c:v>
                </c:pt>
                <c:pt idx="5">
                  <c:v>344047075.55334777</c:v>
                </c:pt>
                <c:pt idx="6">
                  <c:v>389805336.60194302</c:v>
                </c:pt>
                <c:pt idx="7">
                  <c:v>437999450.94545579</c:v>
                </c:pt>
                <c:pt idx="8">
                  <c:v>488734387.3466379</c:v>
                </c:pt>
                <c:pt idx="9">
                  <c:v>542119220.42604053</c:v>
                </c:pt>
                <c:pt idx="10">
                  <c:v>598267282.54159379</c:v>
                </c:pt>
                <c:pt idx="11">
                  <c:v>657296321.08569717</c:v>
                </c:pt>
                <c:pt idx="12">
                  <c:v>719328661.38816118</c:v>
                </c:pt>
                <c:pt idx="13">
                  <c:v>784491375.41979504</c:v>
                </c:pt>
                <c:pt idx="14">
                  <c:v>852916456.49807656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50-45F0-B186-CA189617405F}"/>
            </c:ext>
          </c:extLst>
        </c:ser>
        <c:ser>
          <c:idx val="2"/>
          <c:order val="2"/>
          <c:tx>
            <c:strRef>
              <c:f>'chrg_dens_cost(t)'!$AB$1</c:f>
              <c:strCache>
                <c:ptCount val="1"/>
                <c:pt idx="0">
                  <c:v>cost_new_Chrg_CHA11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'chrg_dens_cost(t)'!$AB$3:$AB$17</c:f>
              <c:numCache>
                <c:formatCode>0.00E+00</c:formatCode>
                <c:ptCount val="15"/>
                <c:pt idx="0">
                  <c:v>158323279.10300007</c:v>
                </c:pt>
                <c:pt idx="1">
                  <c:v>195687572.97130799</c:v>
                </c:pt>
                <c:pt idx="2">
                  <c:v>235151233.52052182</c:v>
                </c:pt>
                <c:pt idx="3">
                  <c:v>276806594.88701403</c:v>
                </c:pt>
                <c:pt idx="4">
                  <c:v>320749641.82532775</c:v>
                </c:pt>
                <c:pt idx="5">
                  <c:v>367080145.64454162</c:v>
                </c:pt>
                <c:pt idx="6">
                  <c:v>415901805.0152657</c:v>
                </c:pt>
                <c:pt idx="7">
                  <c:v>467322391.81715286</c:v>
                </c:pt>
                <c:pt idx="8">
                  <c:v>521453902.20263988</c:v>
                </c:pt>
                <c:pt idx="9">
                  <c:v>578412713.05862117</c:v>
                </c:pt>
                <c:pt idx="10">
                  <c:v>638319744.05397749</c:v>
                </c:pt>
                <c:pt idx="11">
                  <c:v>701300625.4673028</c:v>
                </c:pt>
                <c:pt idx="12">
                  <c:v>767485871.99578083</c:v>
                </c:pt>
                <c:pt idx="13">
                  <c:v>837011062.75304604</c:v>
                </c:pt>
                <c:pt idx="14">
                  <c:v>910017027.67095006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50-45F0-B186-CA189617405F}"/>
            </c:ext>
          </c:extLst>
        </c:ser>
        <c:ser>
          <c:idx val="3"/>
          <c:order val="3"/>
          <c:tx>
            <c:strRef>
              <c:f>'chrg_dens_cost(t)'!$AC$1</c:f>
              <c:strCache>
                <c:ptCount val="1"/>
                <c:pt idx="0">
                  <c:v>cost_new_Chrg_CHA12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'chrg_dens_cost(t)'!$AC$3:$AC$17</c:f>
              <c:numCache>
                <c:formatCode>0.00E+00</c:formatCode>
                <c:ptCount val="15"/>
                <c:pt idx="0">
                  <c:v>94870600.781000048</c:v>
                </c:pt>
                <c:pt idx="1">
                  <c:v>117260062.56531592</c:v>
                </c:pt>
                <c:pt idx="2">
                  <c:v>140907508.51598805</c:v>
                </c:pt>
                <c:pt idx="3">
                  <c:v>165868267.1673916</c:v>
                </c:pt>
                <c:pt idx="4">
                  <c:v>192199854.58021495</c:v>
                </c:pt>
                <c:pt idx="5">
                  <c:v>219962055.79735726</c:v>
                </c:pt>
                <c:pt idx="6">
                  <c:v>249217009.21840593</c:v>
                </c:pt>
                <c:pt idx="7">
                  <c:v>280029293.99449939</c:v>
                </c:pt>
                <c:pt idx="8">
                  <c:v>312466020.54886204</c:v>
                </c:pt>
                <c:pt idx="9">
                  <c:v>346596924.33189249</c:v>
                </c:pt>
                <c:pt idx="10">
                  <c:v>382494462.92340851</c:v>
                </c:pt>
                <c:pt idx="11">
                  <c:v>420233916.59851897</c:v>
                </c:pt>
                <c:pt idx="12">
                  <c:v>459893492.47750473</c:v>
                </c:pt>
                <c:pt idx="13">
                  <c:v>501554432.38429016</c:v>
                </c:pt>
                <c:pt idx="14">
                  <c:v>545301124.54225349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50-45F0-B186-CA189617405F}"/>
            </c:ext>
          </c:extLst>
        </c:ser>
        <c:ser>
          <c:idx val="4"/>
          <c:order val="4"/>
          <c:tx>
            <c:strRef>
              <c:f>'chrg_dens_cost(t)'!$AD$1</c:f>
              <c:strCache>
                <c:ptCount val="1"/>
                <c:pt idx="0">
                  <c:v>cost_new_Chrg_CHA22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'chrg_dens_cost(t)'!$AD$3:$AD$17</c:f>
              <c:numCache>
                <c:formatCode>0.00E+00</c:formatCode>
                <c:ptCount val="15"/>
                <c:pt idx="0">
                  <c:v>104804865.07700005</c:v>
                </c:pt>
                <c:pt idx="1">
                  <c:v>129538813.23517193</c:v>
                </c:pt>
                <c:pt idx="2">
                  <c:v>155662473.90426502</c:v>
                </c:pt>
                <c:pt idx="3">
                  <c:v>183236969.28159189</c:v>
                </c:pt>
                <c:pt idx="4">
                  <c:v>212325838.15504459</c:v>
                </c:pt>
                <c:pt idx="5">
                  <c:v>242995125.88855112</c:v>
                </c:pt>
                <c:pt idx="6">
                  <c:v>275313477.63172859</c:v>
                </c:pt>
                <c:pt idx="7">
                  <c:v>309352234.86619639</c:v>
                </c:pt>
                <c:pt idx="8">
                  <c:v>345185535.40486407</c:v>
                </c:pt>
                <c:pt idx="9">
                  <c:v>382890416.96447313</c:v>
                </c:pt>
                <c:pt idx="10">
                  <c:v>422546924.43579233</c:v>
                </c:pt>
                <c:pt idx="11">
                  <c:v>464238220.98012447</c:v>
                </c:pt>
                <c:pt idx="12">
                  <c:v>508050703.08512431</c:v>
                </c:pt>
                <c:pt idx="13">
                  <c:v>554074119.71754122</c:v>
                </c:pt>
                <c:pt idx="14">
                  <c:v>602401695.71512687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750-45F0-B186-CA189617405F}"/>
            </c:ext>
          </c:extLst>
        </c:ser>
        <c:ser>
          <c:idx val="5"/>
          <c:order val="5"/>
          <c:tx>
            <c:strRef>
              <c:f>'chrg_dens_cost(t)'!$AE$1</c:f>
              <c:strCache>
                <c:ptCount val="1"/>
                <c:pt idx="0">
                  <c:v>cost_new_Chrg_CHA02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'chrg_dens_cost(t)'!$AE$3:$AE$17</c:f>
              <c:numCache>
                <c:formatCode>0.00E+00</c:formatCode>
                <c:ptCount val="15"/>
                <c:pt idx="0">
                  <c:v>84936336.485000059</c:v>
                </c:pt>
                <c:pt idx="1">
                  <c:v>104981311.89545992</c:v>
                </c:pt>
                <c:pt idx="2">
                  <c:v>126152543.12771109</c:v>
                </c:pt>
                <c:pt idx="3">
                  <c:v>148499565.0531913</c:v>
                </c:pt>
                <c:pt idx="4">
                  <c:v>172073871.00538537</c:v>
                </c:pt>
                <c:pt idx="5">
                  <c:v>196928985.70616335</c:v>
                </c:pt>
                <c:pt idx="6">
                  <c:v>223120540.80508327</c:v>
                </c:pt>
                <c:pt idx="7">
                  <c:v>250706353.12280226</c:v>
                </c:pt>
                <c:pt idx="8">
                  <c:v>279746505.69286007</c:v>
                </c:pt>
                <c:pt idx="9">
                  <c:v>310303431.69931173</c:v>
                </c:pt>
                <c:pt idx="10">
                  <c:v>342442001.41102481</c:v>
                </c:pt>
                <c:pt idx="11">
                  <c:v>376229612.2169134</c:v>
                </c:pt>
                <c:pt idx="12">
                  <c:v>411736281.86988509</c:v>
                </c:pt>
                <c:pt idx="13">
                  <c:v>449034745.05103916</c:v>
                </c:pt>
                <c:pt idx="14">
                  <c:v>488200553.36937994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750-45F0-B186-CA189617405F}"/>
            </c:ext>
          </c:extLst>
        </c:ser>
        <c:ser>
          <c:idx val="6"/>
          <c:order val="6"/>
          <c:tx>
            <c:strRef>
              <c:f>'chrg_dens_cost(t)'!$AF$1</c:f>
              <c:strCache>
                <c:ptCount val="1"/>
                <c:pt idx="0">
                  <c:v>sce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'chrg_dens_cost(t)'!$AF$3:$AF$17</c:f>
              <c:numCache>
                <c:formatCode>0.00E+00</c:formatCode>
                <c:ptCount val="15"/>
                <c:pt idx="0">
                  <c:v>128432889.95309505</c:v>
                </c:pt>
                <c:pt idx="1">
                  <c:v>158002025.9876506</c:v>
                </c:pt>
                <c:pt idx="2">
                  <c:v>188857222.20960152</c:v>
                </c:pt>
                <c:pt idx="3">
                  <c:v>220984476.46052906</c:v>
                </c:pt>
                <c:pt idx="4">
                  <c:v>254358466.28686872</c:v>
                </c:pt>
                <c:pt idx="5">
                  <c:v>288940378.01307195</c:v>
                </c:pt>
                <c:pt idx="6">
                  <c:v>324675337.42519569</c:v>
                </c:pt>
                <c:pt idx="7">
                  <c:v>361489361.10565162</c:v>
                </c:pt>
                <c:pt idx="8">
                  <c:v>399285728.72099859</c:v>
                </c:pt>
                <c:pt idx="9">
                  <c:v>437940652.89215642</c:v>
                </c:pt>
                <c:pt idx="10">
                  <c:v>477298093.20348412</c:v>
                </c:pt>
                <c:pt idx="11">
                  <c:v>517163522.47790432</c:v>
                </c:pt>
                <c:pt idx="12">
                  <c:v>557296404.03339732</c:v>
                </c:pt>
                <c:pt idx="13">
                  <c:v>597401074.68837082</c:v>
                </c:pt>
                <c:pt idx="14">
                  <c:v>637115644.95409131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750-45F0-B186-CA1896174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375759"/>
        <c:axId val="326371183"/>
      </c:lineChart>
      <c:catAx>
        <c:axId val="32637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71183"/>
        <c:crosses val="autoZero"/>
        <c:auto val="1"/>
        <c:lblAlgn val="ctr"/>
        <c:lblOffset val="100"/>
        <c:noMultiLvlLbl val="0"/>
      </c:catAx>
      <c:valAx>
        <c:axId val="32637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37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analysis_2!$H$1</c:f>
              <c:strCache>
                <c:ptCount val="1"/>
                <c:pt idx="0">
                  <c:v>yearly opmaintCost($)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analysis_2!$C$2:$C$9</c:f>
              <c:strCache>
                <c:ptCount val="8"/>
                <c:pt idx="0">
                  <c:v>coal</c:v>
                </c:pt>
                <c:pt idx="1">
                  <c:v>naturalGas</c:v>
                </c:pt>
                <c:pt idx="2">
                  <c:v>bioMass</c:v>
                </c:pt>
                <c:pt idx="3">
                  <c:v>geoThermal</c:v>
                </c:pt>
                <c:pt idx="4">
                  <c:v>hydroRiver</c:v>
                </c:pt>
                <c:pt idx="5">
                  <c:v>hydroDam</c:v>
                </c:pt>
                <c:pt idx="6">
                  <c:v>wind</c:v>
                </c:pt>
                <c:pt idx="7">
                  <c:v>solar</c:v>
                </c:pt>
              </c:strCache>
            </c:strRef>
          </c:cat>
          <c:val>
            <c:numRef>
              <c:f>analysis_2!$H$2:$H$9</c:f>
              <c:numCache>
                <c:formatCode>#,##0</c:formatCode>
                <c:ptCount val="8"/>
                <c:pt idx="0">
                  <c:v>477739.72602739732</c:v>
                </c:pt>
                <c:pt idx="1">
                  <c:v>193392.42546333605</c:v>
                </c:pt>
                <c:pt idx="2">
                  <c:v>569400.89123617765</c:v>
                </c:pt>
                <c:pt idx="3">
                  <c:v>219178.08219178082</c:v>
                </c:pt>
                <c:pt idx="4">
                  <c:v>647260.27397260279</c:v>
                </c:pt>
                <c:pt idx="5">
                  <c:v>610567.51467710384</c:v>
                </c:pt>
                <c:pt idx="6">
                  <c:v>481409.00195694726</c:v>
                </c:pt>
                <c:pt idx="7">
                  <c:v>197260.27397260276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D4-41AF-8F36-074E8FA37433}"/>
            </c:ext>
          </c:extLst>
        </c:ser>
        <c:ser>
          <c:idx val="1"/>
          <c:order val="1"/>
          <c:tx>
            <c:strRef>
              <c:f>analysis_2!$I$1</c:f>
              <c:strCache>
                <c:ptCount val="1"/>
                <c:pt idx="0">
                  <c:v>yearl prodCost($)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analysis_2!$C$2:$C$9</c:f>
              <c:strCache>
                <c:ptCount val="8"/>
                <c:pt idx="0">
                  <c:v>coal</c:v>
                </c:pt>
                <c:pt idx="1">
                  <c:v>naturalGas</c:v>
                </c:pt>
                <c:pt idx="2">
                  <c:v>bioMass</c:v>
                </c:pt>
                <c:pt idx="3">
                  <c:v>geoThermal</c:v>
                </c:pt>
                <c:pt idx="4">
                  <c:v>hydroRiver</c:v>
                </c:pt>
                <c:pt idx="5">
                  <c:v>hydroDam</c:v>
                </c:pt>
                <c:pt idx="6">
                  <c:v>wind</c:v>
                </c:pt>
                <c:pt idx="7">
                  <c:v>solar</c:v>
                </c:pt>
              </c:strCache>
            </c:strRef>
          </c:cat>
          <c:val>
            <c:numRef>
              <c:f>analysis_2!$I$2:$I$9</c:f>
              <c:numCache>
                <c:formatCode>#,##0</c:formatCode>
                <c:ptCount val="8"/>
                <c:pt idx="0">
                  <c:v>302040</c:v>
                </c:pt>
                <c:pt idx="1">
                  <c:v>231840</c:v>
                </c:pt>
                <c:pt idx="2">
                  <c:v>684000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D4-41AF-8F36-074E8FA37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330727568"/>
        <c:axId val="330746288"/>
      </c:barChart>
      <c:catAx>
        <c:axId val="33072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746288"/>
        <c:crosses val="autoZero"/>
        <c:auto val="1"/>
        <c:lblAlgn val="ctr"/>
        <c:lblOffset val="100"/>
        <c:noMultiLvlLbl val="0"/>
      </c:catAx>
      <c:valAx>
        <c:axId val="330746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7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648583177520235"/>
          <c:y val="0.89409667541557303"/>
          <c:w val="0.57190083367997058"/>
          <c:h val="8.37171916010498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672216016602505"/>
          <c:y val="8.3749999999999991E-2"/>
          <c:w val="0.70489726026601474"/>
          <c:h val="0.5747754447360746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analysis_2!$C$2:$C$9</c:f>
              <c:strCache>
                <c:ptCount val="8"/>
                <c:pt idx="0">
                  <c:v>coal</c:v>
                </c:pt>
                <c:pt idx="1">
                  <c:v>naturalGas</c:v>
                </c:pt>
                <c:pt idx="2">
                  <c:v>bioMass</c:v>
                </c:pt>
                <c:pt idx="3">
                  <c:v>geoThermal</c:v>
                </c:pt>
                <c:pt idx="4">
                  <c:v>hydroRiver</c:v>
                </c:pt>
                <c:pt idx="5">
                  <c:v>hydroDam</c:v>
                </c:pt>
                <c:pt idx="6">
                  <c:v>wind</c:v>
                </c:pt>
                <c:pt idx="7">
                  <c:v>solar</c:v>
                </c:pt>
              </c:strCache>
            </c:strRef>
          </c:cat>
          <c:val>
            <c:numRef>
              <c:f>analysis_2!$G$2:$G$9</c:f>
              <c:numCache>
                <c:formatCode>#,##0</c:formatCode>
                <c:ptCount val="8"/>
                <c:pt idx="0">
                  <c:v>11558219.178082192</c:v>
                </c:pt>
                <c:pt idx="1">
                  <c:v>5656728.4448025795</c:v>
                </c:pt>
                <c:pt idx="2">
                  <c:v>15185674.203663973</c:v>
                </c:pt>
                <c:pt idx="3">
                  <c:v>11187214.611872146</c:v>
                </c:pt>
                <c:pt idx="4">
                  <c:v>31849315.068493154</c:v>
                </c:pt>
                <c:pt idx="5">
                  <c:v>25045009.784735817</c:v>
                </c:pt>
                <c:pt idx="6">
                  <c:v>18786692.759295501</c:v>
                </c:pt>
                <c:pt idx="7">
                  <c:v>12772602.739726029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A-4D43-B9E2-575C68033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27"/>
        <c:axId val="201582112"/>
        <c:axId val="201590752"/>
      </c:barChart>
      <c:catAx>
        <c:axId val="20158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90752"/>
        <c:crosses val="autoZero"/>
        <c:auto val="1"/>
        <c:lblAlgn val="ctr"/>
        <c:lblOffset val="100"/>
        <c:noMultiLvlLbl val="0"/>
      </c:catAx>
      <c:valAx>
        <c:axId val="20159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 sz="1000" b="1" i="0" u="none" strike="noStrike" kern="1200" spc="0" baseline="0">
                    <a:solidFill>
                      <a:sysClr val="windowText" lastClr="000000"/>
                    </a:solidFill>
                  </a:rPr>
                  <a:t>investment cost ($)</a:t>
                </a:r>
                <a:endParaRPr lang="en-GB" sz="1000" b="1" i="0" u="none" strike="noStrike" kern="1200" spc="0" baseline="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2112"/>
        <c:crosses val="autoZero"/>
        <c:crossBetween val="between"/>
      </c:valAx>
      <c:spPr>
        <a:noFill/>
        <a:ln w="0">
          <a:solidFill>
            <a:schemeClr val="bg1"/>
          </a:solidFill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Total costs (20 years)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546981627296588"/>
          <c:y val="0.17171296296296296"/>
          <c:w val="0.81397462817147859"/>
          <c:h val="0.48681248177311159"/>
        </c:manualLayout>
      </c:layout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analysis_2!$C$2:$C$9</c:f>
              <c:strCache>
                <c:ptCount val="8"/>
                <c:pt idx="0">
                  <c:v>coal</c:v>
                </c:pt>
                <c:pt idx="1">
                  <c:v>naturalGas</c:v>
                </c:pt>
                <c:pt idx="2">
                  <c:v>bioMass</c:v>
                </c:pt>
                <c:pt idx="3">
                  <c:v>geoThermal</c:v>
                </c:pt>
                <c:pt idx="4">
                  <c:v>hydroRiver</c:v>
                </c:pt>
                <c:pt idx="5">
                  <c:v>hydroDam</c:v>
                </c:pt>
                <c:pt idx="6">
                  <c:v>wind</c:v>
                </c:pt>
                <c:pt idx="7">
                  <c:v>solar</c:v>
                </c:pt>
              </c:strCache>
            </c:strRef>
          </c:cat>
          <c:val>
            <c:numRef>
              <c:f>analysis_2!$G$2:$G$9</c:f>
              <c:numCache>
                <c:formatCode>#,##0</c:formatCode>
                <c:ptCount val="8"/>
                <c:pt idx="0">
                  <c:v>11558219.178082192</c:v>
                </c:pt>
                <c:pt idx="1">
                  <c:v>5656728.4448025795</c:v>
                </c:pt>
                <c:pt idx="2">
                  <c:v>15185674.203663973</c:v>
                </c:pt>
                <c:pt idx="3">
                  <c:v>11187214.611872146</c:v>
                </c:pt>
                <c:pt idx="4">
                  <c:v>31849315.068493154</c:v>
                </c:pt>
                <c:pt idx="5">
                  <c:v>25045009.784735817</c:v>
                </c:pt>
                <c:pt idx="6">
                  <c:v>18786692.759295501</c:v>
                </c:pt>
                <c:pt idx="7">
                  <c:v>12772602.739726029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52-41E4-AAD4-277C6F22D8CC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analysis_2!$AE$2:$AE$9</c:f>
              <c:numCache>
                <c:formatCode>#,##0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52-41E4-AAD4-277C6F22D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201582112"/>
        <c:axId val="201590752"/>
      </c:barChart>
      <c:catAx>
        <c:axId val="20158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90752"/>
        <c:crosses val="autoZero"/>
        <c:auto val="1"/>
        <c:lblAlgn val="ctr"/>
        <c:lblOffset val="100"/>
        <c:noMultiLvlLbl val="0"/>
      </c:catAx>
      <c:valAx>
        <c:axId val="20159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58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analysis_2!$AL$2:$AL$9</c:f>
              <c:strCache>
                <c:ptCount val="8"/>
                <c:pt idx="0">
                  <c:v>coal</c:v>
                </c:pt>
                <c:pt idx="1">
                  <c:v>naturalGas</c:v>
                </c:pt>
                <c:pt idx="2">
                  <c:v>bioMass</c:v>
                </c:pt>
                <c:pt idx="3">
                  <c:v>geoThermal</c:v>
                </c:pt>
                <c:pt idx="4">
                  <c:v>hydroRiver</c:v>
                </c:pt>
                <c:pt idx="5">
                  <c:v>hydroDam</c:v>
                </c:pt>
                <c:pt idx="6">
                  <c:v>wind</c:v>
                </c:pt>
                <c:pt idx="7">
                  <c:v>solar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7104945028114209E-2"/>
                  <c:y val="6.6100795624437492E-2"/>
                </c:manualLayout>
              </c:layout>
              <c:tx>
                <c:rich>
                  <a:bodyPr/>
                  <a:lstStyle/>
                  <a:p>
                    <a:fld id="{99908A5E-F3F6-4235-83A2-223A21437C0B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D8E1-43E1-8C92-5B7AD3D47660}"/>
                </c:ext>
              </c:extLst>
            </c:dLbl>
            <c:dLbl>
              <c:idx val="1"/>
              <c:layout>
                <c:manualLayout>
                  <c:x val="1.9241450306550691E-2"/>
                  <c:y val="3.9383285688429547E-2"/>
                </c:manualLayout>
              </c:layout>
              <c:tx>
                <c:rich>
                  <a:bodyPr/>
                  <a:lstStyle/>
                  <a:p>
                    <a:fld id="{95C7C418-B0EF-4502-AD1A-CC5F076BA318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D8E1-43E1-8C92-5B7AD3D47660}"/>
                </c:ext>
              </c:extLst>
            </c:dLbl>
            <c:dLbl>
              <c:idx val="2"/>
              <c:layout>
                <c:manualLayout>
                  <c:x val="-2.6521011913056561E-2"/>
                  <c:y val="-7.3972741991069374E-2"/>
                </c:manualLayout>
              </c:layout>
              <c:tx>
                <c:rich>
                  <a:bodyPr/>
                  <a:lstStyle/>
                  <a:p>
                    <a:fld id="{C0456EAD-30B1-4498-AC91-4FF2E30233A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A-D8E1-43E1-8C92-5B7AD3D47660}"/>
                </c:ext>
              </c:extLst>
            </c:dLbl>
            <c:dLbl>
              <c:idx val="3"/>
              <c:layout>
                <c:manualLayout>
                  <c:x val="-8.1093136733024818E-2"/>
                  <c:y val="-0.12435319873751348"/>
                </c:manualLayout>
              </c:layout>
              <c:tx>
                <c:rich>
                  <a:bodyPr/>
                  <a:lstStyle/>
                  <a:p>
                    <a:fld id="{8033BA38-4E33-4060-81F6-224E8787E342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D8E1-43E1-8C92-5B7AD3D47660}"/>
                </c:ext>
              </c:extLst>
            </c:dLbl>
            <c:dLbl>
              <c:idx val="4"/>
              <c:layout>
                <c:manualLayout>
                  <c:x val="-0.1609341645550271"/>
                  <c:y val="-6.7675184897763987E-2"/>
                </c:manualLayout>
              </c:layout>
              <c:tx>
                <c:rich>
                  <a:bodyPr/>
                  <a:lstStyle/>
                  <a:p>
                    <a:fld id="{9952D023-A28A-40F7-B235-782A694A2CB1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D8E1-43E1-8C92-5B7AD3D47660}"/>
                </c:ext>
              </c:extLst>
            </c:dLbl>
            <c:dLbl>
              <c:idx val="5"/>
              <c:layout>
                <c:manualLayout>
                  <c:x val="-1.9666047161295691E-3"/>
                  <c:y val="-0.10388613818427049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9E098AC-4E62-452D-B7DB-59884BAD87C5}" type="CELLRANGE">
                      <a:rPr lang="en-US"/>
                      <a:pPr>
                        <a:defRPr/>
                      </a:pPr>
                      <a:t>[CELLRANGE]</a:t>
                    </a:fld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9481195799643661E-2"/>
                      <c:h val="5.3482127582556258E-2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D8E1-43E1-8C92-5B7AD3D47660}"/>
                </c:ext>
              </c:extLst>
            </c:dLbl>
            <c:dLbl>
              <c:idx val="6"/>
              <c:layout>
                <c:manualLayout>
                  <c:x val="-9.593073459018521E-2"/>
                  <c:y val="-3.9336177977889131E-2"/>
                </c:manualLayout>
              </c:layout>
              <c:tx>
                <c:rich>
                  <a:bodyPr/>
                  <a:lstStyle/>
                  <a:p>
                    <a:fld id="{5404E248-D321-4DD3-898C-6AE2CAA19344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D8E1-43E1-8C92-5B7AD3D47660}"/>
                </c:ext>
              </c:extLst>
            </c:dLbl>
            <c:dLbl>
              <c:idx val="7"/>
              <c:layout>
                <c:manualLayout>
                  <c:x val="-8.2663876485658233E-2"/>
                  <c:y val="-7.0823963444416618E-2"/>
                </c:manualLayout>
              </c:layout>
              <c:tx>
                <c:rich>
                  <a:bodyPr/>
                  <a:lstStyle/>
                  <a:p>
                    <a:fld id="{7B623908-2DE6-45C6-9530-A94936B79FFA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D8E1-43E1-8C92-5B7AD3D4766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analysis_2!$AH$2:$AH$9</c:f>
              <c:numCache>
                <c:formatCode>0.000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xVal>
          <c:yVal>
            <c:numRef>
              <c:f>analysis_2!$AK$2:$AK$9</c:f>
              <c:numCache>
                <c:formatCode>0.000</c:formatCode>
                <c:ptCount val="8"/>
                <c:pt idx="0">
                  <c:v>1</c:v>
                </c:pt>
                <c:pt idx="1">
                  <c:v>0.59158415841584155</c:v>
                </c:pt>
                <c:pt idx="2">
                  <c:v>0.26980198019801982</c:v>
                </c:pt>
                <c:pt idx="3">
                  <c:v>3.2178217821782179E-2</c:v>
                </c:pt>
                <c:pt idx="4">
                  <c:v>1.4851485148514851E-2</c:v>
                </c:pt>
                <c:pt idx="5">
                  <c:v>1.4851485148514851E-2</c:v>
                </c:pt>
                <c:pt idx="6">
                  <c:v>0</c:v>
                </c:pt>
                <c:pt idx="7">
                  <c:v>1.4851485148514851E-2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analysis_2!$AL$2:$AL$9</c15:f>
                <c15:dlblRangeCache>
                  <c:ptCount val="8"/>
                  <c:pt idx="0">
                    <c:v>coal</c:v>
                  </c:pt>
                  <c:pt idx="1">
                    <c:v>naturalGas</c:v>
                  </c:pt>
                  <c:pt idx="2">
                    <c:v>bioMass</c:v>
                  </c:pt>
                  <c:pt idx="3">
                    <c:v>geoThermal</c:v>
                  </c:pt>
                  <c:pt idx="4">
                    <c:v>hydroRiver</c:v>
                  </c:pt>
                  <c:pt idx="5">
                    <c:v>hydroDam</c:v>
                  </c:pt>
                  <c:pt idx="6">
                    <c:v>wind</c:v>
                  </c:pt>
                  <c:pt idx="7">
                    <c:v>solar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D8E1-43E1-8C92-5B7AD3D47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724208"/>
        <c:axId val="330720848"/>
      </c:scatterChart>
      <c:valAx>
        <c:axId val="330724208"/>
        <c:scaling>
          <c:orientation val="minMax"/>
          <c:max val="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Cost (with</a:t>
                </a:r>
                <a:r>
                  <a:rPr lang="tr-TR" baseline="0"/>
                  <a:t> </a:t>
                </a:r>
                <a:r>
                  <a:rPr lang="tr-TR"/>
                  <a:t>Investment)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720848"/>
        <c:crosses val="autoZero"/>
        <c:crossBetween val="midCat"/>
        <c:majorUnit val="0.1"/>
      </c:valAx>
      <c:valAx>
        <c:axId val="33072084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CO2</a:t>
                </a:r>
                <a:r>
                  <a:rPr lang="tr-TR" baseline="0"/>
                  <a:t> Emission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72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analysis_2!$AL$2</c:f>
              <c:strCache>
                <c:ptCount val="1"/>
                <c:pt idx="0">
                  <c:v>coal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analysis_2!$AM$1:$AO$1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analysis_2!$AM$2:$AO$2</c:f>
              <c:numCache>
                <c:formatCode>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11-4005-BBCB-D920B1F8199D}"/>
            </c:ext>
          </c:extLst>
        </c:ser>
        <c:ser>
          <c:idx val="1"/>
          <c:order val="1"/>
          <c:tx>
            <c:strRef>
              <c:f>analysis_2!$AL$3</c:f>
              <c:strCache>
                <c:ptCount val="1"/>
                <c:pt idx="0">
                  <c:v>naturalGas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analysis_2!$AM$1:$AO$1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analysis_2!$AM$3:$AO$3</c:f>
              <c:numCache>
                <c:formatCode>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11-4005-BBCB-D920B1F8199D}"/>
            </c:ext>
          </c:extLst>
        </c:ser>
        <c:ser>
          <c:idx val="2"/>
          <c:order val="2"/>
          <c:tx>
            <c:strRef>
              <c:f>analysis_2!$AL$4</c:f>
              <c:strCache>
                <c:ptCount val="1"/>
                <c:pt idx="0">
                  <c:v>bioMass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9.1691004285358625E-3"/>
                  <c:y val="1.6730783043541374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5E-43FC-9F0A-195A6DF9AE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analysis_2!$AM$1:$AO$1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analysis_2!$AM$4:$AO$4</c:f>
              <c:numCache>
                <c:formatCode>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211-4005-BBCB-D920B1F8199D}"/>
            </c:ext>
          </c:extLst>
        </c:ser>
        <c:ser>
          <c:idx val="3"/>
          <c:order val="3"/>
          <c:tx>
            <c:strRef>
              <c:f>analysis_2!$AL$5</c:f>
              <c:strCache>
                <c:ptCount val="1"/>
                <c:pt idx="0">
                  <c:v>geoThermal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6730564700382827E-2"/>
                  <c:y val="-9.1075604621586301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211-4005-BBCB-D920B1F819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analysis_2!$AM$1:$AO$1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analysis_2!$AM$5:$AO$5</c:f>
              <c:numCache>
                <c:formatCode>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11-4005-BBCB-D920B1F8199D}"/>
            </c:ext>
          </c:extLst>
        </c:ser>
        <c:ser>
          <c:idx val="4"/>
          <c:order val="4"/>
          <c:tx>
            <c:strRef>
              <c:f>analysis_2!$AL$6</c:f>
              <c:strCache>
                <c:ptCount val="1"/>
                <c:pt idx="0">
                  <c:v>hydroRiver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6107377686299308E-2"/>
                  <c:y val="-5.3389147536791901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211-4005-BBCB-D920B1F8199D}"/>
                </c:ext>
              </c:extLst>
            </c:dLbl>
            <c:dLbl>
              <c:idx val="1"/>
              <c:layout>
                <c:manualLayout>
                  <c:x val="2.0061948770313119E-3"/>
                  <c:y val="-4.7842419877131656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B50-4584-972C-26786A7A178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analysis_2!$AM$1:$AO$1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analysis_2!$AM$6:$AO$6</c:f>
              <c:numCache>
                <c:formatCode>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11-4005-BBCB-D920B1F8199D}"/>
            </c:ext>
          </c:extLst>
        </c:ser>
        <c:ser>
          <c:idx val="5"/>
          <c:order val="5"/>
          <c:tx>
            <c:strRef>
              <c:f>analysis_2!$AL$7</c:f>
              <c:strCache>
                <c:ptCount val="1"/>
                <c:pt idx="0">
                  <c:v>hydroDam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.13116007544558003"/>
                  <c:y val="-4.082699517519392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211-4005-BBCB-D920B1F8199D}"/>
                </c:ext>
              </c:extLst>
            </c:dLbl>
            <c:dLbl>
              <c:idx val="1"/>
              <c:layout>
                <c:manualLayout>
                  <c:x val="4.5845255656790139E-3"/>
                  <c:y val="4.7108071355992855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D5E-43FC-9F0A-195A6DF9AE6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analysis_2!$AM$1:$AO$1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analysis_2!$AM$7:$AO$7</c:f>
              <c:numCache>
                <c:formatCode>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211-4005-BBCB-D920B1F8199D}"/>
            </c:ext>
          </c:extLst>
        </c:ser>
        <c:ser>
          <c:idx val="6"/>
          <c:order val="6"/>
          <c:tx>
            <c:strRef>
              <c:f>analysis_2!$AL$8</c:f>
              <c:strCache>
                <c:ptCount val="1"/>
                <c:pt idx="0">
                  <c:v>wind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505269775928077E-2"/>
                  <c:y val="2.826484281359571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211-4005-BBCB-D920B1F8199D}"/>
                </c:ext>
              </c:extLst>
            </c:dLbl>
            <c:dLbl>
              <c:idx val="1"/>
              <c:layout>
                <c:manualLayout>
                  <c:x val="6.2128456790011527E-2"/>
                  <c:y val="-2.1983766632796779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211-4005-BBCB-D920B1F8199D}"/>
                </c:ext>
              </c:extLst>
            </c:dLbl>
            <c:dLbl>
              <c:idx val="2"/>
              <c:layout>
                <c:manualLayout>
                  <c:x val="3.6816863282969847E-2"/>
                  <c:y val="1.2562152361598094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211-4005-BBCB-D920B1F819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analysis_2!$AM$1:$AO$1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analysis_2!$AM$8:$AO$8</c:f>
              <c:numCache>
                <c:formatCode>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211-4005-BBCB-D920B1F8199D}"/>
            </c:ext>
          </c:extLst>
        </c:ser>
        <c:ser>
          <c:idx val="7"/>
          <c:order val="7"/>
          <c:tx>
            <c:strRef>
              <c:f>analysis_2!$AL$9</c:f>
              <c:strCache>
                <c:ptCount val="1"/>
                <c:pt idx="0">
                  <c:v>solar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0"/>
                  <c:y val="-9.4216142711985709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211-4005-BBCB-D920B1F8199D}"/>
                </c:ext>
              </c:extLst>
            </c:dLbl>
            <c:dLbl>
              <c:idx val="1"/>
              <c:layout>
                <c:manualLayout>
                  <c:x val="4.6021079103712309E-3"/>
                  <c:y val="-1.5702690451997733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211-4005-BBCB-D920B1F8199D}"/>
                </c:ext>
              </c:extLst>
            </c:dLbl>
            <c:dLbl>
              <c:idx val="2"/>
              <c:layout>
                <c:manualLayout>
                  <c:x val="0"/>
                  <c:y val="1.5702690451997504E-2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211-4005-BBCB-D920B1F8199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analysis_2!$AM$1:$AO$1</c:f>
              <c:numCache>
                <c:formatCode>General</c:formatCode>
                <c:ptCount val="3"/>
                <c:pt idx="0">
                  <c:v>0</c:v>
                </c:pt>
                <c:pt idx="1">
                  <c:v>0.5</c:v>
                </c:pt>
                <c:pt idx="2">
                  <c:v>1</c:v>
                </c:pt>
              </c:numCache>
            </c:numRef>
          </c:xVal>
          <c:yVal>
            <c:numRef>
              <c:f>analysis_2!$AM$9:$AO$9</c:f>
              <c:numCache>
                <c:formatCode>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11-4005-BBCB-D920B1F819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96640"/>
        <c:axId val="484276480"/>
      </c:scatterChart>
      <c:valAx>
        <c:axId val="48429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76480"/>
        <c:crosses val="autoZero"/>
        <c:crossBetween val="midCat"/>
      </c:valAx>
      <c:valAx>
        <c:axId val="4842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296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population_location!$E$2:$E$974</c:f>
              <c:numCache>
                <c:formatCode>General</c:formatCode>
                <c:ptCount val="973"/>
                <c:pt idx="0">
                  <c:v>35.394623000000003</c:v>
                </c:pt>
                <c:pt idx="1">
                  <c:v>35.819629999999997</c:v>
                </c:pt>
                <c:pt idx="2">
                  <c:v>35.325783999999999</c:v>
                </c:pt>
                <c:pt idx="3">
                  <c:v>35.91328</c:v>
                </c:pt>
                <c:pt idx="4">
                  <c:v>35.662765</c:v>
                </c:pt>
                <c:pt idx="5">
                  <c:v>35.058703999999999</c:v>
                </c:pt>
                <c:pt idx="6">
                  <c:v>35.383986999999998</c:v>
                </c:pt>
                <c:pt idx="7">
                  <c:v>35.812640999999999</c:v>
                </c:pt>
                <c:pt idx="8">
                  <c:v>34.87162</c:v>
                </c:pt>
                <c:pt idx="9">
                  <c:v>36.088386</c:v>
                </c:pt>
                <c:pt idx="10">
                  <c:v>35.325783999999999</c:v>
                </c:pt>
                <c:pt idx="11">
                  <c:v>35.324333000000003</c:v>
                </c:pt>
                <c:pt idx="12">
                  <c:v>36.220061999999999</c:v>
                </c:pt>
                <c:pt idx="13">
                  <c:v>35.788592999999999</c:v>
                </c:pt>
                <c:pt idx="14">
                  <c:v>35.340851000000001</c:v>
                </c:pt>
                <c:pt idx="15">
                  <c:v>38.273491999999997</c:v>
                </c:pt>
                <c:pt idx="16">
                  <c:v>37.862082999999998</c:v>
                </c:pt>
                <c:pt idx="17">
                  <c:v>38.237053000000003</c:v>
                </c:pt>
                <c:pt idx="18">
                  <c:v>39.032806000000001</c:v>
                </c:pt>
                <c:pt idx="19">
                  <c:v>37.602452999999997</c:v>
                </c:pt>
                <c:pt idx="20">
                  <c:v>38.624240999999998</c:v>
                </c:pt>
                <c:pt idx="21">
                  <c:v>38.466437999999997</c:v>
                </c:pt>
                <c:pt idx="22">
                  <c:v>38.613185999999999</c:v>
                </c:pt>
                <c:pt idx="23">
                  <c:v>37.914580999999998</c:v>
                </c:pt>
                <c:pt idx="24">
                  <c:v>30.537548000000001</c:v>
                </c:pt>
                <c:pt idx="25">
                  <c:v>30.009063999999999</c:v>
                </c:pt>
                <c:pt idx="26">
                  <c:v>30.9508765</c:v>
                </c:pt>
                <c:pt idx="27">
                  <c:v>31.048351</c:v>
                </c:pt>
                <c:pt idx="28">
                  <c:v>31.027479</c:v>
                </c:pt>
                <c:pt idx="29">
                  <c:v>30.781464</c:v>
                </c:pt>
                <c:pt idx="30">
                  <c:v>29.855041</c:v>
                </c:pt>
                <c:pt idx="31">
                  <c:v>30.165402</c:v>
                </c:pt>
                <c:pt idx="32">
                  <c:v>31.150925000000001</c:v>
                </c:pt>
                <c:pt idx="33">
                  <c:v>29.887321</c:v>
                </c:pt>
                <c:pt idx="34">
                  <c:v>29.968225</c:v>
                </c:pt>
                <c:pt idx="35">
                  <c:v>30.416830000000001</c:v>
                </c:pt>
                <c:pt idx="36">
                  <c:v>30.750827999999998</c:v>
                </c:pt>
                <c:pt idx="37">
                  <c:v>30.151112000000001</c:v>
                </c:pt>
                <c:pt idx="38">
                  <c:v>30.272120999999999</c:v>
                </c:pt>
                <c:pt idx="39">
                  <c:v>30.244312000000001</c:v>
                </c:pt>
                <c:pt idx="40">
                  <c:v>31.228429999999999</c:v>
                </c:pt>
                <c:pt idx="41">
                  <c:v>30.544657000000001</c:v>
                </c:pt>
                <c:pt idx="42">
                  <c:v>43.040151000000002</c:v>
                </c:pt>
                <c:pt idx="43">
                  <c:v>43.672007999999998</c:v>
                </c:pt>
                <c:pt idx="44">
                  <c:v>44.080272999999998</c:v>
                </c:pt>
                <c:pt idx="45">
                  <c:v>42.676215999999997</c:v>
                </c:pt>
                <c:pt idx="46">
                  <c:v>42.989052000000001</c:v>
                </c:pt>
                <c:pt idx="47">
                  <c:v>42.858421</c:v>
                </c:pt>
                <c:pt idx="48">
                  <c:v>43.375149</c:v>
                </c:pt>
                <c:pt idx="49">
                  <c:v>42.771411999999998</c:v>
                </c:pt>
                <c:pt idx="50">
                  <c:v>33.917034000000001</c:v>
                </c:pt>
                <c:pt idx="51">
                  <c:v>34.030171000000003</c:v>
                </c:pt>
                <c:pt idx="52">
                  <c:v>33.415581000000003</c:v>
                </c:pt>
                <c:pt idx="53">
                  <c:v>34.345557999999997</c:v>
                </c:pt>
                <c:pt idx="54">
                  <c:v>34.416646999999998</c:v>
                </c:pt>
                <c:pt idx="55">
                  <c:v>34.093613500000004</c:v>
                </c:pt>
                <c:pt idx="56">
                  <c:v>33.843398999999998</c:v>
                </c:pt>
                <c:pt idx="57">
                  <c:v>33.642630499999996</c:v>
                </c:pt>
                <c:pt idx="58">
                  <c:v>35.826664999999998</c:v>
                </c:pt>
                <c:pt idx="59">
                  <c:v>35.524951999999999</c:v>
                </c:pt>
                <c:pt idx="60">
                  <c:v>35.214373999999999</c:v>
                </c:pt>
                <c:pt idx="61">
                  <c:v>35.024700000000003</c:v>
                </c:pt>
                <c:pt idx="62">
                  <c:v>35.457709999999999</c:v>
                </c:pt>
                <c:pt idx="63">
                  <c:v>35.642864000000003</c:v>
                </c:pt>
                <c:pt idx="64">
                  <c:v>36.322913999999997</c:v>
                </c:pt>
                <c:pt idx="65">
                  <c:v>33.086224000000001</c:v>
                </c:pt>
                <c:pt idx="66">
                  <c:v>32.858252999999998</c:v>
                </c:pt>
                <c:pt idx="67">
                  <c:v>32.332259999999998</c:v>
                </c:pt>
                <c:pt idx="68">
                  <c:v>33.123657000000001</c:v>
                </c:pt>
                <c:pt idx="69">
                  <c:v>31.918096999999999</c:v>
                </c:pt>
                <c:pt idx="70">
                  <c:v>32.476429000000003</c:v>
                </c:pt>
                <c:pt idx="71">
                  <c:v>32.850990000000003</c:v>
                </c:pt>
                <c:pt idx="72">
                  <c:v>33.033985000000001</c:v>
                </c:pt>
                <c:pt idx="73">
                  <c:v>33.234524</c:v>
                </c:pt>
                <c:pt idx="74">
                  <c:v>32.667534000000003</c:v>
                </c:pt>
                <c:pt idx="75">
                  <c:v>33.806579999999997</c:v>
                </c:pt>
                <c:pt idx="76">
                  <c:v>32.847847000000002</c:v>
                </c:pt>
                <c:pt idx="77">
                  <c:v>32.244132999999998</c:v>
                </c:pt>
                <c:pt idx="78">
                  <c:v>32.495865000000002</c:v>
                </c:pt>
                <c:pt idx="79">
                  <c:v>32.680405</c:v>
                </c:pt>
                <c:pt idx="80">
                  <c:v>33.409374</c:v>
                </c:pt>
                <c:pt idx="81">
                  <c:v>32.865603999999998</c:v>
                </c:pt>
                <c:pt idx="82">
                  <c:v>32.646362000000003</c:v>
                </c:pt>
                <c:pt idx="83">
                  <c:v>32.877155000000002</c:v>
                </c:pt>
                <c:pt idx="84">
                  <c:v>31.352350000000001</c:v>
                </c:pt>
                <c:pt idx="85">
                  <c:v>32.132449999999999</c:v>
                </c:pt>
                <c:pt idx="86">
                  <c:v>32.847847000000002</c:v>
                </c:pt>
                <c:pt idx="87">
                  <c:v>32.576613999999999</c:v>
                </c:pt>
                <c:pt idx="88">
                  <c:v>33.443550500000001</c:v>
                </c:pt>
                <c:pt idx="89">
                  <c:v>32.810177000000003</c:v>
                </c:pt>
                <c:pt idx="90">
                  <c:v>31.789957000000001</c:v>
                </c:pt>
                <c:pt idx="91">
                  <c:v>31.071047</c:v>
                </c:pt>
                <c:pt idx="92">
                  <c:v>32.008265999999999</c:v>
                </c:pt>
                <c:pt idx="93">
                  <c:v>29.982165999999999</c:v>
                </c:pt>
                <c:pt idx="94">
                  <c:v>30.581124999999997</c:v>
                </c:pt>
                <c:pt idx="95">
                  <c:v>29.925761999999999</c:v>
                </c:pt>
                <c:pt idx="96">
                  <c:v>30.149639000000001</c:v>
                </c:pt>
                <c:pt idx="97">
                  <c:v>32.297744999999999</c:v>
                </c:pt>
                <c:pt idx="98">
                  <c:v>31.998792999999999</c:v>
                </c:pt>
                <c:pt idx="99">
                  <c:v>31.642811500000001</c:v>
                </c:pt>
                <c:pt idx="100">
                  <c:v>29.635352999999999</c:v>
                </c:pt>
                <c:pt idx="101">
                  <c:v>30.483295499999997</c:v>
                </c:pt>
                <c:pt idx="102">
                  <c:v>30.677654</c:v>
                </c:pt>
                <c:pt idx="103">
                  <c:v>30.636524000000001</c:v>
                </c:pt>
                <c:pt idx="104">
                  <c:v>30.195008999999999</c:v>
                </c:pt>
                <c:pt idx="105">
                  <c:v>30.286923999999999</c:v>
                </c:pt>
                <c:pt idx="106">
                  <c:v>31.441965</c:v>
                </c:pt>
                <c:pt idx="107">
                  <c:v>30.679666999999998</c:v>
                </c:pt>
                <c:pt idx="108">
                  <c:v>31.102512000000001</c:v>
                </c:pt>
                <c:pt idx="109">
                  <c:v>42.701391000000001</c:v>
                </c:pt>
                <c:pt idx="110">
                  <c:v>43.138446999999999</c:v>
                </c:pt>
                <c:pt idx="111">
                  <c:v>42.839680000000001</c:v>
                </c:pt>
                <c:pt idx="112">
                  <c:v>42.609927999999996</c:v>
                </c:pt>
                <c:pt idx="113">
                  <c:v>42.846108000000001</c:v>
                </c:pt>
                <c:pt idx="114">
                  <c:v>42.727432</c:v>
                </c:pt>
                <c:pt idx="115">
                  <c:v>42.067748999999999</c:v>
                </c:pt>
                <c:pt idx="116">
                  <c:v>41.306247999999997</c:v>
                </c:pt>
                <c:pt idx="117">
                  <c:v>41.813276000000002</c:v>
                </c:pt>
                <c:pt idx="118">
                  <c:v>41.676310999999998</c:v>
                </c:pt>
                <c:pt idx="119">
                  <c:v>41.421619</c:v>
                </c:pt>
                <c:pt idx="120">
                  <c:v>41.562877999999998</c:v>
                </c:pt>
                <c:pt idx="121">
                  <c:v>41.562877999999998</c:v>
                </c:pt>
                <c:pt idx="122">
                  <c:v>42.359009</c:v>
                </c:pt>
                <c:pt idx="123">
                  <c:v>41.542335999999999</c:v>
                </c:pt>
                <c:pt idx="124">
                  <c:v>28.312037</c:v>
                </c:pt>
                <c:pt idx="125">
                  <c:v>28.742023</c:v>
                </c:pt>
                <c:pt idx="126">
                  <c:v>28.062180000000001</c:v>
                </c:pt>
                <c:pt idx="127">
                  <c:v>27.268598999999998</c:v>
                </c:pt>
                <c:pt idx="128">
                  <c:v>27.841138000000001</c:v>
                </c:pt>
                <c:pt idx="129">
                  <c:v>27.599224</c:v>
                </c:pt>
                <c:pt idx="130">
                  <c:v>27.725691000000001</c:v>
                </c:pt>
                <c:pt idx="131">
                  <c:v>28.606192</c:v>
                </c:pt>
                <c:pt idx="132">
                  <c:v>27.837071999999999</c:v>
                </c:pt>
                <c:pt idx="133">
                  <c:v>27.700648999999999</c:v>
                </c:pt>
                <c:pt idx="134">
                  <c:v>28.054399</c:v>
                </c:pt>
                <c:pt idx="135">
                  <c:v>27.258658</c:v>
                </c:pt>
                <c:pt idx="136">
                  <c:v>28.458559000000001</c:v>
                </c:pt>
                <c:pt idx="137">
                  <c:v>28.326294000000001</c:v>
                </c:pt>
                <c:pt idx="138">
                  <c:v>27.404409000000001</c:v>
                </c:pt>
                <c:pt idx="139">
                  <c:v>28.152187000000001</c:v>
                </c:pt>
                <c:pt idx="140">
                  <c:v>28.194237000000001</c:v>
                </c:pt>
                <c:pt idx="141">
                  <c:v>27.873989000000002</c:v>
                </c:pt>
                <c:pt idx="142">
                  <c:v>26.690735</c:v>
                </c:pt>
                <c:pt idx="143">
                  <c:v>27.578970000000002</c:v>
                </c:pt>
                <c:pt idx="144">
                  <c:v>27.972007999999999</c:v>
                </c:pt>
                <c:pt idx="145">
                  <c:v>28.131398999999998</c:v>
                </c:pt>
                <c:pt idx="146">
                  <c:v>26.980177000000001</c:v>
                </c:pt>
                <c:pt idx="147">
                  <c:v>28.625755000000002</c:v>
                </c:pt>
                <c:pt idx="148">
                  <c:v>26.980177000000001</c:v>
                </c:pt>
                <c:pt idx="149">
                  <c:v>27.793478</c:v>
                </c:pt>
                <c:pt idx="150">
                  <c:v>26.839292</c:v>
                </c:pt>
                <c:pt idx="151">
                  <c:v>27.604708500000001</c:v>
                </c:pt>
                <c:pt idx="152">
                  <c:v>27.100383999999998</c:v>
                </c:pt>
                <c:pt idx="153">
                  <c:v>27.484812000000002</c:v>
                </c:pt>
                <c:pt idx="154">
                  <c:v>27.873989000000002</c:v>
                </c:pt>
                <c:pt idx="155">
                  <c:v>28.150227000000001</c:v>
                </c:pt>
                <c:pt idx="156">
                  <c:v>27.96895</c:v>
                </c:pt>
                <c:pt idx="157">
                  <c:v>27.555502000000001</c:v>
                </c:pt>
                <c:pt idx="158">
                  <c:v>27.654765999999999</c:v>
                </c:pt>
                <c:pt idx="159">
                  <c:v>28.175851999999999</c:v>
                </c:pt>
                <c:pt idx="160">
                  <c:v>28.161501000000001</c:v>
                </c:pt>
                <c:pt idx="161">
                  <c:v>32.386195999999998</c:v>
                </c:pt>
                <c:pt idx="162">
                  <c:v>32.327728</c:v>
                </c:pt>
                <c:pt idx="163">
                  <c:v>32.719234</c:v>
                </c:pt>
                <c:pt idx="164">
                  <c:v>32.639026999999999</c:v>
                </c:pt>
                <c:pt idx="165">
                  <c:v>41.103323000000003</c:v>
                </c:pt>
                <c:pt idx="166">
                  <c:v>41.291882000000001</c:v>
                </c:pt>
                <c:pt idx="167">
                  <c:v>41.383361999999998</c:v>
                </c:pt>
                <c:pt idx="168">
                  <c:v>41.414467000000002</c:v>
                </c:pt>
                <c:pt idx="169">
                  <c:v>41.487053000000003</c:v>
                </c:pt>
                <c:pt idx="170">
                  <c:v>41.419930000000001</c:v>
                </c:pt>
                <c:pt idx="171">
                  <c:v>40.147292999999998</c:v>
                </c:pt>
                <c:pt idx="172">
                  <c:v>40.222887</c:v>
                </c:pt>
                <c:pt idx="173">
                  <c:v>39.893433000000002</c:v>
                </c:pt>
                <c:pt idx="174">
                  <c:v>29.981521000000001</c:v>
                </c:pt>
                <c:pt idx="175">
                  <c:v>30.036922000000001</c:v>
                </c:pt>
                <c:pt idx="176">
                  <c:v>30.308309999999999</c:v>
                </c:pt>
                <c:pt idx="177">
                  <c:v>30.385584000000001</c:v>
                </c:pt>
                <c:pt idx="178">
                  <c:v>30.016418999999999</c:v>
                </c:pt>
                <c:pt idx="179">
                  <c:v>29.912046</c:v>
                </c:pt>
                <c:pt idx="180">
                  <c:v>30.182264</c:v>
                </c:pt>
                <c:pt idx="181">
                  <c:v>30.584830500000002</c:v>
                </c:pt>
                <c:pt idx="182">
                  <c:v>40.482517000000001</c:v>
                </c:pt>
                <c:pt idx="183">
                  <c:v>40.487215999999997</c:v>
                </c:pt>
                <c:pt idx="184">
                  <c:v>40.558101999999998</c:v>
                </c:pt>
                <c:pt idx="185">
                  <c:v>41.013424000000001</c:v>
                </c:pt>
                <c:pt idx="186">
                  <c:v>40.349949000000002</c:v>
                </c:pt>
                <c:pt idx="187">
                  <c:v>41.056038000000001</c:v>
                </c:pt>
                <c:pt idx="188">
                  <c:v>40.069476999999999</c:v>
                </c:pt>
                <c:pt idx="189">
                  <c:v>40.544818999999997</c:v>
                </c:pt>
                <c:pt idx="190">
                  <c:v>42.736538000000003</c:v>
                </c:pt>
                <c:pt idx="191">
                  <c:v>42.488093999999997</c:v>
                </c:pt>
                <c:pt idx="192">
                  <c:v>42.103057</c:v>
                </c:pt>
                <c:pt idx="193">
                  <c:v>42.019965999999997</c:v>
                </c:pt>
                <c:pt idx="194">
                  <c:v>42.424911999999999</c:v>
                </c:pt>
                <c:pt idx="195">
                  <c:v>41.922981</c:v>
                </c:pt>
                <c:pt idx="196">
                  <c:v>42.285781999999998</c:v>
                </c:pt>
                <c:pt idx="197">
                  <c:v>31.590828999999999</c:v>
                </c:pt>
                <c:pt idx="198">
                  <c:v>32.063079999999999</c:v>
                </c:pt>
                <c:pt idx="199">
                  <c:v>32.197051999999999</c:v>
                </c:pt>
                <c:pt idx="200">
                  <c:v>30.784077</c:v>
                </c:pt>
                <c:pt idx="201">
                  <c:v>31.850805000000001</c:v>
                </c:pt>
                <c:pt idx="202">
                  <c:v>32.076931000000002</c:v>
                </c:pt>
                <c:pt idx="203">
                  <c:v>31.210370999999999</c:v>
                </c:pt>
                <c:pt idx="204">
                  <c:v>31.573629</c:v>
                </c:pt>
                <c:pt idx="205">
                  <c:v>32.032451999999999</c:v>
                </c:pt>
                <c:pt idx="206">
                  <c:v>30.532629</c:v>
                </c:pt>
                <c:pt idx="207">
                  <c:v>30.277237</c:v>
                </c:pt>
                <c:pt idx="208">
                  <c:v>30.589221999999999</c:v>
                </c:pt>
                <c:pt idx="209">
                  <c:v>30.277237</c:v>
                </c:pt>
                <c:pt idx="210">
                  <c:v>29.692532</c:v>
                </c:pt>
                <c:pt idx="211">
                  <c:v>30.483160000000002</c:v>
                </c:pt>
                <c:pt idx="212">
                  <c:v>29.510373999999999</c:v>
                </c:pt>
                <c:pt idx="213">
                  <c:v>29.824019</c:v>
                </c:pt>
                <c:pt idx="214">
                  <c:v>30.087845999999999</c:v>
                </c:pt>
                <c:pt idx="215">
                  <c:v>29.775981999999999</c:v>
                </c:pt>
                <c:pt idx="216">
                  <c:v>29.753792000000001</c:v>
                </c:pt>
                <c:pt idx="217">
                  <c:v>28.806381999999999</c:v>
                </c:pt>
                <c:pt idx="218">
                  <c:v>29.154568000000001</c:v>
                </c:pt>
                <c:pt idx="219">
                  <c:v>29.19379</c:v>
                </c:pt>
                <c:pt idx="220">
                  <c:v>29.155168</c:v>
                </c:pt>
                <c:pt idx="221">
                  <c:v>29.510166000000002</c:v>
                </c:pt>
                <c:pt idx="222">
                  <c:v>29.721651000000001</c:v>
                </c:pt>
                <c:pt idx="223">
                  <c:v>28.359997</c:v>
                </c:pt>
                <c:pt idx="224">
                  <c:v>29.242678000000002</c:v>
                </c:pt>
                <c:pt idx="225">
                  <c:v>29.211554</c:v>
                </c:pt>
                <c:pt idx="226">
                  <c:v>28.885088</c:v>
                </c:pt>
                <c:pt idx="227">
                  <c:v>28.411417</c:v>
                </c:pt>
                <c:pt idx="228">
                  <c:v>29.067443000000001</c:v>
                </c:pt>
                <c:pt idx="229">
                  <c:v>28.987009</c:v>
                </c:pt>
                <c:pt idx="230">
                  <c:v>29.306484000000001</c:v>
                </c:pt>
                <c:pt idx="231">
                  <c:v>29.024726999999999</c:v>
                </c:pt>
                <c:pt idx="232">
                  <c:v>29.615908500000003</c:v>
                </c:pt>
                <c:pt idx="233">
                  <c:v>29.106209</c:v>
                </c:pt>
                <c:pt idx="234">
                  <c:v>26.512560999999998</c:v>
                </c:pt>
                <c:pt idx="235">
                  <c:v>26.613312000000001</c:v>
                </c:pt>
                <c:pt idx="236">
                  <c:v>27.240466999999999</c:v>
                </c:pt>
                <c:pt idx="237">
                  <c:v>26.071127000000001</c:v>
                </c:pt>
                <c:pt idx="238">
                  <c:v>27.049106999999999</c:v>
                </c:pt>
                <c:pt idx="239">
                  <c:v>26.401297</c:v>
                </c:pt>
                <c:pt idx="240">
                  <c:v>26.357413999999999</c:v>
                </c:pt>
                <c:pt idx="241">
                  <c:v>26.334387</c:v>
                </c:pt>
                <c:pt idx="242">
                  <c:v>26.669526999999999</c:v>
                </c:pt>
                <c:pt idx="243">
                  <c:v>25.895184</c:v>
                </c:pt>
                <c:pt idx="244">
                  <c:v>26.685922999999999</c:v>
                </c:pt>
                <c:pt idx="245">
                  <c:v>27.292442749999999</c:v>
                </c:pt>
                <c:pt idx="246">
                  <c:v>33.075206999999999</c:v>
                </c:pt>
                <c:pt idx="247">
                  <c:v>33.203201</c:v>
                </c:pt>
                <c:pt idx="248">
                  <c:v>33.614519000000001</c:v>
                </c:pt>
                <c:pt idx="249">
                  <c:v>32.890338999999997</c:v>
                </c:pt>
                <c:pt idx="250">
                  <c:v>33.495936999999998</c:v>
                </c:pt>
                <c:pt idx="251">
                  <c:v>33.624156999999997</c:v>
                </c:pt>
                <c:pt idx="252">
                  <c:v>33.987549000000001</c:v>
                </c:pt>
                <c:pt idx="253">
                  <c:v>33.515377000000001</c:v>
                </c:pt>
                <c:pt idx="254">
                  <c:v>33.258389000000001</c:v>
                </c:pt>
                <c:pt idx="255">
                  <c:v>33.104778000000003</c:v>
                </c:pt>
                <c:pt idx="256">
                  <c:v>33.282944000000001</c:v>
                </c:pt>
                <c:pt idx="257">
                  <c:v>33.769680000000001</c:v>
                </c:pt>
                <c:pt idx="258">
                  <c:v>34.847611000000001</c:v>
                </c:pt>
                <c:pt idx="259">
                  <c:v>34.281584500000001</c:v>
                </c:pt>
                <c:pt idx="260">
                  <c:v>34.607360999999997</c:v>
                </c:pt>
                <c:pt idx="261">
                  <c:v>34.948650000000001</c:v>
                </c:pt>
                <c:pt idx="262">
                  <c:v>34.809615999999998</c:v>
                </c:pt>
                <c:pt idx="263">
                  <c:v>34.472450000000002</c:v>
                </c:pt>
                <c:pt idx="264">
                  <c:v>34.48706</c:v>
                </c:pt>
                <c:pt idx="265">
                  <c:v>34.884224000000003</c:v>
                </c:pt>
                <c:pt idx="266">
                  <c:v>35.297111999999998</c:v>
                </c:pt>
                <c:pt idx="267">
                  <c:v>34.702590999999998</c:v>
                </c:pt>
                <c:pt idx="268">
                  <c:v>35.1862815</c:v>
                </c:pt>
                <c:pt idx="269">
                  <c:v>34.804161000000001</c:v>
                </c:pt>
                <c:pt idx="270">
                  <c:v>34.376305000000002</c:v>
                </c:pt>
                <c:pt idx="271">
                  <c:v>34.451664000000001</c:v>
                </c:pt>
                <c:pt idx="272">
                  <c:v>29.351727</c:v>
                </c:pt>
                <c:pt idx="273">
                  <c:v>28.857838000000001</c:v>
                </c:pt>
                <c:pt idx="274">
                  <c:v>29.606907</c:v>
                </c:pt>
                <c:pt idx="275">
                  <c:v>29.418364</c:v>
                </c:pt>
                <c:pt idx="276">
                  <c:v>28.896571999999999</c:v>
                </c:pt>
                <c:pt idx="277">
                  <c:v>29.576090499999999</c:v>
                </c:pt>
                <c:pt idx="278">
                  <c:v>28.832765999999999</c:v>
                </c:pt>
                <c:pt idx="279">
                  <c:v>29.398717999999999</c:v>
                </c:pt>
                <c:pt idx="280">
                  <c:v>29.344474999999999</c:v>
                </c:pt>
                <c:pt idx="281">
                  <c:v>29.672121000000001</c:v>
                </c:pt>
                <c:pt idx="282">
                  <c:v>29.737188</c:v>
                </c:pt>
                <c:pt idx="283">
                  <c:v>29.062470999999999</c:v>
                </c:pt>
                <c:pt idx="284">
                  <c:v>29.268312999999999</c:v>
                </c:pt>
                <c:pt idx="285">
                  <c:v>29.264859999999999</c:v>
                </c:pt>
                <c:pt idx="286">
                  <c:v>29.077817</c:v>
                </c:pt>
                <c:pt idx="287">
                  <c:v>29.128278000000002</c:v>
                </c:pt>
                <c:pt idx="288">
                  <c:v>28.926245000000002</c:v>
                </c:pt>
                <c:pt idx="289">
                  <c:v>29.264859999999999</c:v>
                </c:pt>
                <c:pt idx="290">
                  <c:v>29.071138000000001</c:v>
                </c:pt>
                <c:pt idx="291">
                  <c:v>40.207768000000002</c:v>
                </c:pt>
                <c:pt idx="292">
                  <c:v>40.663798999999997</c:v>
                </c:pt>
                <c:pt idx="293">
                  <c:v>39.452396</c:v>
                </c:pt>
                <c:pt idx="294">
                  <c:v>40.414845</c:v>
                </c:pt>
                <c:pt idx="295">
                  <c:v>39.288235</c:v>
                </c:pt>
                <c:pt idx="296">
                  <c:v>40.070861999999998</c:v>
                </c:pt>
                <c:pt idx="297">
                  <c:v>40.083454000000003</c:v>
                </c:pt>
                <c:pt idx="298">
                  <c:v>39.759647000000001</c:v>
                </c:pt>
                <c:pt idx="299">
                  <c:v>40.396343000000002</c:v>
                </c:pt>
                <c:pt idx="300">
                  <c:v>40.778663999999999</c:v>
                </c:pt>
                <c:pt idx="301">
                  <c:v>40.217213000000001</c:v>
                </c:pt>
                <c:pt idx="302">
                  <c:v>40.498451000000003</c:v>
                </c:pt>
                <c:pt idx="303">
                  <c:v>41.010734999999997</c:v>
                </c:pt>
                <c:pt idx="304">
                  <c:v>40.64714</c:v>
                </c:pt>
                <c:pt idx="305">
                  <c:v>41.012611</c:v>
                </c:pt>
                <c:pt idx="306">
                  <c:v>40.236656000000004</c:v>
                </c:pt>
                <c:pt idx="307">
                  <c:v>40.217213000000001</c:v>
                </c:pt>
                <c:pt idx="308">
                  <c:v>31.124303999999999</c:v>
                </c:pt>
                <c:pt idx="309">
                  <c:v>30.952106000000001</c:v>
                </c:pt>
                <c:pt idx="310">
                  <c:v>31.047253000000001</c:v>
                </c:pt>
                <c:pt idx="311">
                  <c:v>31.161733000000002</c:v>
                </c:pt>
                <c:pt idx="312">
                  <c:v>30.997450000000001</c:v>
                </c:pt>
                <c:pt idx="313">
                  <c:v>30.938416</c:v>
                </c:pt>
                <c:pt idx="314">
                  <c:v>31.316091</c:v>
                </c:pt>
                <c:pt idx="315">
                  <c:v>31.444072999999999</c:v>
                </c:pt>
                <c:pt idx="316">
                  <c:v>26.543489000000001</c:v>
                </c:pt>
                <c:pt idx="317">
                  <c:v>26.084440000000001</c:v>
                </c:pt>
                <c:pt idx="318">
                  <c:v>26.821422999999999</c:v>
                </c:pt>
                <c:pt idx="319">
                  <c:v>26.385000000000002</c:v>
                </c:pt>
                <c:pt idx="320">
                  <c:v>26.638344</c:v>
                </c:pt>
                <c:pt idx="321">
                  <c:v>26.722992000000001</c:v>
                </c:pt>
                <c:pt idx="322">
                  <c:v>26.420309</c:v>
                </c:pt>
                <c:pt idx="323">
                  <c:v>26.909388</c:v>
                </c:pt>
                <c:pt idx="324">
                  <c:v>26.677693000000001</c:v>
                </c:pt>
                <c:pt idx="325">
                  <c:v>38.714911999999998</c:v>
                </c:pt>
                <c:pt idx="326">
                  <c:v>39.862403999999998</c:v>
                </c:pt>
                <c:pt idx="327">
                  <c:v>40.135063000000002</c:v>
                </c:pt>
                <c:pt idx="328">
                  <c:v>38.823574000000001</c:v>
                </c:pt>
                <c:pt idx="329">
                  <c:v>39.206898000000002</c:v>
                </c:pt>
                <c:pt idx="330">
                  <c:v>40.037464</c:v>
                </c:pt>
                <c:pt idx="331">
                  <c:v>38.737727999999997</c:v>
                </c:pt>
                <c:pt idx="332">
                  <c:v>39.865195999999997</c:v>
                </c:pt>
                <c:pt idx="333">
                  <c:v>39.672516000000002</c:v>
                </c:pt>
                <c:pt idx="334">
                  <c:v>39.926524999999998</c:v>
                </c:pt>
                <c:pt idx="335">
                  <c:v>39.308056000000001</c:v>
                </c:pt>
                <c:pt idx="336">
                  <c:v>40.037242999999997</c:v>
                </c:pt>
                <c:pt idx="337">
                  <c:v>39.490152000000002</c:v>
                </c:pt>
                <c:pt idx="338">
                  <c:v>38.564087000000001</c:v>
                </c:pt>
                <c:pt idx="339">
                  <c:v>39.034222</c:v>
                </c:pt>
                <c:pt idx="340">
                  <c:v>38.495728</c:v>
                </c:pt>
                <c:pt idx="341">
                  <c:v>40.021385000000002</c:v>
                </c:pt>
                <c:pt idx="342">
                  <c:v>38.767445000000002</c:v>
                </c:pt>
                <c:pt idx="343">
                  <c:v>40.385052000000002</c:v>
                </c:pt>
                <c:pt idx="344">
                  <c:v>39.701248</c:v>
                </c:pt>
                <c:pt idx="345">
                  <c:v>40.687176000000001</c:v>
                </c:pt>
                <c:pt idx="346">
                  <c:v>41.124677999999996</c:v>
                </c:pt>
                <c:pt idx="347">
                  <c:v>40.978507999999998</c:v>
                </c:pt>
                <c:pt idx="348">
                  <c:v>41.697173999999997</c:v>
                </c:pt>
                <c:pt idx="349">
                  <c:v>42.167228999999999</c:v>
                </c:pt>
                <c:pt idx="350">
                  <c:v>40.998370999999999</c:v>
                </c:pt>
                <c:pt idx="351">
                  <c:v>42.109703000000003</c:v>
                </c:pt>
                <c:pt idx="352">
                  <c:v>42.145031000000003</c:v>
                </c:pt>
                <c:pt idx="353">
                  <c:v>41.868037999999999</c:v>
                </c:pt>
                <c:pt idx="354">
                  <c:v>41.870026000000003</c:v>
                </c:pt>
                <c:pt idx="355">
                  <c:v>41.995815</c:v>
                </c:pt>
                <c:pt idx="356">
                  <c:v>42.132294000000002</c:v>
                </c:pt>
                <c:pt idx="357">
                  <c:v>41.292191000000003</c:v>
                </c:pt>
                <c:pt idx="358">
                  <c:v>41.678477999999998</c:v>
                </c:pt>
                <c:pt idx="359">
                  <c:v>40.772533000000003</c:v>
                </c:pt>
                <c:pt idx="360">
                  <c:v>42.345241999999999</c:v>
                </c:pt>
                <c:pt idx="361">
                  <c:v>41.511600999999999</c:v>
                </c:pt>
                <c:pt idx="362">
                  <c:v>41.550837999999999</c:v>
                </c:pt>
                <c:pt idx="363">
                  <c:v>41.548256000000002</c:v>
                </c:pt>
                <c:pt idx="364">
                  <c:v>41.270511999999997</c:v>
                </c:pt>
                <c:pt idx="365">
                  <c:v>30.959122000000001</c:v>
                </c:pt>
                <c:pt idx="366">
                  <c:v>31.205743999999999</c:v>
                </c:pt>
                <c:pt idx="367">
                  <c:v>31.036992999999999</c:v>
                </c:pt>
                <c:pt idx="368">
                  <c:v>31.810333</c:v>
                </c:pt>
                <c:pt idx="369">
                  <c:v>30.863818999999999</c:v>
                </c:pt>
                <c:pt idx="370">
                  <c:v>30.143381000000002</c:v>
                </c:pt>
                <c:pt idx="371">
                  <c:v>30.986044</c:v>
                </c:pt>
                <c:pt idx="372">
                  <c:v>30.577380999999999</c:v>
                </c:pt>
                <c:pt idx="373">
                  <c:v>31.495795999999999</c:v>
                </c:pt>
                <c:pt idx="374">
                  <c:v>30.513342000000002</c:v>
                </c:pt>
                <c:pt idx="375">
                  <c:v>30.619824999999999</c:v>
                </c:pt>
                <c:pt idx="376">
                  <c:v>30.696197999999999</c:v>
                </c:pt>
                <c:pt idx="377">
                  <c:v>31.537728999999999</c:v>
                </c:pt>
                <c:pt idx="378">
                  <c:v>30.513342000000002</c:v>
                </c:pt>
                <c:pt idx="379">
                  <c:v>37.679915999999999</c:v>
                </c:pt>
                <c:pt idx="380">
                  <c:v>36.634189999999997</c:v>
                </c:pt>
                <c:pt idx="381">
                  <c:v>37.996310999999999</c:v>
                </c:pt>
                <c:pt idx="382">
                  <c:v>37.793239999999997</c:v>
                </c:pt>
                <c:pt idx="383">
                  <c:v>36.735947000000003</c:v>
                </c:pt>
                <c:pt idx="384">
                  <c:v>37.511944</c:v>
                </c:pt>
                <c:pt idx="385">
                  <c:v>37.378295999999999</c:v>
                </c:pt>
                <c:pt idx="386">
                  <c:v>37.363391999999997</c:v>
                </c:pt>
                <c:pt idx="387">
                  <c:v>37.565586000000003</c:v>
                </c:pt>
                <c:pt idx="388">
                  <c:v>38.765278000000002</c:v>
                </c:pt>
                <c:pt idx="389">
                  <c:v>38.231498999999999</c:v>
                </c:pt>
                <c:pt idx="390">
                  <c:v>38.733887000000003</c:v>
                </c:pt>
                <c:pt idx="391">
                  <c:v>38.990318000000002</c:v>
                </c:pt>
                <c:pt idx="392">
                  <c:v>38.449435999999999</c:v>
                </c:pt>
                <c:pt idx="393">
                  <c:v>38.916946000000003</c:v>
                </c:pt>
                <c:pt idx="394">
                  <c:v>38.707340000000002</c:v>
                </c:pt>
                <c:pt idx="395">
                  <c:v>39.136130999999999</c:v>
                </c:pt>
                <c:pt idx="396">
                  <c:v>38.382486999999998</c:v>
                </c:pt>
                <c:pt idx="397">
                  <c:v>39.004466999999998</c:v>
                </c:pt>
                <c:pt idx="398">
                  <c:v>38.808551999999999</c:v>
                </c:pt>
                <c:pt idx="399">
                  <c:v>38.509262</c:v>
                </c:pt>
                <c:pt idx="400">
                  <c:v>38.116672999999999</c:v>
                </c:pt>
                <c:pt idx="401">
                  <c:v>38.299194499999999</c:v>
                </c:pt>
                <c:pt idx="402">
                  <c:v>38.815162999999998</c:v>
                </c:pt>
                <c:pt idx="403">
                  <c:v>38.632415999999999</c:v>
                </c:pt>
                <c:pt idx="404">
                  <c:v>39.471764</c:v>
                </c:pt>
                <c:pt idx="405">
                  <c:v>39.437103</c:v>
                </c:pt>
                <c:pt idx="406">
                  <c:v>39.654021999999998</c:v>
                </c:pt>
                <c:pt idx="407">
                  <c:v>39.098007000000003</c:v>
                </c:pt>
                <c:pt idx="408">
                  <c:v>39.124844000000003</c:v>
                </c:pt>
                <c:pt idx="409">
                  <c:v>39.296711000000002</c:v>
                </c:pt>
                <c:pt idx="410">
                  <c:v>43.613190000000003</c:v>
                </c:pt>
                <c:pt idx="411">
                  <c:v>43.731777000000001</c:v>
                </c:pt>
                <c:pt idx="412">
                  <c:v>43.731777000000001</c:v>
                </c:pt>
                <c:pt idx="413">
                  <c:v>44.574477999999999</c:v>
                </c:pt>
                <c:pt idx="414">
                  <c:v>44.282612</c:v>
                </c:pt>
                <c:pt idx="415">
                  <c:v>36.246876</c:v>
                </c:pt>
                <c:pt idx="416">
                  <c:v>36.152844999999999</c:v>
                </c:pt>
                <c:pt idx="417">
                  <c:v>35.919623999999999</c:v>
                </c:pt>
                <c:pt idx="418">
                  <c:v>36.193416999999997</c:v>
                </c:pt>
                <c:pt idx="419">
                  <c:v>36.152844999999999</c:v>
                </c:pt>
                <c:pt idx="420">
                  <c:v>36.227733999999998</c:v>
                </c:pt>
                <c:pt idx="421">
                  <c:v>36.196156000000002</c:v>
                </c:pt>
                <c:pt idx="422">
                  <c:v>36.521351000000003</c:v>
                </c:pt>
                <c:pt idx="423">
                  <c:v>36.173462000000001</c:v>
                </c:pt>
                <c:pt idx="424">
                  <c:v>36.359554000000003</c:v>
                </c:pt>
                <c:pt idx="425">
                  <c:v>36.455261</c:v>
                </c:pt>
                <c:pt idx="426">
                  <c:v>36.498806000000002</c:v>
                </c:pt>
                <c:pt idx="427">
                  <c:v>36.568432000000001</c:v>
                </c:pt>
                <c:pt idx="428">
                  <c:v>35.977589000000002</c:v>
                </c:pt>
                <c:pt idx="429">
                  <c:v>36.063930999999997</c:v>
                </c:pt>
                <c:pt idx="430">
                  <c:v>44.513691000000001</c:v>
                </c:pt>
                <c:pt idx="431">
                  <c:v>44.040579000000001</c:v>
                </c:pt>
                <c:pt idx="432">
                  <c:v>44.176623999999997</c:v>
                </c:pt>
                <c:pt idx="433">
                  <c:v>43.652081000000003</c:v>
                </c:pt>
                <c:pt idx="434">
                  <c:v>31.071047</c:v>
                </c:pt>
                <c:pt idx="435">
                  <c:v>30.638113000000001</c:v>
                </c:pt>
                <c:pt idx="436">
                  <c:v>30.840458000000002</c:v>
                </c:pt>
                <c:pt idx="437">
                  <c:v>31.014336</c:v>
                </c:pt>
                <c:pt idx="438">
                  <c:v>30.470627</c:v>
                </c:pt>
                <c:pt idx="439">
                  <c:v>30.548082999999998</c:v>
                </c:pt>
                <c:pt idx="440">
                  <c:v>30.303141</c:v>
                </c:pt>
                <c:pt idx="441">
                  <c:v>30.550004999999999</c:v>
                </c:pt>
                <c:pt idx="442">
                  <c:v>30.977198000000001</c:v>
                </c:pt>
                <c:pt idx="443">
                  <c:v>31.365846999999999</c:v>
                </c:pt>
                <c:pt idx="444">
                  <c:v>30.448654000000001</c:v>
                </c:pt>
                <c:pt idx="445">
                  <c:v>31.178221000000001</c:v>
                </c:pt>
                <c:pt idx="446">
                  <c:v>31.391237</c:v>
                </c:pt>
                <c:pt idx="447">
                  <c:v>29.127064000000001</c:v>
                </c:pt>
                <c:pt idx="448">
                  <c:v>28.974005999999999</c:v>
                </c:pt>
                <c:pt idx="449">
                  <c:v>28.974005999999999</c:v>
                </c:pt>
                <c:pt idx="450">
                  <c:v>28.713961000000001</c:v>
                </c:pt>
                <c:pt idx="451">
                  <c:v>28.84346</c:v>
                </c:pt>
                <c:pt idx="452">
                  <c:v>28.839366999999999</c:v>
                </c:pt>
                <c:pt idx="453">
                  <c:v>28.841162000000001</c:v>
                </c:pt>
                <c:pt idx="454">
                  <c:v>28.974005999999999</c:v>
                </c:pt>
                <c:pt idx="455">
                  <c:v>28.898468000000001</c:v>
                </c:pt>
                <c:pt idx="456">
                  <c:v>29.015834999999999</c:v>
                </c:pt>
                <c:pt idx="457">
                  <c:v>29.091570000000001</c:v>
                </c:pt>
                <c:pt idx="458">
                  <c:v>28.974005999999999</c:v>
                </c:pt>
                <c:pt idx="459">
                  <c:v>28.96002</c:v>
                </c:pt>
                <c:pt idx="460">
                  <c:v>28.58474</c:v>
                </c:pt>
                <c:pt idx="461">
                  <c:v>28.460224</c:v>
                </c:pt>
                <c:pt idx="462">
                  <c:v>28.974005999999999</c:v>
                </c:pt>
                <c:pt idx="463">
                  <c:v>28.871323</c:v>
                </c:pt>
                <c:pt idx="464">
                  <c:v>28.974005999999999</c:v>
                </c:pt>
                <c:pt idx="465">
                  <c:v>28.974005999999999</c:v>
                </c:pt>
                <c:pt idx="466">
                  <c:v>28.937441</c:v>
                </c:pt>
                <c:pt idx="467">
                  <c:v>28.974005999999999</c:v>
                </c:pt>
                <c:pt idx="468">
                  <c:v>28.874599</c:v>
                </c:pt>
                <c:pt idx="469">
                  <c:v>29.058487</c:v>
                </c:pt>
                <c:pt idx="470">
                  <c:v>28.979271000000001</c:v>
                </c:pt>
                <c:pt idx="471">
                  <c:v>29.202287999999999</c:v>
                </c:pt>
                <c:pt idx="472">
                  <c:v>28.792887</c:v>
                </c:pt>
                <c:pt idx="473">
                  <c:v>29.157651999999999</c:v>
                </c:pt>
                <c:pt idx="474">
                  <c:v>29.228767000000001</c:v>
                </c:pt>
                <c:pt idx="475">
                  <c:v>28.974005999999999</c:v>
                </c:pt>
                <c:pt idx="476">
                  <c:v>29.033080999999999</c:v>
                </c:pt>
                <c:pt idx="477">
                  <c:v>28.247644000000001</c:v>
                </c:pt>
                <c:pt idx="478">
                  <c:v>29.287814999999998</c:v>
                </c:pt>
                <c:pt idx="479">
                  <c:v>28.974005999999999</c:v>
                </c:pt>
                <c:pt idx="480">
                  <c:v>29.606649000000001</c:v>
                </c:pt>
                <c:pt idx="481">
                  <c:v>28.978802000000002</c:v>
                </c:pt>
                <c:pt idx="482">
                  <c:v>29.293119000000001</c:v>
                </c:pt>
                <c:pt idx="483">
                  <c:v>29.086624</c:v>
                </c:pt>
                <c:pt idx="484">
                  <c:v>29.016528999999998</c:v>
                </c:pt>
                <c:pt idx="485">
                  <c:v>28.903410000000001</c:v>
                </c:pt>
                <c:pt idx="486">
                  <c:v>26.973683999999999</c:v>
                </c:pt>
                <c:pt idx="487">
                  <c:v>27.059023</c:v>
                </c:pt>
                <c:pt idx="488">
                  <c:v>27.648924000000001</c:v>
                </c:pt>
                <c:pt idx="489">
                  <c:v>27.137468999999999</c:v>
                </c:pt>
                <c:pt idx="490">
                  <c:v>27.176285</c:v>
                </c:pt>
                <c:pt idx="491">
                  <c:v>28.209171000000001</c:v>
                </c:pt>
                <c:pt idx="492">
                  <c:v>27.222449999999998</c:v>
                </c:pt>
                <c:pt idx="493">
                  <c:v>27.173774999999999</c:v>
                </c:pt>
                <c:pt idx="494">
                  <c:v>26.305745999999999</c:v>
                </c:pt>
                <c:pt idx="495">
                  <c:v>27.061160999999998</c:v>
                </c:pt>
                <c:pt idx="496">
                  <c:v>26.887484000000001</c:v>
                </c:pt>
                <c:pt idx="497">
                  <c:v>26.755369000000002</c:v>
                </c:pt>
                <c:pt idx="498">
                  <c:v>27.129383000000001</c:v>
                </c:pt>
                <c:pt idx="499">
                  <c:v>26.888197000000002</c:v>
                </c:pt>
                <c:pt idx="500">
                  <c:v>27.137468999999999</c:v>
                </c:pt>
                <c:pt idx="501">
                  <c:v>26.510933000000001</c:v>
                </c:pt>
                <c:pt idx="502">
                  <c:v>27.155493</c:v>
                </c:pt>
                <c:pt idx="503">
                  <c:v>27.416706000000001</c:v>
                </c:pt>
                <c:pt idx="504">
                  <c:v>27.382204000000002</c:v>
                </c:pt>
                <c:pt idx="505">
                  <c:v>28.206482000000001</c:v>
                </c:pt>
                <c:pt idx="506">
                  <c:v>27.125271000000001</c:v>
                </c:pt>
                <c:pt idx="507">
                  <c:v>27.132266999999999</c:v>
                </c:pt>
                <c:pt idx="508">
                  <c:v>27.073141</c:v>
                </c:pt>
                <c:pt idx="509">
                  <c:v>27.012851999999999</c:v>
                </c:pt>
                <c:pt idx="510">
                  <c:v>27.977060000000002</c:v>
                </c:pt>
                <c:pt idx="511">
                  <c:v>26.838857999999998</c:v>
                </c:pt>
                <c:pt idx="512">
                  <c:v>27.370270000000001</c:v>
                </c:pt>
                <c:pt idx="513">
                  <c:v>27.732298</c:v>
                </c:pt>
                <c:pt idx="514">
                  <c:v>27.358736</c:v>
                </c:pt>
                <c:pt idx="515">
                  <c:v>26.765131</c:v>
                </c:pt>
                <c:pt idx="516">
                  <c:v>36.908797999999997</c:v>
                </c:pt>
                <c:pt idx="517">
                  <c:v>36.349654999999998</c:v>
                </c:pt>
                <c:pt idx="518">
                  <c:v>37.290325000000003</c:v>
                </c:pt>
                <c:pt idx="519">
                  <c:v>36.927703999999999</c:v>
                </c:pt>
                <c:pt idx="520">
                  <c:v>37.189700999999999</c:v>
                </c:pt>
                <c:pt idx="521">
                  <c:v>37.210068</c:v>
                </c:pt>
                <c:pt idx="522">
                  <c:v>36.492350999999999</c:v>
                </c:pt>
                <c:pt idx="523">
                  <c:v>37.441071000000001</c:v>
                </c:pt>
                <c:pt idx="524">
                  <c:v>36.927703999999999</c:v>
                </c:pt>
                <c:pt idx="525">
                  <c:v>37.293331000000002</c:v>
                </c:pt>
                <c:pt idx="526">
                  <c:v>36.846255999999997</c:v>
                </c:pt>
                <c:pt idx="527">
                  <c:v>32.956158000000002</c:v>
                </c:pt>
                <c:pt idx="528">
                  <c:v>32.532699999999998</c:v>
                </c:pt>
                <c:pt idx="529">
                  <c:v>32.606502999999996</c:v>
                </c:pt>
                <c:pt idx="530">
                  <c:v>32.929682</c:v>
                </c:pt>
                <c:pt idx="531">
                  <c:v>32.676482999999998</c:v>
                </c:pt>
                <c:pt idx="532">
                  <c:v>32.3153255</c:v>
                </c:pt>
                <c:pt idx="533">
                  <c:v>33.689368999999999</c:v>
                </c:pt>
                <c:pt idx="534">
                  <c:v>32.679595999999997</c:v>
                </c:pt>
                <c:pt idx="535">
                  <c:v>32.892212000000001</c:v>
                </c:pt>
                <c:pt idx="536">
                  <c:v>33.214038000000002</c:v>
                </c:pt>
                <c:pt idx="537">
                  <c:v>32.966264500000001</c:v>
                </c:pt>
                <c:pt idx="538">
                  <c:v>32.612105999999997</c:v>
                </c:pt>
                <c:pt idx="539">
                  <c:v>43.614319000000002</c:v>
                </c:pt>
                <c:pt idx="540">
                  <c:v>43.328777000000002</c:v>
                </c:pt>
                <c:pt idx="541">
                  <c:v>43.413612000000001</c:v>
                </c:pt>
                <c:pt idx="542">
                  <c:v>43.120026000000003</c:v>
                </c:pt>
                <c:pt idx="543">
                  <c:v>43.085476999999997</c:v>
                </c:pt>
                <c:pt idx="544">
                  <c:v>42.590141000000003</c:v>
                </c:pt>
                <c:pt idx="545">
                  <c:v>42.789597000000001</c:v>
                </c:pt>
                <c:pt idx="546">
                  <c:v>43.130893999999998</c:v>
                </c:pt>
                <c:pt idx="547">
                  <c:v>34.008034000000002</c:v>
                </c:pt>
                <c:pt idx="548">
                  <c:v>33.553806000000002</c:v>
                </c:pt>
                <c:pt idx="549">
                  <c:v>33.326664000000001</c:v>
                </c:pt>
                <c:pt idx="550">
                  <c:v>33.303421</c:v>
                </c:pt>
                <c:pt idx="551">
                  <c:v>34.008034000000002</c:v>
                </c:pt>
                <c:pt idx="552">
                  <c:v>33.005313999999998</c:v>
                </c:pt>
                <c:pt idx="553">
                  <c:v>34.217509999999997</c:v>
                </c:pt>
                <c:pt idx="554">
                  <c:v>33.467312</c:v>
                </c:pt>
                <c:pt idx="555">
                  <c:v>33.838509000000002</c:v>
                </c:pt>
                <c:pt idx="556">
                  <c:v>33.460673999999997</c:v>
                </c:pt>
                <c:pt idx="557">
                  <c:v>34.463470999999998</c:v>
                </c:pt>
                <c:pt idx="558">
                  <c:v>33.554862999999997</c:v>
                </c:pt>
                <c:pt idx="559">
                  <c:v>33.760280999999999</c:v>
                </c:pt>
                <c:pt idx="560">
                  <c:v>33.777284999999999</c:v>
                </c:pt>
                <c:pt idx="561">
                  <c:v>33.710422999999999</c:v>
                </c:pt>
                <c:pt idx="562">
                  <c:v>33.1101265</c:v>
                </c:pt>
                <c:pt idx="563">
                  <c:v>33.720112</c:v>
                </c:pt>
                <c:pt idx="564">
                  <c:v>33.264094999999998</c:v>
                </c:pt>
                <c:pt idx="565">
                  <c:v>34.214443000000003</c:v>
                </c:pt>
                <c:pt idx="566">
                  <c:v>34.035522</c:v>
                </c:pt>
                <c:pt idx="567">
                  <c:v>36.169418</c:v>
                </c:pt>
                <c:pt idx="568">
                  <c:v>35.857146999999998</c:v>
                </c:pt>
                <c:pt idx="569">
                  <c:v>35.490009000000001</c:v>
                </c:pt>
                <c:pt idx="570">
                  <c:v>35.568634000000003</c:v>
                </c:pt>
                <c:pt idx="571">
                  <c:v>35.451751999999999</c:v>
                </c:pt>
                <c:pt idx="572">
                  <c:v>35.186573000000003</c:v>
                </c:pt>
                <c:pt idx="573">
                  <c:v>35.495964000000001</c:v>
                </c:pt>
                <c:pt idx="574">
                  <c:v>35.422730000000001</c:v>
                </c:pt>
                <c:pt idx="575">
                  <c:v>35.701847000000001</c:v>
                </c:pt>
                <c:pt idx="576">
                  <c:v>36.409796</c:v>
                </c:pt>
                <c:pt idx="577">
                  <c:v>35.968521000000003</c:v>
                </c:pt>
                <c:pt idx="578">
                  <c:v>36.489261999999997</c:v>
                </c:pt>
                <c:pt idx="579">
                  <c:v>35.548737000000003</c:v>
                </c:pt>
                <c:pt idx="580">
                  <c:v>35.799464999999998</c:v>
                </c:pt>
                <c:pt idx="581">
                  <c:v>35.359406</c:v>
                </c:pt>
                <c:pt idx="582">
                  <c:v>35.088912999999998</c:v>
                </c:pt>
                <c:pt idx="583">
                  <c:v>33.459693999999999</c:v>
                </c:pt>
                <c:pt idx="584">
                  <c:v>33.715972999999998</c:v>
                </c:pt>
                <c:pt idx="585">
                  <c:v>33.525123999999998</c:v>
                </c:pt>
                <c:pt idx="586">
                  <c:v>34.031975000000003</c:v>
                </c:pt>
                <c:pt idx="587">
                  <c:v>33.378405999999998</c:v>
                </c:pt>
                <c:pt idx="588">
                  <c:v>33.615504999999999</c:v>
                </c:pt>
                <c:pt idx="589">
                  <c:v>33.502543000000003</c:v>
                </c:pt>
                <c:pt idx="590">
                  <c:v>33.719172999999998</c:v>
                </c:pt>
                <c:pt idx="591">
                  <c:v>33.452694000000001</c:v>
                </c:pt>
                <c:pt idx="592">
                  <c:v>27.091280000000001</c:v>
                </c:pt>
                <c:pt idx="593">
                  <c:v>27.76857</c:v>
                </c:pt>
                <c:pt idx="594">
                  <c:v>27.216425999999998</c:v>
                </c:pt>
                <c:pt idx="595">
                  <c:v>27.156036</c:v>
                </c:pt>
                <c:pt idx="596">
                  <c:v>27.351666999999999</c:v>
                </c:pt>
                <c:pt idx="597">
                  <c:v>26.916335</c:v>
                </c:pt>
                <c:pt idx="598">
                  <c:v>27.515682000000002</c:v>
                </c:pt>
                <c:pt idx="599">
                  <c:v>27.7668</c:v>
                </c:pt>
                <c:pt idx="600">
                  <c:v>34.097377999999999</c:v>
                </c:pt>
                <c:pt idx="601">
                  <c:v>33.965240999999999</c:v>
                </c:pt>
                <c:pt idx="602">
                  <c:v>34.261501000000003</c:v>
                </c:pt>
                <c:pt idx="603">
                  <c:v>34.416373999999998</c:v>
                </c:pt>
                <c:pt idx="604">
                  <c:v>33.722683000000004</c:v>
                </c:pt>
                <c:pt idx="605">
                  <c:v>34.157055999999997</c:v>
                </c:pt>
                <c:pt idx="606">
                  <c:v>34.374287000000002</c:v>
                </c:pt>
                <c:pt idx="607">
                  <c:v>37.465797000000002</c:v>
                </c:pt>
                <c:pt idx="608">
                  <c:v>37.107832999999999</c:v>
                </c:pt>
                <c:pt idx="609">
                  <c:v>36.918686000000001</c:v>
                </c:pt>
                <c:pt idx="610">
                  <c:v>37.143512999999999</c:v>
                </c:pt>
                <c:pt idx="611">
                  <c:v>29.930944249999996</c:v>
                </c:pt>
                <c:pt idx="612">
                  <c:v>29.293119000000001</c:v>
                </c:pt>
                <c:pt idx="613">
                  <c:v>29.369646249999999</c:v>
                </c:pt>
                <c:pt idx="614">
                  <c:v>29.829841999999999</c:v>
                </c:pt>
                <c:pt idx="615">
                  <c:v>29.599228</c:v>
                </c:pt>
                <c:pt idx="616">
                  <c:v>29.411031999999999</c:v>
                </c:pt>
                <c:pt idx="617">
                  <c:v>29.820516999999999</c:v>
                </c:pt>
                <c:pt idx="618">
                  <c:v>29.925891</c:v>
                </c:pt>
                <c:pt idx="619">
                  <c:v>30.152609000000002</c:v>
                </c:pt>
                <c:pt idx="620">
                  <c:v>29.617811</c:v>
                </c:pt>
                <c:pt idx="621">
                  <c:v>30.041371499999997</c:v>
                </c:pt>
                <c:pt idx="622">
                  <c:v>29.787424000000001</c:v>
                </c:pt>
                <c:pt idx="623">
                  <c:v>32.119556000000003</c:v>
                </c:pt>
                <c:pt idx="624">
                  <c:v>32.370510000000003</c:v>
                </c:pt>
                <c:pt idx="625">
                  <c:v>31.420855</c:v>
                </c:pt>
                <c:pt idx="626">
                  <c:v>32.868614000000001</c:v>
                </c:pt>
                <c:pt idx="627">
                  <c:v>31.728325000000002</c:v>
                </c:pt>
                <c:pt idx="628">
                  <c:v>32.244362000000002</c:v>
                </c:pt>
                <c:pt idx="629">
                  <c:v>32.925617000000003</c:v>
                </c:pt>
                <c:pt idx="630">
                  <c:v>31.790206999999999</c:v>
                </c:pt>
                <c:pt idx="631">
                  <c:v>32.781216000000001</c:v>
                </c:pt>
                <c:pt idx="632">
                  <c:v>32.016112999999997</c:v>
                </c:pt>
                <c:pt idx="633">
                  <c:v>31.511700000000001</c:v>
                </c:pt>
                <c:pt idx="634">
                  <c:v>31.675343000000002</c:v>
                </c:pt>
                <c:pt idx="635">
                  <c:v>33.837558999999999</c:v>
                </c:pt>
                <c:pt idx="636">
                  <c:v>34.059900200000001</c:v>
                </c:pt>
                <c:pt idx="637">
                  <c:v>32.718491</c:v>
                </c:pt>
                <c:pt idx="638">
                  <c:v>32.449452000000001</c:v>
                </c:pt>
                <c:pt idx="639">
                  <c:v>34.187385999999996</c:v>
                </c:pt>
                <c:pt idx="640">
                  <c:v>31.597162000000001</c:v>
                </c:pt>
                <c:pt idx="641">
                  <c:v>31.910601</c:v>
                </c:pt>
                <c:pt idx="642">
                  <c:v>32.210461000000002</c:v>
                </c:pt>
                <c:pt idx="643">
                  <c:v>33.549956999999999</c:v>
                </c:pt>
                <c:pt idx="644">
                  <c:v>32.521934999999999</c:v>
                </c:pt>
                <c:pt idx="645">
                  <c:v>33.080520999999997</c:v>
                </c:pt>
                <c:pt idx="646">
                  <c:v>32.486213999999997</c:v>
                </c:pt>
                <c:pt idx="647">
                  <c:v>32.405697000000004</c:v>
                </c:pt>
                <c:pt idx="648">
                  <c:v>32.486507000000003</c:v>
                </c:pt>
                <c:pt idx="649">
                  <c:v>31.843658000000001</c:v>
                </c:pt>
                <c:pt idx="650">
                  <c:v>32.490326000000003</c:v>
                </c:pt>
                <c:pt idx="651">
                  <c:v>31.629325999999999</c:v>
                </c:pt>
                <c:pt idx="652">
                  <c:v>32.086303999999998</c:v>
                </c:pt>
                <c:pt idx="653">
                  <c:v>31.735455000000002</c:v>
                </c:pt>
                <c:pt idx="654">
                  <c:v>30.10819</c:v>
                </c:pt>
                <c:pt idx="655">
                  <c:v>29.870241</c:v>
                </c:pt>
                <c:pt idx="656">
                  <c:v>29.617386</c:v>
                </c:pt>
                <c:pt idx="657">
                  <c:v>29.612169000000002</c:v>
                </c:pt>
                <c:pt idx="658">
                  <c:v>29.978543999999999</c:v>
                </c:pt>
                <c:pt idx="659">
                  <c:v>29.258168999999999</c:v>
                </c:pt>
                <c:pt idx="660">
                  <c:v>29.396028999999999</c:v>
                </c:pt>
                <c:pt idx="661">
                  <c:v>29.221184000000001</c:v>
                </c:pt>
                <c:pt idx="662">
                  <c:v>29.973409</c:v>
                </c:pt>
                <c:pt idx="663">
                  <c:v>29.123694</c:v>
                </c:pt>
                <c:pt idx="664">
                  <c:v>28.960258</c:v>
                </c:pt>
                <c:pt idx="665">
                  <c:v>29.225629999999999</c:v>
                </c:pt>
                <c:pt idx="666">
                  <c:v>29.491454999999998</c:v>
                </c:pt>
                <c:pt idx="667">
                  <c:v>37.974091000000001</c:v>
                </c:pt>
                <c:pt idx="668">
                  <c:v>38.492947000000001</c:v>
                </c:pt>
                <c:pt idx="669">
                  <c:v>38.264682999999998</c:v>
                </c:pt>
                <c:pt idx="670">
                  <c:v>38.366737000000001</c:v>
                </c:pt>
                <c:pt idx="671">
                  <c:v>37.492989000000001</c:v>
                </c:pt>
                <c:pt idx="672">
                  <c:v>37.876868999999999</c:v>
                </c:pt>
                <c:pt idx="673">
                  <c:v>39.038150999999999</c:v>
                </c:pt>
                <c:pt idx="674">
                  <c:v>37.931342999999998</c:v>
                </c:pt>
                <c:pt idx="675">
                  <c:v>38.814346333333333</c:v>
                </c:pt>
                <c:pt idx="676">
                  <c:v>37.671805999999997</c:v>
                </c:pt>
                <c:pt idx="677">
                  <c:v>38.873455</c:v>
                </c:pt>
                <c:pt idx="678">
                  <c:v>38.179671999999997</c:v>
                </c:pt>
                <c:pt idx="679">
                  <c:v>38.313445999999999</c:v>
                </c:pt>
                <c:pt idx="680">
                  <c:v>27.939185999999999</c:v>
                </c:pt>
                <c:pt idx="681">
                  <c:v>27.839956000000001</c:v>
                </c:pt>
                <c:pt idx="682">
                  <c:v>28.515809999999998</c:v>
                </c:pt>
                <c:pt idx="683">
                  <c:v>28.651883999999999</c:v>
                </c:pt>
                <c:pt idx="684">
                  <c:v>27.915258000000001</c:v>
                </c:pt>
                <c:pt idx="685">
                  <c:v>28.287552000000002</c:v>
                </c:pt>
                <c:pt idx="686">
                  <c:v>27.672798</c:v>
                </c:pt>
                <c:pt idx="687">
                  <c:v>28.393718499999999</c:v>
                </c:pt>
                <c:pt idx="688">
                  <c:v>28.643711</c:v>
                </c:pt>
                <c:pt idx="689">
                  <c:v>28.135553000000002</c:v>
                </c:pt>
                <c:pt idx="690">
                  <c:v>28.697226000000001</c:v>
                </c:pt>
                <c:pt idx="691">
                  <c:v>27.572855000000001</c:v>
                </c:pt>
                <c:pt idx="692">
                  <c:v>28.86936</c:v>
                </c:pt>
                <c:pt idx="693">
                  <c:v>27.604255999999999</c:v>
                </c:pt>
                <c:pt idx="694">
                  <c:v>27.424968</c:v>
                </c:pt>
                <c:pt idx="695">
                  <c:v>27.705044000000001</c:v>
                </c:pt>
                <c:pt idx="696">
                  <c:v>27.424968</c:v>
                </c:pt>
                <c:pt idx="697">
                  <c:v>40.737786999999997</c:v>
                </c:pt>
                <c:pt idx="698">
                  <c:v>41.724148</c:v>
                </c:pt>
                <c:pt idx="699">
                  <c:v>40.268828999999997</c:v>
                </c:pt>
                <c:pt idx="700">
                  <c:v>40.583271000000003</c:v>
                </c:pt>
                <c:pt idx="701">
                  <c:v>40.487197999999999</c:v>
                </c:pt>
                <c:pt idx="702">
                  <c:v>41.339348000000001</c:v>
                </c:pt>
                <c:pt idx="703">
                  <c:v>41.215640999999998</c:v>
                </c:pt>
                <c:pt idx="704">
                  <c:v>40.954292000000002</c:v>
                </c:pt>
                <c:pt idx="705">
                  <c:v>40.888863000000001</c:v>
                </c:pt>
                <c:pt idx="706">
                  <c:v>40.826050000000002</c:v>
                </c:pt>
                <c:pt idx="707">
                  <c:v>34.630955</c:v>
                </c:pt>
                <c:pt idx="708">
                  <c:v>32.840698000000003</c:v>
                </c:pt>
                <c:pt idx="709">
                  <c:v>33.383895500000001</c:v>
                </c:pt>
                <c:pt idx="710">
                  <c:v>32.969372</c:v>
                </c:pt>
                <c:pt idx="711">
                  <c:v>34.593204</c:v>
                </c:pt>
                <c:pt idx="712">
                  <c:v>34.308739000000003</c:v>
                </c:pt>
                <c:pt idx="713">
                  <c:v>33.398719999999997</c:v>
                </c:pt>
                <c:pt idx="714">
                  <c:v>34.469847000000001</c:v>
                </c:pt>
                <c:pt idx="715">
                  <c:v>33.440052000000001</c:v>
                </c:pt>
                <c:pt idx="716">
                  <c:v>33.927092999999999</c:v>
                </c:pt>
                <c:pt idx="717">
                  <c:v>34.892769000000001</c:v>
                </c:pt>
                <c:pt idx="718">
                  <c:v>34.630012000000001</c:v>
                </c:pt>
                <c:pt idx="719">
                  <c:v>34.550401000000001</c:v>
                </c:pt>
                <c:pt idx="720">
                  <c:v>27.429893</c:v>
                </c:pt>
                <c:pt idx="721">
                  <c:v>28.800612999999998</c:v>
                </c:pt>
                <c:pt idx="722">
                  <c:v>27.684334</c:v>
                </c:pt>
                <c:pt idx="723">
                  <c:v>29.111578000000002</c:v>
                </c:pt>
                <c:pt idx="724">
                  <c:v>28.363216000000001</c:v>
                </c:pt>
                <c:pt idx="725">
                  <c:v>28.688067</c:v>
                </c:pt>
                <c:pt idx="726">
                  <c:v>28.272162999999999</c:v>
                </c:pt>
                <c:pt idx="727">
                  <c:v>28.352295999999999</c:v>
                </c:pt>
                <c:pt idx="728">
                  <c:v>27.781379999999999</c:v>
                </c:pt>
                <c:pt idx="729">
                  <c:v>28.765142000000001</c:v>
                </c:pt>
                <c:pt idx="730">
                  <c:v>29.315123999999997</c:v>
                </c:pt>
                <c:pt idx="731">
                  <c:v>28.414218999999999</c:v>
                </c:pt>
                <c:pt idx="732">
                  <c:v>28.137093</c:v>
                </c:pt>
                <c:pt idx="733">
                  <c:v>42.273159</c:v>
                </c:pt>
                <c:pt idx="734">
                  <c:v>41.688308999999997</c:v>
                </c:pt>
                <c:pt idx="735">
                  <c:v>41.786892000000002</c:v>
                </c:pt>
                <c:pt idx="736">
                  <c:v>42.541007999999998</c:v>
                </c:pt>
                <c:pt idx="737">
                  <c:v>41.484820999999997</c:v>
                </c:pt>
                <c:pt idx="738">
                  <c:v>41.454399000000002</c:v>
                </c:pt>
                <c:pt idx="739">
                  <c:v>34.509304</c:v>
                </c:pt>
                <c:pt idx="740">
                  <c:v>34.848106000000001</c:v>
                </c:pt>
                <c:pt idx="741">
                  <c:v>34.734248999999998</c:v>
                </c:pt>
                <c:pt idx="742">
                  <c:v>34.618972999999997</c:v>
                </c:pt>
                <c:pt idx="743">
                  <c:v>34.561737000000001</c:v>
                </c:pt>
                <c:pt idx="744">
                  <c:v>34.851643000000003</c:v>
                </c:pt>
                <c:pt idx="745">
                  <c:v>34.711452000000001</c:v>
                </c:pt>
                <c:pt idx="746">
                  <c:v>34.913131999999997</c:v>
                </c:pt>
                <c:pt idx="747">
                  <c:v>34.373328999999998</c:v>
                </c:pt>
                <c:pt idx="748">
                  <c:v>34.561149999999998</c:v>
                </c:pt>
                <c:pt idx="749">
                  <c:v>34.986792999999999</c:v>
                </c:pt>
                <c:pt idx="750">
                  <c:v>34.487735999999998</c:v>
                </c:pt>
                <c:pt idx="751">
                  <c:v>34.673316</c:v>
                </c:pt>
                <c:pt idx="752">
                  <c:v>34.471167999999999</c:v>
                </c:pt>
                <c:pt idx="753">
                  <c:v>37.017021</c:v>
                </c:pt>
                <c:pt idx="754">
                  <c:v>37.870851000000002</c:v>
                </c:pt>
                <c:pt idx="755">
                  <c:v>37.399529000000001</c:v>
                </c:pt>
                <c:pt idx="756">
                  <c:v>37.521622000000001</c:v>
                </c:pt>
                <c:pt idx="757">
                  <c:v>37.453296999999999</c:v>
                </c:pt>
                <c:pt idx="758">
                  <c:v>37.097931000000003</c:v>
                </c:pt>
                <c:pt idx="759">
                  <c:v>37.506782999999999</c:v>
                </c:pt>
                <c:pt idx="760">
                  <c:v>37.616604000000002</c:v>
                </c:pt>
                <c:pt idx="761">
                  <c:v>38.056789000000002</c:v>
                </c:pt>
                <c:pt idx="762">
                  <c:v>37.575786999999998</c:v>
                </c:pt>
                <c:pt idx="763">
                  <c:v>37.076926999999998</c:v>
                </c:pt>
                <c:pt idx="764">
                  <c:v>37.905974999999998</c:v>
                </c:pt>
                <c:pt idx="765">
                  <c:v>37.462116000000002</c:v>
                </c:pt>
                <c:pt idx="766">
                  <c:v>37.346310000000003</c:v>
                </c:pt>
                <c:pt idx="767">
                  <c:v>37.261555000000001</c:v>
                </c:pt>
                <c:pt idx="768">
                  <c:v>37.774189</c:v>
                </c:pt>
                <c:pt idx="769">
                  <c:v>37.773178000000001</c:v>
                </c:pt>
                <c:pt idx="770">
                  <c:v>37.662074000000004</c:v>
                </c:pt>
                <c:pt idx="771">
                  <c:v>37.285685999999998</c:v>
                </c:pt>
                <c:pt idx="772">
                  <c:v>36.576873999999997</c:v>
                </c:pt>
                <c:pt idx="773">
                  <c:v>36.467362000000001</c:v>
                </c:pt>
                <c:pt idx="774">
                  <c:v>36.556109999999997</c:v>
                </c:pt>
                <c:pt idx="775">
                  <c:v>36.098967999999999</c:v>
                </c:pt>
                <c:pt idx="776">
                  <c:v>36.244422</c:v>
                </c:pt>
                <c:pt idx="777">
                  <c:v>36.022759000000001</c:v>
                </c:pt>
                <c:pt idx="778">
                  <c:v>36.145546000000003</c:v>
                </c:pt>
                <c:pt idx="779">
                  <c:v>40.988495</c:v>
                </c:pt>
                <c:pt idx="780">
                  <c:v>41.001739000000001</c:v>
                </c:pt>
                <c:pt idx="781">
                  <c:v>40.722340000000003</c:v>
                </c:pt>
                <c:pt idx="782">
                  <c:v>40.422249000000001</c:v>
                </c:pt>
                <c:pt idx="783">
                  <c:v>41.144866999999998</c:v>
                </c:pt>
                <c:pt idx="784">
                  <c:v>40.607574</c:v>
                </c:pt>
                <c:pt idx="785">
                  <c:v>40.898277</c:v>
                </c:pt>
                <c:pt idx="786">
                  <c:v>40.560757000000002</c:v>
                </c:pt>
                <c:pt idx="787">
                  <c:v>40.361545999999997</c:v>
                </c:pt>
                <c:pt idx="788">
                  <c:v>40.442763999999997</c:v>
                </c:pt>
                <c:pt idx="789">
                  <c:v>40.855417500000001</c:v>
                </c:pt>
                <c:pt idx="790">
                  <c:v>40.510410999999998</c:v>
                </c:pt>
                <c:pt idx="791">
                  <c:v>30.400811999999998</c:v>
                </c:pt>
                <c:pt idx="792">
                  <c:v>30.619067999999999</c:v>
                </c:pt>
                <c:pt idx="793">
                  <c:v>30.416931999999999</c:v>
                </c:pt>
                <c:pt idx="794">
                  <c:v>30.416931999999999</c:v>
                </c:pt>
                <c:pt idx="795">
                  <c:v>30.488558000000001</c:v>
                </c:pt>
                <c:pt idx="796">
                  <c:v>30.291599000000001</c:v>
                </c:pt>
                <c:pt idx="797">
                  <c:v>30.744574</c:v>
                </c:pt>
                <c:pt idx="798">
                  <c:v>30.538397</c:v>
                </c:pt>
                <c:pt idx="799">
                  <c:v>30.692242</c:v>
                </c:pt>
                <c:pt idx="800">
                  <c:v>30.307518000000002</c:v>
                </c:pt>
                <c:pt idx="801">
                  <c:v>30.853217999999998</c:v>
                </c:pt>
                <c:pt idx="802">
                  <c:v>30.167943999999999</c:v>
                </c:pt>
                <c:pt idx="803">
                  <c:v>30.262225999999998</c:v>
                </c:pt>
                <c:pt idx="804">
                  <c:v>30.416931999999999</c:v>
                </c:pt>
                <c:pt idx="805">
                  <c:v>30.469684999999998</c:v>
                </c:pt>
                <c:pt idx="806">
                  <c:v>30.492695000000001</c:v>
                </c:pt>
                <c:pt idx="807">
                  <c:v>36.079532999999998</c:v>
                </c:pt>
                <c:pt idx="808">
                  <c:v>35.591579000000003</c:v>
                </c:pt>
                <c:pt idx="809">
                  <c:v>36.233367999999999</c:v>
                </c:pt>
                <c:pt idx="810">
                  <c:v>36.325218999999997</c:v>
                </c:pt>
                <c:pt idx="811">
                  <c:v>36.646142999999995</c:v>
                </c:pt>
                <c:pt idx="812">
                  <c:v>35.902000000000001</c:v>
                </c:pt>
                <c:pt idx="813">
                  <c:v>36.325218999999997</c:v>
                </c:pt>
                <c:pt idx="814">
                  <c:v>36.724995</c:v>
                </c:pt>
                <c:pt idx="815">
                  <c:v>35.663460000000001</c:v>
                </c:pt>
                <c:pt idx="816">
                  <c:v>36.325218999999997</c:v>
                </c:pt>
                <c:pt idx="817">
                  <c:v>36.042164</c:v>
                </c:pt>
                <c:pt idx="818">
                  <c:v>35.895290000000003</c:v>
                </c:pt>
                <c:pt idx="819">
                  <c:v>36.822716</c:v>
                </c:pt>
                <c:pt idx="820">
                  <c:v>36.455944000000002</c:v>
                </c:pt>
                <c:pt idx="821">
                  <c:v>36.971972999999998</c:v>
                </c:pt>
                <c:pt idx="822">
                  <c:v>35.459274000000001</c:v>
                </c:pt>
                <c:pt idx="823">
                  <c:v>35.520702</c:v>
                </c:pt>
                <c:pt idx="824">
                  <c:v>41.784072999999999</c:v>
                </c:pt>
                <c:pt idx="825">
                  <c:v>42.175072</c:v>
                </c:pt>
                <c:pt idx="826">
                  <c:v>41.700828999999999</c:v>
                </c:pt>
                <c:pt idx="827">
                  <c:v>42.547054000000003</c:v>
                </c:pt>
                <c:pt idx="828">
                  <c:v>41.935284000000003</c:v>
                </c:pt>
                <c:pt idx="829">
                  <c:v>42.027779000000002</c:v>
                </c:pt>
                <c:pt idx="830">
                  <c:v>41.935284000000003</c:v>
                </c:pt>
                <c:pt idx="831">
                  <c:v>34.587879000000001</c:v>
                </c:pt>
                <c:pt idx="832">
                  <c:v>34.775306999999998</c:v>
                </c:pt>
                <c:pt idx="833">
                  <c:v>35.265610000000002</c:v>
                </c:pt>
                <c:pt idx="834">
                  <c:v>35.045726999999999</c:v>
                </c:pt>
                <c:pt idx="835">
                  <c:v>34.906692</c:v>
                </c:pt>
                <c:pt idx="836">
                  <c:v>35.197539999999996</c:v>
                </c:pt>
                <c:pt idx="837">
                  <c:v>34.846660999999997</c:v>
                </c:pt>
                <c:pt idx="838">
                  <c:v>35.150030999999998</c:v>
                </c:pt>
                <c:pt idx="839">
                  <c:v>34.336395000000003</c:v>
                </c:pt>
                <c:pt idx="840">
                  <c:v>38.346184000000001</c:v>
                </c:pt>
                <c:pt idx="841">
                  <c:v>36.900565999999998</c:v>
                </c:pt>
                <c:pt idx="842">
                  <c:v>38.117660999999998</c:v>
                </c:pt>
                <c:pt idx="843">
                  <c:v>37.535988000000003</c:v>
                </c:pt>
                <c:pt idx="844">
                  <c:v>36.070824000000002</c:v>
                </c:pt>
                <c:pt idx="845">
                  <c:v>38.608401999999998</c:v>
                </c:pt>
                <c:pt idx="846">
                  <c:v>37.270854999999997</c:v>
                </c:pt>
                <c:pt idx="847">
                  <c:v>37.390408000000001</c:v>
                </c:pt>
                <c:pt idx="848">
                  <c:v>38.113678</c:v>
                </c:pt>
                <c:pt idx="849">
                  <c:v>37.391604999999998</c:v>
                </c:pt>
                <c:pt idx="850">
                  <c:v>37.833111000000002</c:v>
                </c:pt>
                <c:pt idx="851">
                  <c:v>37.015799999999999</c:v>
                </c:pt>
                <c:pt idx="852">
                  <c:v>38.089255999999999</c:v>
                </c:pt>
                <c:pt idx="853">
                  <c:v>36.409526999999997</c:v>
                </c:pt>
                <c:pt idx="854">
                  <c:v>37.040942999999999</c:v>
                </c:pt>
                <c:pt idx="855">
                  <c:v>36.601962999999998</c:v>
                </c:pt>
                <c:pt idx="856">
                  <c:v>37.758057000000001</c:v>
                </c:pt>
                <c:pt idx="857">
                  <c:v>38.945374000000001</c:v>
                </c:pt>
                <c:pt idx="858">
                  <c:v>37.982757999999997</c:v>
                </c:pt>
                <c:pt idx="859">
                  <c:v>38.528179000000002</c:v>
                </c:pt>
                <c:pt idx="860">
                  <c:v>40.053356000000001</c:v>
                </c:pt>
                <c:pt idx="861">
                  <c:v>38.786037999999998</c:v>
                </c:pt>
                <c:pt idx="862">
                  <c:v>37.867718000000004</c:v>
                </c:pt>
                <c:pt idx="863">
                  <c:v>38.786037999999998</c:v>
                </c:pt>
                <c:pt idx="864">
                  <c:v>39.033897000000003</c:v>
                </c:pt>
                <c:pt idx="865">
                  <c:v>38.955120000000001</c:v>
                </c:pt>
                <c:pt idx="866">
                  <c:v>38.786037999999998</c:v>
                </c:pt>
                <c:pt idx="867">
                  <c:v>39.317112000000002</c:v>
                </c:pt>
                <c:pt idx="868">
                  <c:v>38.426040999999998</c:v>
                </c:pt>
                <c:pt idx="869">
                  <c:v>39.762473999999997</c:v>
                </c:pt>
                <c:pt idx="870">
                  <c:v>43.165149999999997</c:v>
                </c:pt>
                <c:pt idx="871">
                  <c:v>42.187213999999997</c:v>
                </c:pt>
                <c:pt idx="872">
                  <c:v>41.912982999999997</c:v>
                </c:pt>
                <c:pt idx="873">
                  <c:v>41.888236999999997</c:v>
                </c:pt>
                <c:pt idx="874">
                  <c:v>42.471729000000003</c:v>
                </c:pt>
                <c:pt idx="875">
                  <c:v>42.454324</c:v>
                </c:pt>
                <c:pt idx="876">
                  <c:v>42.852218999999998</c:v>
                </c:pt>
                <c:pt idx="877">
                  <c:v>28.005393999999999</c:v>
                </c:pt>
                <c:pt idx="878">
                  <c:v>27.798691000000002</c:v>
                </c:pt>
                <c:pt idx="879">
                  <c:v>27.698577</c:v>
                </c:pt>
                <c:pt idx="880">
                  <c:v>27.107250000000001</c:v>
                </c:pt>
                <c:pt idx="881">
                  <c:v>27.945745500000001</c:v>
                </c:pt>
                <c:pt idx="882">
                  <c:v>26.905338</c:v>
                </c:pt>
                <c:pt idx="883">
                  <c:v>27.952805000000001</c:v>
                </c:pt>
                <c:pt idx="884">
                  <c:v>27.496216</c:v>
                </c:pt>
                <c:pt idx="885">
                  <c:v>27.886096999999999</c:v>
                </c:pt>
                <c:pt idx="886">
                  <c:v>27.511057000000001</c:v>
                </c:pt>
                <c:pt idx="887">
                  <c:v>27.114474999999999</c:v>
                </c:pt>
                <c:pt idx="888">
                  <c:v>36.90551</c:v>
                </c:pt>
                <c:pt idx="889">
                  <c:v>36.301150999999997</c:v>
                </c:pt>
                <c:pt idx="890">
                  <c:v>37.169291999999999</c:v>
                </c:pt>
                <c:pt idx="891">
                  <c:v>36.567290999999997</c:v>
                </c:pt>
                <c:pt idx="892">
                  <c:v>36.956733999999997</c:v>
                </c:pt>
                <c:pt idx="893">
                  <c:v>36.1939925</c:v>
                </c:pt>
                <c:pt idx="894">
                  <c:v>37.339077000000003</c:v>
                </c:pt>
                <c:pt idx="895">
                  <c:v>36.082721999999997</c:v>
                </c:pt>
                <c:pt idx="896">
                  <c:v>36.552419</c:v>
                </c:pt>
                <c:pt idx="897">
                  <c:v>36.086834000000003</c:v>
                </c:pt>
                <c:pt idx="898">
                  <c:v>36.082721999999997</c:v>
                </c:pt>
                <c:pt idx="899">
                  <c:v>35.887053999999999</c:v>
                </c:pt>
                <c:pt idx="900">
                  <c:v>39.569229</c:v>
                </c:pt>
                <c:pt idx="901">
                  <c:v>40.054358999999998</c:v>
                </c:pt>
                <c:pt idx="902">
                  <c:v>39.932682</c:v>
                </c:pt>
                <c:pt idx="903">
                  <c:v>39.232982999999997</c:v>
                </c:pt>
                <c:pt idx="904">
                  <c:v>39.378906000000001</c:v>
                </c:pt>
                <c:pt idx="905">
                  <c:v>40.241905000000003</c:v>
                </c:pt>
                <c:pt idx="906">
                  <c:v>40.247253000000001</c:v>
                </c:pt>
                <c:pt idx="907">
                  <c:v>39.425873000000003</c:v>
                </c:pt>
                <c:pt idx="908">
                  <c:v>40.367603000000003</c:v>
                </c:pt>
                <c:pt idx="909">
                  <c:v>40.247253000000001</c:v>
                </c:pt>
                <c:pt idx="910">
                  <c:v>39.614249999999998</c:v>
                </c:pt>
                <c:pt idx="911">
                  <c:v>40.269379000000001</c:v>
                </c:pt>
                <c:pt idx="912">
                  <c:v>39.689602999999998</c:v>
                </c:pt>
                <c:pt idx="913">
                  <c:v>40.120086999999998</c:v>
                </c:pt>
                <c:pt idx="914">
                  <c:v>39.178043000000002</c:v>
                </c:pt>
                <c:pt idx="915">
                  <c:v>39.289924999999997</c:v>
                </c:pt>
                <c:pt idx="916">
                  <c:v>39.277470000000001</c:v>
                </c:pt>
                <c:pt idx="917">
                  <c:v>39.865668999999997</c:v>
                </c:pt>
                <c:pt idx="918">
                  <c:v>38.913997999999999</c:v>
                </c:pt>
                <c:pt idx="919">
                  <c:v>39.218800000000002</c:v>
                </c:pt>
                <c:pt idx="920">
                  <c:v>39.604725000000002</c:v>
                </c:pt>
                <c:pt idx="921">
                  <c:v>39.806494000000001</c:v>
                </c:pt>
                <c:pt idx="922">
                  <c:v>39.288866499999997</c:v>
                </c:pt>
                <c:pt idx="923">
                  <c:v>39.327339000000002</c:v>
                </c:pt>
                <c:pt idx="924">
                  <c:v>39.898738999999999</c:v>
                </c:pt>
                <c:pt idx="925">
                  <c:v>39.543511000000002</c:v>
                </c:pt>
                <c:pt idx="926">
                  <c:v>29.755644</c:v>
                </c:pt>
                <c:pt idx="927">
                  <c:v>28.969984</c:v>
                </c:pt>
                <c:pt idx="928">
                  <c:v>29.533850000000001</c:v>
                </c:pt>
                <c:pt idx="929">
                  <c:v>29.610070999999998</c:v>
                </c:pt>
                <c:pt idx="930">
                  <c:v>29.251916999999999</c:v>
                </c:pt>
                <c:pt idx="931">
                  <c:v>29.402251</c:v>
                </c:pt>
                <c:pt idx="932">
                  <c:v>42.804932000000001</c:v>
                </c:pt>
                <c:pt idx="933">
                  <c:v>44.017283999999997</c:v>
                </c:pt>
                <c:pt idx="934">
                  <c:v>43.910870000000003</c:v>
                </c:pt>
                <c:pt idx="935">
                  <c:v>43.061954</c:v>
                </c:pt>
                <c:pt idx="936">
                  <c:v>43.244265999999996</c:v>
                </c:pt>
                <c:pt idx="937">
                  <c:v>43.363888000000003</c:v>
                </c:pt>
                <c:pt idx="938">
                  <c:v>43.105300999999997</c:v>
                </c:pt>
                <c:pt idx="939">
                  <c:v>43.410358000000002</c:v>
                </c:pt>
                <c:pt idx="940">
                  <c:v>43.383231000000002</c:v>
                </c:pt>
                <c:pt idx="941">
                  <c:v>43.763565</c:v>
                </c:pt>
                <c:pt idx="942">
                  <c:v>43.989578000000002</c:v>
                </c:pt>
                <c:pt idx="943">
                  <c:v>44.176623999999997</c:v>
                </c:pt>
                <c:pt idx="944">
                  <c:v>43.383231000000002</c:v>
                </c:pt>
                <c:pt idx="945">
                  <c:v>29.508171000000001</c:v>
                </c:pt>
                <c:pt idx="946">
                  <c:v>28.828893999999998</c:v>
                </c:pt>
                <c:pt idx="947">
                  <c:v>29.120840000000001</c:v>
                </c:pt>
                <c:pt idx="948">
                  <c:v>29.324482</c:v>
                </c:pt>
                <c:pt idx="949">
                  <c:v>29.174206000000002</c:v>
                </c:pt>
                <c:pt idx="950">
                  <c:v>29.259135000000001</c:v>
                </c:pt>
                <c:pt idx="951">
                  <c:v>35.883110000000002</c:v>
                </c:pt>
                <c:pt idx="952">
                  <c:v>35.170569</c:v>
                </c:pt>
                <c:pt idx="953">
                  <c:v>35.245983000000003</c:v>
                </c:pt>
                <c:pt idx="954">
                  <c:v>35.514229</c:v>
                </c:pt>
                <c:pt idx="955">
                  <c:v>35.643856</c:v>
                </c:pt>
                <c:pt idx="956">
                  <c:v>35.493527</c:v>
                </c:pt>
                <c:pt idx="957">
                  <c:v>35.791705999999998</c:v>
                </c:pt>
                <c:pt idx="958">
                  <c:v>35.513714</c:v>
                </c:pt>
                <c:pt idx="959">
                  <c:v>35.377552000000001</c:v>
                </c:pt>
                <c:pt idx="960">
                  <c:v>35.189689999999999</c:v>
                </c:pt>
                <c:pt idx="961">
                  <c:v>34.758442000000002</c:v>
                </c:pt>
                <c:pt idx="962">
                  <c:v>35.003132000000001</c:v>
                </c:pt>
                <c:pt idx="963">
                  <c:v>34.466614</c:v>
                </c:pt>
                <c:pt idx="964">
                  <c:v>34.799183999999997</c:v>
                </c:pt>
                <c:pt idx="965">
                  <c:v>31.385275</c:v>
                </c:pt>
                <c:pt idx="966">
                  <c:v>32.072288</c:v>
                </c:pt>
                <c:pt idx="967">
                  <c:v>31.954167999999999</c:v>
                </c:pt>
                <c:pt idx="968">
                  <c:v>31.444072999999999</c:v>
                </c:pt>
                <c:pt idx="969">
                  <c:v>32.143538999999997</c:v>
                </c:pt>
                <c:pt idx="970">
                  <c:v>31.778822000000002</c:v>
                </c:pt>
                <c:pt idx="971">
                  <c:v>31.778822000000002</c:v>
                </c:pt>
                <c:pt idx="972">
                  <c:v>31.778822000000002</c:v>
                </c:pt>
              </c:numCache>
            </c:numRef>
          </c:xVal>
          <c:yVal>
            <c:numRef>
              <c:f>population_location!$D$2:$D$974</c:f>
              <c:numCache>
                <c:formatCode>General</c:formatCode>
                <c:ptCount val="973"/>
                <c:pt idx="0">
                  <c:v>37.546393999999999</c:v>
                </c:pt>
                <c:pt idx="1">
                  <c:v>37.030205000000002</c:v>
                </c:pt>
                <c:pt idx="2">
                  <c:v>36.986770999999997</c:v>
                </c:pt>
                <c:pt idx="3">
                  <c:v>37.814712</c:v>
                </c:pt>
                <c:pt idx="4">
                  <c:v>37.257365999999998</c:v>
                </c:pt>
                <c:pt idx="5">
                  <c:v>37.256802</c:v>
                </c:pt>
                <c:pt idx="6">
                  <c:v>36.566208000000003</c:v>
                </c:pt>
                <c:pt idx="7">
                  <c:v>37.450592</c:v>
                </c:pt>
                <c:pt idx="8">
                  <c:v>37.422314</c:v>
                </c:pt>
                <c:pt idx="9">
                  <c:v>37.984591999999999</c:v>
                </c:pt>
                <c:pt idx="10">
                  <c:v>36.986770999999997</c:v>
                </c:pt>
                <c:pt idx="11">
                  <c:v>36.987484000000002</c:v>
                </c:pt>
                <c:pt idx="12">
                  <c:v>38.261538999999999</c:v>
                </c:pt>
                <c:pt idx="13">
                  <c:v>36.767615999999997</c:v>
                </c:pt>
                <c:pt idx="14">
                  <c:v>36.989792000000001</c:v>
                </c:pt>
                <c:pt idx="15">
                  <c:v>37.755453000000003</c:v>
                </c:pt>
                <c:pt idx="16">
                  <c:v>37.693294999999999</c:v>
                </c:pt>
                <c:pt idx="17">
                  <c:v>38.032749000000003</c:v>
                </c:pt>
                <c:pt idx="18">
                  <c:v>38.028556999999999</c:v>
                </c:pt>
                <c:pt idx="19">
                  <c:v>37.772210999999999</c:v>
                </c:pt>
                <c:pt idx="20">
                  <c:v>37.782749000000003</c:v>
                </c:pt>
                <c:pt idx="21">
                  <c:v>37.567379000000003</c:v>
                </c:pt>
                <c:pt idx="22">
                  <c:v>38.033732999999998</c:v>
                </c:pt>
                <c:pt idx="23">
                  <c:v>37.794665999999999</c:v>
                </c:pt>
                <c:pt idx="24">
                  <c:v>38.750127999999997</c:v>
                </c:pt>
                <c:pt idx="25">
                  <c:v>37.896988</c:v>
                </c:pt>
                <c:pt idx="26">
                  <c:v>38.940366999999995</c:v>
                </c:pt>
                <c:pt idx="27">
                  <c:v>38.711468000000004</c:v>
                </c:pt>
                <c:pt idx="28">
                  <c:v>38.592410999999998</c:v>
                </c:pt>
                <c:pt idx="29">
                  <c:v>38.703018</c:v>
                </c:pt>
                <c:pt idx="30">
                  <c:v>37.912314000000002</c:v>
                </c:pt>
                <c:pt idx="31">
                  <c:v>38.068787</c:v>
                </c:pt>
                <c:pt idx="32">
                  <c:v>39.019275999999998</c:v>
                </c:pt>
                <c:pt idx="33">
                  <c:v>38.040599999999998</c:v>
                </c:pt>
                <c:pt idx="34">
                  <c:v>38.578415</c:v>
                </c:pt>
                <c:pt idx="35">
                  <c:v>39.032204</c:v>
                </c:pt>
                <c:pt idx="36">
                  <c:v>38.861457999999999</c:v>
                </c:pt>
                <c:pt idx="37">
                  <c:v>38.258774000000003</c:v>
                </c:pt>
                <c:pt idx="38">
                  <c:v>38.464371</c:v>
                </c:pt>
                <c:pt idx="39">
                  <c:v>38.745975999999999</c:v>
                </c:pt>
                <c:pt idx="40">
                  <c:v>38.529121000000004</c:v>
                </c:pt>
                <c:pt idx="41">
                  <c:v>38.533192</c:v>
                </c:pt>
                <c:pt idx="42">
                  <c:v>39.714666000000001</c:v>
                </c:pt>
                <c:pt idx="43">
                  <c:v>39.539372</c:v>
                </c:pt>
                <c:pt idx="44">
                  <c:v>39.547848000000002</c:v>
                </c:pt>
                <c:pt idx="45">
                  <c:v>39.798115000000003</c:v>
                </c:pt>
                <c:pt idx="46">
                  <c:v>39.609656999999999</c:v>
                </c:pt>
                <c:pt idx="47">
                  <c:v>39.235579999999999</c:v>
                </c:pt>
                <c:pt idx="48">
                  <c:v>39.636620000000001</c:v>
                </c:pt>
                <c:pt idx="49">
                  <c:v>39.539917000000003</c:v>
                </c:pt>
                <c:pt idx="50">
                  <c:v>38.874485</c:v>
                </c:pt>
                <c:pt idx="51">
                  <c:v>38.366019999999999</c:v>
                </c:pt>
                <c:pt idx="52">
                  <c:v>38.400002000000001</c:v>
                </c:pt>
                <c:pt idx="53">
                  <c:v>38.394931999999997</c:v>
                </c:pt>
                <c:pt idx="54">
                  <c:v>38.285518499999995</c:v>
                </c:pt>
                <c:pt idx="55">
                  <c:v>38.752904999999998</c:v>
                </c:pt>
                <c:pt idx="56">
                  <c:v>38.983176999999998</c:v>
                </c:pt>
                <c:pt idx="57">
                  <c:v>38.296653749999997</c:v>
                </c:pt>
                <c:pt idx="58">
                  <c:v>40.651573999999997</c:v>
                </c:pt>
                <c:pt idx="59">
                  <c:v>40.396346999999999</c:v>
                </c:pt>
                <c:pt idx="60">
                  <c:v>40.873837000000002</c:v>
                </c:pt>
                <c:pt idx="61">
                  <c:v>40.783417</c:v>
                </c:pt>
                <c:pt idx="62">
                  <c:v>40.874737000000003</c:v>
                </c:pt>
                <c:pt idx="63">
                  <c:v>40.833247999999998</c:v>
                </c:pt>
                <c:pt idx="64">
                  <c:v>40.761246</c:v>
                </c:pt>
                <c:pt idx="65">
                  <c:v>40.129902000000001</c:v>
                </c:pt>
                <c:pt idx="66">
                  <c:v>39.953735000000002</c:v>
                </c:pt>
                <c:pt idx="67">
                  <c:v>40.017021</c:v>
                </c:pt>
                <c:pt idx="68">
                  <c:v>39.553722</c:v>
                </c:pt>
                <c:pt idx="69">
                  <c:v>40.164219000000003</c:v>
                </c:pt>
                <c:pt idx="70">
                  <c:v>40.491959000000001</c:v>
                </c:pt>
                <c:pt idx="71">
                  <c:v>39.918002999999999</c:v>
                </c:pt>
                <c:pt idx="72">
                  <c:v>40.234279999999998</c:v>
                </c:pt>
                <c:pt idx="73">
                  <c:v>39.919418</c:v>
                </c:pt>
                <c:pt idx="74">
                  <c:v>39.945045</c:v>
                </c:pt>
                <c:pt idx="75">
                  <c:v>39.022530000000003</c:v>
                </c:pt>
                <c:pt idx="76">
                  <c:v>39.938336999999997</c:v>
                </c:pt>
                <c:pt idx="77">
                  <c:v>40.210979999999999</c:v>
                </c:pt>
                <c:pt idx="78">
                  <c:v>39.434826000000001</c:v>
                </c:pt>
                <c:pt idx="79">
                  <c:v>40.206142</c:v>
                </c:pt>
                <c:pt idx="80">
                  <c:v>40.101413999999998</c:v>
                </c:pt>
                <c:pt idx="81">
                  <c:v>39.986485000000002</c:v>
                </c:pt>
                <c:pt idx="82">
                  <c:v>40.470694999999999</c:v>
                </c:pt>
                <c:pt idx="83">
                  <c:v>39.935501000000002</c:v>
                </c:pt>
                <c:pt idx="84">
                  <c:v>40.187958000000002</c:v>
                </c:pt>
                <c:pt idx="85">
                  <c:v>39.579815000000004</c:v>
                </c:pt>
                <c:pt idx="86">
                  <c:v>39.938336999999997</c:v>
                </c:pt>
                <c:pt idx="87">
                  <c:v>39.965561000000001</c:v>
                </c:pt>
                <c:pt idx="88">
                  <c:v>39.056414000000004</c:v>
                </c:pt>
                <c:pt idx="89">
                  <c:v>39.961792000000003</c:v>
                </c:pt>
                <c:pt idx="90">
                  <c:v>37.046317999999999</c:v>
                </c:pt>
                <c:pt idx="91">
                  <c:v>37.797381999999999</c:v>
                </c:pt>
                <c:pt idx="92">
                  <c:v>36.548634</c:v>
                </c:pt>
                <c:pt idx="93">
                  <c:v>36.242176000000001</c:v>
                </c:pt>
                <c:pt idx="94">
                  <c:v>36.9568862</c:v>
                </c:pt>
                <c:pt idx="95">
                  <c:v>36.733929000000003</c:v>
                </c:pt>
                <c:pt idx="96">
                  <c:v>36.303542999999998</c:v>
                </c:pt>
                <c:pt idx="97">
                  <c:v>36.271729000000001</c:v>
                </c:pt>
                <c:pt idx="98">
                  <c:v>36.815083000000001</c:v>
                </c:pt>
                <c:pt idx="99">
                  <c:v>37.101972500000002</c:v>
                </c:pt>
                <c:pt idx="100">
                  <c:v>36.195174999999999</c:v>
                </c:pt>
                <c:pt idx="101">
                  <c:v>36.627048500000001</c:v>
                </c:pt>
                <c:pt idx="102">
                  <c:v>36.929653000000002</c:v>
                </c:pt>
                <c:pt idx="103">
                  <c:v>36.893332999999998</c:v>
                </c:pt>
                <c:pt idx="104">
                  <c:v>37.065818999999998</c:v>
                </c:pt>
                <c:pt idx="105">
                  <c:v>36.367953999999997</c:v>
                </c:pt>
                <c:pt idx="106">
                  <c:v>36.781967000000002</c:v>
                </c:pt>
                <c:pt idx="107">
                  <c:v>36.886142999999997</c:v>
                </c:pt>
                <c:pt idx="108">
                  <c:v>36.918041000000002</c:v>
                </c:pt>
                <c:pt idx="109">
                  <c:v>41.113655999999999</c:v>
                </c:pt>
                <c:pt idx="110">
                  <c:v>41.123801999999998</c:v>
                </c:pt>
                <c:pt idx="111">
                  <c:v>41.341377000000001</c:v>
                </c:pt>
                <c:pt idx="112">
                  <c:v>40.794041</c:v>
                </c:pt>
                <c:pt idx="113">
                  <c:v>41.236365999999997</c:v>
                </c:pt>
                <c:pt idx="114">
                  <c:v>41.508938000000001</c:v>
                </c:pt>
                <c:pt idx="115">
                  <c:v>41.121386999999999</c:v>
                </c:pt>
                <c:pt idx="116">
                  <c:v>41.350383999999998</c:v>
                </c:pt>
                <c:pt idx="117">
                  <c:v>41.174281999999998</c:v>
                </c:pt>
                <c:pt idx="118">
                  <c:v>41.359397999999999</c:v>
                </c:pt>
                <c:pt idx="119">
                  <c:v>41.395355000000002</c:v>
                </c:pt>
                <c:pt idx="120">
                  <c:v>41.341377000000001</c:v>
                </c:pt>
                <c:pt idx="121">
                  <c:v>41.279335000000003</c:v>
                </c:pt>
                <c:pt idx="122">
                  <c:v>41.251766000000003</c:v>
                </c:pt>
                <c:pt idx="123">
                  <c:v>40.820244000000002</c:v>
                </c:pt>
                <c:pt idx="124">
                  <c:v>37.673969</c:v>
                </c:pt>
                <c:pt idx="125">
                  <c:v>37.96199</c:v>
                </c:pt>
                <c:pt idx="126">
                  <c:v>37.611877</c:v>
                </c:pt>
                <c:pt idx="127">
                  <c:v>37.378310999999997</c:v>
                </c:pt>
                <c:pt idx="128">
                  <c:v>37.853830000000002</c:v>
                </c:pt>
                <c:pt idx="129">
                  <c:v>37.871212</c:v>
                </c:pt>
                <c:pt idx="130">
                  <c:v>37.851151000000002</c:v>
                </c:pt>
                <c:pt idx="131">
                  <c:v>37.730286</c:v>
                </c:pt>
                <c:pt idx="132">
                  <c:v>37.559341000000003</c:v>
                </c:pt>
                <c:pt idx="133">
                  <c:v>37.762546</c:v>
                </c:pt>
                <c:pt idx="134">
                  <c:v>37.854236999999998</c:v>
                </c:pt>
                <c:pt idx="135">
                  <c:v>37.860461999999998</c:v>
                </c:pt>
                <c:pt idx="136">
                  <c:v>37.913231000000003</c:v>
                </c:pt>
                <c:pt idx="137">
                  <c:v>37.912666000000002</c:v>
                </c:pt>
                <c:pt idx="138">
                  <c:v>37.752834</c:v>
                </c:pt>
                <c:pt idx="139">
                  <c:v>37.884211999999998</c:v>
                </c:pt>
                <c:pt idx="140">
                  <c:v>37.762271499999997</c:v>
                </c:pt>
                <c:pt idx="141">
                  <c:v>39.637822</c:v>
                </c:pt>
                <c:pt idx="142">
                  <c:v>39.319060999999998</c:v>
                </c:pt>
                <c:pt idx="143">
                  <c:v>39.750098999999999</c:v>
                </c:pt>
                <c:pt idx="144">
                  <c:v>40.355373</c:v>
                </c:pt>
                <c:pt idx="145">
                  <c:v>39.391064</c:v>
                </c:pt>
                <c:pt idx="146">
                  <c:v>39.503559000000003</c:v>
                </c:pt>
                <c:pt idx="147">
                  <c:v>39.587207999999997</c:v>
                </c:pt>
                <c:pt idx="148">
                  <c:v>39.637822</c:v>
                </c:pt>
                <c:pt idx="149">
                  <c:v>40.397457000000003</c:v>
                </c:pt>
                <c:pt idx="150">
                  <c:v>39.387028000000001</c:v>
                </c:pt>
                <c:pt idx="151">
                  <c:v>40.136703500000003</c:v>
                </c:pt>
                <c:pt idx="152">
                  <c:v>39.558041000000003</c:v>
                </c:pt>
                <c:pt idx="153">
                  <c:v>39.582104000000001</c:v>
                </c:pt>
                <c:pt idx="154">
                  <c:v>39.637822</c:v>
                </c:pt>
                <c:pt idx="155">
                  <c:v>39.691654</c:v>
                </c:pt>
                <c:pt idx="156">
                  <c:v>40.046249000000003</c:v>
                </c:pt>
                <c:pt idx="157">
                  <c:v>40.586533000000003</c:v>
                </c:pt>
                <c:pt idx="158">
                  <c:v>39.382373999999999</c:v>
                </c:pt>
                <c:pt idx="159">
                  <c:v>39.237679</c:v>
                </c:pt>
                <c:pt idx="160">
                  <c:v>39.910930999999998</c:v>
                </c:pt>
                <c:pt idx="161">
                  <c:v>41.747826000000003</c:v>
                </c:pt>
                <c:pt idx="162">
                  <c:v>41.630032999999997</c:v>
                </c:pt>
                <c:pt idx="163">
                  <c:v>41.844901999999998</c:v>
                </c:pt>
                <c:pt idx="164">
                  <c:v>41.584057000000001</c:v>
                </c:pt>
                <c:pt idx="165">
                  <c:v>37.874091999999997</c:v>
                </c:pt>
                <c:pt idx="166">
                  <c:v>37.917521999999998</c:v>
                </c:pt>
                <c:pt idx="167">
                  <c:v>37.565593999999997</c:v>
                </c:pt>
                <c:pt idx="168">
                  <c:v>37.71434</c:v>
                </c:pt>
                <c:pt idx="169">
                  <c:v>38.192486000000002</c:v>
                </c:pt>
                <c:pt idx="170">
                  <c:v>38.334598</c:v>
                </c:pt>
                <c:pt idx="171">
                  <c:v>40.391368999999997</c:v>
                </c:pt>
                <c:pt idx="172">
                  <c:v>40.256312999999999</c:v>
                </c:pt>
                <c:pt idx="173">
                  <c:v>40.165604000000002</c:v>
                </c:pt>
                <c:pt idx="174">
                  <c:v>40.143287000000001</c:v>
                </c:pt>
                <c:pt idx="175">
                  <c:v>39.905346000000002</c:v>
                </c:pt>
                <c:pt idx="176">
                  <c:v>40.28302</c:v>
                </c:pt>
                <c:pt idx="177">
                  <c:v>40.050750999999998</c:v>
                </c:pt>
                <c:pt idx="178">
                  <c:v>40.358196</c:v>
                </c:pt>
                <c:pt idx="179">
                  <c:v>39.991821000000002</c:v>
                </c:pt>
                <c:pt idx="180">
                  <c:v>40.014484000000003</c:v>
                </c:pt>
                <c:pt idx="181">
                  <c:v>40.224836499999995</c:v>
                </c:pt>
                <c:pt idx="182">
                  <c:v>39.228701999999998</c:v>
                </c:pt>
                <c:pt idx="183">
                  <c:v>38.883750999999997</c:v>
                </c:pt>
                <c:pt idx="184">
                  <c:v>38.750602999999998</c:v>
                </c:pt>
                <c:pt idx="185">
                  <c:v>39.297801999999997</c:v>
                </c:pt>
                <c:pt idx="186">
                  <c:v>39.308940999999997</c:v>
                </c:pt>
                <c:pt idx="187">
                  <c:v>38.969647000000002</c:v>
                </c:pt>
                <c:pt idx="188">
                  <c:v>39.226317999999999</c:v>
                </c:pt>
                <c:pt idx="189">
                  <c:v>39.434035999999999</c:v>
                </c:pt>
                <c:pt idx="190">
                  <c:v>38.805816999999998</c:v>
                </c:pt>
                <c:pt idx="191">
                  <c:v>38.754524000000004</c:v>
                </c:pt>
                <c:pt idx="192">
                  <c:v>38.397810999999997</c:v>
                </c:pt>
                <c:pt idx="193">
                  <c:v>38.577430999999997</c:v>
                </c:pt>
                <c:pt idx="194">
                  <c:v>38.226002000000001</c:v>
                </c:pt>
                <c:pt idx="195">
                  <c:v>38.409782</c:v>
                </c:pt>
                <c:pt idx="196">
                  <c:v>38.495353999999999</c:v>
                </c:pt>
                <c:pt idx="197">
                  <c:v>40.731636000000002</c:v>
                </c:pt>
                <c:pt idx="198">
                  <c:v>40.719932999999997</c:v>
                </c:pt>
                <c:pt idx="199">
                  <c:v>40.802199999999999</c:v>
                </c:pt>
                <c:pt idx="200">
                  <c:v>40.398921999999999</c:v>
                </c:pt>
                <c:pt idx="201">
                  <c:v>40.408943000000001</c:v>
                </c:pt>
                <c:pt idx="202">
                  <c:v>40.938640999999997</c:v>
                </c:pt>
                <c:pt idx="203">
                  <c:v>40.466873</c:v>
                </c:pt>
                <c:pt idx="204">
                  <c:v>40.410975999999998</c:v>
                </c:pt>
                <c:pt idx="205">
                  <c:v>40.771332000000001</c:v>
                </c:pt>
                <c:pt idx="206">
                  <c:v>37.649867999999998</c:v>
                </c:pt>
                <c:pt idx="207">
                  <c:v>37.717222</c:v>
                </c:pt>
                <c:pt idx="208">
                  <c:v>37.457031000000001</c:v>
                </c:pt>
                <c:pt idx="209">
                  <c:v>37.717222</c:v>
                </c:pt>
                <c:pt idx="210">
                  <c:v>37.155147999999997</c:v>
                </c:pt>
                <c:pt idx="211">
                  <c:v>37.535519000000001</c:v>
                </c:pt>
                <c:pt idx="212">
                  <c:v>37.150939999999999</c:v>
                </c:pt>
                <c:pt idx="213">
                  <c:v>37.373390000000001</c:v>
                </c:pt>
                <c:pt idx="214">
                  <c:v>37.345333499999995</c:v>
                </c:pt>
                <c:pt idx="215">
                  <c:v>37.312393</c:v>
                </c:pt>
                <c:pt idx="216">
                  <c:v>37.505760000000002</c:v>
                </c:pt>
                <c:pt idx="217">
                  <c:v>39.746561</c:v>
                </c:pt>
                <c:pt idx="218">
                  <c:v>40.430518999999997</c:v>
                </c:pt>
                <c:pt idx="219">
                  <c:v>40.218882999999998</c:v>
                </c:pt>
                <c:pt idx="220">
                  <c:v>39.678192000000003</c:v>
                </c:pt>
                <c:pt idx="221">
                  <c:v>40.080348999999998</c:v>
                </c:pt>
                <c:pt idx="222">
                  <c:v>40.430079999999997</c:v>
                </c:pt>
                <c:pt idx="223">
                  <c:v>40.216087000000002</c:v>
                </c:pt>
                <c:pt idx="224">
                  <c:v>39.917918999999998</c:v>
                </c:pt>
                <c:pt idx="225">
                  <c:v>40.198298999999999</c:v>
                </c:pt>
                <c:pt idx="226">
                  <c:v>40.376984</c:v>
                </c:pt>
                <c:pt idx="227">
                  <c:v>40.037261999999998</c:v>
                </c:pt>
                <c:pt idx="228">
                  <c:v>40.190254000000003</c:v>
                </c:pt>
                <c:pt idx="229">
                  <c:v>39.905914000000003</c:v>
                </c:pt>
                <c:pt idx="230">
                  <c:v>40.490681000000002</c:v>
                </c:pt>
                <c:pt idx="231">
                  <c:v>40.215122000000001</c:v>
                </c:pt>
                <c:pt idx="232">
                  <c:v>40.255214499999994</c:v>
                </c:pt>
                <c:pt idx="233">
                  <c:v>40.209220999999999</c:v>
                </c:pt>
                <c:pt idx="234">
                  <c:v>39.553014500000003</c:v>
                </c:pt>
                <c:pt idx="235">
                  <c:v>39.808875999999998</c:v>
                </c:pt>
                <c:pt idx="236">
                  <c:v>40.227158000000003</c:v>
                </c:pt>
                <c:pt idx="237">
                  <c:v>39.834415</c:v>
                </c:pt>
                <c:pt idx="238">
                  <c:v>40.029483999999997</c:v>
                </c:pt>
                <c:pt idx="239">
                  <c:v>40.144106999999998</c:v>
                </c:pt>
                <c:pt idx="240">
                  <c:v>40.184784000000001</c:v>
                </c:pt>
                <c:pt idx="241">
                  <c:v>39.786968000000002</c:v>
                </c:pt>
                <c:pt idx="242">
                  <c:v>40.405456999999998</c:v>
                </c:pt>
                <c:pt idx="243">
                  <c:v>40.193443000000002</c:v>
                </c:pt>
                <c:pt idx="244">
                  <c:v>40.343746000000003</c:v>
                </c:pt>
                <c:pt idx="245">
                  <c:v>39.887262750000005</c:v>
                </c:pt>
                <c:pt idx="246">
                  <c:v>40.815285000000003</c:v>
                </c:pt>
                <c:pt idx="247">
                  <c:v>40.943511999999998</c:v>
                </c:pt>
                <c:pt idx="248">
                  <c:v>40.594467999999999</c:v>
                </c:pt>
                <c:pt idx="249">
                  <c:v>40.811847999999998</c:v>
                </c:pt>
                <c:pt idx="250">
                  <c:v>40.531489999999998</c:v>
                </c:pt>
                <c:pt idx="251">
                  <c:v>40.926772999999997</c:v>
                </c:pt>
                <c:pt idx="252">
                  <c:v>40.346679999999999</c:v>
                </c:pt>
                <c:pt idx="253">
                  <c:v>40.734791000000001</c:v>
                </c:pt>
                <c:pt idx="254">
                  <c:v>40.843414000000003</c:v>
                </c:pt>
                <c:pt idx="255">
                  <c:v>40.628593000000002</c:v>
                </c:pt>
                <c:pt idx="256">
                  <c:v>40.484703000000003</c:v>
                </c:pt>
                <c:pt idx="257">
                  <c:v>40.754733999999999</c:v>
                </c:pt>
                <c:pt idx="258">
                  <c:v>40.17004</c:v>
                </c:pt>
                <c:pt idx="259">
                  <c:v>40.573554000000001</c:v>
                </c:pt>
                <c:pt idx="260">
                  <c:v>40.025063000000003</c:v>
                </c:pt>
                <c:pt idx="261">
                  <c:v>40.552639999999997</c:v>
                </c:pt>
                <c:pt idx="262">
                  <c:v>40.857734999999998</c:v>
                </c:pt>
                <c:pt idx="263">
                  <c:v>40.733288000000002</c:v>
                </c:pt>
                <c:pt idx="264">
                  <c:v>41.135548</c:v>
                </c:pt>
                <c:pt idx="265">
                  <c:v>40.775795000000002</c:v>
                </c:pt>
                <c:pt idx="266">
                  <c:v>40.521751000000002</c:v>
                </c:pt>
                <c:pt idx="267">
                  <c:v>40.754840999999999</c:v>
                </c:pt>
                <c:pt idx="268">
                  <c:v>40.283193499999996</c:v>
                </c:pt>
                <c:pt idx="269">
                  <c:v>40.976165999999999</c:v>
                </c:pt>
                <c:pt idx="270">
                  <c:v>40.162224000000002</c:v>
                </c:pt>
                <c:pt idx="271">
                  <c:v>40.445895999999998</c:v>
                </c:pt>
                <c:pt idx="272">
                  <c:v>37.427562999999999</c:v>
                </c:pt>
                <c:pt idx="273">
                  <c:v>37.807217000000001</c:v>
                </c:pt>
                <c:pt idx="274">
                  <c:v>37.977203000000003</c:v>
                </c:pt>
                <c:pt idx="275">
                  <c:v>38.230347000000002</c:v>
                </c:pt>
                <c:pt idx="276">
                  <c:v>37.236060999999999</c:v>
                </c:pt>
                <c:pt idx="277">
                  <c:v>37.809561000000002</c:v>
                </c:pt>
                <c:pt idx="278">
                  <c:v>38.042904</c:v>
                </c:pt>
                <c:pt idx="279">
                  <c:v>38.081417000000002</c:v>
                </c:pt>
                <c:pt idx="280">
                  <c:v>37.075771000000003</c:v>
                </c:pt>
                <c:pt idx="281">
                  <c:v>37.827339000000002</c:v>
                </c:pt>
                <c:pt idx="282">
                  <c:v>38.295296</c:v>
                </c:pt>
                <c:pt idx="283">
                  <c:v>38.153937999999997</c:v>
                </c:pt>
                <c:pt idx="284">
                  <c:v>37.758293000000002</c:v>
                </c:pt>
                <c:pt idx="285">
                  <c:v>37.775418999999999</c:v>
                </c:pt>
                <c:pt idx="286">
                  <c:v>37.775418999999999</c:v>
                </c:pt>
                <c:pt idx="287">
                  <c:v>37.944316999999998</c:v>
                </c:pt>
                <c:pt idx="288">
                  <c:v>37.924461000000001</c:v>
                </c:pt>
                <c:pt idx="289">
                  <c:v>37.578522</c:v>
                </c:pt>
                <c:pt idx="290">
                  <c:v>37.573031999999998</c:v>
                </c:pt>
                <c:pt idx="291">
                  <c:v>37.917403999999998</c:v>
                </c:pt>
                <c:pt idx="292">
                  <c:v>37.850245999999999</c:v>
                </c:pt>
                <c:pt idx="293">
                  <c:v>38.136035999999997</c:v>
                </c:pt>
                <c:pt idx="294">
                  <c:v>37.725617</c:v>
                </c:pt>
                <c:pt idx="295">
                  <c:v>38.211803000000003</c:v>
                </c:pt>
                <c:pt idx="296">
                  <c:v>38.371375999999998</c:v>
                </c:pt>
                <c:pt idx="297">
                  <c:v>38.256878</c:v>
                </c:pt>
                <c:pt idx="298">
                  <c:v>38.265208999999999</c:v>
                </c:pt>
                <c:pt idx="299">
                  <c:v>38.411430000000003</c:v>
                </c:pt>
                <c:pt idx="300">
                  <c:v>38.254123999999997</c:v>
                </c:pt>
                <c:pt idx="301">
                  <c:v>37.913629</c:v>
                </c:pt>
                <c:pt idx="302">
                  <c:v>38.28801</c:v>
                </c:pt>
                <c:pt idx="303">
                  <c:v>38.497089000000003</c:v>
                </c:pt>
                <c:pt idx="304">
                  <c:v>38.461314999999999</c:v>
                </c:pt>
                <c:pt idx="305">
                  <c:v>38.141342000000002</c:v>
                </c:pt>
                <c:pt idx="306">
                  <c:v>37.904957000000003</c:v>
                </c:pt>
                <c:pt idx="307">
                  <c:v>37.913629</c:v>
                </c:pt>
                <c:pt idx="308">
                  <c:v>41.087978</c:v>
                </c:pt>
                <c:pt idx="309">
                  <c:v>40.871273000000002</c:v>
                </c:pt>
                <c:pt idx="310">
                  <c:v>40.892822000000002</c:v>
                </c:pt>
                <c:pt idx="311">
                  <c:v>40.833689999999997</c:v>
                </c:pt>
                <c:pt idx="312">
                  <c:v>40.775917</c:v>
                </c:pt>
                <c:pt idx="313">
                  <c:v>40.846344000000002</c:v>
                </c:pt>
                <c:pt idx="314">
                  <c:v>40.772705000000002</c:v>
                </c:pt>
                <c:pt idx="315">
                  <c:v>40.959366000000003</c:v>
                </c:pt>
                <c:pt idx="316">
                  <c:v>41.676127000000001</c:v>
                </c:pt>
                <c:pt idx="317">
                  <c:v>40.723438000000002</c:v>
                </c:pt>
                <c:pt idx="318">
                  <c:v>41.551662</c:v>
                </c:pt>
                <c:pt idx="319">
                  <c:v>40.920794999999998</c:v>
                </c:pt>
                <c:pt idx="320">
                  <c:v>40.852200000000003</c:v>
                </c:pt>
                <c:pt idx="321">
                  <c:v>41.838822</c:v>
                </c:pt>
                <c:pt idx="322">
                  <c:v>41.192428999999997</c:v>
                </c:pt>
                <c:pt idx="323">
                  <c:v>41.768642</c:v>
                </c:pt>
                <c:pt idx="324">
                  <c:v>41.262250000000002</c:v>
                </c:pt>
                <c:pt idx="325">
                  <c:v>38.944191000000004</c:v>
                </c:pt>
                <c:pt idx="326">
                  <c:v>38.461578000000003</c:v>
                </c:pt>
                <c:pt idx="327">
                  <c:v>38.564208999999998</c:v>
                </c:pt>
                <c:pt idx="328">
                  <c:v>38.566952000000001</c:v>
                </c:pt>
                <c:pt idx="329">
                  <c:v>38.667754000000002</c:v>
                </c:pt>
                <c:pt idx="330">
                  <c:v>38.955086000000001</c:v>
                </c:pt>
                <c:pt idx="331">
                  <c:v>38.794379999999997</c:v>
                </c:pt>
                <c:pt idx="332">
                  <c:v>38.718834000000001</c:v>
                </c:pt>
                <c:pt idx="333">
                  <c:v>38.393538999999997</c:v>
                </c:pt>
                <c:pt idx="334">
                  <c:v>38.692864</c:v>
                </c:pt>
                <c:pt idx="335">
                  <c:v>38.447783999999999</c:v>
                </c:pt>
                <c:pt idx="336">
                  <c:v>39.804541999999998</c:v>
                </c:pt>
                <c:pt idx="337">
                  <c:v>39.739185999999997</c:v>
                </c:pt>
                <c:pt idx="338">
                  <c:v>39.455868000000002</c:v>
                </c:pt>
                <c:pt idx="339">
                  <c:v>39.601230999999999</c:v>
                </c:pt>
                <c:pt idx="340">
                  <c:v>39.262633999999998</c:v>
                </c:pt>
                <c:pt idx="341">
                  <c:v>39.97213</c:v>
                </c:pt>
                <c:pt idx="342">
                  <c:v>39.901325</c:v>
                </c:pt>
                <c:pt idx="343">
                  <c:v>39.778117999999999</c:v>
                </c:pt>
                <c:pt idx="344">
                  <c:v>39.709431000000002</c:v>
                </c:pt>
                <c:pt idx="345">
                  <c:v>39.930821000000002</c:v>
                </c:pt>
                <c:pt idx="346">
                  <c:v>39.914987750000002</c:v>
                </c:pt>
                <c:pt idx="347">
                  <c:v>39.610545999999999</c:v>
                </c:pt>
                <c:pt idx="348">
                  <c:v>39.361038000000001</c:v>
                </c:pt>
                <c:pt idx="349">
                  <c:v>40.042278000000003</c:v>
                </c:pt>
                <c:pt idx="350">
                  <c:v>40.483046999999999</c:v>
                </c:pt>
                <c:pt idx="351">
                  <c:v>39.351565999999998</c:v>
                </c:pt>
                <c:pt idx="352">
                  <c:v>39.702922999999998</c:v>
                </c:pt>
                <c:pt idx="353">
                  <c:v>39.971775000000001</c:v>
                </c:pt>
                <c:pt idx="354">
                  <c:v>40.344920999999999</c:v>
                </c:pt>
                <c:pt idx="355">
                  <c:v>40.545623999999997</c:v>
                </c:pt>
                <c:pt idx="356">
                  <c:v>40.826611</c:v>
                </c:pt>
                <c:pt idx="357">
                  <c:v>39.885078</c:v>
                </c:pt>
                <c:pt idx="358">
                  <c:v>39.977352000000003</c:v>
                </c:pt>
                <c:pt idx="359">
                  <c:v>40.413769000000002</c:v>
                </c:pt>
                <c:pt idx="360">
                  <c:v>40.56221</c:v>
                </c:pt>
                <c:pt idx="361">
                  <c:v>39.649979000000002</c:v>
                </c:pt>
                <c:pt idx="362">
                  <c:v>40.296985999999997</c:v>
                </c:pt>
                <c:pt idx="363">
                  <c:v>40.531753999999999</c:v>
                </c:pt>
                <c:pt idx="364">
                  <c:v>39.909709999999997</c:v>
                </c:pt>
                <c:pt idx="365">
                  <c:v>39.766765999999997</c:v>
                </c:pt>
                <c:pt idx="366">
                  <c:v>39.688839000000002</c:v>
                </c:pt>
                <c:pt idx="367">
                  <c:v>39.376221000000001</c:v>
                </c:pt>
                <c:pt idx="368">
                  <c:v>39.384369</c:v>
                </c:pt>
                <c:pt idx="369">
                  <c:v>39.159157</c:v>
                </c:pt>
                <c:pt idx="370">
                  <c:v>39.816749999999999</c:v>
                </c:pt>
                <c:pt idx="371">
                  <c:v>39.493823999999996</c:v>
                </c:pt>
                <c:pt idx="372">
                  <c:v>40.026558000000001</c:v>
                </c:pt>
                <c:pt idx="373">
                  <c:v>39.864486999999997</c:v>
                </c:pt>
                <c:pt idx="374">
                  <c:v>39.767631999999999</c:v>
                </c:pt>
                <c:pt idx="375">
                  <c:v>40.038466999999997</c:v>
                </c:pt>
                <c:pt idx="376">
                  <c:v>39.445025999999999</c:v>
                </c:pt>
                <c:pt idx="377">
                  <c:v>39.450336</c:v>
                </c:pt>
                <c:pt idx="378">
                  <c:v>39.767631999999999</c:v>
                </c:pt>
                <c:pt idx="379">
                  <c:v>37.424160000000001</c:v>
                </c:pt>
                <c:pt idx="380">
                  <c:v>37.027583999999997</c:v>
                </c:pt>
                <c:pt idx="381">
                  <c:v>36.832889999999999</c:v>
                </c:pt>
                <c:pt idx="382">
                  <c:v>37.010170000000002</c:v>
                </c:pt>
                <c:pt idx="383">
                  <c:v>37.184021000000001</c:v>
                </c:pt>
                <c:pt idx="384">
                  <c:v>36.965693999999999</c:v>
                </c:pt>
                <c:pt idx="385">
                  <c:v>37.039745000000003</c:v>
                </c:pt>
                <c:pt idx="386">
                  <c:v>37.096676000000002</c:v>
                </c:pt>
                <c:pt idx="387">
                  <c:v>37.314995000000003</c:v>
                </c:pt>
                <c:pt idx="388">
                  <c:v>40.319237000000001</c:v>
                </c:pt>
                <c:pt idx="389">
                  <c:v>40.938079999999999</c:v>
                </c:pt>
                <c:pt idx="390">
                  <c:v>40.134182000000003</c:v>
                </c:pt>
                <c:pt idx="391">
                  <c:v>40.917389</c:v>
                </c:pt>
                <c:pt idx="392">
                  <c:v>40.739638999999997</c:v>
                </c:pt>
                <c:pt idx="393">
                  <c:v>40.808017999999997</c:v>
                </c:pt>
                <c:pt idx="394">
                  <c:v>40.948498000000001</c:v>
                </c:pt>
                <c:pt idx="395">
                  <c:v>41.060485999999997</c:v>
                </c:pt>
                <c:pt idx="396">
                  <c:v>40.918750000000003</c:v>
                </c:pt>
                <c:pt idx="397">
                  <c:v>41.031692</c:v>
                </c:pt>
                <c:pt idx="398">
                  <c:v>40.893684</c:v>
                </c:pt>
                <c:pt idx="399">
                  <c:v>40.916598999999998</c:v>
                </c:pt>
                <c:pt idx="400">
                  <c:v>40.956429</c:v>
                </c:pt>
                <c:pt idx="401">
                  <c:v>40.310182499999996</c:v>
                </c:pt>
                <c:pt idx="402">
                  <c:v>41.006335999999997</c:v>
                </c:pt>
                <c:pt idx="403">
                  <c:v>40.857112999999998</c:v>
                </c:pt>
                <c:pt idx="404">
                  <c:v>40.460008999999999</c:v>
                </c:pt>
                <c:pt idx="405">
                  <c:v>40.129524000000004</c:v>
                </c:pt>
                <c:pt idx="406">
                  <c:v>40.210254999999997</c:v>
                </c:pt>
                <c:pt idx="407">
                  <c:v>40.699657000000002</c:v>
                </c:pt>
                <c:pt idx="408">
                  <c:v>40.190837999999999</c:v>
                </c:pt>
                <c:pt idx="409">
                  <c:v>40.560341000000001</c:v>
                </c:pt>
                <c:pt idx="410">
                  <c:v>37.243805000000002</c:v>
                </c:pt>
                <c:pt idx="411">
                  <c:v>37.570616000000001</c:v>
                </c:pt>
                <c:pt idx="412">
                  <c:v>37.570616000000001</c:v>
                </c:pt>
                <c:pt idx="413">
                  <c:v>37.304169000000002</c:v>
                </c:pt>
                <c:pt idx="414">
                  <c:v>37.576270999999998</c:v>
                </c:pt>
                <c:pt idx="415">
                  <c:v>36.115364</c:v>
                </c:pt>
                <c:pt idx="416">
                  <c:v>36.200409000000001</c:v>
                </c:pt>
                <c:pt idx="417">
                  <c:v>36.465645000000002</c:v>
                </c:pt>
                <c:pt idx="418">
                  <c:v>36.492218000000001</c:v>
                </c:pt>
                <c:pt idx="419">
                  <c:v>36.200409000000001</c:v>
                </c:pt>
                <c:pt idx="420">
                  <c:v>36.834209000000001</c:v>
                </c:pt>
                <c:pt idx="421">
                  <c:v>36.952347000000003</c:v>
                </c:pt>
                <c:pt idx="422">
                  <c:v>36.798054</c:v>
                </c:pt>
                <c:pt idx="423">
                  <c:v>36.590308999999998</c:v>
                </c:pt>
                <c:pt idx="424">
                  <c:v>36.497810000000001</c:v>
                </c:pt>
                <c:pt idx="425">
                  <c:v>36.365082000000001</c:v>
                </c:pt>
                <c:pt idx="426">
                  <c:v>36.341664666666667</c:v>
                </c:pt>
                <c:pt idx="427">
                  <c:v>36.263592000000003</c:v>
                </c:pt>
                <c:pt idx="428">
                  <c:v>36.085445</c:v>
                </c:pt>
                <c:pt idx="429">
                  <c:v>35.900863999999999</c:v>
                </c:pt>
                <c:pt idx="430">
                  <c:v>39.876576</c:v>
                </c:pt>
                <c:pt idx="431">
                  <c:v>39.916448000000003</c:v>
                </c:pt>
                <c:pt idx="432">
                  <c:v>39.970463000000002</c:v>
                </c:pt>
                <c:pt idx="433">
                  <c:v>40.038710000000002</c:v>
                </c:pt>
                <c:pt idx="434">
                  <c:v>37.797381999999999</c:v>
                </c:pt>
                <c:pt idx="435">
                  <c:v>37.950648999999999</c:v>
                </c:pt>
                <c:pt idx="436">
                  <c:v>37.874175999999999</c:v>
                </c:pt>
                <c:pt idx="437">
                  <c:v>38.119312000000001</c:v>
                </c:pt>
                <c:pt idx="438">
                  <c:v>37.947073000000003</c:v>
                </c:pt>
                <c:pt idx="439">
                  <c:v>37.759214</c:v>
                </c:pt>
                <c:pt idx="440">
                  <c:v>37.943497000000001</c:v>
                </c:pt>
                <c:pt idx="441">
                  <c:v>38.108246000000001</c:v>
                </c:pt>
                <c:pt idx="442">
                  <c:v>37.496032999999997</c:v>
                </c:pt>
                <c:pt idx="443">
                  <c:v>38.079310999999997</c:v>
                </c:pt>
                <c:pt idx="444">
                  <c:v>38.078567</c:v>
                </c:pt>
                <c:pt idx="445">
                  <c:v>38.297241</c:v>
                </c:pt>
                <c:pt idx="446">
                  <c:v>37.710383999999998</c:v>
                </c:pt>
                <c:pt idx="447">
                  <c:v>40.868740000000003</c:v>
                </c:pt>
                <c:pt idx="448">
                  <c:v>41.011592999999998</c:v>
                </c:pt>
                <c:pt idx="449">
                  <c:v>41.011592999999998</c:v>
                </c:pt>
                <c:pt idx="450">
                  <c:v>40.985424000000002</c:v>
                </c:pt>
                <c:pt idx="451">
                  <c:v>41.045368000000003</c:v>
                </c:pt>
                <c:pt idx="452">
                  <c:v>41.008136999999998</c:v>
                </c:pt>
                <c:pt idx="453">
                  <c:v>40.987572</c:v>
                </c:pt>
                <c:pt idx="454">
                  <c:v>41.011592999999998</c:v>
                </c:pt>
                <c:pt idx="455">
                  <c:v>41.053153999999999</c:v>
                </c:pt>
                <c:pt idx="456">
                  <c:v>41.052962999999998</c:v>
                </c:pt>
                <c:pt idx="457">
                  <c:v>41.137577</c:v>
                </c:pt>
                <c:pt idx="458">
                  <c:v>41.011592999999998</c:v>
                </c:pt>
                <c:pt idx="459">
                  <c:v>41.045932999999998</c:v>
                </c:pt>
                <c:pt idx="460">
                  <c:v>41.021403999999997</c:v>
                </c:pt>
                <c:pt idx="461">
                  <c:v>41.144184000000003</c:v>
                </c:pt>
                <c:pt idx="462">
                  <c:v>41.011592999999998</c:v>
                </c:pt>
                <c:pt idx="463">
                  <c:v>41.056213</c:v>
                </c:pt>
                <c:pt idx="464">
                  <c:v>41.011592999999998</c:v>
                </c:pt>
                <c:pt idx="465">
                  <c:v>41.011592999999998</c:v>
                </c:pt>
                <c:pt idx="466">
                  <c:v>41.024742000000003</c:v>
                </c:pt>
                <c:pt idx="467">
                  <c:v>41.011592999999998</c:v>
                </c:pt>
                <c:pt idx="468">
                  <c:v>41.027884999999998</c:v>
                </c:pt>
                <c:pt idx="469">
                  <c:v>40.974026000000002</c:v>
                </c:pt>
                <c:pt idx="470">
                  <c:v>41.090316999999999</c:v>
                </c:pt>
                <c:pt idx="471">
                  <c:v>40.923588000000002</c:v>
                </c:pt>
                <c:pt idx="472">
                  <c:v>41.008602000000003</c:v>
                </c:pt>
                <c:pt idx="473">
                  <c:v>40.942169</c:v>
                </c:pt>
                <c:pt idx="474">
                  <c:v>40.885475</c:v>
                </c:pt>
                <c:pt idx="475">
                  <c:v>41.011592999999998</c:v>
                </c:pt>
                <c:pt idx="476">
                  <c:v>41.145969000000001</c:v>
                </c:pt>
                <c:pt idx="477">
                  <c:v>41.074370999999999</c:v>
                </c:pt>
                <c:pt idx="478">
                  <c:v>40.982551999999998</c:v>
                </c:pt>
                <c:pt idx="479">
                  <c:v>41.011592999999998</c:v>
                </c:pt>
                <c:pt idx="480">
                  <c:v>41.172592000000002</c:v>
                </c:pt>
                <c:pt idx="481">
                  <c:v>41.060715000000002</c:v>
                </c:pt>
                <c:pt idx="482">
                  <c:v>40.831085000000002</c:v>
                </c:pt>
                <c:pt idx="483">
                  <c:v>41.021931000000002</c:v>
                </c:pt>
                <c:pt idx="484">
                  <c:v>41.020663999999996</c:v>
                </c:pt>
                <c:pt idx="485">
                  <c:v>40.995632000000001</c:v>
                </c:pt>
                <c:pt idx="486">
                  <c:v>38.801048000000002</c:v>
                </c:pt>
                <c:pt idx="487">
                  <c:v>38.385590000000001</c:v>
                </c:pt>
                <c:pt idx="488">
                  <c:v>38.221615</c:v>
                </c:pt>
                <c:pt idx="489">
                  <c:v>38.424537000000001</c:v>
                </c:pt>
                <c:pt idx="490">
                  <c:v>39.12294</c:v>
                </c:pt>
                <c:pt idx="491">
                  <c:v>38.085757999999998</c:v>
                </c:pt>
                <c:pt idx="492">
                  <c:v>38.476067</c:v>
                </c:pt>
                <c:pt idx="493">
                  <c:v>38.384441000000002</c:v>
                </c:pt>
                <c:pt idx="494">
                  <c:v>38.326236999999999</c:v>
                </c:pt>
                <c:pt idx="495">
                  <c:v>38.493206000000001</c:v>
                </c:pt>
                <c:pt idx="496">
                  <c:v>39.071475999999997</c:v>
                </c:pt>
                <c:pt idx="497">
                  <c:v>38.671581000000003</c:v>
                </c:pt>
                <c:pt idx="498">
                  <c:v>38.322837999999997</c:v>
                </c:pt>
                <c:pt idx="499">
                  <c:v>38.359668999999997</c:v>
                </c:pt>
                <c:pt idx="500">
                  <c:v>38.424537000000001</c:v>
                </c:pt>
                <c:pt idx="501">
                  <c:v>38.636432999999997</c:v>
                </c:pt>
                <c:pt idx="502">
                  <c:v>38.477679999999999</c:v>
                </c:pt>
                <c:pt idx="503">
                  <c:v>38.426848999999997</c:v>
                </c:pt>
                <c:pt idx="504">
                  <c:v>39.087898000000003</c:v>
                </c:pt>
                <c:pt idx="505">
                  <c:v>38.232562999999999</c:v>
                </c:pt>
                <c:pt idx="506">
                  <c:v>38.426090000000002</c:v>
                </c:pt>
                <c:pt idx="507">
                  <c:v>38.250759000000002</c:v>
                </c:pt>
                <c:pt idx="508">
                  <c:v>38.6068</c:v>
                </c:pt>
                <c:pt idx="509">
                  <c:v>38.393971000000001</c:v>
                </c:pt>
                <c:pt idx="510">
                  <c:v>38.229080000000003</c:v>
                </c:pt>
                <c:pt idx="511">
                  <c:v>38.196784999999998</c:v>
                </c:pt>
                <c:pt idx="512">
                  <c:v>37.950755999999998</c:v>
                </c:pt>
                <c:pt idx="513">
                  <c:v>38.089675999999997</c:v>
                </c:pt>
                <c:pt idx="514">
                  <c:v>38.153914999999998</c:v>
                </c:pt>
                <c:pt idx="515">
                  <c:v>38.322192999999999</c:v>
                </c:pt>
                <c:pt idx="516">
                  <c:v>38.244137000000002</c:v>
                </c:pt>
                <c:pt idx="517">
                  <c:v>37.576568999999999</c:v>
                </c:pt>
                <c:pt idx="518">
                  <c:v>37.749755999999998</c:v>
                </c:pt>
                <c:pt idx="519">
                  <c:v>37.577260000000003</c:v>
                </c:pt>
                <c:pt idx="520">
                  <c:v>38.059756999999998</c:v>
                </c:pt>
                <c:pt idx="521">
                  <c:v>38.182307999999999</c:v>
                </c:pt>
                <c:pt idx="522">
                  <c:v>38.020598999999997</c:v>
                </c:pt>
                <c:pt idx="523">
                  <c:v>37.966377000000001</c:v>
                </c:pt>
                <c:pt idx="524">
                  <c:v>37.577260000000003</c:v>
                </c:pt>
                <c:pt idx="525">
                  <c:v>37.488830999999998</c:v>
                </c:pt>
                <c:pt idx="526">
                  <c:v>37.384174000000002</c:v>
                </c:pt>
                <c:pt idx="527">
                  <c:v>41.423946000000001</c:v>
                </c:pt>
                <c:pt idx="528">
                  <c:v>40.943069999999999</c:v>
                </c:pt>
                <c:pt idx="529">
                  <c:v>41.189968</c:v>
                </c:pt>
                <c:pt idx="530">
                  <c:v>41.0928045</c:v>
                </c:pt>
                <c:pt idx="531">
                  <c:v>41.255645999999999</c:v>
                </c:pt>
                <c:pt idx="532">
                  <c:v>41.236648500000001</c:v>
                </c:pt>
                <c:pt idx="533">
                  <c:v>37.362270000000002</c:v>
                </c:pt>
                <c:pt idx="534">
                  <c:v>36.754390999999998</c:v>
                </c:pt>
                <c:pt idx="535">
                  <c:v>36.640785000000001</c:v>
                </c:pt>
                <c:pt idx="536">
                  <c:v>37.180636</c:v>
                </c:pt>
                <c:pt idx="537">
                  <c:v>37.239796999999996</c:v>
                </c:pt>
                <c:pt idx="538">
                  <c:v>36.697535999999999</c:v>
                </c:pt>
                <c:pt idx="539">
                  <c:v>40.740927999999997</c:v>
                </c:pt>
                <c:pt idx="540">
                  <c:v>40.846012000000002</c:v>
                </c:pt>
                <c:pt idx="541">
                  <c:v>40.375149</c:v>
                </c:pt>
                <c:pt idx="542">
                  <c:v>40.140255000000003</c:v>
                </c:pt>
                <c:pt idx="543">
                  <c:v>40.59825</c:v>
                </c:pt>
                <c:pt idx="544">
                  <c:v>40.331386999999999</c:v>
                </c:pt>
                <c:pt idx="545">
                  <c:v>40.464393999999999</c:v>
                </c:pt>
                <c:pt idx="546">
                  <c:v>40.779288999999999</c:v>
                </c:pt>
                <c:pt idx="547">
                  <c:v>41.978462</c:v>
                </c:pt>
                <c:pt idx="548">
                  <c:v>41.687632999999998</c:v>
                </c:pt>
                <c:pt idx="549">
                  <c:v>41.242539000000001</c:v>
                </c:pt>
                <c:pt idx="550">
                  <c:v>41.642592999999998</c:v>
                </c:pt>
                <c:pt idx="551">
                  <c:v>41.978462</c:v>
                </c:pt>
                <c:pt idx="552">
                  <c:v>41.891857000000002</c:v>
                </c:pt>
                <c:pt idx="553">
                  <c:v>41.953522</c:v>
                </c:pt>
                <c:pt idx="554">
                  <c:v>41.477218999999998</c:v>
                </c:pt>
                <c:pt idx="555">
                  <c:v>41.601646000000002</c:v>
                </c:pt>
                <c:pt idx="556">
                  <c:v>42.005043000000001</c:v>
                </c:pt>
                <c:pt idx="557">
                  <c:v>41.625636999999998</c:v>
                </c:pt>
                <c:pt idx="558">
                  <c:v>41.204371999999999</c:v>
                </c:pt>
                <c:pt idx="559">
                  <c:v>41.977158000000003</c:v>
                </c:pt>
                <c:pt idx="560">
                  <c:v>41.377172999999999</c:v>
                </c:pt>
                <c:pt idx="561">
                  <c:v>41.803874999999998</c:v>
                </c:pt>
                <c:pt idx="562">
                  <c:v>41.626729499999996</c:v>
                </c:pt>
                <c:pt idx="563">
                  <c:v>41.620356999999998</c:v>
                </c:pt>
                <c:pt idx="564">
                  <c:v>41.829512999999999</c:v>
                </c:pt>
                <c:pt idx="565">
                  <c:v>41.510165999999998</c:v>
                </c:pt>
                <c:pt idx="566">
                  <c:v>41.019764000000002</c:v>
                </c:pt>
                <c:pt idx="567">
                  <c:v>39.002056000000003</c:v>
                </c:pt>
                <c:pt idx="568">
                  <c:v>38.845664999999997</c:v>
                </c:pt>
                <c:pt idx="569">
                  <c:v>38.389206000000001</c:v>
                </c:pt>
                <c:pt idx="570">
                  <c:v>39.090964999999997</c:v>
                </c:pt>
                <c:pt idx="571">
                  <c:v>38.646210000000004</c:v>
                </c:pt>
                <c:pt idx="572">
                  <c:v>38.624523000000003</c:v>
                </c:pt>
                <c:pt idx="573">
                  <c:v>38.725033000000003</c:v>
                </c:pt>
                <c:pt idx="574">
                  <c:v>38.736545999999997</c:v>
                </c:pt>
                <c:pt idx="575">
                  <c:v>39.107940999999997</c:v>
                </c:pt>
                <c:pt idx="576">
                  <c:v>38.708272999999998</c:v>
                </c:pt>
                <c:pt idx="577">
                  <c:v>39.076251999999997</c:v>
                </c:pt>
                <c:pt idx="578">
                  <c:v>38.477809999999998</c:v>
                </c:pt>
                <c:pt idx="579">
                  <c:v>38.693759999999997</c:v>
                </c:pt>
                <c:pt idx="580">
                  <c:v>38.447204999999997</c:v>
                </c:pt>
                <c:pt idx="581">
                  <c:v>38.100895000000001</c:v>
                </c:pt>
                <c:pt idx="582">
                  <c:v>38.350788000000001</c:v>
                </c:pt>
                <c:pt idx="583">
                  <c:v>39.807898999999999</c:v>
                </c:pt>
                <c:pt idx="584">
                  <c:v>39.909900999999998</c:v>
                </c:pt>
                <c:pt idx="585">
                  <c:v>39.464030999999999</c:v>
                </c:pt>
                <c:pt idx="586">
                  <c:v>39.944847000000003</c:v>
                </c:pt>
                <c:pt idx="587">
                  <c:v>39.593257999999999</c:v>
                </c:pt>
                <c:pt idx="588">
                  <c:v>39.673527</c:v>
                </c:pt>
                <c:pt idx="589">
                  <c:v>39.838240999999996</c:v>
                </c:pt>
                <c:pt idx="590">
                  <c:v>40.160629</c:v>
                </c:pt>
                <c:pt idx="591">
                  <c:v>39.850647000000002</c:v>
                </c:pt>
                <c:pt idx="592">
                  <c:v>41.430069000000003</c:v>
                </c:pt>
                <c:pt idx="593">
                  <c:v>41.825352000000002</c:v>
                </c:pt>
                <c:pt idx="594">
                  <c:v>41.730871</c:v>
                </c:pt>
                <c:pt idx="595">
                  <c:v>41.942157999999999</c:v>
                </c:pt>
                <c:pt idx="596">
                  <c:v>41.407832999999997</c:v>
                </c:pt>
                <c:pt idx="597">
                  <c:v>41.343738000000002</c:v>
                </c:pt>
                <c:pt idx="598">
                  <c:v>41.626449999999998</c:v>
                </c:pt>
                <c:pt idx="599">
                  <c:v>41.572772999999998</c:v>
                </c:pt>
                <c:pt idx="600">
                  <c:v>39.628245999999997</c:v>
                </c:pt>
                <c:pt idx="601">
                  <c:v>39.449688000000002</c:v>
                </c:pt>
                <c:pt idx="602">
                  <c:v>39.266682000000003</c:v>
                </c:pt>
                <c:pt idx="603">
                  <c:v>39.603785999999999</c:v>
                </c:pt>
                <c:pt idx="604">
                  <c:v>39.359420999999998</c:v>
                </c:pt>
                <c:pt idx="605">
                  <c:v>39.139789999999998</c:v>
                </c:pt>
                <c:pt idx="606">
                  <c:v>39.063960999999999</c:v>
                </c:pt>
                <c:pt idx="607">
                  <c:v>36.674511000000003</c:v>
                </c:pt>
                <c:pt idx="608">
                  <c:v>36.715074000000001</c:v>
                </c:pt>
                <c:pt idx="609">
                  <c:v>36.886986</c:v>
                </c:pt>
                <c:pt idx="610">
                  <c:v>36.841332000000001</c:v>
                </c:pt>
                <c:pt idx="611">
                  <c:v>40.713327499999998</c:v>
                </c:pt>
                <c:pt idx="612">
                  <c:v>40.784271000000004</c:v>
                </c:pt>
                <c:pt idx="613">
                  <c:v>40.784271000000004</c:v>
                </c:pt>
                <c:pt idx="614">
                  <c:v>40.757111000000002</c:v>
                </c:pt>
                <c:pt idx="615">
                  <c:v>40.784271000000004</c:v>
                </c:pt>
                <c:pt idx="616">
                  <c:v>40.806488000000002</c:v>
                </c:pt>
                <c:pt idx="617">
                  <c:v>40.720253</c:v>
                </c:pt>
                <c:pt idx="618">
                  <c:v>40.757181000000003</c:v>
                </c:pt>
                <c:pt idx="619">
                  <c:v>41.070346999999998</c:v>
                </c:pt>
                <c:pt idx="620">
                  <c:v>40.694920000000003</c:v>
                </c:pt>
                <c:pt idx="621">
                  <c:v>40.706401999999997</c:v>
                </c:pt>
                <c:pt idx="622">
                  <c:v>40.762053999999999</c:v>
                </c:pt>
                <c:pt idx="623">
                  <c:v>37.239055999999998</c:v>
                </c:pt>
                <c:pt idx="624">
                  <c:v>37.452488000000002</c:v>
                </c:pt>
                <c:pt idx="625">
                  <c:v>38.358631000000003</c:v>
                </c:pt>
                <c:pt idx="626">
                  <c:v>38.307789</c:v>
                </c:pt>
                <c:pt idx="627">
                  <c:v>37.676791999999999</c:v>
                </c:pt>
                <c:pt idx="628">
                  <c:v>37.190403000000003</c:v>
                </c:pt>
                <c:pt idx="629">
                  <c:v>38.655642999999998</c:v>
                </c:pt>
                <c:pt idx="630">
                  <c:v>39.022823000000002</c:v>
                </c:pt>
                <c:pt idx="631">
                  <c:v>37.572819000000003</c:v>
                </c:pt>
                <c:pt idx="632">
                  <c:v>38.013866</c:v>
                </c:pt>
                <c:pt idx="633">
                  <c:v>37.391036999999997</c:v>
                </c:pt>
                <c:pt idx="634">
                  <c:v>38.144432000000002</c:v>
                </c:pt>
                <c:pt idx="635">
                  <c:v>37.904434000000002</c:v>
                </c:pt>
                <c:pt idx="636">
                  <c:v>37.489578000000002</c:v>
                </c:pt>
                <c:pt idx="637">
                  <c:v>37.298957999999999</c:v>
                </c:pt>
                <c:pt idx="638">
                  <c:v>36.981242999999999</c:v>
                </c:pt>
                <c:pt idx="639">
                  <c:v>37.432926000000002</c:v>
                </c:pt>
                <c:pt idx="640">
                  <c:v>37.953949000000001</c:v>
                </c:pt>
                <c:pt idx="641">
                  <c:v>38.281104999999997</c:v>
                </c:pt>
                <c:pt idx="642">
                  <c:v>38.240475000000004</c:v>
                </c:pt>
                <c:pt idx="643">
                  <c:v>37.716186</c:v>
                </c:pt>
                <c:pt idx="644">
                  <c:v>37.882911999999997</c:v>
                </c:pt>
                <c:pt idx="645">
                  <c:v>39.090297999999997</c:v>
                </c:pt>
                <c:pt idx="646">
                  <c:v>37.877032999999997</c:v>
                </c:pt>
                <c:pt idx="647">
                  <c:v>38.261454999999998</c:v>
                </c:pt>
                <c:pt idx="648">
                  <c:v>37.892493999999999</c:v>
                </c:pt>
                <c:pt idx="649">
                  <c:v>37.421978000000003</c:v>
                </c:pt>
                <c:pt idx="650">
                  <c:v>36.922038999999998</c:v>
                </c:pt>
                <c:pt idx="651">
                  <c:v>38.473357999999998</c:v>
                </c:pt>
                <c:pt idx="652">
                  <c:v>37.300083000000001</c:v>
                </c:pt>
                <c:pt idx="653">
                  <c:v>38.813561</c:v>
                </c:pt>
                <c:pt idx="654">
                  <c:v>39.059311000000001</c:v>
                </c:pt>
                <c:pt idx="655">
                  <c:v>39.215515000000003</c:v>
                </c:pt>
                <c:pt idx="656">
                  <c:v>39.194710000000001</c:v>
                </c:pt>
                <c:pt idx="657">
                  <c:v>39.802295999999998</c:v>
                </c:pt>
                <c:pt idx="658">
                  <c:v>38.853428000000001</c:v>
                </c:pt>
                <c:pt idx="659">
                  <c:v>39.348945999999998</c:v>
                </c:pt>
                <c:pt idx="660">
                  <c:v>38.988480000000003</c:v>
                </c:pt>
                <c:pt idx="661">
                  <c:v>39.250793999999999</c:v>
                </c:pt>
                <c:pt idx="662">
                  <c:v>39.413874</c:v>
                </c:pt>
                <c:pt idx="663">
                  <c:v>38.994061000000002</c:v>
                </c:pt>
                <c:pt idx="664">
                  <c:v>39.091251</c:v>
                </c:pt>
                <c:pt idx="665">
                  <c:v>39.030459999999998</c:v>
                </c:pt>
                <c:pt idx="666">
                  <c:v>39.552478999999998</c:v>
                </c:pt>
                <c:pt idx="667">
                  <c:v>38.344028999999999</c:v>
                </c:pt>
                <c:pt idx="668">
                  <c:v>39.041812999999998</c:v>
                </c:pt>
                <c:pt idx="669">
                  <c:v>38.780785000000002</c:v>
                </c:pt>
                <c:pt idx="670">
                  <c:v>38.424770000000002</c:v>
                </c:pt>
                <c:pt idx="671">
                  <c:v>38.558052000000004</c:v>
                </c:pt>
                <c:pt idx="672">
                  <c:v>38.091343000000002</c:v>
                </c:pt>
                <c:pt idx="673">
                  <c:v>38.311118999999998</c:v>
                </c:pt>
                <c:pt idx="674">
                  <c:v>38.816273000000002</c:v>
                </c:pt>
                <c:pt idx="675">
                  <c:v>38.349002666666671</c:v>
                </c:pt>
                <c:pt idx="676">
                  <c:v>38.882435000000001</c:v>
                </c:pt>
                <c:pt idx="677">
                  <c:v>38.198120000000003</c:v>
                </c:pt>
                <c:pt idx="678">
                  <c:v>38.595672999999998</c:v>
                </c:pt>
                <c:pt idx="679">
                  <c:v>38.341500000000003</c:v>
                </c:pt>
                <c:pt idx="680">
                  <c:v>38.518870999999997</c:v>
                </c:pt>
                <c:pt idx="681">
                  <c:v>38.918854000000003</c:v>
                </c:pt>
                <c:pt idx="682">
                  <c:v>38.354626000000003</c:v>
                </c:pt>
                <c:pt idx="683">
                  <c:v>39.042701999999998</c:v>
                </c:pt>
                <c:pt idx="684">
                  <c:v>38.7089</c:v>
                </c:pt>
                <c:pt idx="685">
                  <c:v>38.934528</c:v>
                </c:pt>
                <c:pt idx="686">
                  <c:v>39.106506000000003</c:v>
                </c:pt>
                <c:pt idx="687">
                  <c:v>38.762697500000002</c:v>
                </c:pt>
                <c:pt idx="688">
                  <c:v>38.544387999999998</c:v>
                </c:pt>
                <c:pt idx="689">
                  <c:v>38.482692999999998</c:v>
                </c:pt>
                <c:pt idx="690">
                  <c:v>38.238444999999999</c:v>
                </c:pt>
                <c:pt idx="691">
                  <c:v>38.733252999999998</c:v>
                </c:pt>
                <c:pt idx="692">
                  <c:v>38.744399999999999</c:v>
                </c:pt>
                <c:pt idx="693">
                  <c:v>39.182102</c:v>
                </c:pt>
                <c:pt idx="694">
                  <c:v>38.613095000000001</c:v>
                </c:pt>
                <c:pt idx="695">
                  <c:v>38.497059</c:v>
                </c:pt>
                <c:pt idx="696">
                  <c:v>38.613095000000001</c:v>
                </c:pt>
                <c:pt idx="697">
                  <c:v>37.312288000000002</c:v>
                </c:pt>
                <c:pt idx="698">
                  <c:v>37.546444000000001</c:v>
                </c:pt>
                <c:pt idx="699">
                  <c:v>37.364306999999997</c:v>
                </c:pt>
                <c:pt idx="700">
                  <c:v>37.192680000000003</c:v>
                </c:pt>
                <c:pt idx="701">
                  <c:v>37.477302999999999</c:v>
                </c:pt>
                <c:pt idx="702">
                  <c:v>37.424816</c:v>
                </c:pt>
                <c:pt idx="703">
                  <c:v>37.069308999999997</c:v>
                </c:pt>
                <c:pt idx="704">
                  <c:v>37.401665000000001</c:v>
                </c:pt>
                <c:pt idx="705">
                  <c:v>37.536842</c:v>
                </c:pt>
                <c:pt idx="706">
                  <c:v>37.339443000000003</c:v>
                </c:pt>
                <c:pt idx="707">
                  <c:v>36.812728999999997</c:v>
                </c:pt>
                <c:pt idx="708">
                  <c:v>36.079838000000002</c:v>
                </c:pt>
                <c:pt idx="709">
                  <c:v>36.228837999999996</c:v>
                </c:pt>
                <c:pt idx="710">
                  <c:v>36.105797000000003</c:v>
                </c:pt>
                <c:pt idx="711">
                  <c:v>37.166988000000003</c:v>
                </c:pt>
                <c:pt idx="712">
                  <c:v>36.606074999999997</c:v>
                </c:pt>
                <c:pt idx="713">
                  <c:v>36.338436000000002</c:v>
                </c:pt>
                <c:pt idx="714">
                  <c:v>36.709401999999997</c:v>
                </c:pt>
                <c:pt idx="715">
                  <c:v>36.642059000000003</c:v>
                </c:pt>
                <c:pt idx="716">
                  <c:v>36.377837999999997</c:v>
                </c:pt>
                <c:pt idx="717">
                  <c:v>36.918137000000002</c:v>
                </c:pt>
                <c:pt idx="718">
                  <c:v>36.836399</c:v>
                </c:pt>
                <c:pt idx="719">
                  <c:v>36.761065500000001</c:v>
                </c:pt>
                <c:pt idx="720">
                  <c:v>37.033496999999997</c:v>
                </c:pt>
                <c:pt idx="721">
                  <c:v>36.766024999999999</c:v>
                </c:pt>
                <c:pt idx="722">
                  <c:v>36.729176000000002</c:v>
                </c:pt>
                <c:pt idx="723">
                  <c:v>36.622635000000002</c:v>
                </c:pt>
                <c:pt idx="724">
                  <c:v>37.446860999999998</c:v>
                </c:pt>
                <c:pt idx="725">
                  <c:v>36.963745000000003</c:v>
                </c:pt>
                <c:pt idx="726">
                  <c:v>36.854488000000003</c:v>
                </c:pt>
                <c:pt idx="727">
                  <c:v>37.209164999999999</c:v>
                </c:pt>
                <c:pt idx="728">
                  <c:v>37.306984</c:v>
                </c:pt>
                <c:pt idx="729">
                  <c:v>36.83802</c:v>
                </c:pt>
                <c:pt idx="730">
                  <c:v>36.650458499999999</c:v>
                </c:pt>
                <c:pt idx="731">
                  <c:v>37.105227999999997</c:v>
                </c:pt>
                <c:pt idx="732">
                  <c:v>37.341847000000001</c:v>
                </c:pt>
                <c:pt idx="733">
                  <c:v>39.092852999999998</c:v>
                </c:pt>
                <c:pt idx="734">
                  <c:v>38.684635</c:v>
                </c:pt>
                <c:pt idx="735">
                  <c:v>38.738261999999999</c:v>
                </c:pt>
                <c:pt idx="736">
                  <c:v>39.146977</c:v>
                </c:pt>
                <c:pt idx="737">
                  <c:v>38.731634999999997</c:v>
                </c:pt>
                <c:pt idx="738">
                  <c:v>39.170901999999998</c:v>
                </c:pt>
                <c:pt idx="739">
                  <c:v>38.550308000000001</c:v>
                </c:pt>
                <c:pt idx="740">
                  <c:v>38.718594000000003</c:v>
                </c:pt>
                <c:pt idx="741">
                  <c:v>38.380329000000003</c:v>
                </c:pt>
                <c:pt idx="742">
                  <c:v>38.745567000000001</c:v>
                </c:pt>
                <c:pt idx="743">
                  <c:v>38.942627000000002</c:v>
                </c:pt>
                <c:pt idx="744">
                  <c:v>39.219158</c:v>
                </c:pt>
                <c:pt idx="745">
                  <c:v>38.619371999999998</c:v>
                </c:pt>
                <c:pt idx="746">
                  <c:v>38.631808999999997</c:v>
                </c:pt>
                <c:pt idx="747">
                  <c:v>37.998275999999997</c:v>
                </c:pt>
                <c:pt idx="748">
                  <c:v>37.894362999999998</c:v>
                </c:pt>
                <c:pt idx="749">
                  <c:v>37.832825</c:v>
                </c:pt>
                <c:pt idx="750">
                  <c:v>38.176105</c:v>
                </c:pt>
                <c:pt idx="751">
                  <c:v>37.962097999999997</c:v>
                </c:pt>
                <c:pt idx="752">
                  <c:v>37.540191999999998</c:v>
                </c:pt>
                <c:pt idx="753">
                  <c:v>40.792819999999999</c:v>
                </c:pt>
                <c:pt idx="754">
                  <c:v>40.977930000000001</c:v>
                </c:pt>
                <c:pt idx="755">
                  <c:v>40.685580999999999</c:v>
                </c:pt>
                <c:pt idx="756">
                  <c:v>40.908397999999998</c:v>
                </c:pt>
                <c:pt idx="757">
                  <c:v>40.879562</c:v>
                </c:pt>
                <c:pt idx="758">
                  <c:v>41.017105000000001</c:v>
                </c:pt>
                <c:pt idx="759">
                  <c:v>41.027920000000002</c:v>
                </c:pt>
                <c:pt idx="760">
                  <c:v>40.687255999999998</c:v>
                </c:pt>
                <c:pt idx="761">
                  <c:v>40.966816000000001</c:v>
                </c:pt>
                <c:pt idx="762">
                  <c:v>40.774521</c:v>
                </c:pt>
                <c:pt idx="763">
                  <c:v>41.05444</c:v>
                </c:pt>
                <c:pt idx="764">
                  <c:v>40.857117000000002</c:v>
                </c:pt>
                <c:pt idx="765">
                  <c:v>40.758606</c:v>
                </c:pt>
                <c:pt idx="766">
                  <c:v>40.826912</c:v>
                </c:pt>
                <c:pt idx="767">
                  <c:v>40.872604000000003</c:v>
                </c:pt>
                <c:pt idx="768">
                  <c:v>40.464194999999997</c:v>
                </c:pt>
                <c:pt idx="769">
                  <c:v>41.066498000000003</c:v>
                </c:pt>
                <c:pt idx="770">
                  <c:v>40.928746000000004</c:v>
                </c:pt>
                <c:pt idx="771">
                  <c:v>41.130417000000001</c:v>
                </c:pt>
                <c:pt idx="772">
                  <c:v>37.201050000000002</c:v>
                </c:pt>
                <c:pt idx="773">
                  <c:v>37.256863000000003</c:v>
                </c:pt>
                <c:pt idx="774">
                  <c:v>37.131816999999998</c:v>
                </c:pt>
                <c:pt idx="775">
                  <c:v>37.368713</c:v>
                </c:pt>
                <c:pt idx="776">
                  <c:v>37.067678999999998</c:v>
                </c:pt>
                <c:pt idx="777">
                  <c:v>37.448086000000004</c:v>
                </c:pt>
                <c:pt idx="778">
                  <c:v>37.067672999999999</c:v>
                </c:pt>
                <c:pt idx="779">
                  <c:v>41.19173</c:v>
                </c:pt>
                <c:pt idx="780">
                  <c:v>41.048569000000001</c:v>
                </c:pt>
                <c:pt idx="781">
                  <c:v>41.086281</c:v>
                </c:pt>
                <c:pt idx="782">
                  <c:v>41.023589999999999</c:v>
                </c:pt>
                <c:pt idx="783">
                  <c:v>41.273724000000001</c:v>
                </c:pt>
                <c:pt idx="784">
                  <c:v>40.975257999999997</c:v>
                </c:pt>
                <c:pt idx="785">
                  <c:v>41.047974000000004</c:v>
                </c:pt>
                <c:pt idx="786">
                  <c:v>40.777126000000003</c:v>
                </c:pt>
                <c:pt idx="787">
                  <c:v>41.011715000000002</c:v>
                </c:pt>
                <c:pt idx="788">
                  <c:v>40.928406000000003</c:v>
                </c:pt>
                <c:pt idx="789">
                  <c:v>41.139005499999996</c:v>
                </c:pt>
                <c:pt idx="790">
                  <c:v>41.018602000000001</c:v>
                </c:pt>
                <c:pt idx="791">
                  <c:v>40.776356</c:v>
                </c:pt>
                <c:pt idx="792">
                  <c:v>40.696677999999999</c:v>
                </c:pt>
                <c:pt idx="793">
                  <c:v>40.774375999999997</c:v>
                </c:pt>
                <c:pt idx="794">
                  <c:v>40.774375999999997</c:v>
                </c:pt>
                <c:pt idx="795">
                  <c:v>40.936726</c:v>
                </c:pt>
                <c:pt idx="796">
                  <c:v>40.507888999999999</c:v>
                </c:pt>
                <c:pt idx="797">
                  <c:v>40.796512999999997</c:v>
                </c:pt>
                <c:pt idx="798">
                  <c:v>40.640143999999999</c:v>
                </c:pt>
                <c:pt idx="799">
                  <c:v>41.093319000000001</c:v>
                </c:pt>
                <c:pt idx="800">
                  <c:v>41.031920999999997</c:v>
                </c:pt>
                <c:pt idx="801">
                  <c:v>41.051558999999997</c:v>
                </c:pt>
                <c:pt idx="802">
                  <c:v>40.508152000000003</c:v>
                </c:pt>
                <c:pt idx="803">
                  <c:v>40.692551000000002</c:v>
                </c:pt>
                <c:pt idx="804">
                  <c:v>40.774375999999997</c:v>
                </c:pt>
                <c:pt idx="805">
                  <c:v>40.901542999999997</c:v>
                </c:pt>
                <c:pt idx="806">
                  <c:v>40.396942000000003</c:v>
                </c:pt>
                <c:pt idx="807">
                  <c:v>41.494422999999998</c:v>
                </c:pt>
                <c:pt idx="808">
                  <c:v>41.601844999999997</c:v>
                </c:pt>
                <c:pt idx="809">
                  <c:v>41.034916000000003</c:v>
                </c:pt>
                <c:pt idx="810">
                  <c:v>41.285659000000003</c:v>
                </c:pt>
                <c:pt idx="811">
                  <c:v>40.936675999999999</c:v>
                </c:pt>
                <c:pt idx="812">
                  <c:v>41.567405999999998</c:v>
                </c:pt>
                <c:pt idx="813">
                  <c:v>41.285659000000003</c:v>
                </c:pt>
                <c:pt idx="814">
                  <c:v>41.200648999999999</c:v>
                </c:pt>
                <c:pt idx="815">
                  <c:v>40.972641000000003</c:v>
                </c:pt>
                <c:pt idx="816">
                  <c:v>41.285659000000003</c:v>
                </c:pt>
                <c:pt idx="817">
                  <c:v>41.079757999999998</c:v>
                </c:pt>
                <c:pt idx="818">
                  <c:v>40.910862000000002</c:v>
                </c:pt>
                <c:pt idx="819">
                  <c:v>41.083236999999997</c:v>
                </c:pt>
                <c:pt idx="820">
                  <c:v>41.214188</c:v>
                </c:pt>
                <c:pt idx="821">
                  <c:v>41.209330999999999</c:v>
                </c:pt>
                <c:pt idx="822">
                  <c:v>41.143822</c:v>
                </c:pt>
                <c:pt idx="823">
                  <c:v>41.63044</c:v>
                </c:pt>
                <c:pt idx="824">
                  <c:v>38.163150999999999</c:v>
                </c:pt>
                <c:pt idx="825">
                  <c:v>37.746062999999999</c:v>
                </c:pt>
                <c:pt idx="826">
                  <c:v>37.924404000000003</c:v>
                </c:pt>
                <c:pt idx="827">
                  <c:v>37.934559</c:v>
                </c:pt>
                <c:pt idx="828">
                  <c:v>37.928358000000003</c:v>
                </c:pt>
                <c:pt idx="829">
                  <c:v>38.062893000000003</c:v>
                </c:pt>
                <c:pt idx="830">
                  <c:v>37.928358000000003</c:v>
                </c:pt>
                <c:pt idx="831">
                  <c:v>41.945557000000001</c:v>
                </c:pt>
                <c:pt idx="832">
                  <c:v>41.464534999999998</c:v>
                </c:pt>
                <c:pt idx="833">
                  <c:v>41.652813000000002</c:v>
                </c:pt>
                <c:pt idx="834">
                  <c:v>41.414710999999997</c:v>
                </c:pt>
                <c:pt idx="835">
                  <c:v>41.878967000000003</c:v>
                </c:pt>
                <c:pt idx="836">
                  <c:v>41.803553999999998</c:v>
                </c:pt>
                <c:pt idx="837">
                  <c:v>41.329853</c:v>
                </c:pt>
                <c:pt idx="838">
                  <c:v>42.026162999999997</c:v>
                </c:pt>
                <c:pt idx="839">
                  <c:v>41.946823000000002</c:v>
                </c:pt>
                <c:pt idx="840">
                  <c:v>40.078662999999999</c:v>
                </c:pt>
                <c:pt idx="841">
                  <c:v>39.295169999999999</c:v>
                </c:pt>
                <c:pt idx="842">
                  <c:v>39.370196999999997</c:v>
                </c:pt>
                <c:pt idx="843">
                  <c:v>40.214077000000003</c:v>
                </c:pt>
                <c:pt idx="844">
                  <c:v>39.185169000000002</c:v>
                </c:pt>
                <c:pt idx="845">
                  <c:v>40.060696</c:v>
                </c:pt>
                <c:pt idx="846">
                  <c:v>38.722785999999999</c:v>
                </c:pt>
                <c:pt idx="847">
                  <c:v>39.856288999999997</c:v>
                </c:pt>
                <c:pt idx="848">
                  <c:v>39.876151999999998</c:v>
                </c:pt>
                <c:pt idx="849">
                  <c:v>39.235455000000002</c:v>
                </c:pt>
                <c:pt idx="850">
                  <c:v>40.301127999999999</c:v>
                </c:pt>
                <c:pt idx="851">
                  <c:v>39.750287999999998</c:v>
                </c:pt>
                <c:pt idx="852">
                  <c:v>40.163379999999997</c:v>
                </c:pt>
                <c:pt idx="853">
                  <c:v>39.354885000000003</c:v>
                </c:pt>
                <c:pt idx="854">
                  <c:v>39.443775000000002</c:v>
                </c:pt>
                <c:pt idx="855">
                  <c:v>39.866413000000001</c:v>
                </c:pt>
                <c:pt idx="856">
                  <c:v>39.896805000000001</c:v>
                </c:pt>
                <c:pt idx="857">
                  <c:v>36.705998000000001</c:v>
                </c:pt>
                <c:pt idx="858">
                  <c:v>37.033988999999998</c:v>
                </c:pt>
                <c:pt idx="859">
                  <c:v>37.366061999999999</c:v>
                </c:pt>
                <c:pt idx="860">
                  <c:v>36.846499999999999</c:v>
                </c:pt>
                <c:pt idx="861">
                  <c:v>37.153595000000003</c:v>
                </c:pt>
                <c:pt idx="862">
                  <c:v>37.245280999999999</c:v>
                </c:pt>
                <c:pt idx="863">
                  <c:v>37.153595000000003</c:v>
                </c:pt>
                <c:pt idx="864">
                  <c:v>36.860111000000003</c:v>
                </c:pt>
                <c:pt idx="865">
                  <c:v>37.584792999999998</c:v>
                </c:pt>
                <c:pt idx="866">
                  <c:v>37.153595000000003</c:v>
                </c:pt>
                <c:pt idx="867">
                  <c:v>37.754955000000002</c:v>
                </c:pt>
                <c:pt idx="868">
                  <c:v>36.976379000000001</c:v>
                </c:pt>
                <c:pt idx="869">
                  <c:v>37.231026</c:v>
                </c:pt>
                <c:pt idx="870">
                  <c:v>37.571441999999998</c:v>
                </c:pt>
                <c:pt idx="871">
                  <c:v>37.327854000000002</c:v>
                </c:pt>
                <c:pt idx="872">
                  <c:v>37.471333000000001</c:v>
                </c:pt>
                <c:pt idx="873">
                  <c:v>37.341782000000002</c:v>
                </c:pt>
                <c:pt idx="874">
                  <c:v>37.249778999999997</c:v>
                </c:pt>
                <c:pt idx="875">
                  <c:v>37.513930000000002</c:v>
                </c:pt>
                <c:pt idx="876">
                  <c:v>37.446148000000001</c:v>
                </c:pt>
                <c:pt idx="877">
                  <c:v>41.279614000000002</c:v>
                </c:pt>
                <c:pt idx="878">
                  <c:v>41.161861000000002</c:v>
                </c:pt>
                <c:pt idx="879">
                  <c:v>41.199756249999993</c:v>
                </c:pt>
                <c:pt idx="880">
                  <c:v>41.213776000000003</c:v>
                </c:pt>
                <c:pt idx="881">
                  <c:v>41.352903749999996</c:v>
                </c:pt>
                <c:pt idx="882">
                  <c:v>40.895710000000001</c:v>
                </c:pt>
                <c:pt idx="883">
                  <c:v>40.970081</c:v>
                </c:pt>
                <c:pt idx="884">
                  <c:v>41.172249000000001</c:v>
                </c:pt>
                <c:pt idx="885">
                  <c:v>41.426193499999997</c:v>
                </c:pt>
                <c:pt idx="886">
                  <c:v>40.973318999999996</c:v>
                </c:pt>
                <c:pt idx="887">
                  <c:v>40.613532999999997</c:v>
                </c:pt>
                <c:pt idx="888">
                  <c:v>40.375281999999999</c:v>
                </c:pt>
                <c:pt idx="889">
                  <c:v>40.116481999999998</c:v>
                </c:pt>
                <c:pt idx="890">
                  <c:v>40.548771000000002</c:v>
                </c:pt>
                <c:pt idx="891">
                  <c:v>40.672702999999998</c:v>
                </c:pt>
                <c:pt idx="892">
                  <c:v>40.590805000000003</c:v>
                </c:pt>
                <c:pt idx="893">
                  <c:v>40.2509345</c:v>
                </c:pt>
                <c:pt idx="894">
                  <c:v>40.392009999999999</c:v>
                </c:pt>
                <c:pt idx="895">
                  <c:v>39.996822000000002</c:v>
                </c:pt>
                <c:pt idx="896">
                  <c:v>40.308945999999999</c:v>
                </c:pt>
                <c:pt idx="897">
                  <c:v>40.385387000000001</c:v>
                </c:pt>
                <c:pt idx="898">
                  <c:v>40.2509345</c:v>
                </c:pt>
                <c:pt idx="899">
                  <c:v>40.302345000000003</c:v>
                </c:pt>
                <c:pt idx="900">
                  <c:v>41.021903999999999</c:v>
                </c:pt>
                <c:pt idx="901">
                  <c:v>40.939433999999999</c:v>
                </c:pt>
                <c:pt idx="902">
                  <c:v>40.953876999999999</c:v>
                </c:pt>
                <c:pt idx="903">
                  <c:v>41.051983</c:v>
                </c:pt>
                <c:pt idx="904">
                  <c:v>41.082501000000001</c:v>
                </c:pt>
                <c:pt idx="905">
                  <c:v>40.745643999999999</c:v>
                </c:pt>
                <c:pt idx="906">
                  <c:v>40.799126000000001</c:v>
                </c:pt>
                <c:pt idx="907">
                  <c:v>40.872410000000002</c:v>
                </c:pt>
                <c:pt idx="908">
                  <c:v>40.891368999999997</c:v>
                </c:pt>
                <c:pt idx="909">
                  <c:v>40.911022000000003</c:v>
                </c:pt>
                <c:pt idx="910">
                  <c:v>40.810592999999997</c:v>
                </c:pt>
                <c:pt idx="911">
                  <c:v>40.946938000000003</c:v>
                </c:pt>
                <c:pt idx="912">
                  <c:v>40.999412999999997</c:v>
                </c:pt>
                <c:pt idx="913">
                  <c:v>40.911022000000003</c:v>
                </c:pt>
                <c:pt idx="914">
                  <c:v>40.94614</c:v>
                </c:pt>
                <c:pt idx="915">
                  <c:v>40.885227</c:v>
                </c:pt>
                <c:pt idx="916">
                  <c:v>41.047522999999998</c:v>
                </c:pt>
                <c:pt idx="917">
                  <c:v>40.954903000000002</c:v>
                </c:pt>
                <c:pt idx="918">
                  <c:v>39.062344000000003</c:v>
                </c:pt>
                <c:pt idx="919">
                  <c:v>39.107799</c:v>
                </c:pt>
                <c:pt idx="920">
                  <c:v>39.019134999999999</c:v>
                </c:pt>
                <c:pt idx="921">
                  <c:v>39.162765</c:v>
                </c:pt>
                <c:pt idx="922">
                  <c:v>39.350221500000004</c:v>
                </c:pt>
                <c:pt idx="923">
                  <c:v>38.865031999999999</c:v>
                </c:pt>
                <c:pt idx="924">
                  <c:v>39.486618</c:v>
                </c:pt>
                <c:pt idx="925">
                  <c:v>39.099212000000001</c:v>
                </c:pt>
                <c:pt idx="926">
                  <c:v>38.736514999999997</c:v>
                </c:pt>
                <c:pt idx="927">
                  <c:v>38.403877000000001</c:v>
                </c:pt>
                <c:pt idx="928">
                  <c:v>38.32264</c:v>
                </c:pt>
                <c:pt idx="929">
                  <c:v>38.470836750000004</c:v>
                </c:pt>
                <c:pt idx="930">
                  <c:v>38.363258500000001</c:v>
                </c:pt>
                <c:pt idx="931">
                  <c:v>38.670293000000001</c:v>
                </c:pt>
                <c:pt idx="932">
                  <c:v>38.126353999999999</c:v>
                </c:pt>
                <c:pt idx="933">
                  <c:v>38.046871000000003</c:v>
                </c:pt>
                <c:pt idx="934">
                  <c:v>39.139178999999999</c:v>
                </c:pt>
                <c:pt idx="935">
                  <c:v>38.007804999999998</c:v>
                </c:pt>
                <c:pt idx="936">
                  <c:v>38.394233999999997</c:v>
                </c:pt>
                <c:pt idx="937">
                  <c:v>39.027664000000001</c:v>
                </c:pt>
                <c:pt idx="938">
                  <c:v>38.293903</c:v>
                </c:pt>
                <c:pt idx="939">
                  <c:v>38.323962999999999</c:v>
                </c:pt>
                <c:pt idx="940">
                  <c:v>38.494565000000001</c:v>
                </c:pt>
                <c:pt idx="941">
                  <c:v>38.992355000000003</c:v>
                </c:pt>
                <c:pt idx="942">
                  <c:v>38.658031999999999</c:v>
                </c:pt>
                <c:pt idx="943">
                  <c:v>38.658031999999999</c:v>
                </c:pt>
                <c:pt idx="944">
                  <c:v>38.494565000000001</c:v>
                </c:pt>
                <c:pt idx="945">
                  <c:v>40.6935</c:v>
                </c:pt>
                <c:pt idx="946">
                  <c:v>40.519382</c:v>
                </c:pt>
                <c:pt idx="947">
                  <c:v>40.643635000000003</c:v>
                </c:pt>
                <c:pt idx="948">
                  <c:v>40.664138999999999</c:v>
                </c:pt>
                <c:pt idx="949">
                  <c:v>40.605694</c:v>
                </c:pt>
                <c:pt idx="950">
                  <c:v>40.655073000000002</c:v>
                </c:pt>
                <c:pt idx="951">
                  <c:v>39.660983999999999</c:v>
                </c:pt>
                <c:pt idx="952">
                  <c:v>40.120777000000004</c:v>
                </c:pt>
                <c:pt idx="953">
                  <c:v>39.193480999999998</c:v>
                </c:pt>
                <c:pt idx="954">
                  <c:v>39.244365999999999</c:v>
                </c:pt>
                <c:pt idx="955">
                  <c:v>39.304405000000003</c:v>
                </c:pt>
                <c:pt idx="956">
                  <c:v>40.071514000000001</c:v>
                </c:pt>
                <c:pt idx="957">
                  <c:v>39.997894000000002</c:v>
                </c:pt>
                <c:pt idx="958">
                  <c:v>39.692993000000001</c:v>
                </c:pt>
                <c:pt idx="959">
                  <c:v>39.493907999999998</c:v>
                </c:pt>
                <c:pt idx="960">
                  <c:v>39.810614999999999</c:v>
                </c:pt>
                <c:pt idx="961">
                  <c:v>39.497687999999997</c:v>
                </c:pt>
                <c:pt idx="962">
                  <c:v>39.211311000000002</c:v>
                </c:pt>
                <c:pt idx="963">
                  <c:v>39.638007999999999</c:v>
                </c:pt>
                <c:pt idx="964">
                  <c:v>39.816367</c:v>
                </c:pt>
                <c:pt idx="965">
                  <c:v>41.182484000000002</c:v>
                </c:pt>
                <c:pt idx="966">
                  <c:v>41.427475000000001</c:v>
                </c:pt>
                <c:pt idx="967">
                  <c:v>41.217650999999996</c:v>
                </c:pt>
                <c:pt idx="968">
                  <c:v>41.305987999999999</c:v>
                </c:pt>
                <c:pt idx="969">
                  <c:v>41.305987999999999</c:v>
                </c:pt>
                <c:pt idx="970">
                  <c:v>41.454382000000003</c:v>
                </c:pt>
                <c:pt idx="971">
                  <c:v>41.454382000000003</c:v>
                </c:pt>
                <c:pt idx="972">
                  <c:v>41.454382000000003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F6-4B95-8B41-7C74964083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631488"/>
        <c:axId val="749631008"/>
      </c:scatterChart>
      <c:valAx>
        <c:axId val="749631488"/>
        <c:scaling>
          <c:orientation val="minMax"/>
          <c:max val="45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631008"/>
        <c:crosses val="autoZero"/>
        <c:crossBetween val="midCat"/>
      </c:valAx>
      <c:valAx>
        <c:axId val="749631008"/>
        <c:scaling>
          <c:orientation val="minMax"/>
          <c:min val="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631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chart" Target="../charts/chart7.xml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chart" Target="../charts/chart18.xml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9" Type="http://schemas.openxmlformats.org/officeDocument/2006/relationships/image" Target="../media/image21.png"/></Relationships>
</file>

<file path=xl/drawings/_rels/drawing16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3.png"/><Relationship Id="rId1" Type="http://schemas.openxmlformats.org/officeDocument/2006/relationships/image" Target="../media/image22.jpeg"/><Relationship Id="rId4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microsoft.com/office/2007/relationships/hdphoto" Target="../media/hdphoto1.wdp"/><Relationship Id="rId1" Type="http://schemas.openxmlformats.org/officeDocument/2006/relationships/image" Target="../media/image23.png"/><Relationship Id="rId4" Type="http://schemas.openxmlformats.org/officeDocument/2006/relationships/image" Target="../media/image24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6.jpeg"/><Relationship Id="rId1" Type="http://schemas.openxmlformats.org/officeDocument/2006/relationships/image" Target="../media/image25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7937</xdr:colOff>
      <xdr:row>2</xdr:row>
      <xdr:rowOff>10753</xdr:rowOff>
    </xdr:from>
    <xdr:to>
      <xdr:col>13</xdr:col>
      <xdr:colOff>702582</xdr:colOff>
      <xdr:row>18</xdr:row>
      <xdr:rowOff>132318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44250" y="201253"/>
          <a:ext cx="5171395" cy="316956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666750</xdr:colOff>
      <xdr:row>19</xdr:row>
      <xdr:rowOff>85725</xdr:rowOff>
    </xdr:from>
    <xdr:to>
      <xdr:col>14</xdr:col>
      <xdr:colOff>95250</xdr:colOff>
      <xdr:row>36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0" y="3705225"/>
          <a:ext cx="5372100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10584</xdr:colOff>
      <xdr:row>1</xdr:row>
      <xdr:rowOff>3736</xdr:rowOff>
    </xdr:from>
    <xdr:to>
      <xdr:col>33</xdr:col>
      <xdr:colOff>363811</xdr:colOff>
      <xdr:row>22</xdr:row>
      <xdr:rowOff>128137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31001" y="194236"/>
          <a:ext cx="9560727" cy="41249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21166</xdr:colOff>
      <xdr:row>3</xdr:row>
      <xdr:rowOff>94169</xdr:rowOff>
    </xdr:from>
    <xdr:to>
      <xdr:col>19</xdr:col>
      <xdr:colOff>365185</xdr:colOff>
      <xdr:row>13</xdr:row>
      <xdr:rowOff>74085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24166" y="665669"/>
          <a:ext cx="5487519" cy="1884916"/>
        </a:xfrm>
        <a:prstGeom prst="rect">
          <a:avLst/>
        </a:prstGeom>
      </xdr:spPr>
    </xdr:pic>
    <xdr:clientData/>
  </xdr:twoCellAnchor>
  <xdr:twoCellAnchor editAs="oneCell">
    <xdr:from>
      <xdr:col>22</xdr:col>
      <xdr:colOff>21166</xdr:colOff>
      <xdr:row>4</xdr:row>
      <xdr:rowOff>21167</xdr:rowOff>
    </xdr:from>
    <xdr:to>
      <xdr:col>30</xdr:col>
      <xdr:colOff>357735</xdr:colOff>
      <xdr:row>24</xdr:row>
      <xdr:rowOff>175337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06333" y="783167"/>
          <a:ext cx="5247235" cy="3995919"/>
        </a:xfrm>
        <a:prstGeom prst="rect">
          <a:avLst/>
        </a:prstGeom>
      </xdr:spPr>
    </xdr:pic>
    <xdr:clientData/>
  </xdr:twoCellAnchor>
  <xdr:twoCellAnchor editAs="oneCell">
    <xdr:from>
      <xdr:col>33</xdr:col>
      <xdr:colOff>539748</xdr:colOff>
      <xdr:row>1</xdr:row>
      <xdr:rowOff>79877</xdr:rowOff>
    </xdr:from>
    <xdr:to>
      <xdr:col>45</xdr:col>
      <xdr:colOff>284447</xdr:colOff>
      <xdr:row>22</xdr:row>
      <xdr:rowOff>101821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833915" y="270377"/>
          <a:ext cx="7110699" cy="40541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254000</xdr:colOff>
      <xdr:row>27</xdr:row>
      <xdr:rowOff>67734</xdr:rowOff>
    </xdr:from>
    <xdr:to>
      <xdr:col>19</xdr:col>
      <xdr:colOff>127002</xdr:colOff>
      <xdr:row>43</xdr:row>
      <xdr:rowOff>74083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481540</xdr:colOff>
      <xdr:row>27</xdr:row>
      <xdr:rowOff>67732</xdr:rowOff>
    </xdr:from>
    <xdr:to>
      <xdr:col>13</xdr:col>
      <xdr:colOff>254000</xdr:colOff>
      <xdr:row>43</xdr:row>
      <xdr:rowOff>74083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328084</xdr:colOff>
      <xdr:row>24</xdr:row>
      <xdr:rowOff>46566</xdr:rowOff>
    </xdr:from>
    <xdr:to>
      <xdr:col>5</xdr:col>
      <xdr:colOff>486833</xdr:colOff>
      <xdr:row>38</xdr:row>
      <xdr:rowOff>122766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539749</xdr:colOff>
      <xdr:row>24</xdr:row>
      <xdr:rowOff>52916</xdr:rowOff>
    </xdr:from>
    <xdr:to>
      <xdr:col>10</xdr:col>
      <xdr:colOff>402167</xdr:colOff>
      <xdr:row>38</xdr:row>
      <xdr:rowOff>129116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442384</xdr:colOff>
      <xdr:row>24</xdr:row>
      <xdr:rowOff>63501</xdr:rowOff>
    </xdr:from>
    <xdr:to>
      <xdr:col>16</xdr:col>
      <xdr:colOff>433917</xdr:colOff>
      <xdr:row>38</xdr:row>
      <xdr:rowOff>139701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762000</xdr:colOff>
      <xdr:row>30</xdr:row>
      <xdr:rowOff>147107</xdr:rowOff>
    </xdr:from>
    <xdr:to>
      <xdr:col>23</xdr:col>
      <xdr:colOff>201084</xdr:colOff>
      <xdr:row>45</xdr:row>
      <xdr:rowOff>32807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F8536-34EA-D4E2-D2D4-22F422904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42</xdr:col>
      <xdr:colOff>197570</xdr:colOff>
      <xdr:row>0</xdr:row>
      <xdr:rowOff>180974</xdr:rowOff>
    </xdr:from>
    <xdr:to>
      <xdr:col>48</xdr:col>
      <xdr:colOff>514349</xdr:colOff>
      <xdr:row>28</xdr:row>
      <xdr:rowOff>169829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67670" y="180974"/>
          <a:ext cx="4488729" cy="5322855"/>
        </a:xfrm>
        <a:prstGeom prst="rect">
          <a:avLst/>
        </a:prstGeom>
      </xdr:spPr>
    </xdr:pic>
    <xdr:clientData/>
  </xdr:twoCellAnchor>
  <xdr:twoCellAnchor>
    <xdr:from>
      <xdr:col>5</xdr:col>
      <xdr:colOff>142876</xdr:colOff>
      <xdr:row>17</xdr:row>
      <xdr:rowOff>3572</xdr:rowOff>
    </xdr:from>
    <xdr:to>
      <xdr:col>16</xdr:col>
      <xdr:colOff>214312</xdr:colOff>
      <xdr:row>31</xdr:row>
      <xdr:rowOff>79772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142875</xdr:colOff>
      <xdr:row>32</xdr:row>
      <xdr:rowOff>18407</xdr:rowOff>
    </xdr:from>
    <xdr:to>
      <xdr:col>16</xdr:col>
      <xdr:colOff>243016</xdr:colOff>
      <xdr:row>48</xdr:row>
      <xdr:rowOff>23812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7656" y="6102501"/>
          <a:ext cx="8053516" cy="2862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47626</xdr:colOff>
      <xdr:row>12</xdr:row>
      <xdr:rowOff>58208</xdr:rowOff>
    </xdr:from>
    <xdr:to>
      <xdr:col>11</xdr:col>
      <xdr:colOff>300561</xdr:colOff>
      <xdr:row>28</xdr:row>
      <xdr:rowOff>153897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6" y="2344208"/>
          <a:ext cx="8514414" cy="314368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1</xdr:row>
      <xdr:rowOff>0</xdr:rowOff>
    </xdr:from>
    <xdr:to>
      <xdr:col>32</xdr:col>
      <xdr:colOff>416727</xdr:colOff>
      <xdr:row>22</xdr:row>
      <xdr:rowOff>124401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5125" y="190500"/>
          <a:ext cx="9560727" cy="41249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105832</xdr:colOff>
      <xdr:row>26</xdr:row>
      <xdr:rowOff>104774</xdr:rowOff>
    </xdr:from>
    <xdr:to>
      <xdr:col>25</xdr:col>
      <xdr:colOff>95250</xdr:colOff>
      <xdr:row>42</xdr:row>
      <xdr:rowOff>179917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103583</xdr:colOff>
      <xdr:row>0</xdr:row>
      <xdr:rowOff>0</xdr:rowOff>
    </xdr:from>
    <xdr:to>
      <xdr:col>32</xdr:col>
      <xdr:colOff>514350</xdr:colOff>
      <xdr:row>24</xdr:row>
      <xdr:rowOff>10452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478224</xdr:colOff>
      <xdr:row>24</xdr:row>
      <xdr:rowOff>20109</xdr:rowOff>
    </xdr:from>
    <xdr:to>
      <xdr:col>32</xdr:col>
      <xdr:colOff>38902</xdr:colOff>
      <xdr:row>41</xdr:row>
      <xdr:rowOff>11160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7974" y="4592109"/>
          <a:ext cx="7498178" cy="322955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500063</xdr:colOff>
      <xdr:row>4</xdr:row>
      <xdr:rowOff>166689</xdr:rowOff>
    </xdr:from>
    <xdr:to>
      <xdr:col>24</xdr:col>
      <xdr:colOff>130969</xdr:colOff>
      <xdr:row>19</xdr:row>
      <xdr:rowOff>11906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23813</xdr:colOff>
      <xdr:row>5</xdr:row>
      <xdr:rowOff>0</xdr:rowOff>
    </xdr:from>
    <xdr:to>
      <xdr:col>12</xdr:col>
      <xdr:colOff>11906</xdr:colOff>
      <xdr:row>19</xdr:row>
      <xdr:rowOff>11906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20</xdr:row>
      <xdr:rowOff>0</xdr:rowOff>
    </xdr:from>
    <xdr:to>
      <xdr:col>24</xdr:col>
      <xdr:colOff>142875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35</xdr:row>
      <xdr:rowOff>0</xdr:rowOff>
    </xdr:from>
    <xdr:to>
      <xdr:col>24</xdr:col>
      <xdr:colOff>142875</xdr:colOff>
      <xdr:row>49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0</xdr:colOff>
      <xdr:row>50</xdr:row>
      <xdr:rowOff>0</xdr:rowOff>
    </xdr:from>
    <xdr:to>
      <xdr:col>24</xdr:col>
      <xdr:colOff>142875</xdr:colOff>
      <xdr:row>64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0</xdr:colOff>
      <xdr:row>65</xdr:row>
      <xdr:rowOff>0</xdr:rowOff>
    </xdr:from>
    <xdr:to>
      <xdr:col>24</xdr:col>
      <xdr:colOff>142875</xdr:colOff>
      <xdr:row>79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0</xdr:colOff>
      <xdr:row>80</xdr:row>
      <xdr:rowOff>0</xdr:rowOff>
    </xdr:from>
    <xdr:to>
      <xdr:col>24</xdr:col>
      <xdr:colOff>142875</xdr:colOff>
      <xdr:row>94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298450</xdr:colOff>
      <xdr:row>1</xdr:row>
      <xdr:rowOff>65088</xdr:rowOff>
    </xdr:from>
    <xdr:to>
      <xdr:col>19</xdr:col>
      <xdr:colOff>266700</xdr:colOff>
      <xdr:row>15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142874</xdr:colOff>
      <xdr:row>10</xdr:row>
      <xdr:rowOff>114300</xdr:rowOff>
    </xdr:from>
    <xdr:to>
      <xdr:col>2</xdr:col>
      <xdr:colOff>872377</xdr:colOff>
      <xdr:row>12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8114D6-B6D0-A57E-B598-FB409516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5424" y="2019300"/>
          <a:ext cx="729503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</xdr:colOff>
      <xdr:row>10</xdr:row>
      <xdr:rowOff>104775</xdr:rowOff>
    </xdr:from>
    <xdr:to>
      <xdr:col>3</xdr:col>
      <xdr:colOff>737347</xdr:colOff>
      <xdr:row>12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CA7905-0389-EE77-D562-A0C9E3C4F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2009775"/>
          <a:ext cx="699247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2</xdr:row>
      <xdr:rowOff>0</xdr:rowOff>
    </xdr:from>
    <xdr:to>
      <xdr:col>6</xdr:col>
      <xdr:colOff>419153</xdr:colOff>
      <xdr:row>3</xdr:row>
      <xdr:rowOff>28652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0" y="1047750"/>
          <a:ext cx="381053" cy="552527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0</xdr:row>
      <xdr:rowOff>504825</xdr:rowOff>
    </xdr:from>
    <xdr:to>
      <xdr:col>6</xdr:col>
      <xdr:colOff>409627</xdr:colOff>
      <xdr:row>2</xdr:row>
      <xdr:rowOff>28655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0" y="504825"/>
          <a:ext cx="371527" cy="57158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3</xdr:row>
      <xdr:rowOff>19050</xdr:rowOff>
    </xdr:from>
    <xdr:to>
      <xdr:col>6</xdr:col>
      <xdr:colOff>371519</xdr:colOff>
      <xdr:row>4</xdr:row>
      <xdr:rowOff>28649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0050" y="1590675"/>
          <a:ext cx="314369" cy="53347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1079499</xdr:colOff>
      <xdr:row>23</xdr:row>
      <xdr:rowOff>4232</xdr:rowOff>
    </xdr:from>
    <xdr:to>
      <xdr:col>27</xdr:col>
      <xdr:colOff>1566334</xdr:colOff>
      <xdr:row>38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74082</xdr:colOff>
      <xdr:row>23</xdr:row>
      <xdr:rowOff>0</xdr:rowOff>
    </xdr:from>
    <xdr:to>
      <xdr:col>7</xdr:col>
      <xdr:colOff>1315851</xdr:colOff>
      <xdr:row>26</xdr:row>
      <xdr:rowOff>148500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EBAD5E6-C8B6-5421-E0B7-077833477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49" y="4370917"/>
          <a:ext cx="1241769" cy="7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148168</xdr:colOff>
      <xdr:row>24</xdr:row>
      <xdr:rowOff>112427</xdr:rowOff>
    </xdr:from>
    <xdr:to>
      <xdr:col>13</xdr:col>
      <xdr:colOff>264584</xdr:colOff>
      <xdr:row>28</xdr:row>
      <xdr:rowOff>52915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EE75FA-9D42-43CA-8A69-0BD5506E4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16585" y="4684427"/>
          <a:ext cx="2053166" cy="702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444500</xdr:colOff>
      <xdr:row>22</xdr:row>
      <xdr:rowOff>105834</xdr:rowOff>
    </xdr:from>
    <xdr:to>
      <xdr:col>12</xdr:col>
      <xdr:colOff>52917</xdr:colOff>
      <xdr:row>24</xdr:row>
      <xdr:rowOff>95251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81326E14-6C4D-33A7-64D5-ACDA392FA056}"/>
            </a:ext>
          </a:extLst>
        </xdr:cNvPr>
        <xdr:cNvSpPr/>
      </xdr:nvSpPr>
      <xdr:spPr>
        <a:xfrm>
          <a:off x="10212917" y="4296834"/>
          <a:ext cx="412750" cy="37041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9</xdr:col>
      <xdr:colOff>1460506</xdr:colOff>
      <xdr:row>29</xdr:row>
      <xdr:rowOff>181429</xdr:rowOff>
    </xdr:from>
    <xdr:to>
      <xdr:col>12</xdr:col>
      <xdr:colOff>70562</xdr:colOff>
      <xdr:row>33</xdr:row>
      <xdr:rowOff>148167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8833B4C-5B64-A454-B4BC-8502624F2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08173" y="5695346"/>
          <a:ext cx="1880306" cy="728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179917</xdr:colOff>
      <xdr:row>22</xdr:row>
      <xdr:rowOff>74083</xdr:rowOff>
    </xdr:from>
    <xdr:to>
      <xdr:col>10</xdr:col>
      <xdr:colOff>592667</xdr:colOff>
      <xdr:row>24</xdr:row>
      <xdr:rowOff>63500</xdr:rowOff>
    </xdr:to>
    <xdr:sp macro="" textlink="">
      <xdr:nvSpPr>
        <xdr:cNvPr id="9" name="Arrow: Down 8">
          <a:extLst>
            <a:ext uri="{FF2B5EF4-FFF2-40B4-BE49-F238E27FC236}">
              <a16:creationId xmlns:a16="http://schemas.microsoft.com/office/drawing/2014/main" id="{FCFCB2F5-1EC7-48BE-AE0B-95E6CF6ED5F6}"/>
            </a:ext>
          </a:extLst>
        </xdr:cNvPr>
        <xdr:cNvSpPr/>
      </xdr:nvSpPr>
      <xdr:spPr>
        <a:xfrm>
          <a:off x="9196917" y="4265083"/>
          <a:ext cx="412750" cy="370417"/>
        </a:xfrm>
        <a:prstGeom prst="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 editAs="oneCell">
    <xdr:from>
      <xdr:col>1</xdr:col>
      <xdr:colOff>0</xdr:colOff>
      <xdr:row>32</xdr:row>
      <xdr:rowOff>148166</xdr:rowOff>
    </xdr:from>
    <xdr:to>
      <xdr:col>8</xdr:col>
      <xdr:colOff>1316169</xdr:colOff>
      <xdr:row>57</xdr:row>
      <xdr:rowOff>86508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3417" y="6233583"/>
          <a:ext cx="8459919" cy="4700842"/>
        </a:xfrm>
        <a:prstGeom prst="rect">
          <a:avLst/>
        </a:prstGeom>
      </xdr:spPr>
    </xdr:pic>
    <xdr:clientData/>
  </xdr:twoCellAnchor>
  <xdr:twoCellAnchor editAs="oneCell">
    <xdr:from>
      <xdr:col>8</xdr:col>
      <xdr:colOff>158750</xdr:colOff>
      <xdr:row>23</xdr:row>
      <xdr:rowOff>31757</xdr:rowOff>
    </xdr:from>
    <xdr:to>
      <xdr:col>8</xdr:col>
      <xdr:colOff>1261870</xdr:colOff>
      <xdr:row>26</xdr:row>
      <xdr:rowOff>180257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45917" y="4402674"/>
          <a:ext cx="1103120" cy="720000"/>
        </a:xfrm>
        <a:prstGeom prst="rect">
          <a:avLst/>
        </a:prstGeom>
      </xdr:spPr>
    </xdr:pic>
    <xdr:clientData/>
  </xdr:twoCellAnchor>
  <xdr:twoCellAnchor editAs="oneCell">
    <xdr:from>
      <xdr:col>9</xdr:col>
      <xdr:colOff>116420</xdr:colOff>
      <xdr:row>23</xdr:row>
      <xdr:rowOff>10583</xdr:rowOff>
    </xdr:from>
    <xdr:to>
      <xdr:col>9</xdr:col>
      <xdr:colOff>1392071</xdr:colOff>
      <xdr:row>26</xdr:row>
      <xdr:rowOff>159083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64087" y="4381500"/>
          <a:ext cx="1275651" cy="7200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23</xdr:row>
      <xdr:rowOff>42334</xdr:rowOff>
    </xdr:from>
    <xdr:to>
      <xdr:col>2</xdr:col>
      <xdr:colOff>962080</xdr:colOff>
      <xdr:row>25</xdr:row>
      <xdr:rowOff>137650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91833" y="4413251"/>
          <a:ext cx="390580" cy="476316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592667</xdr:colOff>
      <xdr:row>22</xdr:row>
      <xdr:rowOff>116413</xdr:rowOff>
    </xdr:from>
    <xdr:to>
      <xdr:col>1</xdr:col>
      <xdr:colOff>916562</xdr:colOff>
      <xdr:row>25</xdr:row>
      <xdr:rowOff>68861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6084" y="4296830"/>
          <a:ext cx="323895" cy="52394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71437</xdr:colOff>
      <xdr:row>27</xdr:row>
      <xdr:rowOff>156103</xdr:rowOff>
    </xdr:from>
    <xdr:to>
      <xdr:col>20</xdr:col>
      <xdr:colOff>476250</xdr:colOff>
      <xdr:row>43</xdr:row>
      <xdr:rowOff>170965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1104" y="5299603"/>
          <a:ext cx="5315479" cy="30628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583405</xdr:colOff>
      <xdr:row>27</xdr:row>
      <xdr:rowOff>161773</xdr:rowOff>
    </xdr:from>
    <xdr:to>
      <xdr:col>27</xdr:col>
      <xdr:colOff>148167</xdr:colOff>
      <xdr:row>44</xdr:row>
      <xdr:rowOff>60879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21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harpenSoften amount="50000"/>
                  </a14:imgEffect>
                </a14:imgLayer>
              </a14:imgProps>
            </a:ext>
          </a:extLst>
        </a:blip>
        <a:srcRect l="48475" t="52014"/>
        <a:stretch/>
      </xdr:blipFill>
      <xdr:spPr>
        <a:xfrm>
          <a:off x="12563738" y="5305273"/>
          <a:ext cx="3861596" cy="3137606"/>
        </a:xfrm>
        <a:prstGeom prst="rect">
          <a:avLst/>
        </a:prstGeom>
      </xdr:spPr>
    </xdr:pic>
    <xdr:clientData/>
  </xdr:twoCellAnchor>
  <xdr:twoCellAnchor editAs="oneCell">
    <xdr:from>
      <xdr:col>0</xdr:col>
      <xdr:colOff>61044</xdr:colOff>
      <xdr:row>27</xdr:row>
      <xdr:rowOff>181241</xdr:rowOff>
    </xdr:from>
    <xdr:to>
      <xdr:col>12</xdr:col>
      <xdr:colOff>13607</xdr:colOff>
      <xdr:row>44</xdr:row>
      <xdr:rowOff>14017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44" y="5324741"/>
          <a:ext cx="7022230" cy="30712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415777</xdr:colOff>
      <xdr:row>31</xdr:row>
      <xdr:rowOff>140605</xdr:rowOff>
    </xdr:from>
    <xdr:to>
      <xdr:col>30</xdr:col>
      <xdr:colOff>232834</xdr:colOff>
      <xdr:row>48</xdr:row>
      <xdr:rowOff>22238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22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</a:extLst>
        </a:blip>
        <a:srcRect l="482" t="53504" r="53944" b="-159"/>
        <a:stretch/>
      </xdr:blipFill>
      <xdr:spPr>
        <a:xfrm>
          <a:off x="14364610" y="6046105"/>
          <a:ext cx="3500057" cy="31201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1</xdr:rowOff>
    </xdr:from>
    <xdr:to>
      <xdr:col>12</xdr:col>
      <xdr:colOff>442988</xdr:colOff>
      <xdr:row>48</xdr:row>
      <xdr:rowOff>23277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1"/>
          <a:ext cx="7025821" cy="3071276"/>
        </a:xfrm>
        <a:prstGeom prst="rect">
          <a:avLst/>
        </a:prstGeom>
      </xdr:spPr>
    </xdr:pic>
    <xdr:clientData/>
  </xdr:twoCellAnchor>
  <xdr:twoCellAnchor editAs="oneCell">
    <xdr:from>
      <xdr:col>12</xdr:col>
      <xdr:colOff>317552</xdr:colOff>
      <xdr:row>31</xdr:row>
      <xdr:rowOff>145143</xdr:rowOff>
    </xdr:from>
    <xdr:to>
      <xdr:col>24</xdr:col>
      <xdr:colOff>275168</xdr:colOff>
      <xdr:row>47</xdr:row>
      <xdr:rowOff>166078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2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00385" y="6050643"/>
          <a:ext cx="7323616" cy="306893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261937</xdr:colOff>
      <xdr:row>16</xdr:row>
      <xdr:rowOff>178601</xdr:rowOff>
    </xdr:from>
    <xdr:to>
      <xdr:col>19</xdr:col>
      <xdr:colOff>142874</xdr:colOff>
      <xdr:row>33</xdr:row>
      <xdr:rowOff>175489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906" b="40938"/>
        <a:stretch/>
      </xdr:blipFill>
      <xdr:spPr bwMode="auto">
        <a:xfrm>
          <a:off x="10870406" y="3226601"/>
          <a:ext cx="2917031" cy="32353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166688</xdr:colOff>
      <xdr:row>17</xdr:row>
      <xdr:rowOff>18697</xdr:rowOff>
    </xdr:from>
    <xdr:to>
      <xdr:col>14</xdr:col>
      <xdr:colOff>91634</xdr:colOff>
      <xdr:row>34</xdr:row>
      <xdr:rowOff>29512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183" b="12121"/>
        <a:stretch/>
      </xdr:blipFill>
      <xdr:spPr bwMode="auto">
        <a:xfrm>
          <a:off x="7739063" y="3257197"/>
          <a:ext cx="2961040" cy="32493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9</xdr:col>
      <xdr:colOff>13947</xdr:colOff>
      <xdr:row>34</xdr:row>
      <xdr:rowOff>23276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2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19" y="3429000"/>
          <a:ext cx="6979103" cy="307127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1058</xdr:colOff>
      <xdr:row>9</xdr:row>
      <xdr:rowOff>189440</xdr:rowOff>
    </xdr:from>
    <xdr:to>
      <xdr:col>12</xdr:col>
      <xdr:colOff>370417</xdr:colOff>
      <xdr:row>24</xdr:row>
      <xdr:rowOff>75140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169335</xdr:colOff>
      <xdr:row>9</xdr:row>
      <xdr:rowOff>189440</xdr:rowOff>
    </xdr:from>
    <xdr:to>
      <xdr:col>6</xdr:col>
      <xdr:colOff>650876</xdr:colOff>
      <xdr:row>24</xdr:row>
      <xdr:rowOff>75140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21166</xdr:colOff>
      <xdr:row>9</xdr:row>
      <xdr:rowOff>74083</xdr:rowOff>
    </xdr:from>
    <xdr:to>
      <xdr:col>21</xdr:col>
      <xdr:colOff>21166</xdr:colOff>
      <xdr:row>23</xdr:row>
      <xdr:rowOff>150283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2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470959</xdr:colOff>
      <xdr:row>9</xdr:row>
      <xdr:rowOff>129909</xdr:rowOff>
    </xdr:from>
    <xdr:to>
      <xdr:col>33</xdr:col>
      <xdr:colOff>857250</xdr:colOff>
      <xdr:row>30</xdr:row>
      <xdr:rowOff>162719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2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407457</xdr:colOff>
      <xdr:row>9</xdr:row>
      <xdr:rowOff>145676</xdr:rowOff>
    </xdr:from>
    <xdr:to>
      <xdr:col>41</xdr:col>
      <xdr:colOff>328084</xdr:colOff>
      <xdr:row>30</xdr:row>
      <xdr:rowOff>126998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2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54427</xdr:colOff>
      <xdr:row>2</xdr:row>
      <xdr:rowOff>122462</xdr:rowOff>
    </xdr:from>
    <xdr:to>
      <xdr:col>4</xdr:col>
      <xdr:colOff>217713</xdr:colOff>
      <xdr:row>15</xdr:row>
      <xdr:rowOff>27893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ndüstri" refreshedDate="45756.913427893516" createdVersion="8" refreshedVersion="8" minRefreshableVersion="3" recordCount="148">
  <cacheSource type="worksheet">
    <worksheetSource ref="A1:AB1048576" sheet="10 000 EVLoad(g,j)"/>
  </cacheSource>
  <cacheFields count="28">
    <cacheField name="g" numFmtId="0">
      <sharedItems containsBlank="1" count="25">
        <s v="g1"/>
        <s v="g2"/>
        <s v="g3"/>
        <s v="g4"/>
        <s v="g5"/>
        <s v="g6"/>
        <s v="g7"/>
        <s v="g8"/>
        <s v="g9"/>
        <s v="g10"/>
        <s v="g11"/>
        <s v="g12"/>
        <s v="g13"/>
        <s v="g14"/>
        <s v="g15"/>
        <s v="g16"/>
        <s v="g17"/>
        <s v="g18"/>
        <s v="g19"/>
        <s v="g20"/>
        <s v="g21"/>
        <s v="g22"/>
        <s v="g23"/>
        <s v="g24"/>
        <m/>
      </sharedItems>
    </cacheField>
    <cacheField name="j" numFmtId="0">
      <sharedItems containsBlank="1" count="7">
        <s v="j1"/>
        <s v="j2"/>
        <s v="j3"/>
        <s v="j4"/>
        <s v="j5"/>
        <s v="j6"/>
        <m/>
      </sharedItems>
    </cacheField>
    <cacheField name="weight" numFmtId="0">
      <sharedItems containsString="0" containsBlank="1" containsNumber="1" containsInteger="1" minValue="1" maxValue="1"/>
    </cacheField>
    <cacheField name="h0" numFmtId="0">
      <sharedItems containsString="0" containsBlank="1" containsNumber="1" minValue="0.53371498710885745" maxValue="5.9004504539039839"/>
    </cacheField>
    <cacheField name="h1" numFmtId="0">
      <sharedItems containsString="0" containsBlank="1" containsNumber="1" minValue="0.40782899599741151" maxValue="5.8004591149426012"/>
    </cacheField>
    <cacheField name="h2" numFmtId="0">
      <sharedItems containsString="0" containsBlank="1" containsNumber="1" minValue="0.30379098681439831" maxValue="5.6004764370198323"/>
    </cacheField>
    <cacheField name="h3" numFmtId="0">
      <sharedItems containsString="0" containsBlank="1" containsNumber="1" minValue="0.30379098681439831" maxValue="4.8005457253287593"/>
    </cacheField>
    <cacheField name="h4" numFmtId="0">
      <sharedItems containsString="0" containsBlank="1" containsNumber="1" minValue="0.28100000000000003" maxValue="4.1006063525990699"/>
    </cacheField>
    <cacheField name="h5" numFmtId="0">
      <sharedItems containsString="0" containsBlank="1" containsNumber="1" minValue="0.42967697792584425" maxValue="3.3074058271842444"/>
    </cacheField>
    <cacheField name="h6" numFmtId="0">
      <sharedItems containsString="0" containsBlank="1" containsNumber="1" minValue="0.96651310531019208" maxValue="3.9422798922190507"/>
    </cacheField>
    <cacheField name="h7" numFmtId="0">
      <sharedItems containsString="0" containsBlank="1" containsNumber="1" minValue="1.9052129370066329" maxValue="6.9948160102748087"/>
    </cacheField>
    <cacheField name="h8" numFmtId="0">
      <sharedItems containsString="0" containsBlank="1" containsNumber="1" minValue="2.3969077695262562" maxValue="8.6084696185508705"/>
    </cacheField>
    <cacheField name="h9" numFmtId="0">
      <sharedItems containsString="0" containsBlank="1" containsNumber="1" minValue="2.7026505175043343" maxValue="8.8401096402806267"/>
    </cacheField>
    <cacheField name="h10" numFmtId="0">
      <sharedItems containsString="0" containsBlank="1" containsNumber="1" minValue="3.205491577858218" maxValue="8.9320000000000004"/>
    </cacheField>
    <cacheField name="h11" numFmtId="0">
      <sharedItems containsString="0" containsBlank="1" containsNumber="1" minValue="3.5073885051070128" maxValue="9.1660000000000004"/>
    </cacheField>
    <cacheField name="h12" numFmtId="0">
      <sharedItems containsString="0" containsBlank="1" containsNumber="1" minValue="3.5996882026098289" maxValue="8.9700000000000006"/>
    </cacheField>
    <cacheField name="h13" numFmtId="0">
      <sharedItems containsString="0" containsBlank="1" containsNumber="1" minValue="4.0996448974167494" maxValue="8.8692402828518695"/>
    </cacheField>
    <cacheField name="h14" numFmtId="0">
      <sharedItems containsString="0" containsBlank="1" containsNumber="1" minValue="3.998692103273044" maxValue="8.988883993412335"/>
    </cacheField>
    <cacheField name="h15" numFmtId="0">
      <sharedItems containsString="0" containsBlank="1" containsNumber="1" minValue="3.4410480975268638" maxValue="8.8806844638620017"/>
    </cacheField>
    <cacheField name="h16" numFmtId="0">
      <sharedItems containsString="0" containsBlank="1" containsNumber="1" minValue="3.1333824391841429" maxValue="8.447886345660665"/>
    </cacheField>
    <cacheField name="h17" numFmtId="0">
      <sharedItems containsString="0" containsBlank="1" containsNumber="1" minValue="2.9372455819906591" maxValue="7.8577483091005922"/>
    </cacheField>
    <cacheField name="h18" numFmtId="0">
      <sharedItems containsString="0" containsBlank="1" containsNumber="1" minValue="3.2314508677808855" maxValue="7.401953228362923"/>
    </cacheField>
    <cacheField name="h19" numFmtId="0">
      <sharedItems containsString="0" containsBlank="1" containsNumber="1" minValue="3.3741331308143154" maxValue="7.2877562037772332"/>
    </cacheField>
    <cacheField name="h20" numFmtId="0">
      <sharedItems containsString="0" containsBlank="1" containsNumber="1" minValue="3.370055628541428" maxValue="6.8915421793451417"/>
    </cacheField>
    <cacheField name="h21" numFmtId="0">
      <sharedItems containsString="0" containsBlank="1" containsNumber="1" minValue="2.6520000000000001" maxValue="5.0053356791631325"/>
    </cacheField>
    <cacheField name="h22" numFmtId="0">
      <sharedItems containsString="0" containsBlank="1" containsNumber="1" minValue="1.768" maxValue="5.5024080084230897"/>
    </cacheField>
    <cacheField name="h23" numFmtId="0">
      <sharedItems containsString="0" containsBlank="1" containsNumber="1" minValue="1.0880000000000001" maxValue="5.9985188825007265"/>
    </cacheField>
    <cacheField name="dailyload" numFmtId="2">
      <sharedItems containsString="0" containsBlank="1" containsNumber="1" minValue="97.297359235638908" maxValue="104.50409946415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8">
  <r>
    <x v="0"/>
    <x v="0"/>
    <n v="1"/>
    <n v="0.81824650659659892"/>
    <n v="0.71695871087711704"/>
    <n v="0.51438311943815329"/>
    <n v="0.4130953237186713"/>
    <n v="0.51438311943815329"/>
    <n v="1.2233976894745267"/>
    <n v="2.8440024209862371"/>
    <n v="6.1864996797291409"/>
    <n v="7.604528819801887"/>
    <n v="6.996802045484996"/>
    <n v="5.7813484968512121"/>
    <n v="5.2749095182538035"/>
    <n v="4.6671827439369116"/>
    <n v="4.9710461310953571"/>
    <n v="4.7684705396563931"/>
    <n v="5.0723339268148386"/>
    <n v="5.4774851096927666"/>
    <n v="6.4903630668875856"/>
    <n v="7.401953228362923"/>
    <n v="7.0980898412044766"/>
    <n v="6.2877874754486216"/>
    <n v="4.5658949482174291"/>
    <n v="3.5530169910226101"/>
    <n v="1.8311244637914181"/>
    <n v="101.07330391678182"/>
  </r>
  <r>
    <x v="1"/>
    <x v="0"/>
    <n v="1"/>
    <n v="0.92946447836701052"/>
    <n v="0.61964298557800701"/>
    <n v="0.61964298557800701"/>
    <n v="0.51636915464833921"/>
    <n v="0.51636915464833921"/>
    <n v="0.51636915464833921"/>
    <n v="1.7556551258043531"/>
    <n v="3.4080364206790383"/>
    <n v="4.7505962227647203"/>
    <n v="5.3702392083427277"/>
    <n v="6.299703686709738"/>
    <n v="6.6095251794987409"/>
    <n v="7.5389896578657511"/>
    <n v="7.4357158269360841"/>
    <n v="7.4357158269360841"/>
    <n v="7.8488111506547549"/>
    <n v="6.8160728413580767"/>
    <n v="6.8160728413580767"/>
    <n v="6.7127990104284088"/>
    <n v="6.1964298557800701"/>
    <n v="5.060417715553724"/>
    <n v="4.3375008990460495"/>
    <n v="3.0982149278900351"/>
    <n v="2.0654766185933569"/>
    <n v="103.27383092966782"/>
  </r>
  <r>
    <x v="2"/>
    <x v="0"/>
    <n v="1"/>
    <n v="0.91854128471098795"/>
    <n v="0.61467789755254221"/>
    <n v="0.61467789755254221"/>
    <n v="0.51339010183306033"/>
    <n v="0.61467789755254221"/>
    <n v="1.5262680590278792"/>
    <n v="3.5520239734175174"/>
    <n v="6.4893700492824928"/>
    <n v="7.9073991893552398"/>
    <n v="8.8189893508305772"/>
    <n v="6.5906578450019744"/>
    <n v="4.7674775220513004"/>
    <n v="4.4636141348928549"/>
    <n v="4.8687653177707819"/>
    <n v="4.8687653177707819"/>
    <n v="5.3752042963681923"/>
    <n v="6.5906578450019744"/>
    <n v="6.5906578450019744"/>
    <n v="6.3880822535630104"/>
    <n v="6.4893700492824928"/>
    <n v="5.5777798878071554"/>
    <n v="4.7674775220513004"/>
    <n v="3.0455849948201084"/>
    <n v="1.830131446186325"/>
    <n v="103.7842419786856"/>
  </r>
  <r>
    <x v="3"/>
    <x v="0"/>
    <n v="1"/>
    <n v="0.72490285171786073"/>
    <n v="0.51835518985852513"/>
    <n v="0.62162902078819293"/>
    <n v="0.62162902078819293"/>
    <n v="0.51835518985852513"/>
    <n v="0.62162902078819293"/>
    <n v="1.3445458372958679"/>
    <n v="2.8936533012408852"/>
    <n v="4.2362131033265671"/>
    <n v="5.0624037507639095"/>
    <n v="5.4754990744825811"/>
    <n v="6.4049635528495914"/>
    <n v="7.7475233549352724"/>
    <n v="8.0573448477242771"/>
    <n v="8.2638925095836111"/>
    <n v="7.3344280312166017"/>
    <n v="7.4377018621462696"/>
    <n v="6.9213327074979301"/>
    <n v="6.4049635528495914"/>
    <n v="6.1984158909902556"/>
    <n v="5.3722252435529132"/>
    <n v="4.5460345961155708"/>
    <n v="3.2034747940298884"/>
    <n v="1.9641888228738746"/>
    <n v="102.49530512727497"/>
  </r>
  <r>
    <x v="4"/>
    <x v="0"/>
    <n v="1"/>
    <n v="0.816260471386413"/>
    <n v="0.61368487994744925"/>
    <n v="0.51239708422796737"/>
    <n v="0.41110928850848538"/>
    <n v="0.61368487994744925"/>
    <n v="1.2214116542643407"/>
    <n v="3.6523187515319062"/>
    <n v="6.5896648273968816"/>
    <n v="8.3115573546280732"/>
    <n v="7.8051183760306646"/>
    <n v="6.5896648273968816"/>
    <n v="4.8677723001656892"/>
    <n v="4.0574699344098342"/>
    <n v="4.1587577301293157"/>
    <n v="4.2600455258487981"/>
    <n v="5.3742112787630987"/>
    <n v="6.3870892359579186"/>
    <n v="7.1973916017137736"/>
    <n v="7.0961038059942911"/>
    <n v="6.3870892359579186"/>
    <n v="5.9819380530799906"/>
    <n v="4.4626211172877612"/>
    <n v="3.1458797729344972"/>
    <n v="1.8291384285812322"/>
    <n v="102.34238041609062"/>
  </r>
  <r>
    <x v="5"/>
    <x v="0"/>
    <n v="1"/>
    <n v="0.72490285171786073"/>
    <n v="0.51835518985852513"/>
    <n v="0.51835518985852513"/>
    <n v="0.51835518985852513"/>
    <n v="0.51835518985852513"/>
    <n v="0.72490285171786073"/>
    <n v="1.5510934991552034"/>
    <n v="3.6165701177485596"/>
    <n v="4.5460345961155708"/>
    <n v="4.339486934256235"/>
    <n v="5.2689514126232453"/>
    <n v="7.024606538427598"/>
    <n v="7.9540710167946083"/>
    <n v="7.3344280312166017"/>
    <n v="7.3344280312166017"/>
    <n v="8.0573448477242771"/>
    <n v="8.0573448477242771"/>
    <n v="7.2311542002869338"/>
    <n v="6.7147850456385942"/>
    <n v="6.6115112147089272"/>
    <n v="5.2689514126232453"/>
    <n v="4.0296654414672313"/>
    <n v="2.480557977522214"/>
    <n v="1.757641161014539"/>
    <n v="102.70185278913429"/>
  </r>
  <r>
    <x v="6"/>
    <x v="0"/>
    <n v="1"/>
    <n v="0.70107042919562967"/>
    <n v="0.49849483775666587"/>
    <n v="0.49849483775666587"/>
    <n v="0.39720704203718399"/>
    <n v="0.39720704203718399"/>
    <n v="1.2075094077930393"/>
    <n v="3.9422798922190507"/>
    <n v="6.4744747852060982"/>
    <n v="8.2976551081567731"/>
    <n v="7.2847771509619541"/>
    <n v="5.5628846237307616"/>
    <n v="4.5500066665359418"/>
    <n v="4.6512944622554242"/>
    <n v="5.3603090322917968"/>
    <n v="4.9551578494138697"/>
    <n v="5.9680358066086887"/>
    <n v="5.9680358066086887"/>
    <n v="6.1706113980476536"/>
    <n v="6.9809137638035086"/>
    <n v="6.2718991937671342"/>
    <n v="5.9680358066086887"/>
    <n v="4.3474310750969787"/>
    <n v="3.2332653221826773"/>
    <n v="1.7139483863904488"/>
    <n v="101.40099972646252"/>
  </r>
  <r>
    <x v="7"/>
    <x v="0"/>
    <n v="1"/>
    <n v="0.81725348899150596"/>
    <n v="0.50743199620250257"/>
    <n v="0.40415816527283466"/>
    <n v="0.50743199620250257"/>
    <n v="0.40415816527283466"/>
    <n v="0.71397965806183816"/>
    <n v="1.8499917982881842"/>
    <n v="2.4696347838661912"/>
    <n v="4.0187422478112085"/>
    <n v="4.7416590643188838"/>
    <n v="5.6711235426858941"/>
    <n v="6.4973141901232365"/>
    <n v="7.3235048375605789"/>
    <n v="7.3235048375605789"/>
    <n v="7.7366001612792505"/>
    <n v="8.1496954849979222"/>
    <n v="7.6333263303495826"/>
    <n v="7.0136833447715752"/>
    <n v="5.980945035474897"/>
    <n v="5.6711235426858941"/>
    <n v="5.2580282189672225"/>
    <n v="4.2252899096705443"/>
    <n v="2.5729086147958591"/>
    <n v="1.9532656292178521"/>
    <n v="99.4447550444294"/>
  </r>
  <r>
    <x v="8"/>
    <x v="0"/>
    <n v="1"/>
    <n v="0.91456921429061611"/>
    <n v="0.61070582713217036"/>
    <n v="0.61070582713217036"/>
    <n v="0.4081302356932065"/>
    <n v="0.4081302356932065"/>
    <n v="1.0158570100100979"/>
    <n v="3.1429007201192181"/>
    <n v="6.687973570301085"/>
    <n v="8.106002710373831"/>
    <n v="7.3969881403374584"/>
    <n v="6.1815345917036746"/>
    <n v="5.1686566345088565"/>
    <n v="4.3583542687530015"/>
    <n v="4.8647932473504101"/>
    <n v="4.8647932473504101"/>
    <n v="4.7635054516309285"/>
    <n v="5.472520021667302"/>
    <n v="5.7763834088257475"/>
    <n v="6.5866857745816025"/>
    <n v="6.8905491617400489"/>
    <n v="5.472520021667302"/>
    <n v="4.257066473033519"/>
    <n v="3.0416129243997365"/>
    <n v="1.9274471714854351"/>
    <n v="98.928385889781069"/>
  </r>
  <r>
    <x v="9"/>
    <x v="0"/>
    <n v="1"/>
    <n v="0.92549240794663867"/>
    <n v="0.61567091515763517"/>
    <n v="0.40912325329829946"/>
    <n v="0.40912325329829946"/>
    <n v="0.40912325329829946"/>
    <n v="0.61567091515763517"/>
    <n v="1.6484092244543134"/>
    <n v="2.7844213646806595"/>
    <n v="3.6106120121180023"/>
    <n v="5.0564456451333513"/>
    <n v="5.366267137922355"/>
    <n v="6.3990054472190332"/>
    <n v="6.5022792781487011"/>
    <n v="6.9153746018673727"/>
    <n v="7.9481129111640509"/>
    <n v="8.5677558967420584"/>
    <n v="7.844839080234383"/>
    <n v="7.2251960946563756"/>
    <n v="6.1924577853596974"/>
    <n v="6.1924577853596974"/>
    <n v="5.2629933069926871"/>
    <n v="3.6106120121180023"/>
    <n v="2.8876951956103274"/>
    <n v="1.9582307172433169"/>
    <n v="99.357369495181175"/>
  </r>
  <r>
    <x v="10"/>
    <x v="0"/>
    <n v="1"/>
    <n v="0.81427443617622708"/>
    <n v="0.51041104901778145"/>
    <n v="0.40912325329829946"/>
    <n v="0.40912325329829946"/>
    <n v="0.40912325329829946"/>
    <n v="1.1181378233346728"/>
    <n v="3.0426059420048293"/>
    <n v="5.8786642221503227"/>
    <n v="8.3095713194178895"/>
    <n v="7.0941177707841057"/>
    <n v="6.2838154050282506"/>
    <n v="5.2709374478334308"/>
    <n v="4.0554838991996478"/>
    <n v="4.4606350820775758"/>
    <n v="4.5619228777970582"/>
    <n v="5.6760886307113587"/>
    <n v="6.2838154050282506"/>
    <n v="6.5876787921866962"/>
    <n v="7.2966933622230687"/>
    <n v="6.8915421793451417"/>
    <n v="6.8915421793451417"/>
    <n v="4.3593472863580933"/>
    <n v="2.3335913719684558"/>
    <n v="1.5232890062126005"/>
    <n v="100.47153524809549"/>
  </r>
  <r>
    <x v="11"/>
    <x v="0"/>
    <n v="1"/>
    <n v="0.72688888692804665"/>
    <n v="0.52034122506871106"/>
    <n v="0.52034122506871106"/>
    <n v="0.62361505599837885"/>
    <n v="0.62361505599837885"/>
    <n v="0.62361505599837885"/>
    <n v="1.3465318725060538"/>
    <n v="2.4825440127323999"/>
    <n v="4.7545682931850921"/>
    <n v="5.6840327715521024"/>
    <n v="5.3742112787630987"/>
    <n v="5.9938542643411052"/>
    <n v="7.3364140664267872"/>
    <n v="7.8527832210751267"/>
    <n v="7.1298664045674514"/>
    <n v="7.7495093901454588"/>
    <n v="7.3364140664267872"/>
    <n v="7.7495093901454588"/>
    <n v="7.0265925736377834"/>
    <n v="5.9938542643411052"/>
    <n v="4.85784212411476"/>
    <n v="3.618556152958746"/>
    <n v="2.7923655055214032"/>
    <n v="1.759627196224725"/>
    <n v="100.47749335372606"/>
  </r>
  <r>
    <x v="12"/>
    <x v="0"/>
    <n v="1"/>
    <n v="0.70404948201090856"/>
    <n v="0.5014738905719448"/>
    <n v="0.5014738905719448"/>
    <n v="0.40018609485246287"/>
    <n v="0.40018609485246287"/>
    <n v="1.2104884606083182"/>
    <n v="3.4388199664369203"/>
    <n v="6.0723026551434502"/>
    <n v="8.3006341609720522"/>
    <n v="7.4903317952161963"/>
    <n v="5.9710148594239678"/>
    <n v="4.8568491065096664"/>
    <n v="5.0594246979486304"/>
    <n v="4.9581369022291488"/>
    <n v="5.2620002893875952"/>
    <n v="5.1607124936681128"/>
    <n v="6.0723026551434502"/>
    <n v="6.2748782465824133"/>
    <n v="7.3890439994967148"/>
    <n v="7.2877562037772332"/>
    <n v="6.6800294294603413"/>
    <n v="4.6542735150707033"/>
    <n v="2.9323809878395104"/>
    <n v="1.8182152349252094"/>
    <n v="103.39696511269936"/>
  </r>
  <r>
    <x v="13"/>
    <x v="0"/>
    <n v="1"/>
    <n v="0.82916970025262149"/>
    <n v="0.62262203839328589"/>
    <n v="0.51934820746361809"/>
    <n v="0.51934820746361809"/>
    <n v="0.51934820746361809"/>
    <n v="0.82916970025262149"/>
    <n v="1.6553603476899641"/>
    <n v="2.9979201497756462"/>
    <n v="4.3404799518613277"/>
    <n v="4.7535752755799985"/>
    <n v="4.8568491065096664"/>
    <n v="6.4059565704546841"/>
    <n v="7.7485163725403661"/>
    <n v="8.2648855271887047"/>
    <n v="8.2648855271887047"/>
    <n v="7.4386948797513623"/>
    <n v="7.955064034399701"/>
    <n v="6.8190518941733558"/>
    <n v="5.9928612467360134"/>
    <n v="5.9928612467360134"/>
    <n v="5.166670599298671"/>
    <n v="3.5142893044239853"/>
    <n v="2.79137248791631"/>
    <n v="1.8619080095492997"/>
    <n v="100.66020859306315"/>
  </r>
  <r>
    <x v="14"/>
    <x v="0"/>
    <n v="1"/>
    <n v="0.80930934815076228"/>
    <n v="0.60673375671179852"/>
    <n v="0.60673375671179852"/>
    <n v="0.40415816527283466"/>
    <n v="0.50544596099231665"/>
    <n v="1.113172735309208"/>
    <n v="3.6453676282962557"/>
    <n v="6.5827137041612307"/>
    <n v="8.6084696185508705"/>
    <n v="7.7981672527950137"/>
    <n v="6.2788503170027861"/>
    <n v="5.1646845640884838"/>
    <n v="4.0505188111741832"/>
    <n v="4.6582455854910743"/>
    <n v="4.7595333812105567"/>
    <n v="5.2659723598079662"/>
    <n v="6.0762747255638212"/>
    <n v="6.1775625212833036"/>
    <n v="6.8865770913196762"/>
    <n v="6.5827137041612307"/>
    <n v="6.0762747255638212"/>
    <n v="4.5569577897715936"/>
    <n v="2.5312018753819547"/>
    <n v="1.7208995096260995"/>
    <n v="101.46653888839865"/>
  </r>
  <r>
    <x v="15"/>
    <x v="0"/>
    <n v="1"/>
    <n v="0.93542258399756817"/>
    <n v="0.52232726027889698"/>
    <n v="0.52232726027889698"/>
    <n v="0.41905342934922907"/>
    <n v="0.41905342934922907"/>
    <n v="0.72887492213823257"/>
    <n v="1.5550655695755753"/>
    <n v="3.4139945263095961"/>
    <n v="4.5500066665359418"/>
    <n v="5.0663758211842813"/>
    <n v="6.2023879614106283"/>
    <n v="6.6154832851292991"/>
    <n v="7.2351262707073056"/>
    <n v="6.8220309469886349"/>
    <n v="7.2351262707073056"/>
    <n v="7.6482215944259773"/>
    <n v="7.8547692562853131"/>
    <n v="7.0285786088479707"/>
    <n v="6.718757116058967"/>
    <n v="5.9958402995512925"/>
    <n v="4.9631019902546134"/>
    <n v="4.136911342817271"/>
    <n v="3.2074468644502603"/>
    <n v="2.0714347242239142"/>
    <n v="101.8677180008562"/>
  </r>
  <r>
    <x v="16"/>
    <x v="0"/>
    <n v="1"/>
    <n v="0.92152033752626683"/>
    <n v="0.71894474608730297"/>
    <n v="0.61765695036782109"/>
    <n v="0.51636915464833921"/>
    <n v="0.61765695036782109"/>
    <n v="1.2253837246847126"/>
    <n v="3.2511396390743506"/>
    <n v="6.087197919219844"/>
    <n v="7.1000758764146639"/>
    <n v="6.5936368978172535"/>
    <n v="5.9859101235003616"/>
    <n v="4.7704565748665795"/>
    <n v="4.7704565748665795"/>
    <n v="4.2640175962691691"/>
    <n v="4.7704565748665795"/>
    <n v="5.276895553463989"/>
    <n v="6.087197919219844"/>
    <n v="6.5936368978172535"/>
    <n v="6.289773510658808"/>
    <n v="6.4923491020977719"/>
    <n v="6.1884857149393264"/>
    <n v="4.7704565748665795"/>
    <n v="3.0485640476353866"/>
    <n v="1.8331104990016041"/>
    <n v="98.791349460278212"/>
  </r>
  <r>
    <x v="17"/>
    <x v="0"/>
    <n v="1"/>
    <n v="0.93840163681284705"/>
    <n v="0.52530631309417586"/>
    <n v="0.42203248216450795"/>
    <n v="0.42203248216450795"/>
    <n v="0.42203248216450795"/>
    <n v="0.62858014402384366"/>
    <n v="1.3514969605315184"/>
    <n v="2.9006044244765357"/>
    <n v="3.8300689028435464"/>
    <n v="4.9660810430698925"/>
    <n v="5.4824501977182312"/>
    <n v="6.5151885070149094"/>
    <n v="7.5479268163115885"/>
    <n v="7.7544744781709243"/>
    <n v="8.0642959709599271"/>
    <n v="7.6512006472412564"/>
    <n v="7.2381053235225847"/>
    <n v="7.8577483091005922"/>
    <n v="6.5151885070149094"/>
    <n v="5.8955455214369028"/>
    <n v="5.3791763667885633"/>
    <n v="4.0366165647028822"/>
    <n v="2.9006044244765357"/>
    <n v="1.8678661151798575"/>
    <n v="101.11302462098556"/>
  </r>
  <r>
    <x v="18"/>
    <x v="0"/>
    <n v="1"/>
    <n v="0.816260471386413"/>
    <n v="0.61368487994744925"/>
    <n v="0.51239708422796737"/>
    <n v="0.51239708422796737"/>
    <n v="0.51239708422796737"/>
    <n v="1.3226994499838227"/>
    <n v="3.7536065472513882"/>
    <n v="6.9948160102748087"/>
    <n v="7.7038305803111831"/>
    <n v="6.7922404188358456"/>
    <n v="6.6909526231163641"/>
    <n v="5.2729234830436162"/>
    <n v="4.2600455258487981"/>
    <n v="4.6651967087267261"/>
    <n v="4.6651967087267261"/>
    <n v="5.3742112787630987"/>
    <n v="6.4883770316774001"/>
    <n v="6.7922404188358456"/>
    <n v="6.893528214555328"/>
    <n v="6.6909526231163641"/>
    <n v="5.5767868702020627"/>
    <n v="4.2600455258487981"/>
    <n v="2.6394407943370872"/>
    <n v="1.6265628371422682"/>
    <n v="101.43079025461529"/>
  </r>
  <r>
    <x v="19"/>
    <x v="0"/>
    <n v="1"/>
    <n v="0.72986793974332553"/>
    <n v="0.42004644695432203"/>
    <n v="0.52332027788398994"/>
    <n v="0.52332027788398994"/>
    <n v="0.62659410881365774"/>
    <n v="0.72986793974332553"/>
    <n v="1.556058587180668"/>
    <n v="3.3117137129850214"/>
    <n v="3.9313566985630284"/>
    <n v="5.5837379934377136"/>
    <n v="5.8935594862267164"/>
    <n v="6.409928640875056"/>
    <n v="7.3393931192420663"/>
    <n v="7.3393931192420663"/>
    <n v="7.64921461203107"/>
    <n v="7.8557622738904049"/>
    <n v="7.5459407811014021"/>
    <n v="6.9262977955233946"/>
    <n v="6.5132024718047239"/>
    <n v="5.8935594862267164"/>
    <n v="5.4804641625080457"/>
    <n v="4.1379043604223638"/>
    <n v="2.4855230655476785"/>
    <n v="2.0724277418290074"/>
    <n v="101.47845509965977"/>
  </r>
  <r>
    <x v="20"/>
    <x v="0"/>
    <n v="1"/>
    <n v="0.81328141857113412"/>
    <n v="0.71199362285165224"/>
    <n v="0.71199362285165224"/>
    <n v="0.50941803141268849"/>
    <n v="0.50941803141268849"/>
    <n v="1.4210081928880256"/>
    <n v="2.4338861500828446"/>
    <n v="6.0802467959841939"/>
    <n v="8.0047149146543504"/>
    <n v="7.093124753179012"/>
    <n v="6.485397978862121"/>
    <n v="5.2699444302283389"/>
    <n v="5.2699444302283389"/>
    <n v="4.9660810430698925"/>
    <n v="4.4596420644724821"/>
    <n v="5.3712322259478196"/>
    <n v="5.472520021667302"/>
    <n v="6.5866857745816025"/>
    <n v="6.1815345917036746"/>
    <n v="6.282822387423157"/>
    <n v="5.7763834088257475"/>
    <n v="4.4596420644724821"/>
    <n v="2.8390373329607721"/>
    <n v="1.7248715800464713"/>
    <n v="99.434824868378428"/>
  </r>
  <r>
    <x v="21"/>
    <x v="0"/>
    <n v="1"/>
    <n v="0.82619064743734261"/>
    <n v="0.51636915464833921"/>
    <n v="0.51636915464833921"/>
    <n v="0.4130953237186713"/>
    <n v="0.4130953237186713"/>
    <n v="0.82619064743734261"/>
    <n v="1.5491074639450175"/>
    <n v="3.201488758819703"/>
    <n v="4.1309532371867137"/>
    <n v="5.2669653774130598"/>
    <n v="5.9898821939207343"/>
    <n v="6.6095251794987409"/>
    <n v="6.5062513485690729"/>
    <n v="8.0553588125140916"/>
    <n v="7.8488111506547549"/>
    <n v="7.9520849815844219"/>
    <n v="6.9193466722877446"/>
    <n v="6.299703686709738"/>
    <n v="6.299703686709738"/>
    <n v="5.8866083629910664"/>
    <n v="5.8866083629910664"/>
    <n v="4.2342270681163816"/>
    <n v="2.9949410969603671"/>
    <n v="1.858928956734021"/>
    <n v="101.00180664921513"/>
  </r>
  <r>
    <x v="22"/>
    <x v="0"/>
    <n v="1"/>
    <n v="0.91456921429061611"/>
    <n v="0.61070582713217036"/>
    <n v="0.50941803141268849"/>
    <n v="0.50941803141268849"/>
    <n v="0.50941803141268849"/>
    <n v="1.1171448057295799"/>
    <n v="3.2441885158387"/>
    <n v="6.282822387423157"/>
    <n v="8.0047149146543504"/>
    <n v="8.106002710373831"/>
    <n v="6.3841101831426394"/>
    <n v="5.1686566345088565"/>
    <n v="5.0673688387893741"/>
    <n v="4.4596420644724821"/>
    <n v="4.9660810430698925"/>
    <n v="5.5738078173867844"/>
    <n v="6.3841101831426394"/>
    <n v="7.1944125488984945"/>
    <n v="6.7892613660205665"/>
    <n v="6.687973570301085"/>
    <n v="5.472520021667302"/>
    <n v="3.7506274944361095"/>
    <n v="2.7377495372412906"/>
    <n v="1.7248715800464713"/>
    <n v="102.16959535280445"/>
  </r>
  <r>
    <x v="23"/>
    <x v="0"/>
    <n v="1"/>
    <n v="0.82321159462206372"/>
    <n v="0.51339010183306033"/>
    <n v="0.51339010183306033"/>
    <n v="0.51339010183306033"/>
    <n v="0.51339010183306033"/>
    <n v="0.82321159462206372"/>
    <n v="1.3395807492704028"/>
    <n v="2.8886882132154201"/>
    <n v="4.7476171699494412"/>
    <n v="5.0574386627384449"/>
    <n v="6.0901769720351231"/>
    <n v="6.193450802964791"/>
    <n v="7.3294629431911371"/>
    <n v="7.9491059287691446"/>
    <n v="8.0523797596988125"/>
    <n v="7.63928443598014"/>
    <n v="7.5360106050504729"/>
    <n v="7.7425582669098079"/>
    <n v="6.2967246338944589"/>
    <n v="6.193450802964791"/>
    <n v="4.954164831808777"/>
    <n v="3.714878860652763"/>
    <n v="2.7854143822857527"/>
    <n v="2.0624975657780777"/>
    <n v="102.27286918373412"/>
  </r>
  <r>
    <x v="0"/>
    <x v="1"/>
    <n v="1"/>
    <n v="0.8416674942905763"/>
    <n v="0.63359147592455001"/>
    <n v="0.52955346674153692"/>
    <n v="0.42551545755852371"/>
    <n v="0.52955346674153692"/>
    <n v="0.8416674942905763"/>
    <n v="2.5062756412187861"/>
    <n v="5.6274159167091806"/>
    <n v="7.292024063637391"/>
    <n v="7.8122141095524569"/>
    <n v="8.0202901279184822"/>
    <n v="7.8122141095524569"/>
    <n v="6.9799100360883513"/>
    <n v="6.8758720269053377"/>
    <n v="6.4597199901732854"/>
    <n v="6.1476059626242456"/>
    <n v="5.4193398983431535"/>
    <n v="5.2112638799771283"/>
    <n v="5.7314539258921942"/>
    <n v="5.7314539258921942"/>
    <n v="5.2112638799771283"/>
    <n v="3.2345417054998782"/>
    <n v="2.0901236044867337"/>
    <n v="1.4658955493886552"/>
    <n v="103.43042720938433"/>
  </r>
  <r>
    <x v="1"/>
    <x v="1"/>
    <n v="1"/>
    <n v="0.53371498710885745"/>
    <n v="0.42551545755852371"/>
    <n v="0.42551545755852371"/>
    <n v="0.31731592800819008"/>
    <n v="0.42551545755852371"/>
    <n v="0.64191451665919108"/>
    <n v="0.96651310531019208"/>
    <n v="2.4813065190148631"/>
    <n v="4.3206985213705353"/>
    <n v="5.0780952282228711"/>
    <n v="6.3764895828268751"/>
    <n v="8.107682055632214"/>
    <n v="8.5404801738335472"/>
    <n v="8.5404801738335472"/>
    <n v="8.3240811147328806"/>
    <n v="7.9994825260818798"/>
    <n v="7.7830834669812123"/>
    <n v="7.5666844078805449"/>
    <n v="6.0518909941758743"/>
    <n v="5.2944942873235386"/>
    <n v="3.9960999327195346"/>
    <n v="3.1305036963168651"/>
    <n v="2.4813065190148631"/>
    <n v="1.3993112235115266"/>
    <n v="101.20817533323518"/>
  </r>
  <r>
    <x v="2"/>
    <x v="1"/>
    <n v="1"/>
    <n v="0.72306416382194127"/>
    <n v="0.51498814545591498"/>
    <n v="0.41095013627290189"/>
    <n v="0.41095013627290189"/>
    <n v="0.41095013627290189"/>
    <n v="0.72306416382194127"/>
    <n v="2.9078623566652171"/>
    <n v="4.9886225403254798"/>
    <n v="7.3814967515347814"/>
    <n v="7.7976487882668346"/>
    <n v="7.9016867974498473"/>
    <n v="7.1734207331687552"/>
    <n v="6.6532306872536893"/>
    <n v="6.6532306872536893"/>
    <n v="6.5491926780706766"/>
    <n v="6.1330406413386243"/>
    <n v="5.7168886046065719"/>
    <n v="5.7168886046065719"/>
    <n v="5.6128505954235584"/>
    <n v="5.6128505954235584"/>
    <n v="4.2603564760443877"/>
    <n v="3.6361284209463092"/>
    <n v="2.3876723107501512"/>
    <n v="1.5553682372860465"/>
    <n v="101.83240338833322"/>
  </r>
  <r>
    <x v="3"/>
    <x v="1"/>
    <n v="1"/>
    <n v="0.87391927713731032"/>
    <n v="0.65752021803664307"/>
    <n v="0.54932068848630944"/>
    <n v="0.4411211589359757"/>
    <n v="0.54932068848630944"/>
    <n v="0.4411211589359757"/>
    <n v="1.1985178657883113"/>
    <n v="2.7133112794929826"/>
    <n v="4.3363042227479873"/>
    <n v="4.8773018704996556"/>
    <n v="6.5002948137546612"/>
    <n v="8.3396868161103335"/>
    <n v="8.6642854047613334"/>
    <n v="8.5560858752110001"/>
    <n v="8.6642854047613334"/>
    <n v="7.7986891683586652"/>
    <n v="8.1232877570096651"/>
    <n v="6.8248934024056611"/>
    <n v="5.9592971660029921"/>
    <n v="5.4182995182513247"/>
    <n v="4.7691023409493214"/>
    <n v="3.7953065749963195"/>
    <n v="2.4969122203923151"/>
    <n v="1.9559145726406468"/>
    <n v="104.50409946415304"/>
  </r>
  <r>
    <x v="4"/>
    <x v="1"/>
    <n v="1"/>
    <n v="0.62214729491441856"/>
    <n v="0.51810928573140547"/>
    <n v="0.41407127654839232"/>
    <n v="0.31003326736537912"/>
    <n v="0.31003326736537912"/>
    <n v="0.83022331328044485"/>
    <n v="2.2867554418426286"/>
    <n v="5.7200097448820628"/>
    <n v="6.9684658550782199"/>
    <n v="8.737112011189442"/>
    <n v="7.9048079377253382"/>
    <n v="7.9048079377253382"/>
    <n v="7.1765418734442461"/>
    <n v="6.6563518275291802"/>
    <n v="6.0321237724311016"/>
    <n v="6.1361617816141143"/>
    <n v="5.928085763248089"/>
    <n v="6.1361617816141143"/>
    <n v="5.3038577081500096"/>
    <n v="5.1998196989669969"/>
    <n v="4.2634776163198778"/>
    <n v="3.6392495612217997"/>
    <n v="2.3907934510256421"/>
    <n v="1.7665653959275629"/>
    <n v="103.15576686514117"/>
  </r>
  <r>
    <x v="5"/>
    <x v="1"/>
    <n v="1"/>
    <n v="0.86247509612717888"/>
    <n v="0.53787650747617788"/>
    <n v="0.42967697792584425"/>
    <n v="0.32147744837551057"/>
    <n v="0.32147744837551057"/>
    <n v="0.42967697792584425"/>
    <n v="1.2952732143285137"/>
    <n v="2.2690689802815167"/>
    <n v="3.3510642757848532"/>
    <n v="5.190456278140525"/>
    <n v="7.1380478100465314"/>
    <n v="7.5708459282478664"/>
    <n v="8.1118435759995347"/>
    <n v="8.8692402828518695"/>
    <n v="8.0036440464491996"/>
    <n v="8.4364421646505345"/>
    <n v="7.7872449873485339"/>
    <n v="6.056052514543194"/>
    <n v="6.1642520440935282"/>
    <n v="4.8658576894895242"/>
    <n v="5.0822567485901917"/>
    <n v="3.3510642757848532"/>
    <n v="2.3772685098318505"/>
    <n v="1.8362708620801818"/>
    <n v="100.65885464474889"/>
  </r>
  <r>
    <x v="6"/>
    <x v="1"/>
    <n v="1"/>
    <n v="0.6211069148225884"/>
    <n v="0.41303089645656216"/>
    <n v="0.41303089645656216"/>
    <n v="0.41303089645656216"/>
    <n v="0.41303089645656216"/>
    <n v="0.72514492400560149"/>
    <n v="2.7018670984828512"/>
    <n v="4.5745512637770878"/>
    <n v="7.0714634841694028"/>
    <n v="8.8401096402806267"/>
    <n v="8.3199195943655599"/>
    <n v="7.6956915392674823"/>
    <n v="7.0714634841694028"/>
    <n v="6.2391594107052972"/>
    <n v="5.4068553372411925"/>
    <n v="5.7189693647902322"/>
    <n v="5.1987793188751663"/>
    <n v="6.1351214015222846"/>
    <n v="5.9270453831562584"/>
    <n v="5.9270453831562584"/>
    <n v="5.0947413096921537"/>
    <n v="3.534171171946956"/>
    <n v="1.9736010342017591"/>
    <n v="1.2453349699206673"/>
    <n v="101.67426561437506"/>
  </r>
  <r>
    <x v="7"/>
    <x v="1"/>
    <n v="1"/>
    <n v="0.65856059812847312"/>
    <n v="0.44216153902780581"/>
    <n v="0.44216153902780581"/>
    <n v="0.44216153902780581"/>
    <n v="0.44216153902780581"/>
    <n v="0.44216153902780581"/>
    <n v="1.0913587163298077"/>
    <n v="2.4979526004841452"/>
    <n v="3.904546484638483"/>
    <n v="4.8783422505914862"/>
    <n v="5.9603375460948227"/>
    <n v="6.9341333120478259"/>
    <n v="7.5833304893498275"/>
    <n v="8.2325276666518299"/>
    <n v="8.1243281371014966"/>
    <n v="8.0161286075511615"/>
    <n v="7.6915300189001607"/>
    <n v="6.7177342529471584"/>
    <n v="7.3669314302491609"/>
    <n v="5.7439384869941552"/>
    <n v="4.770142721041152"/>
    <n v="3.4717483664371485"/>
    <n v="2.4979526004841452"/>
    <n v="1.4159573049808087"/>
    <n v="99.768289286142277"/>
  </r>
  <r>
    <x v="8"/>
    <x v="1"/>
    <n v="1"/>
    <n v="0.72930644437292202"/>
    <n v="0.52123042600689584"/>
    <n v="0.52123042600689584"/>
    <n v="0.41719241682388269"/>
    <n v="0.41719241682388269"/>
    <n v="0.83334445355593523"/>
    <n v="2.3939145913011326"/>
    <n v="4.7867888025104346"/>
    <n v="7.2837010229027497"/>
    <n v="8.1160050963668553"/>
    <n v="8.428119123915895"/>
    <n v="7.2837010229027497"/>
    <n v="7.3877390320857623"/>
    <n v="6.7635109769876847"/>
    <n v="5.7231308851575529"/>
    <n v="6.1392829218896052"/>
    <n v="5.7231308851575529"/>
    <n v="5.3069788484254996"/>
    <n v="5.7231308851575529"/>
    <n v="5.6190928759745393"/>
    <n v="4.162560747412356"/>
    <n v="3.6423707014972897"/>
    <n v="2.0818005637520929"/>
    <n v="1.4575725086540141"/>
    <n v="101.46202807564174"/>
  </r>
  <r>
    <x v="9"/>
    <x v="1"/>
    <n v="1"/>
    <n v="0.65960097822030328"/>
    <n v="0.44320191911963597"/>
    <n v="0.44320191911963597"/>
    <n v="0.44320191911963597"/>
    <n v="0.44320191911963597"/>
    <n v="0.55140144866996965"/>
    <n v="1.4169976850726391"/>
    <n v="2.8235915692269766"/>
    <n v="3.5809882760793124"/>
    <n v="4.7711831011329826"/>
    <n v="5.5285798079853183"/>
    <n v="7.0433732216899889"/>
    <n v="7.4761713398913239"/>
    <n v="8.3417675762939947"/>
    <n v="8.7745656944953279"/>
    <n v="8.3417675762939947"/>
    <n v="7.1515727512403222"/>
    <n v="7.0433732216899889"/>
    <n v="6.1777769852873199"/>
    <n v="5.0957816897839834"/>
    <n v="4.8793826306833168"/>
    <n v="3.2563896874283111"/>
    <n v="2.3907934510256421"/>
    <n v="1.9579953328243072"/>
    <n v="99.035861701493872"/>
  </r>
  <r>
    <x v="10"/>
    <x v="1"/>
    <n v="1"/>
    <n v="0.6159050143634377"/>
    <n v="0.40782899599741151"/>
    <n v="0.30379098681439831"/>
    <n v="0.30379098681439831"/>
    <n v="0.40782899599741151"/>
    <n v="0.6159050143634377"/>
    <n v="2.0724371429256219"/>
    <n v="5.6097294551480683"/>
    <n v="6.8581855653442254"/>
    <n v="7.7945276479913446"/>
    <n v="7.170299592893266"/>
    <n v="6.2339575102461469"/>
    <n v="6.8581855653442254"/>
    <n v="6.8581855653442254"/>
    <n v="6.5460715377951866"/>
    <n v="6.6501095469782001"/>
    <n v="6.1299195010631342"/>
    <n v="5.2976154275990286"/>
    <n v="5.4016534367820421"/>
    <n v="5.6097294551480683"/>
    <n v="4.67338737250095"/>
    <n v="3.7370452898538318"/>
    <n v="2.5926271888406873"/>
    <n v="1.4482090878275427"/>
    <n v="100.19692588397629"/>
  </r>
  <r>
    <x v="11"/>
    <x v="1"/>
    <n v="1"/>
    <n v="0.54932068848630944"/>
    <n v="0.4411211589359757"/>
    <n v="0.33292162938564202"/>
    <n v="0.33292162938564202"/>
    <n v="0.33292162938564202"/>
    <n v="0.65752021803664307"/>
    <n v="1.3067173953386451"/>
    <n v="2.6051117499426488"/>
    <n v="3.6871070454459858"/>
    <n v="4.8773018704996556"/>
    <n v="5.9592971660029921"/>
    <n v="6.7166938728553287"/>
    <n v="7.7986891683586652"/>
    <n v="8.5560858752110001"/>
    <n v="8.988883993412335"/>
    <n v="8.8806844638620017"/>
    <n v="8.447886345660665"/>
    <n v="7.1494919910566628"/>
    <n v="6.392095284204327"/>
    <n v="5.4182995182513247"/>
    <n v="4.5527032818486548"/>
    <n v="3.0379098681439833"/>
    <n v="2.1723136317413143"/>
    <n v="1.4149169248889788"/>
    <n v="100.60891640034104"/>
  </r>
  <r>
    <x v="12"/>
    <x v="1"/>
    <n v="1"/>
    <n v="0.72410454391377133"/>
    <n v="0.51602852554774514"/>
    <n v="0.41199051636473205"/>
    <n v="0.41199051636473205"/>
    <n v="0.62006653473075823"/>
    <n v="0.93218056227979773"/>
    <n v="2.8048647275740342"/>
    <n v="4.8856249112342969"/>
    <n v="7.0704231040775731"/>
    <n v="8.1108031959077049"/>
    <n v="7.382537131626612"/>
    <n v="7.2784991224435993"/>
    <n v="6.9663850948945596"/>
    <n v="6.7583090765285334"/>
    <n v="6.5502330581625072"/>
    <n v="6.0300430122474413"/>
    <n v="5.5098529663323763"/>
    <n v="5.0937009296003231"/>
    <n v="5.613890975515389"/>
    <n v="4.8856249112342969"/>
    <n v="4.6775488928682707"/>
    <n v="3.6371688010381393"/>
    <n v="2.7008267183910211"/>
    <n v="1.5564086173778766"/>
    <n v="101.12910644625612"/>
  </r>
  <r>
    <x v="13"/>
    <x v="1"/>
    <n v="1"/>
    <n v="0.76259860731148632"/>
    <n v="0.54619954821081895"/>
    <n v="0.54619954821081895"/>
    <n v="0.43800001866048527"/>
    <n v="0.54619954821081895"/>
    <n v="0.54619954821081895"/>
    <n v="1.3035962550631546"/>
    <n v="2.7101901392174921"/>
    <n v="3.3593873165194941"/>
    <n v="4.8741807302241646"/>
    <n v="5.8479764961771687"/>
    <n v="7.1463708507811718"/>
    <n v="7.9037675576335085"/>
    <n v="8.0119670871838409"/>
    <n v="8.5529647349355091"/>
    <n v="8.5529647349355091"/>
    <n v="8.1201666167341742"/>
    <n v="6.4971736734791703"/>
    <n v="5.8479764961771687"/>
    <n v="5.4151783779758338"/>
    <n v="4.6577816711234981"/>
    <n v="3.792185434720829"/>
    <n v="2.7101901392174921"/>
    <n v="1.5199953141638221"/>
    <n v="100.20941044507825"/>
  </r>
  <r>
    <x v="14"/>
    <x v="1"/>
    <n v="1"/>
    <n v="0.73138720455658235"/>
    <n v="0.52331118619055605"/>
    <n v="0.41927317700754296"/>
    <n v="0.31523516782452982"/>
    <n v="0.31523516782452982"/>
    <n v="1.0435012321056216"/>
    <n v="2.6040713698508191"/>
    <n v="5.7252116453412132"/>
    <n v="7.3898197922694226"/>
    <n v="8.1180858565505147"/>
    <n v="7.9100098381844886"/>
    <n v="6.7655917371713441"/>
    <n v="6.5575157188053179"/>
    <n v="6.037325672890252"/>
    <n v="5.9332876637072394"/>
    <n v="6.037325672890252"/>
    <n v="6.1413636820732647"/>
    <n v="5.7252116453412132"/>
    <n v="6.1413636820732647"/>
    <n v="5.9332876637072394"/>
    <n v="4.5807935443280678"/>
    <n v="3.5404134524979369"/>
    <n v="2.5000333606678056"/>
    <n v="1.4596532688376744"/>
    <n v="102.4483084026967"/>
  </r>
  <r>
    <x v="15"/>
    <x v="1"/>
    <n v="1"/>
    <n v="0.64191451665919108"/>
    <n v="0.42551545755852371"/>
    <n v="0.42551545755852371"/>
    <n v="0.42551545755852371"/>
    <n v="0.53371498710885745"/>
    <n v="0.64191451665919108"/>
    <n v="1.3993112235115266"/>
    <n v="2.5895060485651968"/>
    <n v="4.3206985213705353"/>
    <n v="5.0780952282228711"/>
    <n v="6.1600905237262085"/>
    <n v="6.9174872305785433"/>
    <n v="7.4584848783302116"/>
    <n v="7.8912829965315465"/>
    <n v="8.2158815851825473"/>
    <n v="7.5666844078805449"/>
    <n v="7.5666844078805449"/>
    <n v="7.1338862896792108"/>
    <n v="6.2682900532765418"/>
    <n v="6.0518909941758743"/>
    <n v="5.1862947577732053"/>
    <n v="3.9960999327195346"/>
    <n v="2.8059051076658643"/>
    <n v="1.6157102826121938"/>
    <n v="101.31637486278552"/>
  </r>
  <r>
    <x v="16"/>
    <x v="1"/>
    <n v="1"/>
    <n v="0.6263088152817391"/>
    <n v="0.41823279691571286"/>
    <n v="0.31419478773269965"/>
    <n v="0.31419478773269965"/>
    <n v="0.41823279691571286"/>
    <n v="0.93842284283077848"/>
    <n v="2.6030309897589885"/>
    <n v="5.099943210151304"/>
    <n v="7.7008934397266326"/>
    <n v="8.117045476458685"/>
    <n v="7.3887794121775929"/>
    <n v="6.8685893662625279"/>
    <n v="6.6605133478965008"/>
    <n v="6.6605133478965008"/>
    <n v="6.1403233019814358"/>
    <n v="6.4524373295304747"/>
    <n v="6.348399320347462"/>
    <n v="5.7241712652493826"/>
    <n v="5.3080192285173302"/>
    <n v="4.9959052009682905"/>
    <n v="4.4757151550532246"/>
    <n v="3.6434110815891199"/>
    <n v="2.2909169622099492"/>
    <n v="1.2505368703798179"/>
    <n v="100.75873113356455"/>
  </r>
  <r>
    <x v="17"/>
    <x v="1"/>
    <n v="1"/>
    <n v="0.86767699658632946"/>
    <n v="0.54307840793532858"/>
    <n v="0.54307840793532858"/>
    <n v="0.43487887838499489"/>
    <n v="0.43487887838499489"/>
    <n v="0.65127793748566221"/>
    <n v="1.0840760556869968"/>
    <n v="2.1660713511903333"/>
    <n v="3.8972638239956723"/>
    <n v="4.7628600603983413"/>
    <n v="5.4120572377003429"/>
    <n v="6.4940525332036803"/>
    <n v="8.2252450060090183"/>
    <n v="7.5760478287070168"/>
    <n v="8.117045476458685"/>
    <n v="8.0088459469083517"/>
    <n v="8.117045476458685"/>
    <n v="7.2514492400560151"/>
    <n v="5.953054885452012"/>
    <n v="5.3038577081500096"/>
    <n v="4.4382614717473405"/>
    <n v="3.8972638239956723"/>
    <n v="2.5988694693916683"/>
    <n v="1.9496722920896663"/>
    <n v="98.727909194312161"/>
  </r>
  <r>
    <x v="18"/>
    <x v="1"/>
    <n v="1"/>
    <n v="0.83958673410691609"/>
    <n v="0.63151071574088968"/>
    <n v="0.52747270655787659"/>
    <n v="0.52747270655787659"/>
    <n v="0.42343469737486344"/>
    <n v="1.0476627524729423"/>
    <n v="2.2961188626690996"/>
    <n v="4.5849550646953885"/>
    <n v="6.8737912667216783"/>
    <n v="8.0182093677348227"/>
    <n v="7.706095340185783"/>
    <n v="7.2899433034537298"/>
    <n v="7.0818672850877045"/>
    <n v="6.457639229989625"/>
    <n v="5.8334111748915465"/>
    <n v="6.0414871932575736"/>
    <n v="6.3536012208066124"/>
    <n v="6.2495632116235988"/>
    <n v="5.8334111748915465"/>
    <n v="5.3132211289764815"/>
    <n v="4.5849550646953885"/>
    <n v="3.1284229361332052"/>
    <n v="2.2961188626690996"/>
    <n v="1.567852798388008"/>
    <n v="101.50780479968226"/>
  </r>
  <r>
    <x v="19"/>
    <x v="1"/>
    <n v="1"/>
    <n v="0.65543945785298274"/>
    <n v="0.54723992830264911"/>
    <n v="0.3308408692019818"/>
    <n v="0.3308408692019818"/>
    <n v="0.3308408692019818"/>
    <n v="0.43904039875231543"/>
    <n v="1.4128361647053185"/>
    <n v="2.4948314602086552"/>
    <n v="4.0096248739133262"/>
    <n v="4.9834206398663294"/>
    <n v="5.8490168762689985"/>
    <n v="7.0392117013226692"/>
    <n v="8.229406526376339"/>
    <n v="8.6622046445776739"/>
    <n v="8.7704041741280072"/>
    <n v="8.229406526376339"/>
    <n v="7.4720098195240041"/>
    <n v="6.6064135831213342"/>
    <n v="5.5244182876179968"/>
    <n v="5.5244182876179968"/>
    <n v="4.4424229921146603"/>
    <n v="3.0358291079603235"/>
    <n v="2.3866319306583215"/>
    <n v="1.4128361647053185"/>
    <n v="98.719586153577495"/>
  </r>
  <r>
    <x v="20"/>
    <x v="1"/>
    <n v="1"/>
    <n v="0.83958673410691609"/>
    <n v="0.52747270655787659"/>
    <n v="0.52747270655787659"/>
    <n v="0.52747270655787659"/>
    <n v="0.52747270655787659"/>
    <n v="1.0476627524729423"/>
    <n v="3.0243849269501917"/>
    <n v="5.1051451106104544"/>
    <n v="7.9141713585518092"/>
    <n v="8.3303233952838607"/>
    <n v="7.6020573310027704"/>
    <n v="7.3939813126367442"/>
    <n v="7.0818672850877045"/>
    <n v="6.457639229989625"/>
    <n v="6.2495632116235988"/>
    <n v="5.9374491840745591"/>
    <n v="5.8334111748915465"/>
    <n v="5.7293731657085329"/>
    <n v="5.7293731657085329"/>
    <n v="5.1051451106104544"/>
    <n v="4.5849550646953885"/>
    <n v="3.0243849269501917"/>
    <n v="2.0880428443030739"/>
    <n v="1.671890807571021"/>
    <n v="102.86029891906144"/>
  </r>
  <r>
    <x v="21"/>
    <x v="1"/>
    <n v="1"/>
    <n v="0.86559623640266925"/>
    <n v="0.64919717730200199"/>
    <n v="0.54099764775166836"/>
    <n v="0.43279811820133463"/>
    <n v="0.54099764775166836"/>
    <n v="0.64919717730200199"/>
    <n v="1.4065938841543377"/>
    <n v="2.596788709208008"/>
    <n v="3.5705844751610107"/>
    <n v="4.9771783593153485"/>
    <n v="6.3837722434696857"/>
    <n v="7.2493684798723557"/>
    <n v="8.7641618935770254"/>
    <n v="8.4395633049260255"/>
    <n v="8.2231642458253589"/>
    <n v="7.357568009422689"/>
    <n v="7.4657675389730231"/>
    <n v="6.1673731843690183"/>
    <n v="5.7345750661676833"/>
    <n v="5.6263755366173509"/>
    <n v="4.8689788297650143"/>
    <n v="3.462384945610677"/>
    <n v="2.4885891796576742"/>
    <n v="1.947591531906006"/>
    <n v="100.40916342270963"/>
  </r>
  <r>
    <x v="22"/>
    <x v="1"/>
    <n v="1"/>
    <n v="0.63151071574088968"/>
    <n v="0.63151071574088968"/>
    <n v="0.52747270655787659"/>
    <n v="0.42343469737486344"/>
    <n v="0.42343469737486344"/>
    <n v="0.73554872492390289"/>
    <n v="2.0880428443030739"/>
    <n v="5.6253351565255203"/>
    <n v="7.0818672850877045"/>
    <n v="7.6020573310027704"/>
    <n v="7.6020573310027704"/>
    <n v="6.9778292759046909"/>
    <n v="6.8737912667216783"/>
    <n v="6.5616772391726386"/>
    <n v="6.3536012208066124"/>
    <n v="6.1455252024405862"/>
    <n v="6.2495632116235988"/>
    <n v="6.1455252024405862"/>
    <n v="5.5212971473425076"/>
    <n v="5.6253351565255203"/>
    <n v="4.8970690922444282"/>
    <n v="3.6486129820482707"/>
    <n v="2.4001568718521131"/>
    <n v="1.1517007616559554"/>
    <n v="101.92395683641431"/>
  </r>
  <r>
    <x v="23"/>
    <x v="1"/>
    <n v="1"/>
    <n v="0.8593539558516885"/>
    <n v="0.64295489675102113"/>
    <n v="0.5347553672006875"/>
    <n v="0.5347553672006875"/>
    <n v="0.64295489675102113"/>
    <n v="0.5347553672006875"/>
    <n v="1.2921520740530232"/>
    <n v="2.6987459582073607"/>
    <n v="4.1053398423616985"/>
    <n v="5.5119337265160357"/>
    <n v="6.485729492469039"/>
    <n v="7.4595252584220422"/>
    <n v="7.8923233766233771"/>
    <n v="8.3251214948247121"/>
    <n v="8.3251214948247121"/>
    <n v="8.4333210243750454"/>
    <n v="8.216921965274377"/>
    <n v="7.2431261993213747"/>
    <n v="6.052931374267704"/>
    <n v="5.0791356083147008"/>
    <n v="4.7545370196637009"/>
    <n v="3.239743605959029"/>
    <n v="2.5905464286570274"/>
    <n v="1.8331497218046915"/>
    <n v="103.28893551689545"/>
  </r>
  <r>
    <x v="0"/>
    <x v="2"/>
    <n v="1"/>
    <n v="3.3283910639756238"/>
    <n v="3.3283910639756238"/>
    <n v="3.1265504643766269"/>
    <n v="2.9247098647776291"/>
    <n v="2.4201083657801359"/>
    <n v="2.5210286655796343"/>
    <n v="2.8237895649781306"/>
    <n v="4.1357534623716132"/>
    <n v="5.044036160567102"/>
    <n v="5.750478259163593"/>
    <n v="6.1541594583615877"/>
    <n v="6.1541594583615877"/>
    <n v="5.2458767601660989"/>
    <n v="4.9431158607676036"/>
    <n v="5.2458767601660989"/>
    <n v="5.1449564603666005"/>
    <n v="4.5394346615696088"/>
    <n v="4.6403549613691073"/>
    <n v="4.8421955609681051"/>
    <n v="4.5394346615696088"/>
    <n v="4.5394346615696088"/>
    <n v="4.2366737621711126"/>
    <n v="3.7320722631736185"/>
    <n v="3.4293113637751227"/>
    <n v="102.79029358990122"/>
  </r>
  <r>
    <x v="1"/>
    <x v="2"/>
    <n v="1"/>
    <n v="3.3857771168027901"/>
    <n v="3.0770797291807939"/>
    <n v="2.9741805999734616"/>
    <n v="2.768382341558798"/>
    <n v="2.2538866955221377"/>
    <n v="1.9451893079001417"/>
    <n v="1.6364919202781456"/>
    <n v="2.5625840831441336"/>
    <n v="3.3857771168027901"/>
    <n v="3.7973736336321182"/>
    <n v="4.5176675380834421"/>
    <n v="5.8553562177787581"/>
    <n v="5.8553562177787581"/>
    <n v="5.8553562177787581"/>
    <n v="5.8553562177787581"/>
    <n v="6.1640536054007544"/>
    <n v="6.2669527346080862"/>
    <n v="6.369851863815418"/>
    <n v="5.1350623133274347"/>
    <n v="4.9292640549127702"/>
    <n v="4.6205666672907739"/>
    <n v="4.7234657964981057"/>
    <n v="4.1060710212541141"/>
    <n v="3.90027276283945"/>
    <n v="101.94137577394066"/>
  </r>
  <r>
    <x v="2"/>
    <x v="2"/>
    <n v="1"/>
    <n v="3.2373649112152916"/>
    <n v="3.0355243116162947"/>
    <n v="2.9346040118167958"/>
    <n v="2.7327634122177984"/>
    <n v="2.2281619132203048"/>
    <n v="2.5309228126188006"/>
    <n v="3.0355243116162947"/>
    <n v="4.5493288086087746"/>
    <n v="5.6594521064032604"/>
    <n v="6.9714160037967439"/>
    <n v="7.0723363035962423"/>
    <n v="5.8612927060022582"/>
    <n v="5.3566912070047641"/>
    <n v="4.5493288086087746"/>
    <n v="4.3474882090097777"/>
    <n v="4.4484085088092771"/>
    <n v="4.1456476094107808"/>
    <n v="4.4484085088092771"/>
    <n v="4.8520897080072709"/>
    <n v="4.4484085088092771"/>
    <n v="4.3474882090097777"/>
    <n v="4.3474882090097777"/>
    <n v="4.4484085088092771"/>
    <n v="3.7419664102127852"/>
    <n v="103.33051401823971"/>
  </r>
  <r>
    <x v="3"/>
    <x v="2"/>
    <n v="1"/>
    <n v="3.4016077520654564"/>
    <n v="3.2987086228581246"/>
    <n v="2.9900112352361283"/>
    <n v="2.6813138476141321"/>
    <n v="2.2697173307848044"/>
    <n v="1.9610199431628081"/>
    <n v="1.9610199431628081"/>
    <n v="2.475515589199468"/>
    <n v="3.0929103644434601"/>
    <n v="4.3276999149314443"/>
    <n v="4.9450946901754369"/>
    <n v="4.9450946901754369"/>
    <n v="4.9450946901754369"/>
    <n v="5.9740859822487566"/>
    <n v="6.3856824990780847"/>
    <n v="6.5914807574927483"/>
    <n v="6.0769851114560893"/>
    <n v="5.7682877238340931"/>
    <n v="5.5624894654194286"/>
    <n v="5.2537920777974323"/>
    <n v="4.7392964317607724"/>
    <n v="4.4305990441387761"/>
    <n v="4.3276999149314443"/>
    <n v="4.2248007857241117"/>
    <n v="102.63000840786668"/>
  </r>
  <r>
    <x v="4"/>
    <x v="2"/>
    <n v="1"/>
    <n v="3.5292422488707049"/>
    <n v="3.3274016492717071"/>
    <n v="3.0246407498732113"/>
    <n v="2.721879850474715"/>
    <n v="2.2172783514772219"/>
    <n v="2.1163580516777225"/>
    <n v="2.6209595506752166"/>
    <n v="4.134764047667697"/>
    <n v="5.0430467458631858"/>
    <n v="5.9513294440586737"/>
    <n v="5.8504091442591752"/>
    <n v="5.8504091442591752"/>
    <n v="5.6485685446601774"/>
    <n v="5.0430467458631858"/>
    <n v="4.841206146264188"/>
    <n v="4.6393655466651902"/>
    <n v="4.9421264460636865"/>
    <n v="4.4375249470661933"/>
    <n v="5.1439670456626843"/>
    <n v="4.4375249470661933"/>
    <n v="4.0338437478681985"/>
    <n v="4.134764047667697"/>
    <n v="4.4375249470661933"/>
    <n v="3.8320031482692012"/>
    <n v="101.95918523861118"/>
  </r>
  <r>
    <x v="5"/>
    <x v="2"/>
    <n v="1"/>
    <n v="3.8082571953752016"/>
    <n v="3.3966606785458731"/>
    <n v="3.190862420131209"/>
    <n v="2.6763667740945492"/>
    <n v="2.4705685156798847"/>
    <n v="2.2647702572652211"/>
    <n v="1.956072869643225"/>
    <n v="2.5734676448872169"/>
    <n v="3.2937615493385413"/>
    <n v="4.0140554537898652"/>
    <n v="4.4256519706191932"/>
    <n v="4.7343493582411895"/>
    <n v="5.454643262692513"/>
    <n v="6.1749371671438373"/>
    <n v="5.7633406503145093"/>
    <n v="6.5865336839731654"/>
    <n v="6.0720380379365047"/>
    <n v="5.454643262692513"/>
    <n v="5.1459458750705167"/>
    <n v="4.8372484874485213"/>
    <n v="4.116954582997197"/>
    <n v="4.116954582997197"/>
    <n v="4.116954582997197"/>
    <n v="4.2198537122045288"/>
    <n v="100.86489257607937"/>
  </r>
  <r>
    <x v="6"/>
    <x v="2"/>
    <n v="1"/>
    <n v="3.1324869526001264"/>
    <n v="3.1324869526001264"/>
    <n v="3.031566652800628"/>
    <n v="2.7288057534021317"/>
    <n v="2.325124554204137"/>
    <n v="2.0223636548056407"/>
    <n v="3.2334072523996249"/>
    <n v="4.2426102503946126"/>
    <n v="5.049972648790602"/>
    <n v="5.6554944475875946"/>
    <n v="5.7564147473870921"/>
    <n v="5.5545741477880952"/>
    <n v="5.9582553469860908"/>
    <n v="5.6554944475875946"/>
    <n v="4.6462914495926064"/>
    <n v="4.5453711497931089"/>
    <n v="5.049972648790602"/>
    <n v="4.5453711497931089"/>
    <n v="4.4444508499936095"/>
    <n v="4.5453711497931089"/>
    <n v="4.7472117493921058"/>
    <n v="4.4444508499936095"/>
    <n v="4.0407696507956148"/>
    <n v="3.8389290511966174"/>
    <n v="102.3272475084682"/>
  </r>
  <r>
    <x v="7"/>
    <x v="2"/>
    <n v="1"/>
    <n v="3.3946818491380397"/>
    <n v="3.2917827199307079"/>
    <n v="3.0859844615160439"/>
    <n v="2.7772870738940476"/>
    <n v="2.3656905570647195"/>
    <n v="2.1598922986500555"/>
    <n v="1.7482957818207274"/>
    <n v="2.0569931694427237"/>
    <n v="2.8801862031013798"/>
    <n v="3.8062783659673678"/>
    <n v="4.6294713996260244"/>
    <n v="4.9381687872480198"/>
    <n v="6.2758574669433358"/>
    <n v="6.4816557253580003"/>
    <n v="5.6584626916993441"/>
    <n v="6.0700592085286722"/>
    <n v="6.2758574669433358"/>
    <n v="6.172958337736004"/>
    <n v="5.4526644332846805"/>
    <n v="5.0410679164553516"/>
    <n v="3.9091774951747"/>
    <n v="3.497580978345372"/>
    <n v="3.8062783659673678"/>
    <n v="3.7033792367600356"/>
    <n v="99.479711990596059"/>
  </r>
  <r>
    <x v="8"/>
    <x v="2"/>
    <n v="1"/>
    <n v="3.428321949071206"/>
    <n v="3.5292422488707049"/>
    <n v="3.2264813494722087"/>
    <n v="2.721879850474715"/>
    <n v="2.3181986512767203"/>
    <n v="2.1163580516777225"/>
    <n v="2.9237204500737124"/>
    <n v="4.0338437478681985"/>
    <n v="5.547648244860679"/>
    <n v="5.9513294440586737"/>
    <n v="5.6485685446601774"/>
    <n v="5.4467279450611796"/>
    <n v="4.7402858464646895"/>
    <n v="4.4375249470661933"/>
    <n v="4.3366046472666948"/>
    <n v="4.3366046472666948"/>
    <n v="4.5384452468656917"/>
    <n v="5.2448873454621827"/>
    <n v="4.4375249470661933"/>
    <n v="4.841206146264188"/>
    <n v="4.9421264460636865"/>
    <n v="4.3366046472666948"/>
    <n v="4.134764047667697"/>
    <n v="3.7310828484697023"/>
    <n v="100.94998224061621"/>
  </r>
  <r>
    <x v="9"/>
    <x v="2"/>
    <n v="1"/>
    <n v="3.2957403787463742"/>
    <n v="3.1928412495390424"/>
    <n v="2.9870429911243783"/>
    <n v="2.678345603502382"/>
    <n v="2.2667490866730544"/>
    <n v="1.9580516990510584"/>
    <n v="1.6493543114290623"/>
    <n v="2.4725473450877185"/>
    <n v="3.2957403787463742"/>
    <n v="3.7073368955757022"/>
    <n v="4.1189334124050312"/>
    <n v="5.0450255752710191"/>
    <n v="5.4566220921003463"/>
    <n v="5.4566220921003463"/>
    <n v="5.8682186089296744"/>
    <n v="6.3827142549663343"/>
    <n v="6.0740168673443389"/>
    <n v="5.6624203505150108"/>
    <n v="5.3537229628930145"/>
    <n v="4.9421264460636865"/>
    <n v="4.7363281876490229"/>
    <n v="4.6334290584416902"/>
    <n v="4.221832541612363"/>
    <n v="3.7073368955757022"/>
    <n v="99.163099285342724"/>
  </r>
  <r>
    <x v="10"/>
    <x v="2"/>
    <n v="1"/>
    <n v="3.8418972953083674"/>
    <n v="3.4382160961103727"/>
    <n v="3.034534896912378"/>
    <n v="2.5299333979148844"/>
    <n v="2.2271724985163881"/>
    <n v="2.2271724985163881"/>
    <n v="2.4290130981153855"/>
    <n v="3.9428175951078659"/>
    <n v="5.1538611927018501"/>
    <n v="5.9612235910978404"/>
    <n v="5.8603032912983419"/>
    <n v="5.4566220921003463"/>
    <n v="5.3557017923008479"/>
    <n v="4.5483393939048584"/>
    <n v="4.7501799935038562"/>
    <n v="4.6492596937043569"/>
    <n v="4.3464987943058606"/>
    <n v="4.6492596937043569"/>
    <n v="4.6492596937043569"/>
    <n v="5.0529408929023525"/>
    <n v="4.9520205931028531"/>
    <n v="4.44741909410536"/>
    <n v="4.0437378949073643"/>
    <n v="3.9428175951078659"/>
    <n v="101.49020266895469"/>
  </r>
  <r>
    <x v="11"/>
    <x v="2"/>
    <n v="1"/>
    <n v="3.2917827199307079"/>
    <n v="3.1888835907233757"/>
    <n v="3.0859844615160439"/>
    <n v="2.7772870738940476"/>
    <n v="2.3656905570647195"/>
    <n v="2.1598922986500555"/>
    <n v="1.8511949110280597"/>
    <n v="2.3656905570647195"/>
    <n v="3.0859844615160439"/>
    <n v="3.8062783659673678"/>
    <n v="4.5265722704186917"/>
    <n v="4.7323705288333562"/>
    <n v="5.7613618209066768"/>
    <n v="6.172958337736004"/>
    <n v="6.172958337736004"/>
    <n v="5.8642609501140077"/>
    <n v="5.8642609501140077"/>
    <n v="5.6584626916993441"/>
    <n v="5.7613618209066768"/>
    <n v="5.3497653040773478"/>
    <n v="4.9381687872480198"/>
    <n v="4.3207740120040281"/>
    <n v="3.8062783659673678"/>
    <n v="3.6004801075527038"/>
    <n v="100.50870328266937"/>
  </r>
  <r>
    <x v="12"/>
    <x v="2"/>
    <n v="1"/>
    <n v="3.3392746257187071"/>
    <n v="3.2383543259192087"/>
    <n v="3.0365137263202109"/>
    <n v="2.7337528269217151"/>
    <n v="2.3300716277237199"/>
    <n v="1.9263904285257254"/>
    <n v="2.5319122273227177"/>
    <n v="4.348477623713694"/>
    <n v="5.5595212213076781"/>
    <n v="5.8622821207061744"/>
    <n v="5.8622821207061744"/>
    <n v="5.9632024205056737"/>
    <n v="5.0549197223101849"/>
    <n v="4.5503182233126918"/>
    <n v="5.1558400221096843"/>
    <n v="4.5503182233126918"/>
    <n v="4.7521588229116887"/>
    <n v="5.0549197223101849"/>
    <n v="4.5503182233126918"/>
    <n v="5.2567603219091827"/>
    <n v="4.5503182233126918"/>
    <n v="4.2475573239141955"/>
    <n v="4.0457167243151986"/>
    <n v="3.4401949255182056"/>
    <n v="101.94137577394068"/>
  </r>
  <r>
    <x v="13"/>
    <x v="2"/>
    <n v="1"/>
    <n v="3.4896656607140386"/>
    <n v="3.2838674022993746"/>
    <n v="3.1809682730920423"/>
    <n v="2.8722708854700465"/>
    <n v="2.4606743686407184"/>
    <n v="2.0490778518113903"/>
    <n v="1.8432795933967263"/>
    <n v="2.9751700146773787"/>
    <n v="3.6954639191287026"/>
    <n v="4.0041613067506985"/>
    <n v="4.621556081994691"/>
    <n v="5.4447491156533472"/>
    <n v="5.7534465032753435"/>
    <n v="6.2679421493120033"/>
    <n v="5.8563456324826744"/>
    <n v="5.4447491156533472"/>
    <n v="5.8563456324826744"/>
    <n v="5.2389508572386827"/>
    <n v="5.3418499864460145"/>
    <n v="4.8273543404093546"/>
    <n v="4.4157578235800266"/>
    <n v="4.0041613067506985"/>
    <n v="4.4157578235800266"/>
    <n v="3.7983630483360344"/>
    <n v="101.14192869317601"/>
  </r>
  <r>
    <x v="14"/>
    <x v="2"/>
    <n v="1"/>
    <n v="4.0447273096112815"/>
    <n v="3.7419664102127852"/>
    <n v="3.3382852110147905"/>
    <n v="2.8336837120172969"/>
    <n v="2.6318431124182999"/>
    <n v="2.3290822130198037"/>
    <n v="2.7327634122177984"/>
    <n v="3.8428867100122841"/>
    <n v="5.3566912070047641"/>
    <n v="6.5677348045987491"/>
    <n v="5.8612927060022582"/>
    <n v="5.3566912070047641"/>
    <n v="4.7511694082077724"/>
    <n v="4.5493288086087746"/>
    <n v="4.5493288086087746"/>
    <n v="4.650249108408274"/>
    <n v="4.5493288086087746"/>
    <n v="4.5493288086087746"/>
    <n v="4.5493288086087746"/>
    <n v="4.7511694082077724"/>
    <n v="4.7511694082077724"/>
    <n v="4.4484085088092771"/>
    <n v="4.7511694082077724"/>
    <n v="4.4484085088092771"/>
    <n v="103.93603581703668"/>
  </r>
  <r>
    <x v="15"/>
    <x v="2"/>
    <n v="1"/>
    <n v="3.8112254394869511"/>
    <n v="3.7083263102796193"/>
    <n v="3.3996289226576231"/>
    <n v="2.8851332766209628"/>
    <n v="2.4735367597916351"/>
    <n v="2.061940242962307"/>
    <n v="1.8561419845476428"/>
    <n v="2.2677385013769706"/>
    <n v="2.8851332766209628"/>
    <n v="3.8112254394869511"/>
    <n v="4.7373176023529391"/>
    <n v="4.5315193439382755"/>
    <n v="5.3547123775969316"/>
    <n v="5.9721071528409233"/>
    <n v="6.1779054112555869"/>
    <n v="5.7663088944262597"/>
    <n v="5.8692080236335915"/>
    <n v="5.5605106360115952"/>
    <n v="5.4576115068042634"/>
    <n v="5.251813248389599"/>
    <n v="4.7373176023529391"/>
    <n v="4.1199228271089465"/>
    <n v="4.1199228271089465"/>
    <n v="4.0170236979016147"/>
    <n v="100.83323130555408"/>
  </r>
  <r>
    <x v="16"/>
    <x v="2"/>
    <n v="1"/>
    <n v="3.8399184659005341"/>
    <n v="3.6380778663015367"/>
    <n v="3.3353169669030405"/>
    <n v="2.9316357677050457"/>
    <n v="2.527954568507051"/>
    <n v="2.4270342687075521"/>
    <n v="2.9316357677050457"/>
    <n v="4.2435996650985288"/>
    <n v="5.454643262692513"/>
    <n v="5.8583244618905086"/>
    <n v="5.3537229628930145"/>
    <n v="5.454643262692513"/>
    <n v="5.0509620634945191"/>
    <n v="5.1518823632940167"/>
    <n v="4.4454402646975266"/>
    <n v="4.4454402646975266"/>
    <n v="4.5463605644970251"/>
    <n v="4.2435996650985288"/>
    <n v="4.8491214638955213"/>
    <n v="4.6472808642965235"/>
    <n v="4.3445199648980273"/>
    <n v="4.0417590654995319"/>
    <n v="4.1426793652990304"/>
    <n v="4.0417590654995319"/>
    <n v="101.94731226216417"/>
  </r>
  <r>
    <x v="17"/>
    <x v="2"/>
    <n v="1"/>
    <n v="3.3996289226576231"/>
    <n v="3.1938306642429595"/>
    <n v="2.988032405828295"/>
    <n v="2.6793350182062992"/>
    <n v="2.2677385013769706"/>
    <n v="2.061940242962307"/>
    <n v="2.2677385013769706"/>
    <n v="2.6793350182062992"/>
    <n v="2.8851332766209628"/>
    <n v="3.7083263102796193"/>
    <n v="4.6344184731456073"/>
    <n v="4.9431158607676036"/>
    <n v="5.3547123775969316"/>
    <n v="6.4866027988775832"/>
    <n v="7.001098444914243"/>
    <n v="6.2808045404629196"/>
    <n v="5.8692080236335915"/>
    <n v="5.4576115068042634"/>
    <n v="4.8402167315602718"/>
    <n v="4.4286202147309428"/>
    <n v="4.325721085523611"/>
    <n v="4.1199228271089465"/>
    <n v="4.1199228271089465"/>
    <n v="3.7083263102796193"/>
    <n v="99.701340884273407"/>
  </r>
  <r>
    <x v="18"/>
    <x v="2"/>
    <n v="1"/>
    <n v="3.3303698933834576"/>
    <n v="3.1285292937844598"/>
    <n v="3.0276089939849613"/>
    <n v="2.724848094586465"/>
    <n v="2.3211668953884703"/>
    <n v="2.1193262957894725"/>
    <n v="2.8257683943859635"/>
    <n v="3.7340510925814523"/>
    <n v="5.5506164889724294"/>
    <n v="5.9542976881704233"/>
    <n v="5.7524570885714263"/>
    <n v="5.651536788771927"/>
    <n v="5.5506164889724294"/>
    <n v="5.1469352897744338"/>
    <n v="4.6423337907769406"/>
    <n v="4.238652591578945"/>
    <n v="4.5414134909774413"/>
    <n v="5.0460149899749354"/>
    <n v="5.0460149899749354"/>
    <n v="4.8441743903759376"/>
    <n v="3.7340510925814523"/>
    <n v="4.0368119919799481"/>
    <n v="4.1377322917794475"/>
    <n v="3.6331307927819534"/>
    <n v="100.71845919989971"/>
  </r>
  <r>
    <x v="19"/>
    <x v="2"/>
    <n v="1"/>
    <n v="3.5025280518649553"/>
    <n v="3.0909315350356272"/>
    <n v="2.782234147413631"/>
    <n v="2.5764358889989669"/>
    <n v="2.3706376305843029"/>
    <n v="2.1648393721696393"/>
    <n v="2.3706376305843029"/>
    <n v="2.4735367597916351"/>
    <n v="3.5025280518649553"/>
    <n v="3.8112254394869511"/>
    <n v="4.4286202147309428"/>
    <n v="4.9431158607676036"/>
    <n v="5.6634097652189279"/>
    <n v="5.8692080236335915"/>
    <n v="5.5605106360115952"/>
    <n v="6.4866027988775832"/>
    <n v="5.5605106360115952"/>
    <n v="5.5605106360115952"/>
    <n v="4.9431158607676036"/>
    <n v="4.7373176023529391"/>
    <n v="4.6344184731456073"/>
    <n v="4.2228219563162792"/>
    <n v="4.1199228271089465"/>
    <n v="4.0170236979016147"/>
    <n v="99.392643496651417"/>
  </r>
  <r>
    <x v="20"/>
    <x v="2"/>
    <n v="1"/>
    <n v="3.5233057606472049"/>
    <n v="3.7251463602462023"/>
    <n v="3.422385460847706"/>
    <n v="3.0187042616497113"/>
    <n v="2.6150230624517161"/>
    <n v="2.6150230624517161"/>
    <n v="2.9177839618502124"/>
    <n v="4.0279072596446985"/>
    <n v="5.339871157038182"/>
    <n v="5.7435523562361759"/>
    <n v="5.8444726560356752"/>
    <n v="5.339871157038182"/>
    <n v="4.9361899578401864"/>
    <n v="4.128827559444197"/>
    <n v="4.2297478592436963"/>
    <n v="4.128827559444197"/>
    <n v="3.8260666600457007"/>
    <n v="4.0279072596446985"/>
    <n v="5.2389508572386827"/>
    <n v="4.7343493582411895"/>
    <n v="4.6334290584416902"/>
    <n v="4.2297478592436963"/>
    <n v="4.128827559444197"/>
    <n v="3.5233057606472049"/>
    <n v="99.899223825056723"/>
  </r>
  <r>
    <x v="21"/>
    <x v="2"/>
    <n v="1"/>
    <n v="3.6024589369605371"/>
    <n v="3.3966606785458731"/>
    <n v="3.190862420131209"/>
    <n v="2.8821650325092127"/>
    <n v="2.5734676448872169"/>
    <n v="2.2647702572652211"/>
    <n v="2.058971998850557"/>
    <n v="2.5734676448872169"/>
    <n v="3.0879632909238772"/>
    <n v="3.8082571953752016"/>
    <n v="4.8372484874485213"/>
    <n v="5.2488450042778494"/>
    <n v="5.6604415211071775"/>
    <n v="5.6604415211071775"/>
    <n v="5.7633406503145093"/>
    <n v="6.4836345547658336"/>
    <n v="5.5575423918998457"/>
    <n v="5.454643262692513"/>
    <n v="4.7343493582411895"/>
    <n v="4.528551099826525"/>
    <n v="4.6314502290338577"/>
    <n v="4.2198537122045288"/>
    <n v="4.0140554537898652"/>
    <n v="3.9111563245825329"/>
    <n v="100.14459867162805"/>
  </r>
  <r>
    <x v="22"/>
    <x v="2"/>
    <n v="1"/>
    <n v="3.4411843402221227"/>
    <n v="3.4411843402221227"/>
    <n v="3.1384234408236265"/>
    <n v="2.7347422416256313"/>
    <n v="2.5329016420266344"/>
    <n v="2.5329016420266344"/>
    <n v="2.9365828412246291"/>
    <n v="4.2485467386181117"/>
    <n v="5.4595903362120968"/>
    <n v="5.96419183520959"/>
    <n v="6.0651121350090884"/>
    <n v="6.0651121350090884"/>
    <n v="5.4595903362120968"/>
    <n v="5.3586700364125983"/>
    <n v="4.6522279378161073"/>
    <n v="4.1476264388186133"/>
    <n v="4.8540685374151042"/>
    <n v="4.551307638016608"/>
    <n v="4.9549888372146027"/>
    <n v="4.6522279378161073"/>
    <n v="4.2485467386181117"/>
    <n v="3.7439452396206185"/>
    <n v="3.8448655394201174"/>
    <n v="3.5421046400216212"/>
    <n v="102.57064352563168"/>
  </r>
  <r>
    <x v="23"/>
    <x v="2"/>
    <n v="1"/>
    <n v="3.6024589369605371"/>
    <n v="3.4995598077532049"/>
    <n v="3.190862420131209"/>
    <n v="2.5734676448872169"/>
    <n v="2.1618711280578888"/>
    <n v="1.956072869643225"/>
    <n v="1.853173740435893"/>
    <n v="2.4705685156798847"/>
    <n v="3.8082571953752016"/>
    <n v="4.0140554537898652"/>
    <n v="4.4256519706191932"/>
    <n v="4.7343493582411895"/>
    <n v="6.0720380379365047"/>
    <n v="5.8662397795218419"/>
    <n v="6.3807354255585009"/>
    <n v="6.1749371671438373"/>
    <n v="6.1749371671438373"/>
    <n v="5.6604415211071775"/>
    <n v="4.940147616655854"/>
    <n v="4.7343493582411895"/>
    <n v="4.4256519706191932"/>
    <n v="4.6314502290338577"/>
    <n v="4.116954582997197"/>
    <n v="3.7053580661678693"/>
    <n v="101.17358996370136"/>
  </r>
  <r>
    <x v="0"/>
    <x v="3"/>
    <n v="1"/>
    <n v="2.9510922700022486"/>
    <n v="2.7472171563578787"/>
    <n v="2.4414044858913249"/>
    <n v="2.1355918154247706"/>
    <n v="1.9317167017804011"/>
    <n v="1.7278415881360316"/>
    <n v="2.1355918154247706"/>
    <n v="2.9510922700022486"/>
    <n v="5.0917809632681283"/>
    <n v="7.2324696565340076"/>
    <n v="7.9460325542893013"/>
    <n v="7.5382823270005614"/>
    <n v="7.2324696565340076"/>
    <n v="6.7227818724230843"/>
    <n v="5.805343861023422"/>
    <n v="5.0917809632681283"/>
    <n v="4.7859682928015745"/>
    <n v="4.3782180655128347"/>
    <n v="4.1743429518684652"/>
    <n v="4.0724053950462809"/>
    <n v="3.4607800541131724"/>
    <n v="3.2569049404688024"/>
    <n v="3.4607800541131724"/>
    <n v="3.2569049404688024"/>
    <n v="102.5287946517534"/>
  </r>
  <r>
    <x v="1"/>
    <x v="3"/>
    <n v="1"/>
    <n v="3.2925830853565672"/>
    <n v="2.9745379080713512"/>
    <n v="2.7625077898812065"/>
    <n v="2.4444626125959905"/>
    <n v="2.0204023762157015"/>
    <n v="1.8083722580255575"/>
    <n v="1.5963421398354132"/>
    <n v="2.1264174353107737"/>
    <n v="3.2925830853565672"/>
    <n v="3.8226583808319283"/>
    <n v="4.8828089717826497"/>
    <n v="5.7309294445432268"/>
    <n v="6.3670197991136597"/>
    <n v="7.3211553309693089"/>
    <n v="7.3211553309693089"/>
    <n v="6.8970950945890204"/>
    <n v="6.4730348582087309"/>
    <n v="5.7309294445432268"/>
    <n v="4.9888240308777219"/>
    <n v="4.1407035581171447"/>
    <n v="4.0346884990220726"/>
    <n v="4.4587487354023603"/>
    <n v="3.5046132035467119"/>
    <n v="3.5046132035467119"/>
    <n v="101.49718657671291"/>
  </r>
  <r>
    <x v="2"/>
    <x v="3"/>
    <n v="1"/>
    <n v="3.3588424972909876"/>
    <n v="3.2569049404688024"/>
    <n v="2.8491547131800639"/>
    <n v="2.5433420427135096"/>
    <n v="2.0336542586025859"/>
    <n v="1.6259040313138466"/>
    <n v="2.0336542586025859"/>
    <n v="3.0530298268244334"/>
    <n v="5.0917809632681283"/>
    <n v="6.6208443156008991"/>
    <n v="8.0479701111114856"/>
    <n v="7.7421574406449318"/>
    <n v="7.5382823270005614"/>
    <n v="6.7227818724230843"/>
    <n v="5.6014687473790516"/>
    <n v="4.9898434064459432"/>
    <n v="4.480155622335019"/>
    <n v="4.2762805086906504"/>
    <n v="3.9704678382240961"/>
    <n v="4.0724053950462809"/>
    <n v="3.7665927245797262"/>
    <n v="3.6646551677575419"/>
    <n v="3.3588424972909876"/>
    <n v="3.3588424972909876"/>
    <n v="104.05785800408619"/>
  </r>
  <r>
    <x v="3"/>
    <x v="3"/>
    <n v="1"/>
    <n v="3.186568026261495"/>
    <n v="3.186568026261495"/>
    <n v="3.186568026261495"/>
    <n v="2.7625077898812065"/>
    <n v="2.0204023762157015"/>
    <n v="1.7023571989304853"/>
    <n v="1.8083722580255575"/>
    <n v="2.1264174353107737"/>
    <n v="3.0805529671664229"/>
    <n v="4.3527336763072881"/>
    <n v="5.094839089972794"/>
    <n v="6.1549896809235154"/>
    <n v="7.4271703900643802"/>
    <n v="6.8970950945890204"/>
    <n v="6.8970950945890204"/>
    <n v="6.1549896809235154"/>
    <n v="5.7309294445432268"/>
    <n v="5.4128842672580095"/>
    <n v="5.094839089972794"/>
    <n v="4.2467186172122169"/>
    <n v="4.2467186172122169"/>
    <n v="3.9286734399270005"/>
    <n v="3.5046132035467119"/>
    <n v="3.2925830853565672"/>
    <n v="101.49718657671292"/>
  </r>
  <r>
    <x v="4"/>
    <x v="3"/>
    <n v="1"/>
    <n v="2.8552709665893952"/>
    <n v="2.75333340976721"/>
    <n v="2.4475207393006557"/>
    <n v="2.2436456256562862"/>
    <n v="1.8358953983675472"/>
    <n v="1.7339578415453627"/>
    <n v="2.2436456256562862"/>
    <n v="3.2630211938781337"/>
    <n v="5.8114601144327525"/>
    <n v="6.7288981258324156"/>
    <n v="7.8502112508764474"/>
    <n v="8.0540863645208169"/>
    <n v="7.8502112508764474"/>
    <n v="7.1366483531211546"/>
    <n v="6.2192103417214915"/>
    <n v="5.5056474439661978"/>
    <n v="4.5882094325665363"/>
    <n v="3.7727089779890575"/>
    <n v="3.6707714211668727"/>
    <n v="3.8746465348112427"/>
    <n v="3.6707714211668727"/>
    <n v="3.4668963075225032"/>
    <n v="3.2630211938781337"/>
    <n v="3.0591460802337642"/>
    <n v="103.8988354154436"/>
  </r>
  <r>
    <x v="5"/>
    <x v="3"/>
    <n v="1"/>
    <n v="3.1855486506932733"/>
    <n v="3.0795335915982012"/>
    <n v="2.973518532503129"/>
    <n v="2.3374281779326966"/>
    <n v="2.0193830006474798"/>
    <n v="1.7013378233622636"/>
    <n v="1.7013378233622636"/>
    <n v="2.1253980597425519"/>
    <n v="3.1855486506932733"/>
    <n v="4.3517143007390668"/>
    <n v="4.7757745371193554"/>
    <n v="6.1539703053552932"/>
    <n v="6.5780305417355818"/>
    <n v="7.3201359554010867"/>
    <n v="6.6840456008306548"/>
    <n v="6.5780305417355818"/>
    <n v="6.4720154826405096"/>
    <n v="6.2599853644503654"/>
    <n v="5.5178799507848604"/>
    <n v="5.3058498325947161"/>
    <n v="4.1396841825489226"/>
    <n v="3.715623946168634"/>
    <n v="3.5035938279784897"/>
    <n v="3.5035938279784897"/>
    <n v="103.16896250859674"/>
  </r>
  <r>
    <x v="6"/>
    <x v="3"/>
    <n v="1"/>
    <n v="2.9510922700022486"/>
    <n v="2.7472171563578787"/>
    <n v="2.5433420427135096"/>
    <n v="2.2375293722469549"/>
    <n v="2.0336542586025859"/>
    <n v="1.6259040313138466"/>
    <n v="2.0336542586025859"/>
    <n v="3.2569049404688024"/>
    <n v="4.8879058496237588"/>
    <n v="6.4169692019565296"/>
    <n v="7.0285945428896381"/>
    <n v="7.3344072133561928"/>
    <n v="7.3344072133561928"/>
    <n v="6.3150316451343453"/>
    <n v="5.9072814178456063"/>
    <n v="5.1937185200903127"/>
    <n v="4.7859682928015745"/>
    <n v="4.1743429518684652"/>
    <n v="3.8685302814019114"/>
    <n v="4.0724053950462809"/>
    <n v="3.8685302814019114"/>
    <n v="3.5627176109353571"/>
    <n v="3.2569049404688024"/>
    <n v="3.0530298268244334"/>
    <n v="100.49004351530972"/>
  </r>
  <r>
    <x v="7"/>
    <x v="3"/>
    <n v="1"/>
    <n v="3.1824905239886077"/>
    <n v="2.8644453467033917"/>
    <n v="2.7584302876083191"/>
    <n v="2.652415228513247"/>
    <n v="2.2283549921329584"/>
    <n v="1.8042947557526701"/>
    <n v="1.6982796966575979"/>
    <n v="2.5464001694181753"/>
    <n v="2.8644453467033917"/>
    <n v="3.3945206421787524"/>
    <n v="4.984746528604834"/>
    <n v="5.832867001365412"/>
    <n v="6.5749724150309161"/>
    <n v="6.6809874741259891"/>
    <n v="7.1050477105062768"/>
    <n v="6.7870025332210613"/>
    <n v="6.5749724150309161"/>
    <n v="5.4088067649851226"/>
    <n v="5.0907615876999062"/>
    <n v="4.2426411149393291"/>
    <n v="4.0306109967491848"/>
    <n v="3.8185808785590405"/>
    <n v="3.8185808785590405"/>
    <n v="3.5005357012738245"/>
    <n v="100.44519099030796"/>
  </r>
  <r>
    <x v="8"/>
    <x v="3"/>
    <n v="1"/>
    <n v="3.1671998904652803"/>
    <n v="2.7594496631765408"/>
    <n v="2.6575121063543565"/>
    <n v="2.1478243222434328"/>
    <n v="1.8420116517768783"/>
    <n v="1.8420116517768783"/>
    <n v="2.1478243222434328"/>
    <n v="3.4730125609318345"/>
    <n v="4.7982007996202363"/>
    <n v="6.735014379241747"/>
    <n v="7.7543899474635944"/>
    <n v="7.0408270497083008"/>
    <n v="6.8369519360639313"/>
    <n v="6.3272641519530071"/>
    <n v="6.1233890383086376"/>
    <n v="5.3078885837311596"/>
    <n v="4.4923881291536816"/>
    <n v="4.0846379018649426"/>
    <n v="3.676887674576204"/>
    <n v="3.676887674576204"/>
    <n v="3.676887674576204"/>
    <n v="2.9633247768209108"/>
    <n v="3.0652623336430955"/>
    <n v="3.1671998904652803"/>
    <n v="99.764248110735778"/>
  </r>
  <r>
    <x v="9"/>
    <x v="3"/>
    <n v="1"/>
    <n v="3.2783118274014615"/>
    <n v="3.1722967683063894"/>
    <n v="3.0662817092113173"/>
    <n v="2.854251591021173"/>
    <n v="2.4301913546408844"/>
    <n v="2.2181612364507401"/>
    <n v="1.9001160591655237"/>
    <n v="2.5362064137359566"/>
    <n v="2.9602666501162451"/>
    <n v="4.0204172410669665"/>
    <n v="4.2324473592571108"/>
    <n v="6.4587636002536257"/>
    <n v="6.2467334820634814"/>
    <n v="6.67079371844377"/>
    <n v="6.7768087775388421"/>
    <n v="6.7768087775388421"/>
    <n v="6.7768087775388421"/>
    <n v="5.6106431274930477"/>
    <n v="4.7625226547324715"/>
    <n v="4.2324473592571108"/>
    <n v="3.7023720637817501"/>
    <n v="3.3843268864965337"/>
    <n v="3.4903419455916058"/>
    <n v="3.596357004686678"/>
    <n v="101.15467638579038"/>
  </r>
  <r>
    <x v="10"/>
    <x v="3"/>
    <n v="1"/>
    <n v="3.0581267046655425"/>
    <n v="2.854251591021173"/>
    <n v="2.6503764773768035"/>
    <n v="2.446501363732434"/>
    <n v="2.1406886932658797"/>
    <n v="2.2426262500880645"/>
    <n v="2.1406886932658797"/>
    <n v="3.262001818309912"/>
    <n v="4.5871900569983133"/>
    <n v="6.6259411934420083"/>
    <n v="7.339504091197302"/>
    <n v="7.339504091197302"/>
    <n v="7.0336914207307482"/>
    <n v="6.524003636619824"/>
    <n v="6.0143158525089007"/>
    <n v="4.9949402842870532"/>
    <n v="4.6891276138204985"/>
    <n v="3.8736271592430205"/>
    <n v="3.7716896024208357"/>
    <n v="3.669752045598651"/>
    <n v="3.5678144887764662"/>
    <n v="3.5678144887764662"/>
    <n v="3.262001818309912"/>
    <n v="3.0581267046655425"/>
    <n v="100.71430614031853"/>
  </r>
  <r>
    <x v="11"/>
    <x v="3"/>
    <n v="1"/>
    <n v="3.390443139905865"/>
    <n v="3.1784130217157203"/>
    <n v="2.9663829035255764"/>
    <n v="2.6483377262403596"/>
    <n v="2.3302925489551436"/>
    <n v="1.9062323125748548"/>
    <n v="1.6942021943847105"/>
    <n v="2.3302925489551436"/>
    <n v="2.8603678444305043"/>
    <n v="4.2385636126664421"/>
    <n v="4.7686389081418028"/>
    <n v="5.7227744399974521"/>
    <n v="6.1468346763777406"/>
    <n v="7.3130003264235341"/>
    <n v="7.3130003264235341"/>
    <n v="6.0408196172826685"/>
    <n v="5.6167593809023799"/>
    <n v="5.1926991445220914"/>
    <n v="5.0866840854270192"/>
    <n v="4.6626238490467307"/>
    <n v="3.708488317191081"/>
    <n v="3.6024732580960088"/>
    <n v="3.9205184353812257"/>
    <n v="3.390443139905865"/>
    <n v="100.02928575847348"/>
  </r>
  <r>
    <x v="12"/>
    <x v="3"/>
    <n v="1"/>
    <n v="3.2609824427416898"/>
    <n v="3.1590448859195055"/>
    <n v="2.6493571018085817"/>
    <n v="2.2416068745198423"/>
    <n v="1.9357942040532885"/>
    <n v="1.8338566472311035"/>
    <n v="2.2416068745198423"/>
    <n v="3.5667951132082445"/>
    <n v="5.5036086928297543"/>
    <n v="6.9307344883403417"/>
    <n v="7.440422272451265"/>
    <n v="7.5423598292734493"/>
    <n v="6.7268593746959722"/>
    <n v="6.3191091474072323"/>
    <n v="5.40167113600757"/>
    <n v="5.0958584655410153"/>
    <n v="4.6881082382522772"/>
    <n v="4.2803580109635373"/>
    <n v="3.7706702268526135"/>
    <n v="3.5667951132082445"/>
    <n v="4.178420454141353"/>
    <n v="3.8726077836747987"/>
    <n v="3.6687326700304292"/>
    <n v="3.2609824427416898"/>
    <n v="103.13634249041364"/>
  </r>
  <r>
    <x v="13"/>
    <x v="3"/>
    <n v="1"/>
    <n v="3.6024732580960088"/>
    <n v="3.4964581990009371"/>
    <n v="3.2844280808107924"/>
    <n v="2.7543527853354317"/>
    <n v="2.4363076080502157"/>
    <n v="2.0122473716699267"/>
    <n v="2.0122473716699267"/>
    <n v="2.1182624307649989"/>
    <n v="2.8603678444305043"/>
    <n v="3.9205184353812257"/>
    <n v="4.8746539672368749"/>
    <n v="6.1468346763777406"/>
    <n v="6.2528497354728128"/>
    <n v="5.9348045581875963"/>
    <n v="6.3588647945678849"/>
    <n v="6.4648798536629561"/>
    <n v="5.9348045581875963"/>
    <n v="5.1926991445220914"/>
    <n v="4.6626238490467307"/>
    <n v="4.4505937308565855"/>
    <n v="4.0265334944762978"/>
    <n v="4.13254855357137"/>
    <n v="3.9205184353812257"/>
    <n v="3.6024732580960088"/>
    <n v="100.45334599485373"/>
  </r>
  <r>
    <x v="14"/>
    <x v="3"/>
    <n v="1"/>
    <n v="2.9663829035255764"/>
    <n v="2.8644453467033917"/>
    <n v="2.6605702330590217"/>
    <n v="2.4566951194146527"/>
    <n v="2.0489448921259132"/>
    <n v="1.9470073353037287"/>
    <n v="2.6605702330590217"/>
    <n v="3.1702580171699455"/>
    <n v="5.1070715967914557"/>
    <n v="6.432259835479857"/>
    <n v="7.8593856309904444"/>
    <n v="7.4516354037017045"/>
    <n v="7.0438851764129664"/>
    <n v="6.8400100627685969"/>
    <n v="6.2283847218354884"/>
    <n v="5.3109467104358252"/>
    <n v="4.6993213695027176"/>
    <n v="4.393508699036162"/>
    <n v="3.5780082444586845"/>
    <n v="3.3741331308143154"/>
    <n v="3.3741331308143154"/>
    <n v="3.3741331308143154"/>
    <n v="3.2721955739921302"/>
    <n v="3.1702580171699455"/>
    <n v="102.28414451538018"/>
  </r>
  <r>
    <x v="15"/>
    <x v="3"/>
    <n v="1"/>
    <n v="2.9775960347760164"/>
    <n v="2.9775960347760164"/>
    <n v="2.9775960347760164"/>
    <n v="2.7655659165858721"/>
    <n v="2.4475207393006557"/>
    <n v="2.0234605029203672"/>
    <n v="1.8114303847302229"/>
    <n v="1.9174454438252952"/>
    <n v="2.7655659165858721"/>
    <n v="3.9317315666316661"/>
    <n v="5.0978972166774597"/>
    <n v="6.2640628667232523"/>
    <n v="6.7941381621986139"/>
    <n v="6.7941381621986139"/>
    <n v="7.2181983985789024"/>
    <n v="6.5821080440084687"/>
    <n v="6.2640628667232523"/>
    <n v="5.309927334867603"/>
    <n v="4.7798520393922432"/>
    <n v="4.6738369802971711"/>
    <n v="4.3557918030119538"/>
    <n v="3.9317315666316661"/>
    <n v="3.6136863893464493"/>
    <n v="3.5076713302513771"/>
    <n v="101.78261173581502"/>
  </r>
  <r>
    <x v="16"/>
    <x v="3"/>
    <n v="1"/>
    <n v="3.067301084779539"/>
    <n v="3.067301084779539"/>
    <n v="2.8634259711351699"/>
    <n v="2.251800630202061"/>
    <n v="1.844050402913322"/>
    <n v="1.7421128460911375"/>
    <n v="1.844050402913322"/>
    <n v="3.3731137552460937"/>
    <n v="5.6157400053341586"/>
    <n v="6.53317801673382"/>
    <n v="7.0428658008447442"/>
    <n v="7.6544911417778536"/>
    <n v="7.348678471311298"/>
    <n v="6.53317801673382"/>
    <n v="6.1254277894450819"/>
    <n v="5.309927334867603"/>
    <n v="4.9021771075788649"/>
    <n v="4.3924893234679407"/>
    <n v="3.7808639825348322"/>
    <n v="3.5769888688904627"/>
    <n v="3.3731137552460937"/>
    <n v="3.2711761984239085"/>
    <n v="3.2711761984239085"/>
    <n v="3.3731137552460937"/>
    <n v="102.15774194492066"/>
  </r>
  <r>
    <x v="17"/>
    <x v="3"/>
    <n v="1"/>
    <n v="3.3914625154740867"/>
    <n v="3.2854474563790141"/>
    <n v="3.0734173381888703"/>
    <n v="2.6493571018085817"/>
    <n v="2.1192818063332211"/>
    <n v="1.9072516881430766"/>
    <n v="1.9072516881430766"/>
    <n v="2.4373269836184375"/>
    <n v="3.2854474563790141"/>
    <n v="4.1335679291395913"/>
    <n v="4.4516131064248077"/>
    <n v="5.4057486382804569"/>
    <n v="5.8298088746607464"/>
    <n v="5.9358239337558185"/>
    <n v="6.6779293474213235"/>
    <n v="6.253869111041034"/>
    <n v="5.6177787564706021"/>
    <n v="5.5117636973755291"/>
    <n v="4.6636432246149528"/>
    <n v="4.1335679291395913"/>
    <n v="4.0275528700445191"/>
    <n v="3.603492633664231"/>
    <n v="3.4974775745691589"/>
    <n v="3.4974775745691589"/>
    <n v="97.297359235638908"/>
  </r>
  <r>
    <x v="18"/>
    <x v="3"/>
    <n v="1"/>
    <n v="3.1692386416017237"/>
    <n v="2.9653635279573543"/>
    <n v="2.5576133006686153"/>
    <n v="2.1498630733798763"/>
    <n v="1.945987959735507"/>
    <n v="1.7421128460911375"/>
    <n v="1.844050402913322"/>
    <n v="3.6789264257126475"/>
    <n v="5.4118648916897882"/>
    <n v="6.4312404599116357"/>
    <n v="6.8389906872003747"/>
    <n v="7.2467409144891137"/>
    <n v="7.2467409144891137"/>
    <n v="6.6351155735560061"/>
    <n v="5.8196151189785272"/>
    <n v="5.0041146644010492"/>
    <n v="4.8002395507566797"/>
    <n v="4.5963644371123111"/>
    <n v="3.7808639825348322"/>
    <n v="3.9847390961792017"/>
    <n v="3.3731137552460937"/>
    <n v="3.3731137552460937"/>
    <n v="3.5769888688904627"/>
    <n v="3.3731137552460937"/>
    <n v="101.54611660398758"/>
  </r>
  <r>
    <x v="19"/>
    <x v="3"/>
    <n v="1"/>
    <n v="3.1845292751250516"/>
    <n v="3.2905443342201237"/>
    <n v="2.9724991569349073"/>
    <n v="2.760469038744763"/>
    <n v="2.3364088023644745"/>
    <n v="2.1243786841743302"/>
    <n v="2.018363625079258"/>
    <n v="2.2303937432694023"/>
    <n v="3.0785142160299794"/>
    <n v="3.502574452410268"/>
    <n v="4.5627250433609889"/>
    <n v="5.8349057525018555"/>
    <n v="6.2589659888821432"/>
    <n v="7.001071402547649"/>
    <n v="6.5770111661673596"/>
    <n v="6.2589659888821432"/>
    <n v="5.6228756343117112"/>
    <n v="5.1988153979314218"/>
    <n v="4.4567099842659168"/>
    <n v="3.8206196296954849"/>
    <n v="4.1386648069807004"/>
    <n v="4.0326497478856282"/>
    <n v="3.8206196296954849"/>
    <n v="3.6085895115053401"/>
    <n v="98.691865012966389"/>
  </r>
  <r>
    <x v="20"/>
    <x v="3"/>
    <n v="1"/>
    <n v="3.1661805148970581"/>
    <n v="3.0642429580748733"/>
    <n v="2.7584302876083191"/>
    <n v="2.1468049466752106"/>
    <n v="1.7390547193864718"/>
    <n v="1.5351796057421023"/>
    <n v="1.9429298330308413"/>
    <n v="3.2681180717192428"/>
    <n v="4.797181424052015"/>
    <n v="6.2243072195626006"/>
    <n v="7.0398076741400786"/>
    <n v="7.4475579014288176"/>
    <n v="7.4475579014288176"/>
    <n v="6.5301198900291544"/>
    <n v="5.7146194354516773"/>
    <n v="4.6952438672298298"/>
    <n v="4.4913687535854594"/>
    <n v="4.797181424052015"/>
    <n v="4.5933063104076455"/>
    <n v="3.5739307421857971"/>
    <n v="3.5739307421857971"/>
    <n v="3.7778058558301666"/>
    <n v="3.6758682990079818"/>
    <n v="3.2681180717192428"/>
    <n v="101.26884644943122"/>
  </r>
  <r>
    <x v="21"/>
    <x v="3"/>
    <n v="1"/>
    <n v="3.0713785870524264"/>
    <n v="2.9653635279573543"/>
    <n v="2.8593484688622826"/>
    <n v="2.6473183506721378"/>
    <n v="2.3292731733869219"/>
    <n v="1.9052129370066329"/>
    <n v="1.5871677597214164"/>
    <n v="1.9052129370066329"/>
    <n v="3.1773936461474985"/>
    <n v="4.1315291780031478"/>
    <n v="5.4037098871440135"/>
    <n v="5.7217550644292308"/>
    <n v="6.67589059628488"/>
    <n v="6.67589059628488"/>
    <n v="6.67589059628488"/>
    <n v="6.7819056553799513"/>
    <n v="6.0398002417144463"/>
    <n v="5.5097249462390856"/>
    <n v="4.7676195325735806"/>
    <n v="4.2375442370982199"/>
    <n v="3.8134840007179314"/>
    <n v="3.3894237643376433"/>
    <n v="3.6014538825277871"/>
    <n v="3.2834087052425707"/>
    <n v="99.156700272075568"/>
  </r>
  <r>
    <x v="22"/>
    <x v="3"/>
    <n v="1"/>
    <n v="3.0642429580748733"/>
    <n v="2.8603678444305043"/>
    <n v="2.7584302876083191"/>
    <n v="2.6564927307861343"/>
    <n v="2.2487425034973954"/>
    <n v="2.0448673898530259"/>
    <n v="2.1468049466752106"/>
    <n v="3.6758682990079818"/>
    <n v="5.612681878629493"/>
    <n v="7.0398076741400786"/>
    <n v="7.2436827877844481"/>
    <n v="7.651433015073188"/>
    <n v="7.651433015073188"/>
    <n v="6.5301198900291544"/>
    <n v="5.8165569922738625"/>
    <n v="5.3068692081629383"/>
    <n v="4.3894311967632751"/>
    <n v="3.6758682990079818"/>
    <n v="3.8797434126523518"/>
    <n v="3.7778058558301666"/>
    <n v="3.370055628541428"/>
    <n v="3.0642429580748733"/>
    <n v="3.370055628541428"/>
    <n v="3.1661805148970581"/>
    <n v="103.00178491540835"/>
  </r>
  <r>
    <x v="23"/>
    <x v="3"/>
    <n v="1"/>
    <n v="3.3965593933151959"/>
    <n v="2.9724991569349073"/>
    <n v="2.760469038744763"/>
    <n v="2.4424238614595466"/>
    <n v="2.1243786841743302"/>
    <n v="1.9123485659841857"/>
    <n v="1.7003184477940416"/>
    <n v="2.2303937432694023"/>
    <n v="2.8664840978398352"/>
    <n v="4.0326497478856282"/>
    <n v="5.3048304570264939"/>
    <n v="6.0469358706919998"/>
    <n v="6.7890412843575048"/>
    <n v="7.2131015207377924"/>
    <n v="7.1070864616427212"/>
    <n v="5.8349057525018555"/>
    <n v="5.9409208115969276"/>
    <n v="5.5168605752166382"/>
    <n v="4.8807702206462062"/>
    <n v="4.668740102456062"/>
    <n v="4.1386648069807004"/>
    <n v="3.6085895115053401"/>
    <n v="3.8206196296954849"/>
    <n v="3.502574452410268"/>
    <n v="100.81216619486784"/>
  </r>
  <r>
    <x v="0"/>
    <x v="4"/>
    <n v="1"/>
    <n v="5.4937549117822018"/>
    <n v="5.1995496259919749"/>
    <n v="4.8072759116050063"/>
    <n v="4.2188653400245535"/>
    <n v="3.5323863398473585"/>
    <n v="2.8459073396701635"/>
    <n v="2.5517020538799371"/>
    <n v="2.7478389110734218"/>
    <n v="3.9246600542343271"/>
    <n v="4.6111390544115221"/>
    <n v="5.1995496259919749"/>
    <n v="5.4937549117822018"/>
    <n v="4.9053443402017489"/>
    <n v="4.6111390544115221"/>
    <n v="4.4150021972180378"/>
    <n v="4.0227284828310692"/>
    <n v="3.8265916256375849"/>
    <n v="3.5323863398473585"/>
    <n v="3.2381810540571321"/>
    <n v="3.5323863398473585"/>
    <n v="4.2188653400245535"/>
    <n v="4.5130706258147795"/>
    <n v="5.2976180545887166"/>
    <n v="5.3956864831854592"/>
    <n v="102.13538401795998"/>
  </r>
  <r>
    <x v="1"/>
    <x v="4"/>
    <n v="1"/>
    <n v="5.305309696047285"/>
    <n v="5.305309696047285"/>
    <n v="5.1053270181245161"/>
    <n v="4.6053703233175964"/>
    <n v="3.9054309505879075"/>
    <n v="3.3054829168196025"/>
    <n v="2.6055435440899135"/>
    <n v="2.5055522051285291"/>
    <n v="3.105500238896834"/>
    <n v="3.00550889993545"/>
    <n v="3.5054655947423705"/>
    <n v="3.805439611626523"/>
    <n v="4.105413628510675"/>
    <n v="4.6053703233175964"/>
    <n v="4.6053703233175964"/>
    <n v="4.4053876453948275"/>
    <n v="4.4053876453948275"/>
    <n v="4.4053876453948275"/>
    <n v="4.6053703233175964"/>
    <n v="4.3053963064334431"/>
    <n v="4.2054049674720595"/>
    <n v="4.3053963064334431"/>
    <n v="5.305309696047285"/>
    <n v="5.7052750518928219"/>
    <n v="101.02971055829082"/>
  </r>
  <r>
    <x v="2"/>
    <x v="4"/>
    <n v="1"/>
    <n v="5.8860286261691694"/>
    <n v="5.1995496259919749"/>
    <n v="4.6111390544115221"/>
    <n v="4.0227284828310692"/>
    <n v="3.3362494826538747"/>
    <n v="2.6497704824766792"/>
    <n v="2.4536336252831954"/>
    <n v="3.2381810540571321"/>
    <n v="3.9246600542343271"/>
    <n v="4.8072759116050063"/>
    <n v="5.2976180545887166"/>
    <n v="5.1995496259919749"/>
    <n v="4.7092074830082638"/>
    <n v="4.5130706258147795"/>
    <n v="4.2188653400245535"/>
    <n v="3.7285231970408428"/>
    <n v="3.7285231970408428"/>
    <n v="3.4343179112506164"/>
    <n v="3.6304547684441006"/>
    <n v="4.2188653400245535"/>
    <n v="4.1207969114278109"/>
    <n v="4.5130706258147795"/>
    <n v="5.2976180545887166"/>
    <n v="5.6898917689756852"/>
    <n v="102.42958930375018"/>
  </r>
  <r>
    <x v="3"/>
    <x v="4"/>
    <n v="1"/>
    <n v="5.9004504539039839"/>
    <n v="5.8004591149426012"/>
    <n v="5.6004764370198323"/>
    <n v="4.8005457253287593"/>
    <n v="4.1006063525990699"/>
    <n v="3.3006756409079969"/>
    <n v="2.5007449292169244"/>
    <n v="2.3007622512941559"/>
    <n v="2.5007449292169244"/>
    <n v="2.8007189461010764"/>
    <n v="3.4006669798693814"/>
    <n v="4.1006063525990699"/>
    <n v="4.0006150136376855"/>
    <n v="4.7005543863673749"/>
    <n v="4.4005803694832224"/>
    <n v="4.8005457253287593"/>
    <n v="4.6005630474059913"/>
    <n v="4.6005630474059913"/>
    <n v="4.1006063525990699"/>
    <n v="4.1006063525990699"/>
    <n v="4.6005630474059913"/>
    <n v="4.9005370642901438"/>
    <n v="5.5004850980584479"/>
    <n v="5.9004504539039839"/>
    <n v="103.31412807148551"/>
  </r>
  <r>
    <x v="4"/>
    <x v="4"/>
    <n v="1"/>
    <n v="5.3889562969092122"/>
    <n v="5.3889562969092122"/>
    <n v="5.3889562969092122"/>
    <n v="4.6044088681352751"/>
    <n v="3.5256561535711115"/>
    <n v="2.7411087247971744"/>
    <n v="2.2507665818134641"/>
    <n v="2.8391771533939165"/>
    <n v="3.6237245821678536"/>
    <n v="4.2121351537483065"/>
    <n v="4.898614153925501"/>
    <n v="5.4870247255059539"/>
    <n v="5.2908878683124696"/>
    <n v="4.7024772967320168"/>
    <n v="4.1140667251515639"/>
    <n v="4.0159982965548222"/>
    <n v="3.7217930107645958"/>
    <n v="3.3295192963776272"/>
    <n v="3.6237245821678536"/>
    <n v="4.2121351537483065"/>
    <n v="4.3102035823450482"/>
    <n v="3.9179298679580801"/>
    <n v="5.1928194397157279"/>
    <n v="5.3889562969092122"/>
    <n v="102.16999640452353"/>
  </r>
  <r>
    <x v="5"/>
    <x v="4"/>
    <n v="1"/>
    <n v="5.8023820253072422"/>
    <n v="5.4024166694617062"/>
    <n v="5.0024513136161701"/>
    <n v="4.5024946188092487"/>
    <n v="3.7025639071181757"/>
    <n v="3.0026245343884872"/>
    <n v="2.4026765006201822"/>
    <n v="2.4026765006201822"/>
    <n v="3.1026158733498708"/>
    <n v="3.3025985512726392"/>
    <n v="3.4025898902340237"/>
    <n v="3.7025639071181757"/>
    <n v="4.0025379240023282"/>
    <n v="5.0024513136161701"/>
    <n v="5.0024513136161701"/>
    <n v="5.0024513136161701"/>
    <n v="4.6024859577706332"/>
    <n v="4.0025379240023282"/>
    <n v="4.0025379240023282"/>
    <n v="4.3025119408864798"/>
    <n v="4.5024946188092487"/>
    <n v="4.5024946188092487"/>
    <n v="5.0024513136161701"/>
    <n v="5.8023820253072422"/>
    <n v="101.46044247997061"/>
  </r>
  <r>
    <x v="6"/>
    <x v="4"/>
    <n v="1"/>
    <n v="5.3985708487324224"/>
    <n v="5.4966392773291641"/>
    <n v="5.1043655629421956"/>
    <n v="4.3198181341682593"/>
    <n v="3.6333391339910635"/>
    <n v="2.9468601338138689"/>
    <n v="2.5545864194269003"/>
    <n v="2.9468601338138689"/>
    <n v="3.7314075625878056"/>
    <n v="4.8101602771519696"/>
    <n v="5.1043655629421956"/>
    <n v="4.8101602771519696"/>
    <n v="5.1043655629421956"/>
    <n v="4.9082287057487122"/>
    <n v="4.1236812769747742"/>
    <n v="3.5352707053943218"/>
    <n v="3.2410654196040953"/>
    <n v="3.1429969910073532"/>
    <n v="3.4372022767975796"/>
    <n v="3.8294759911845482"/>
    <n v="3.9275444197812899"/>
    <n v="4.4178865627650001"/>
    <n v="4.9082287057487122"/>
    <n v="5.3005024201356798"/>
    <n v="100.73358236213598"/>
  </r>
  <r>
    <x v="7"/>
    <x v="4"/>
    <n v="1"/>
    <n v="5.5024080084230897"/>
    <n v="5.4024166694617062"/>
    <n v="5.0024513136161701"/>
    <n v="4.6024859577706332"/>
    <n v="3.9025465850409442"/>
    <n v="3.3025985512726392"/>
    <n v="2.4026765006201822"/>
    <n v="2.3026851616587982"/>
    <n v="2.5026678395815662"/>
    <n v="2.7026505175043343"/>
    <n v="3.3025985512726392"/>
    <n v="3.7025639071181757"/>
    <n v="4.3025119408864798"/>
    <n v="4.5024946188092487"/>
    <n v="4.7024772967320168"/>
    <n v="4.6024859577706332"/>
    <n v="4.7024772967320168"/>
    <n v="4.4025032798478643"/>
    <n v="3.9025465850409442"/>
    <n v="4.6024859577706332"/>
    <n v="4.7024772967320168"/>
    <n v="4.8024686356934012"/>
    <n v="5.5024080084230897"/>
    <n v="5.7023906863458587"/>
    <n v="101.06047712412509"/>
  </r>
  <r>
    <x v="8"/>
    <x v="4"/>
    <n v="1"/>
    <n v="5.4879861806882753"/>
    <n v="5.2918493234947901"/>
    <n v="4.8995756091078224"/>
    <n v="4.4092334661241122"/>
    <n v="3.4285491801566903"/>
    <n v="2.6440017513827536"/>
    <n v="2.2517280369957851"/>
    <n v="3.0362754657697217"/>
    <n v="4.213096608930627"/>
    <n v="4.8015071805110798"/>
    <n v="4.8995756091078224"/>
    <n v="5.0957124663013067"/>
    <n v="5.1937808948980493"/>
    <n v="4.8015071805110798"/>
    <n v="4.213096608930627"/>
    <n v="3.7227544659469167"/>
    <n v="3.4285491801566903"/>
    <n v="3.3304807515599482"/>
    <n v="3.6246860373501746"/>
    <n v="3.8208228945436593"/>
    <n v="3.9188913231404006"/>
    <n v="4.1150281803338853"/>
    <n v="5.0957124663013067"/>
    <n v="5.3899177520915327"/>
    <n v="101.11431861433505"/>
  </r>
  <r>
    <x v="9"/>
    <x v="4"/>
    <n v="1"/>
    <n v="5.0082200447100949"/>
    <n v="5.3081940615942482"/>
    <n v="5.4081854005556318"/>
    <n v="4.7082460278259433"/>
    <n v="3.9083153161348703"/>
    <n v="3.1083846044437973"/>
    <n v="2.3084538927527238"/>
    <n v="2.3084538927527238"/>
    <n v="2.5084365706754923"/>
    <n v="2.8084105875596443"/>
    <n v="3.2083759434051813"/>
    <n v="4.0083066550962538"/>
    <n v="4.0083066550962538"/>
    <n v="4.5082633499031752"/>
    <n v="5.2082027226328638"/>
    <n v="5.0082200447100949"/>
    <n v="4.7082460278259433"/>
    <n v="4.1082979940576383"/>
    <n v="4.2082893330190219"/>
    <n v="4.2082893330190219"/>
    <n v="4.5082633499031752"/>
    <n v="4.5082633499031752"/>
    <n v="5.0082200447100949"/>
    <n v="5.0082200447100949"/>
    <n v="99.599065246997156"/>
  </r>
  <r>
    <x v="10"/>
    <x v="4"/>
    <n v="1"/>
    <n v="5.3043482408649645"/>
    <n v="5.0101429550747376"/>
    <n v="4.7159376692845116"/>
    <n v="4.2255955263008005"/>
    <n v="3.4410480975268638"/>
    <n v="3.0487743831398948"/>
    <n v="2.7545690973496688"/>
    <n v="3.1468428117366374"/>
    <n v="3.9313902405105745"/>
    <n v="4.912074526477995"/>
    <n v="5.5985535266551905"/>
    <n v="5.5004850980584479"/>
    <n v="5.6966219552519322"/>
    <n v="4.7159376692845116"/>
    <n v="4.1275270977040588"/>
    <n v="3.6371849547203476"/>
    <n v="3.7352533833170898"/>
    <n v="3.4410480975268638"/>
    <n v="3.2449112403333791"/>
    <n v="3.5391165261236055"/>
    <n v="3.5391165261236055"/>
    <n v="4.2255955263008005"/>
    <n v="4.912074526477995"/>
    <n v="5.4024166694617062"/>
    <n v="101.80656634560617"/>
  </r>
  <r>
    <x v="11"/>
    <x v="4"/>
    <n v="1"/>
    <n v="5.3947250280031378"/>
    <n v="5.2947336890417533"/>
    <n v="4.7947769942348337"/>
    <n v="4.1948289604665288"/>
    <n v="3.7948636046209918"/>
    <n v="3.2949069098140713"/>
    <n v="2.3949848591616143"/>
    <n v="2.3949848591616143"/>
    <n v="2.5949675370843823"/>
    <n v="3.2949069098140713"/>
    <n v="3.7948636046209918"/>
    <n v="4.0948376215051443"/>
    <n v="4.4948029773506804"/>
    <n v="4.2948202994279123"/>
    <n v="4.3948116383892968"/>
    <n v="4.5947943163120648"/>
    <n v="4.1948289604665288"/>
    <n v="4.1948289604665288"/>
    <n v="4.2948202994279123"/>
    <n v="3.8948549435823763"/>
    <n v="3.9948462825437603"/>
    <n v="4.4948029773506804"/>
    <n v="5.1947423500803689"/>
    <n v="5.6946990448872903"/>
    <n v="99.076033627814525"/>
  </r>
  <r>
    <x v="12"/>
    <x v="4"/>
    <n v="1"/>
    <n v="5.2014725363566168"/>
    <n v="5.1034041077598742"/>
    <n v="5.0053356791631325"/>
    <n v="4.6130619647761639"/>
    <n v="3.8285145360022272"/>
    <n v="2.945898678631548"/>
    <n v="2.7497618214380632"/>
    <n v="3.2401039644217744"/>
    <n v="4.0246513931957111"/>
    <n v="4.8091988219696482"/>
    <n v="4.7111303933729065"/>
    <n v="5.2014725363566168"/>
    <n v="5.2995409649533585"/>
    <n v="4.5149935361794213"/>
    <n v="4.0246513931957111"/>
    <n v="4.1227198217924537"/>
    <n v="3.5343092502120008"/>
    <n v="3.3381723930185161"/>
    <n v="3.8285145360022272"/>
    <n v="3.7304461074054847"/>
    <n v="3.7304461074054847"/>
    <n v="4.3188566789859379"/>
    <n v="5.2014725363566168"/>
    <n v="5.4956778221468436"/>
    <n v="102.57380758109835"/>
  </r>
  <r>
    <x v="13"/>
    <x v="4"/>
    <n v="1"/>
    <n v="5.0937895559366648"/>
    <n v="5.3937635728208173"/>
    <n v="5.1937808948980493"/>
    <n v="4.4938415221683599"/>
    <n v="3.8938934884000549"/>
    <n v="3.2939454546317504"/>
    <n v="2.7939887598248299"/>
    <n v="2.7939887598248299"/>
    <n v="2.6939974208634454"/>
    <n v="3.3939367935931344"/>
    <n v="3.5939194715159029"/>
    <n v="3.8938934884000549"/>
    <n v="4.2938588442455918"/>
    <n v="4.3938501832069763"/>
    <n v="4.9937982169752804"/>
    <n v="5.3937635728208173"/>
    <n v="5.0937895559366648"/>
    <n v="4.1938675052842074"/>
    <n v="3.8938934884000549"/>
    <n v="4.0938761663228229"/>
    <n v="4.0938761663228229"/>
    <n v="4.2938588442455918"/>
    <n v="4.9937982169752804"/>
    <n v="5.2937722338594329"/>
    <n v="101.55274217747343"/>
  </r>
  <r>
    <x v="14"/>
    <x v="4"/>
    <n v="1"/>
    <n v="5.586054609285017"/>
    <n v="5.3899177520915327"/>
    <n v="4.8015071805110798"/>
    <n v="4.1150281803338853"/>
    <n v="3.5266176087534329"/>
    <n v="2.8401386085762379"/>
    <n v="2.4478648941892689"/>
    <n v="2.93820703717298"/>
    <n v="3.8208228945436593"/>
    <n v="4.8015071805110798"/>
    <n v="5.4879861806882753"/>
    <n v="5.586054609285017"/>
    <n v="5.0957124663013067"/>
    <n v="4.7034387519143381"/>
    <n v="4.213096608930627"/>
    <n v="4.1150281803338853"/>
    <n v="3.5266176087534329"/>
    <n v="3.4285491801566903"/>
    <n v="3.5266176087534329"/>
    <n v="3.8208228945436593"/>
    <n v="4.1150281803338853"/>
    <n v="4.213096608930627"/>
    <n v="5.0957124663013067"/>
    <n v="5.4879861806882753"/>
    <n v="102.68341347188291"/>
  </r>
  <r>
    <x v="15"/>
    <x v="4"/>
    <n v="1"/>
    <n v="5.4053010350086685"/>
    <n v="5.1053270181245161"/>
    <n v="4.9053443402017489"/>
    <n v="4.4053876453948275"/>
    <n v="3.805439611626523"/>
    <n v="3.3054829168196025"/>
    <n v="2.5055522051285291"/>
    <n v="2.6055435440899135"/>
    <n v="3.105500238896834"/>
    <n v="3.3054829168196025"/>
    <n v="3.205491577858218"/>
    <n v="3.805439611626523"/>
    <n v="4.2054049674720595"/>
    <n v="4.3053963064334431"/>
    <n v="5.0053356791631325"/>
    <n v="4.4053876453948275"/>
    <n v="3.805439611626523"/>
    <n v="3.805439611626523"/>
    <n v="4.2054049674720595"/>
    <n v="4.2054049674720595"/>
    <n v="4.70536166227898"/>
    <n v="5.0053356791631325"/>
    <n v="5.4053010350086685"/>
    <n v="5.7052750518928219"/>
    <n v="100.22977984659974"/>
  </r>
  <r>
    <x v="16"/>
    <x v="4"/>
    <n v="1"/>
    <n v="5.5850931541026965"/>
    <n v="5.4870247255059539"/>
    <n v="5.0947510111189862"/>
    <n v="4.3102035823450482"/>
    <n v="3.6237245821678536"/>
    <n v="3.2314508677808855"/>
    <n v="2.5449718676036901"/>
    <n v="3.0353140105874008"/>
    <n v="4.0159982965548222"/>
    <n v="4.8005457253287593"/>
    <n v="5.1928194397157279"/>
    <n v="4.9966825825222436"/>
    <n v="4.7024772967320168"/>
    <n v="4.7024772967320168"/>
    <n v="4.0159982965548222"/>
    <n v="3.5256561535711115"/>
    <n v="3.1333824391841429"/>
    <n v="2.9372455819906591"/>
    <n v="3.2314508677808855"/>
    <n v="3.7217930107645958"/>
    <n v="4.3102035823450482"/>
    <n v="4.5063404395385334"/>
    <n v="5.1928194397157279"/>
    <n v="5.5850931541026965"/>
    <n v="101.48351740434632"/>
  </r>
  <r>
    <x v="17"/>
    <x v="4"/>
    <n v="1"/>
    <n v="5.7966132942133166"/>
    <n v="5.4966392773291641"/>
    <n v="4.9966825825222436"/>
    <n v="4.3967345487539387"/>
    <n v="3.8967778539470181"/>
    <n v="3.2968298201787132"/>
    <n v="2.5968904474490246"/>
    <n v="2.1969250916034881"/>
    <n v="2.3969077695262562"/>
    <n v="2.7968731253717922"/>
    <n v="3.2968298201787132"/>
    <n v="3.8967778539470181"/>
    <n v="4.0967605318697862"/>
    <n v="4.2967432097925551"/>
    <n v="4.1967518708311706"/>
    <n v="4.4967258877153222"/>
    <n v="4.2967432097925551"/>
    <n v="4.5967172266767067"/>
    <n v="4.2967432097925551"/>
    <n v="4.2967432097925551"/>
    <n v="4.5967172266767067"/>
    <n v="4.7966999045994747"/>
    <n v="5.4966392773291641"/>
    <n v="5.7966132942133166"/>
    <n v="100.32207954410254"/>
  </r>
  <r>
    <x v="18"/>
    <x v="4"/>
    <n v="1"/>
    <n v="5.6966219552519322"/>
    <n v="5.5985535266551905"/>
    <n v="5.0101429550747376"/>
    <n v="4.2255955263008005"/>
    <n v="3.5391165261236055"/>
    <n v="2.6565006687529262"/>
    <n v="2.0680900971724734"/>
    <n v="2.852637525946411"/>
    <n v="3.8333218119138319"/>
    <n v="4.7159376692845116"/>
    <n v="5.3043482408649645"/>
    <n v="5.1082113836714793"/>
    <n v="4.912074526477995"/>
    <n v="4.2255955263008005"/>
    <n v="4.1275270977040588"/>
    <n v="3.4410480975268638"/>
    <n v="3.5391165261236055"/>
    <n v="3.2449112403333791"/>
    <n v="3.5391165261236055"/>
    <n v="3.7352533833170898"/>
    <n v="3.5391165261236055"/>
    <n v="4.4217323834942848"/>
    <n v="5.4024166694617062"/>
    <n v="5.5985535266551905"/>
    <n v="100.33553991665505"/>
  </r>
  <r>
    <x v="19"/>
    <x v="4"/>
    <n v="1"/>
    <n v="5.3072326064119268"/>
    <n v="5.3072326064119268"/>
    <n v="4.8072759116050063"/>
    <n v="4.3073192167980858"/>
    <n v="3.8073625219911649"/>
    <n v="3.3074058271842444"/>
    <n v="2.7074577934159394"/>
    <n v="2.5074751154931714"/>
    <n v="2.6074664544545554"/>
    <n v="3.1074231492614763"/>
    <n v="3.6073798440683964"/>
    <n v="3.5073885051070128"/>
    <n v="4.0073451999139333"/>
    <n v="4.4073105557594694"/>
    <n v="4.4073105557594694"/>
    <n v="4.2073278778367014"/>
    <n v="4.6072932336822374"/>
    <n v="4.4073105557594694"/>
    <n v="4.3073192167980858"/>
    <n v="4.4073105557594694"/>
    <n v="4.4073105557594694"/>
    <n v="4.7072845726436219"/>
    <n v="5.1072499284891588"/>
    <n v="5.6072066232960793"/>
    <n v="99.475998983660062"/>
  </r>
  <r>
    <x v="20"/>
    <x v="4"/>
    <n v="1"/>
    <n v="5.3024253305003217"/>
    <n v="5.20435690190358"/>
    <n v="4.7140147589198689"/>
    <n v="4.0275357587426743"/>
    <n v="3.5371936157589636"/>
    <n v="2.9487830441785108"/>
    <n v="2.4584409011948001"/>
    <n v="3.1449199013719951"/>
    <n v="4.2236726159361586"/>
    <n v="5.20435690190358"/>
    <n v="5.20435690190358"/>
    <n v="5.4004937590970643"/>
    <n v="5.20435690190358"/>
    <n v="4.8120831875166115"/>
    <n v="4.3217410445329003"/>
    <n v="3.8313989015491901"/>
    <n v="3.3410567585654793"/>
    <n v="3.6352620443557058"/>
    <n v="3.8313989015491901"/>
    <n v="3.7333304729524479"/>
    <n v="4.2236726159361586"/>
    <n v="4.4198094731296429"/>
    <n v="5.0082200447100949"/>
    <n v="5.20435690190358"/>
    <n v="102.93723764001571"/>
  </r>
  <r>
    <x v="21"/>
    <x v="4"/>
    <n v="1"/>
    <n v="5.4995236428761265"/>
    <n v="5.2995409649533585"/>
    <n v="4.799584270146438"/>
    <n v="4.1996362363781339"/>
    <n v="3.7996708805325969"/>
    <n v="3.2997141857256764"/>
    <n v="2.5997748129959874"/>
    <n v="2.5997748129959874"/>
    <n v="2.6997661519573715"/>
    <n v="3.0997315078029084"/>
    <n v="3.4996968636484445"/>
    <n v="3.5996882026098289"/>
    <n v="3.5996882026098289"/>
    <n v="4.0996448974167494"/>
    <n v="4.799584270146438"/>
    <n v="4.799584270146438"/>
    <n v="5.0995582870305904"/>
    <n v="4.4996102532622855"/>
    <n v="3.899662219493981"/>
    <n v="4.399618914300901"/>
    <n v="4.4996102532622855"/>
    <n v="4.6995929311850544"/>
    <n v="5.2995409649533585"/>
    <n v="5.6995063207988954"/>
    <n v="100.39130431722967"/>
  </r>
  <r>
    <x v="22"/>
    <x v="4"/>
    <n v="1"/>
    <n v="5.5927847955612648"/>
    <n v="5.4947163669645223"/>
    <n v="4.9063057953840694"/>
    <n v="4.2198267952068749"/>
    <n v="3.631416223626422"/>
    <n v="2.8468687948524845"/>
    <n v="2.0623213660785478"/>
    <n v="2.552663509062258"/>
    <n v="4.3178952238036166"/>
    <n v="4.8082373667873277"/>
    <n v="5.298579509771038"/>
    <n v="5.3966479383677806"/>
    <n v="5.3966479383677806"/>
    <n v="5.1024426525775537"/>
    <n v="4.4159636524003583"/>
    <n v="3.8275530808199059"/>
    <n v="3.9256215094166484"/>
    <n v="3.1410740806427109"/>
    <n v="3.3372109378361956"/>
    <n v="4.0236899380133897"/>
    <n v="4.1217583666101323"/>
    <n v="4.1217583666101323"/>
    <n v="4.6121005095938425"/>
    <n v="5.298579509771038"/>
    <n v="102.45266422812588"/>
  </r>
  <r>
    <x v="23"/>
    <x v="4"/>
    <n v="1"/>
    <n v="5.7985362045779585"/>
    <n v="5.498562187693806"/>
    <n v="4.9986054928868855"/>
    <n v="4.498648798079965"/>
    <n v="3.6987180863888915"/>
    <n v="3.098770052620587"/>
    <n v="2.298839340929514"/>
    <n v="2.1988480019681296"/>
    <n v="2.7987960357364345"/>
    <n v="3.4987354084661235"/>
    <n v="3.6987180863888915"/>
    <n v="3.798709425350276"/>
    <n v="4.298666120157197"/>
    <n v="4.5986401370413494"/>
    <n v="3.998692103273044"/>
    <n v="4.3986574591185805"/>
    <n v="4.498648798079965"/>
    <n v="4.098683442234428"/>
    <n v="3.998692103273044"/>
    <n v="3.998692103273044"/>
    <n v="4.498648798079965"/>
    <n v="4.698631476002733"/>
    <n v="5.498562187693806"/>
    <n v="5.9985188825007265"/>
    <n v="100.46822073181536"/>
  </r>
  <r>
    <x v="0"/>
    <x v="5"/>
    <n v="1"/>
    <n v="0.64700000000000002"/>
    <n v="0.501"/>
    <n v="0.40699999999999997"/>
    <n v="0.33600000000000002"/>
    <n v="0.30399999999999999"/>
    <n v="0.56000000000000005"/>
    <n v="1.776"/>
    <n v="3.9609999999999999"/>
    <n v="6.3390000000000004"/>
    <n v="7.9889999999999999"/>
    <n v="8.8829999999999991"/>
    <n v="9.1069999999999993"/>
    <n v="8.9420000000000002"/>
    <n v="8.2940000000000005"/>
    <n v="7.5380000000000003"/>
    <n v="6.7679999999999998"/>
    <n v="6.0549999999999997"/>
    <n v="5.4329999999999998"/>
    <n v="4.9260000000000002"/>
    <n v="4.2329999999999997"/>
    <n v="3.5960000000000001"/>
    <n v="2.7349999999999999"/>
    <n v="1.806"/>
    <n v="1.121"/>
    <n v="102.25700000000001"/>
  </r>
  <r>
    <x v="1"/>
    <x v="5"/>
    <n v="1"/>
    <n v="0.66200000000000003"/>
    <n v="0.48899999999999999"/>
    <n v="0.40799999999999997"/>
    <n v="0.36899999999999999"/>
    <n v="0.33"/>
    <n v="0.56999999999999995"/>
    <n v="1.7749999999999999"/>
    <n v="3.9060000000000001"/>
    <n v="6.27"/>
    <n v="7.9790000000000001"/>
    <n v="8.7940000000000005"/>
    <n v="9.0540000000000003"/>
    <n v="8.8490000000000002"/>
    <n v="8.2710000000000008"/>
    <n v="7.5179999999999998"/>
    <n v="6.7469999999999999"/>
    <n v="6.0229999999999997"/>
    <n v="5.4320000000000004"/>
    <n v="4.8959999999999999"/>
    <n v="4.2329999999999997"/>
    <n v="3.6019999999999999"/>
    <n v="2.7360000000000002"/>
    <n v="1.796"/>
    <n v="1.145"/>
    <n v="101.85400000000001"/>
  </r>
  <r>
    <x v="2"/>
    <x v="5"/>
    <n v="1"/>
    <n v="0.67200000000000004"/>
    <n v="0.496"/>
    <n v="0.41499999999999998"/>
    <n v="0.32900000000000001"/>
    <n v="0.32100000000000001"/>
    <n v="0.58699999999999997"/>
    <n v="1.7669999999999999"/>
    <n v="3.96"/>
    <n v="6.3579999999999997"/>
    <n v="8.0749999999999993"/>
    <n v="8.9320000000000004"/>
    <n v="9.1660000000000004"/>
    <n v="8.9649999999999999"/>
    <n v="8.3460000000000001"/>
    <n v="7.5990000000000002"/>
    <n v="6.8239999999999998"/>
    <n v="6.12"/>
    <n v="5.4980000000000002"/>
    <n v="4.9470000000000001"/>
    <n v="4.2649999999999997"/>
    <n v="3.6280000000000001"/>
    <n v="2.7559999999999998"/>
    <n v="1.823"/>
    <n v="1.147"/>
    <n v="102.99600000000002"/>
  </r>
  <r>
    <x v="3"/>
    <x v="5"/>
    <n v="1"/>
    <n v="0.63700000000000001"/>
    <n v="0.51500000000000001"/>
    <n v="0.441"/>
    <n v="0.35299999999999998"/>
    <n v="0.29699999999999999"/>
    <n v="0.56999999999999995"/>
    <n v="1.7749999999999999"/>
    <n v="3.9540000000000002"/>
    <n v="6.3739999999999997"/>
    <n v="8.0239999999999991"/>
    <n v="8.9049999999999994"/>
    <n v="9.1419999999999995"/>
    <n v="8.9689999999999994"/>
    <n v="8.3450000000000006"/>
    <n v="7.6029999999999998"/>
    <n v="6.7850000000000001"/>
    <n v="6.0880000000000001"/>
    <n v="5.4630000000000001"/>
    <n v="4.9420000000000002"/>
    <n v="4.29"/>
    <n v="3.6269999999999998"/>
    <n v="2.762"/>
    <n v="1.837"/>
    <n v="1.1259999999999999"/>
    <n v="102.824"/>
  </r>
  <r>
    <x v="4"/>
    <x v="5"/>
    <n v="1"/>
    <n v="0.63"/>
    <n v="0.497"/>
    <n v="0.441"/>
    <n v="0.35699999999999998"/>
    <n v="0.308"/>
    <n v="0.57499999999999996"/>
    <n v="1.756"/>
    <n v="3.9540000000000002"/>
    <n v="6.3639999999999999"/>
    <n v="8.0250000000000004"/>
    <n v="8.9019999999999992"/>
    <n v="9.1300000000000008"/>
    <n v="8.9700000000000006"/>
    <n v="8.34"/>
    <n v="7.5670000000000002"/>
    <n v="6.8040000000000003"/>
    <n v="6.0739999999999998"/>
    <n v="5.4779999999999998"/>
    <n v="4.9710000000000001"/>
    <n v="4.25"/>
    <n v="3.625"/>
    <n v="2.758"/>
    <n v="1.823"/>
    <n v="1.1240000000000001"/>
    <n v="102.72299999999998"/>
  </r>
  <r>
    <x v="5"/>
    <x v="5"/>
    <n v="1"/>
    <n v="0.61899999999999999"/>
    <n v="0.51200000000000001"/>
    <n v="0.44800000000000001"/>
    <n v="0.34"/>
    <n v="0.30099999999999999"/>
    <n v="0.55800000000000005"/>
    <n v="1.7330000000000001"/>
    <n v="3.911"/>
    <n v="6.3109999999999999"/>
    <n v="7.968"/>
    <n v="8.8149999999999995"/>
    <n v="9.0389999999999997"/>
    <n v="8.8819999999999997"/>
    <n v="8.25"/>
    <n v="7.5039999999999996"/>
    <n v="6.7229999999999999"/>
    <n v="6.0250000000000004"/>
    <n v="5.4340000000000002"/>
    <n v="4.9029999999999996"/>
    <n v="4.2389999999999999"/>
    <n v="3.57"/>
    <n v="2.7320000000000002"/>
    <n v="1.8120000000000001"/>
    <n v="1.1379999999999999"/>
    <n v="101.76700000000001"/>
  </r>
  <r>
    <x v="6"/>
    <x v="5"/>
    <n v="1"/>
    <n v="0.621"/>
    <n v="0.51700000000000002"/>
    <n v="0.442"/>
    <n v="0.33800000000000002"/>
    <n v="0.32700000000000001"/>
    <n v="0.56499999999999995"/>
    <n v="1.7370000000000001"/>
    <n v="3.899"/>
    <n v="6.2720000000000002"/>
    <n v="7.907"/>
    <n v="8.7750000000000004"/>
    <n v="8.9939999999999998"/>
    <n v="8.8409999999999993"/>
    <n v="8.24"/>
    <n v="7.484"/>
    <n v="6.6970000000000001"/>
    <n v="5.9870000000000001"/>
    <n v="5.391"/>
    <n v="4.9059999999999997"/>
    <n v="4.2009999999999996"/>
    <n v="3.5880000000000001"/>
    <n v="2.6949999999999998"/>
    <n v="1.7869999999999999"/>
    <n v="1.137"/>
    <n v="101.348"/>
  </r>
  <r>
    <x v="7"/>
    <x v="5"/>
    <n v="1"/>
    <n v="0.621"/>
    <n v="0.51600000000000001"/>
    <n v="0.42199999999999999"/>
    <n v="0.32"/>
    <n v="0.30099999999999999"/>
    <n v="0.54600000000000004"/>
    <n v="1.7450000000000001"/>
    <n v="3.88"/>
    <n v="6.1639999999999997"/>
    <n v="7.8289999999999997"/>
    <n v="8.6690000000000005"/>
    <n v="8.9169999999999998"/>
    <n v="8.7319999999999993"/>
    <n v="8.1059999999999999"/>
    <n v="7.37"/>
    <n v="6.6369999999999996"/>
    <n v="5.915"/>
    <n v="5.3460000000000001"/>
    <n v="4.8040000000000003"/>
    <n v="4.157"/>
    <n v="3.5529999999999999"/>
    <n v="2.681"/>
    <n v="1.7729999999999999"/>
    <n v="1.1020000000000001"/>
    <n v="100.10600000000001"/>
  </r>
  <r>
    <x v="8"/>
    <x v="5"/>
    <n v="1"/>
    <n v="0.63500000000000001"/>
    <n v="0.48499999999999999"/>
    <n v="0.41199999999999998"/>
    <n v="0.32100000000000001"/>
    <n v="0.311"/>
    <n v="0.55600000000000005"/>
    <n v="1.738"/>
    <n v="3.883"/>
    <n v="6.1989999999999998"/>
    <n v="7.8310000000000004"/>
    <n v="8.6750000000000007"/>
    <n v="8.9220000000000006"/>
    <n v="8.7590000000000003"/>
    <n v="8.1539999999999999"/>
    <n v="7.41"/>
    <n v="6.6459999999999999"/>
    <n v="5.944"/>
    <n v="5.3490000000000002"/>
    <n v="4.859"/>
    <n v="4.1669999999999998"/>
    <n v="3.54"/>
    <n v="2.7029999999999998"/>
    <n v="1.796"/>
    <n v="1.111"/>
    <n v="100.40600000000002"/>
  </r>
  <r>
    <x v="9"/>
    <x v="5"/>
    <n v="1"/>
    <n v="0.60799999999999998"/>
    <n v="0.50800000000000001"/>
    <n v="0.43"/>
    <n v="0.33700000000000002"/>
    <n v="0.29599999999999999"/>
    <n v="0.55300000000000005"/>
    <n v="1.7370000000000001"/>
    <n v="3.8620000000000001"/>
    <n v="6.1420000000000003"/>
    <n v="7.7939999999999996"/>
    <n v="8.6519999999999992"/>
    <n v="8.8789999999999996"/>
    <n v="8.6980000000000004"/>
    <n v="8.0820000000000007"/>
    <n v="7.3380000000000001"/>
    <n v="6.6120000000000001"/>
    <n v="5.8769999999999998"/>
    <n v="5.3230000000000004"/>
    <n v="4.7859999999999996"/>
    <n v="4.1269999999999998"/>
    <n v="3.512"/>
    <n v="2.6640000000000001"/>
    <n v="1.768"/>
    <n v="1.089"/>
    <n v="99.673999999999978"/>
  </r>
  <r>
    <x v="10"/>
    <x v="5"/>
    <n v="1"/>
    <n v="0.63700000000000001"/>
    <n v="0.52300000000000002"/>
    <n v="0.41899999999999998"/>
    <n v="0.35099999999999998"/>
    <n v="0.316"/>
    <n v="0.55400000000000005"/>
    <n v="1.7569999999999999"/>
    <n v="3.887"/>
    <n v="6.2530000000000001"/>
    <n v="7.875"/>
    <n v="8.7479999999999993"/>
    <n v="8.9830000000000005"/>
    <n v="8.7690000000000001"/>
    <n v="8.1620000000000008"/>
    <n v="7.4429999999999996"/>
    <n v="6.6890000000000001"/>
    <n v="5.9909999999999997"/>
    <n v="5.3710000000000004"/>
    <n v="4.8470000000000004"/>
    <n v="4.21"/>
    <n v="3.5659999999999998"/>
    <n v="2.6819999999999999"/>
    <n v="1.8120000000000001"/>
    <n v="1.1000000000000001"/>
    <n v="100.94499999999996"/>
  </r>
  <r>
    <x v="11"/>
    <x v="5"/>
    <n v="1"/>
    <n v="0.61799999999999999"/>
    <n v="0.49199999999999999"/>
    <n v="0.42799999999999999"/>
    <n v="0.34599999999999997"/>
    <n v="0.29599999999999999"/>
    <n v="0.56999999999999995"/>
    <n v="1.7470000000000001"/>
    <n v="3.8410000000000002"/>
    <n v="6.2009999999999996"/>
    <n v="7.8109999999999999"/>
    <n v="8.6579999999999995"/>
    <n v="8.9060000000000006"/>
    <n v="8.7309999999999999"/>
    <n v="8.1039999999999992"/>
    <n v="7.375"/>
    <n v="6.61"/>
    <n v="5.931"/>
    <n v="5.3029999999999999"/>
    <n v="4.8239999999999998"/>
    <n v="4.1680000000000001"/>
    <n v="3.5369999999999999"/>
    <n v="2.6930000000000001"/>
    <n v="1.7889999999999999"/>
    <n v="1.0880000000000001"/>
    <n v="100.06699999999999"/>
  </r>
  <r>
    <x v="12"/>
    <x v="5"/>
    <n v="1"/>
    <n v="0.63800000000000001"/>
    <n v="0.51900000000000002"/>
    <n v="0.435"/>
    <n v="0.37"/>
    <n v="0.32400000000000001"/>
    <n v="0.58699999999999997"/>
    <n v="1.7549999999999999"/>
    <n v="3.956"/>
    <n v="6.3079999999999998"/>
    <n v="8.0139999999999993"/>
    <n v="8.8859999999999992"/>
    <n v="9.1"/>
    <n v="8.9350000000000005"/>
    <n v="8.3160000000000007"/>
    <n v="7.5519999999999996"/>
    <n v="6.766"/>
    <n v="6.048"/>
    <n v="5.4580000000000002"/>
    <n v="4.9180000000000001"/>
    <n v="4.258"/>
    <n v="3.6240000000000001"/>
    <n v="2.7280000000000002"/>
    <n v="1.84"/>
    <n v="1.1180000000000001"/>
    <n v="102.45299999999999"/>
  </r>
  <r>
    <x v="13"/>
    <x v="5"/>
    <n v="1"/>
    <n v="0.63400000000000001"/>
    <n v="0.52800000000000002"/>
    <n v="0.42199999999999999"/>
    <n v="0.32600000000000001"/>
    <n v="0.30499999999999999"/>
    <n v="0.55300000000000005"/>
    <n v="1.748"/>
    <n v="3.89"/>
    <n v="6.2220000000000004"/>
    <n v="7.907"/>
    <n v="8.7309999999999999"/>
    <n v="8.9719999999999995"/>
    <n v="8.798"/>
    <n v="8.1769999999999996"/>
    <n v="7.4420000000000002"/>
    <n v="6.6509999999999998"/>
    <n v="5.95"/>
    <n v="5.3570000000000002"/>
    <n v="4.88"/>
    <n v="4.2030000000000003"/>
    <n v="3.5489999999999999"/>
    <n v="2.6869999999999998"/>
    <n v="1.7709999999999999"/>
    <n v="1.1359999999999999"/>
    <n v="100.839"/>
  </r>
  <r>
    <x v="14"/>
    <x v="5"/>
    <n v="1"/>
    <n v="0.64500000000000002"/>
    <n v="0.53400000000000003"/>
    <n v="0.45200000000000001"/>
    <n v="0.36499999999999999"/>
    <n v="0.28999999999999998"/>
    <n v="0.57799999999999996"/>
    <n v="1.75"/>
    <n v="3.952"/>
    <n v="6.33"/>
    <n v="8.0030000000000001"/>
    <n v="8.9019999999999992"/>
    <n v="9.1229999999999993"/>
    <n v="8.9459999999999997"/>
    <n v="8.31"/>
    <n v="7.5830000000000002"/>
    <n v="6.7789999999999999"/>
    <n v="6.0910000000000002"/>
    <n v="5.4340000000000002"/>
    <n v="4.9269999999999996"/>
    <n v="4.2569999999999997"/>
    <n v="3.6139999999999999"/>
    <n v="2.7280000000000002"/>
    <n v="1.85"/>
    <n v="1.121"/>
    <n v="102.56399999999999"/>
  </r>
  <r>
    <x v="15"/>
    <x v="5"/>
    <n v="1"/>
    <n v="0.623"/>
    <n v="0.496"/>
    <n v="0.41499999999999998"/>
    <n v="0.34"/>
    <n v="0.28499999999999998"/>
    <n v="0.56599999999999995"/>
    <n v="1.7310000000000001"/>
    <n v="3.9140000000000001"/>
    <n v="6.2709999999999999"/>
    <n v="7.8940000000000001"/>
    <n v="8.7810000000000006"/>
    <n v="9.0190000000000001"/>
    <n v="8.8290000000000006"/>
    <n v="8.218"/>
    <n v="7.4749999999999996"/>
    <n v="6.6929999999999996"/>
    <n v="5.9820000000000002"/>
    <n v="5.4"/>
    <n v="4.88"/>
    <n v="4.21"/>
    <n v="3.548"/>
    <n v="2.7090000000000001"/>
    <n v="1.806"/>
    <n v="1.131"/>
    <n v="101.21599999999999"/>
  </r>
  <r>
    <x v="16"/>
    <x v="5"/>
    <n v="1"/>
    <n v="0.63600000000000001"/>
    <n v="0.51700000000000002"/>
    <n v="0.41"/>
    <n v="0.33800000000000002"/>
    <n v="0.28299999999999997"/>
    <n v="0.54300000000000004"/>
    <n v="1.724"/>
    <n v="3.9209999999999998"/>
    <n v="6.2590000000000003"/>
    <n v="7.923"/>
    <n v="8.7249999999999996"/>
    <n v="8.9990000000000006"/>
    <n v="8.8089999999999993"/>
    <n v="8.2140000000000004"/>
    <n v="7.4420000000000002"/>
    <n v="6.6740000000000004"/>
    <n v="5.9829999999999997"/>
    <n v="5.3650000000000002"/>
    <n v="4.8689999999999998"/>
    <n v="4.1769999999999996"/>
    <n v="3.5739999999999998"/>
    <n v="2.6949999999999998"/>
    <n v="1.7789999999999999"/>
    <n v="1.1399999999999999"/>
    <n v="100.999"/>
  </r>
  <r>
    <x v="17"/>
    <x v="5"/>
    <n v="1"/>
    <n v="0.61099999999999999"/>
    <n v="0.48599999999999999"/>
    <n v="0.39500000000000002"/>
    <n v="0.315"/>
    <n v="0.311"/>
    <n v="0.55100000000000005"/>
    <n v="1.6879999999999999"/>
    <n v="3.8380000000000001"/>
    <n v="6.1619999999999999"/>
    <n v="7.766"/>
    <n v="8.5960000000000001"/>
    <n v="8.859"/>
    <n v="8.6809999999999992"/>
    <n v="8.0429999999999993"/>
    <n v="7.3440000000000003"/>
    <n v="6.5549999999999997"/>
    <n v="5.8819999999999997"/>
    <n v="5.31"/>
    <n v="4.79"/>
    <n v="4.1139999999999999"/>
    <n v="3.4940000000000002"/>
    <n v="2.653"/>
    <n v="1.7709999999999999"/>
    <n v="1.127"/>
    <n v="99.342000000000013"/>
  </r>
  <r>
    <x v="18"/>
    <x v="5"/>
    <n v="1"/>
    <n v="0.62"/>
    <n v="0.52600000000000002"/>
    <n v="0.41799999999999998"/>
    <n v="0.35199999999999998"/>
    <n v="0.3"/>
    <n v="0.56399999999999995"/>
    <n v="1.752"/>
    <n v="3.9119999999999999"/>
    <n v="6.2729999999999997"/>
    <n v="7.8819999999999997"/>
    <n v="8.7449999999999992"/>
    <n v="8.9789999999999992"/>
    <n v="8.8179999999999996"/>
    <n v="8.2170000000000005"/>
    <n v="7.4690000000000003"/>
    <n v="6.7050000000000001"/>
    <n v="5.9749999999999996"/>
    <n v="5.3959999999999999"/>
    <n v="4.891"/>
    <n v="4.1859999999999999"/>
    <n v="3.58"/>
    <n v="2.7280000000000002"/>
    <n v="1.7909999999999999"/>
    <n v="1.129"/>
    <n v="101.20799999999998"/>
  </r>
  <r>
    <x v="19"/>
    <x v="5"/>
    <n v="1"/>
    <n v="0.60699999999999998"/>
    <n v="0.48699999999999999"/>
    <n v="0.41199999999999998"/>
    <n v="0.33400000000000002"/>
    <n v="0.28100000000000003"/>
    <n v="0.57899999999999996"/>
    <n v="1.716"/>
    <n v="3.8620000000000001"/>
    <n v="6.157"/>
    <n v="7.8070000000000004"/>
    <n v="8.6310000000000002"/>
    <n v="8.8659999999999997"/>
    <n v="8.6709999999999994"/>
    <n v="8.0619999999999994"/>
    <n v="7.3339999999999996"/>
    <n v="6.5620000000000003"/>
    <n v="5.9089999999999998"/>
    <n v="5.2880000000000003"/>
    <n v="4.7869999999999999"/>
    <n v="4.1500000000000004"/>
    <n v="3.5230000000000001"/>
    <n v="2.6520000000000001"/>
    <n v="1.7849999999999999"/>
    <n v="1.091"/>
    <n v="99.552999999999997"/>
  </r>
  <r>
    <x v="20"/>
    <x v="5"/>
    <n v="1"/>
    <n v="0.65800000000000003"/>
    <n v="0.51500000000000001"/>
    <n v="0.41899999999999998"/>
    <n v="0.33300000000000002"/>
    <n v="0.32600000000000001"/>
    <n v="0.59099999999999997"/>
    <n v="1.732"/>
    <n v="3.9049999999999998"/>
    <n v="6.258"/>
    <n v="7.9080000000000004"/>
    <n v="8.7720000000000002"/>
    <n v="9.0210000000000008"/>
    <n v="8.8149999999999995"/>
    <n v="8.1999999999999993"/>
    <n v="7.4729999999999999"/>
    <n v="6.7110000000000003"/>
    <n v="5.9980000000000002"/>
    <n v="5.4020000000000001"/>
    <n v="4.9029999999999996"/>
    <n v="4.1840000000000002"/>
    <n v="3.5819999999999999"/>
    <n v="2.6909999999999998"/>
    <n v="1.7969999999999999"/>
    <n v="1.1279999999999999"/>
    <n v="101.322"/>
  </r>
  <r>
    <x v="21"/>
    <x v="5"/>
    <n v="1"/>
    <n v="0.65"/>
    <n v="0.51700000000000002"/>
    <n v="0.42899999999999999"/>
    <n v="0.33"/>
    <n v="0.28699999999999998"/>
    <n v="0.55900000000000005"/>
    <n v="1.716"/>
    <n v="3.8580000000000001"/>
    <n v="6.1760000000000002"/>
    <n v="7.827"/>
    <n v="8.673"/>
    <n v="8.9290000000000003"/>
    <n v="8.7449999999999992"/>
    <n v="8.1440000000000001"/>
    <n v="7.3719999999999999"/>
    <n v="6.6260000000000003"/>
    <n v="5.9219999999999997"/>
    <n v="5.3330000000000002"/>
    <n v="4.8099999999999996"/>
    <n v="4.157"/>
    <n v="3.5249999999999999"/>
    <n v="2.677"/>
    <n v="1.7829999999999999"/>
    <n v="1.137"/>
    <n v="100.182"/>
  </r>
  <r>
    <x v="22"/>
    <x v="5"/>
    <n v="1"/>
    <n v="0.63900000000000001"/>
    <n v="0.498"/>
    <n v="0.44400000000000001"/>
    <n v="0.33900000000000002"/>
    <n v="0.28699999999999998"/>
    <n v="0.56999999999999995"/>
    <n v="1.7629999999999999"/>
    <n v="3.9780000000000002"/>
    <n v="6.351"/>
    <n v="7.9880000000000004"/>
    <n v="8.8930000000000007"/>
    <n v="9.1370000000000005"/>
    <n v="8.9260000000000002"/>
    <n v="8.2940000000000005"/>
    <n v="7.54"/>
    <n v="6.7839999999999998"/>
    <n v="6.0750000000000002"/>
    <n v="5.452"/>
    <n v="4.9370000000000003"/>
    <n v="4.2270000000000003"/>
    <n v="3.6139999999999999"/>
    <n v="2.722"/>
    <n v="1.833"/>
    <n v="1.125"/>
    <n v="102.41600000000001"/>
  </r>
  <r>
    <x v="23"/>
    <x v="5"/>
    <n v="1"/>
    <n v="0.64700000000000002"/>
    <n v="0.50900000000000001"/>
    <n v="0.435"/>
    <n v="0.32300000000000001"/>
    <n v="0.29699999999999999"/>
    <n v="0.54500000000000004"/>
    <n v="1.728"/>
    <n v="3.9350000000000001"/>
    <n v="6.2779999999999996"/>
    <n v="7.9459999999999997"/>
    <n v="8.8239999999999998"/>
    <n v="9.0630000000000006"/>
    <n v="8.8379999999999992"/>
    <n v="8.2279999999999998"/>
    <n v="7.5119999999999996"/>
    <n v="6.7160000000000002"/>
    <n v="6.024"/>
    <n v="5.4139999999999997"/>
    <n v="4.9210000000000003"/>
    <n v="4.2270000000000003"/>
    <n v="3.6080000000000001"/>
    <n v="2.7109999999999999"/>
    <n v="1.784"/>
    <n v="1.1120000000000001"/>
    <n v="101.62500000000001"/>
  </r>
  <r>
    <x v="24"/>
    <x v="6"/>
    <m/>
    <m/>
    <m/>
    <m/>
    <m/>
    <m/>
    <m/>
    <m/>
    <m/>
    <m/>
    <m/>
    <m/>
    <m/>
    <m/>
    <m/>
    <m/>
    <m/>
    <m/>
    <m/>
    <m/>
    <m/>
    <m/>
    <m/>
    <m/>
    <m/>
    <m/>
  </r>
  <r>
    <x v="24"/>
    <x v="6"/>
    <m/>
    <m/>
    <m/>
    <m/>
    <m/>
    <m/>
    <m/>
    <m/>
    <m/>
    <m/>
    <m/>
    <m/>
    <m/>
    <m/>
    <m/>
    <m/>
    <m/>
    <m/>
    <m/>
    <m/>
    <m/>
    <m/>
    <m/>
    <m/>
    <m/>
    <m/>
  </r>
  <r>
    <x v="24"/>
    <x v="6"/>
    <m/>
    <m/>
    <m/>
    <m/>
    <m/>
    <m/>
    <m/>
    <m/>
    <m/>
    <m/>
    <m/>
    <m/>
    <m/>
    <m/>
    <m/>
    <m/>
    <m/>
    <m/>
    <m/>
    <m/>
    <m/>
    <m/>
    <m/>
    <m/>
    <m/>
    <m/>
  </r>
  <r>
    <x v="24"/>
    <x v="6"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G3:AN29" firstHeaderRow="1" firstDataRow="2" firstDataCol="1"/>
  <pivotFields count="28">
    <pivotField axis="axisRow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h="1" x="24"/>
        <item t="default"/>
      </items>
    </pivotField>
    <pivotField axis="axisCol" showAll="0">
      <items count="8">
        <item x="0"/>
        <item x="1"/>
        <item x="2"/>
        <item x="3"/>
        <item x="4"/>
        <item x="6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1"/>
  </colFields>
  <colItems count="7">
    <i>
      <x/>
    </i>
    <i>
      <x v="1"/>
    </i>
    <i>
      <x v="2"/>
    </i>
    <i>
      <x v="3"/>
    </i>
    <i>
      <x v="4"/>
    </i>
    <i>
      <x v="6"/>
    </i>
    <i t="grand">
      <x/>
    </i>
  </colItems>
  <dataFields count="1">
    <dataField name="Average of dailyload" fld="27" subtotal="average" baseField="0" baseItem="0" numFmtId="164"/>
  </dataFields>
  <formats count="1">
    <format dxfId="0">
      <pivotArea outline="0" collapsedLevelsAreSubtotals="1" fieldPosition="0"/>
    </format>
  </formats>
  <chartFormats count="83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5" format="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v-database.org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1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03"/>
  <sheetViews>
    <sheetView topLeftCell="A3" zoomScale="90" zoomScaleNormal="90" workbookViewId="0">
      <selection activeCell="A3" sqref="A3"/>
    </sheetView>
  </sheetViews>
  <sheetFormatPr defaultRowHeight="14.25"/>
  <cols>
    <col min="1" max="1" width="16.125" style="63" bestFit="1" customWidth="1"/>
    <col min="2" max="2" width="10.625" style="63" bestFit="1" customWidth="1"/>
    <col min="3" max="3" width="16.125" style="62" bestFit="1" customWidth="1"/>
    <col min="4" max="4" width="7" style="75" bestFit="1" customWidth="1"/>
    <col min="5" max="5" width="7" style="75" customWidth="1"/>
    <col min="6" max="6" width="10.875" style="82" bestFit="1" customWidth="1"/>
    <col min="7" max="7" width="11.625" style="84" bestFit="1" customWidth="1"/>
    <col min="8" max="15" width="13.75" style="88" customWidth="1"/>
    <col min="16" max="27" width="14.375" style="23" bestFit="1" customWidth="1"/>
    <col min="28" max="28" width="11.75" style="62" customWidth="1"/>
    <col min="29" max="38" width="16.875" style="62" bestFit="1" customWidth="1"/>
    <col min="39" max="40" width="13.75" style="62" bestFit="1" customWidth="1"/>
    <col min="41" max="251" width="9.125" style="62"/>
    <col min="252" max="252" width="17.625" style="62" bestFit="1" customWidth="1"/>
    <col min="253" max="253" width="7" style="62" bestFit="1" customWidth="1"/>
    <col min="254" max="261" width="12.125" style="62" customWidth="1"/>
    <col min="262" max="264" width="9.125" style="62"/>
    <col min="265" max="272" width="11.625" style="62" customWidth="1"/>
    <col min="273" max="507" width="9.125" style="62"/>
    <col min="508" max="508" width="17.625" style="62" bestFit="1" customWidth="1"/>
    <col min="509" max="509" width="7" style="62" bestFit="1" customWidth="1"/>
    <col min="510" max="517" width="12.125" style="62" customWidth="1"/>
    <col min="518" max="520" width="9.125" style="62"/>
    <col min="521" max="528" width="11.625" style="62" customWidth="1"/>
    <col min="529" max="763" width="9.125" style="62"/>
    <col min="764" max="764" width="17.625" style="62" bestFit="1" customWidth="1"/>
    <col min="765" max="765" width="7" style="62" bestFit="1" customWidth="1"/>
    <col min="766" max="773" width="12.125" style="62" customWidth="1"/>
    <col min="774" max="776" width="9.125" style="62"/>
    <col min="777" max="784" width="11.625" style="62" customWidth="1"/>
    <col min="785" max="1019" width="9.125" style="62"/>
    <col min="1020" max="1020" width="17.625" style="62" bestFit="1" customWidth="1"/>
    <col min="1021" max="1021" width="7" style="62" bestFit="1" customWidth="1"/>
    <col min="1022" max="1029" width="12.125" style="62" customWidth="1"/>
    <col min="1030" max="1032" width="9.125" style="62"/>
    <col min="1033" max="1040" width="11.625" style="62" customWidth="1"/>
    <col min="1041" max="1275" width="9.125" style="62"/>
    <col min="1276" max="1276" width="17.625" style="62" bestFit="1" customWidth="1"/>
    <col min="1277" max="1277" width="7" style="62" bestFit="1" customWidth="1"/>
    <col min="1278" max="1285" width="12.125" style="62" customWidth="1"/>
    <col min="1286" max="1288" width="9.125" style="62"/>
    <col min="1289" max="1296" width="11.625" style="62" customWidth="1"/>
    <col min="1297" max="1531" width="9.125" style="62"/>
    <col min="1532" max="1532" width="17.625" style="62" bestFit="1" customWidth="1"/>
    <col min="1533" max="1533" width="7" style="62" bestFit="1" customWidth="1"/>
    <col min="1534" max="1541" width="12.125" style="62" customWidth="1"/>
    <col min="1542" max="1544" width="9.125" style="62"/>
    <col min="1545" max="1552" width="11.625" style="62" customWidth="1"/>
    <col min="1553" max="1787" width="9.125" style="62"/>
    <col min="1788" max="1788" width="17.625" style="62" bestFit="1" customWidth="1"/>
    <col min="1789" max="1789" width="7" style="62" bestFit="1" customWidth="1"/>
    <col min="1790" max="1797" width="12.125" style="62" customWidth="1"/>
    <col min="1798" max="1800" width="9.125" style="62"/>
    <col min="1801" max="1808" width="11.625" style="62" customWidth="1"/>
    <col min="1809" max="2043" width="9.125" style="62"/>
    <col min="2044" max="2044" width="17.625" style="62" bestFit="1" customWidth="1"/>
    <col min="2045" max="2045" width="7" style="62" bestFit="1" customWidth="1"/>
    <col min="2046" max="2053" width="12.125" style="62" customWidth="1"/>
    <col min="2054" max="2056" width="9.125" style="62"/>
    <col min="2057" max="2064" width="11.625" style="62" customWidth="1"/>
    <col min="2065" max="2299" width="9.125" style="62"/>
    <col min="2300" max="2300" width="17.625" style="62" bestFit="1" customWidth="1"/>
    <col min="2301" max="2301" width="7" style="62" bestFit="1" customWidth="1"/>
    <col min="2302" max="2309" width="12.125" style="62" customWidth="1"/>
    <col min="2310" max="2312" width="9.125" style="62"/>
    <col min="2313" max="2320" width="11.625" style="62" customWidth="1"/>
    <col min="2321" max="2555" width="9.125" style="62"/>
    <col min="2556" max="2556" width="17.625" style="62" bestFit="1" customWidth="1"/>
    <col min="2557" max="2557" width="7" style="62" bestFit="1" customWidth="1"/>
    <col min="2558" max="2565" width="12.125" style="62" customWidth="1"/>
    <col min="2566" max="2568" width="9.125" style="62"/>
    <col min="2569" max="2576" width="11.625" style="62" customWidth="1"/>
    <col min="2577" max="2811" width="9.125" style="62"/>
    <col min="2812" max="2812" width="17.625" style="62" bestFit="1" customWidth="1"/>
    <col min="2813" max="2813" width="7" style="62" bestFit="1" customWidth="1"/>
    <col min="2814" max="2821" width="12.125" style="62" customWidth="1"/>
    <col min="2822" max="2824" width="9.125" style="62"/>
    <col min="2825" max="2832" width="11.625" style="62" customWidth="1"/>
    <col min="2833" max="3067" width="9.125" style="62"/>
    <col min="3068" max="3068" width="17.625" style="62" bestFit="1" customWidth="1"/>
    <col min="3069" max="3069" width="7" style="62" bestFit="1" customWidth="1"/>
    <col min="3070" max="3077" width="12.125" style="62" customWidth="1"/>
    <col min="3078" max="3080" width="9.125" style="62"/>
    <col min="3081" max="3088" width="11.625" style="62" customWidth="1"/>
    <col min="3089" max="3323" width="9.125" style="62"/>
    <col min="3324" max="3324" width="17.625" style="62" bestFit="1" customWidth="1"/>
    <col min="3325" max="3325" width="7" style="62" bestFit="1" customWidth="1"/>
    <col min="3326" max="3333" width="12.125" style="62" customWidth="1"/>
    <col min="3334" max="3336" width="9.125" style="62"/>
    <col min="3337" max="3344" width="11.625" style="62" customWidth="1"/>
    <col min="3345" max="3579" width="9.125" style="62"/>
    <col min="3580" max="3580" width="17.625" style="62" bestFit="1" customWidth="1"/>
    <col min="3581" max="3581" width="7" style="62" bestFit="1" customWidth="1"/>
    <col min="3582" max="3589" width="12.125" style="62" customWidth="1"/>
    <col min="3590" max="3592" width="9.125" style="62"/>
    <col min="3593" max="3600" width="11.625" style="62" customWidth="1"/>
    <col min="3601" max="3835" width="9.125" style="62"/>
    <col min="3836" max="3836" width="17.625" style="62" bestFit="1" customWidth="1"/>
    <col min="3837" max="3837" width="7" style="62" bestFit="1" customWidth="1"/>
    <col min="3838" max="3845" width="12.125" style="62" customWidth="1"/>
    <col min="3846" max="3848" width="9.125" style="62"/>
    <col min="3849" max="3856" width="11.625" style="62" customWidth="1"/>
    <col min="3857" max="4091" width="9.125" style="62"/>
    <col min="4092" max="4092" width="17.625" style="62" bestFit="1" customWidth="1"/>
    <col min="4093" max="4093" width="7" style="62" bestFit="1" customWidth="1"/>
    <col min="4094" max="4101" width="12.125" style="62" customWidth="1"/>
    <col min="4102" max="4104" width="9.125" style="62"/>
    <col min="4105" max="4112" width="11.625" style="62" customWidth="1"/>
    <col min="4113" max="4347" width="9.125" style="62"/>
    <col min="4348" max="4348" width="17.625" style="62" bestFit="1" customWidth="1"/>
    <col min="4349" max="4349" width="7" style="62" bestFit="1" customWidth="1"/>
    <col min="4350" max="4357" width="12.125" style="62" customWidth="1"/>
    <col min="4358" max="4360" width="9.125" style="62"/>
    <col min="4361" max="4368" width="11.625" style="62" customWidth="1"/>
    <col min="4369" max="4603" width="9.125" style="62"/>
    <col min="4604" max="4604" width="17.625" style="62" bestFit="1" customWidth="1"/>
    <col min="4605" max="4605" width="7" style="62" bestFit="1" customWidth="1"/>
    <col min="4606" max="4613" width="12.125" style="62" customWidth="1"/>
    <col min="4614" max="4616" width="9.125" style="62"/>
    <col min="4617" max="4624" width="11.625" style="62" customWidth="1"/>
    <col min="4625" max="4859" width="9.125" style="62"/>
    <col min="4860" max="4860" width="17.625" style="62" bestFit="1" customWidth="1"/>
    <col min="4861" max="4861" width="7" style="62" bestFit="1" customWidth="1"/>
    <col min="4862" max="4869" width="12.125" style="62" customWidth="1"/>
    <col min="4870" max="4872" width="9.125" style="62"/>
    <col min="4873" max="4880" width="11.625" style="62" customWidth="1"/>
    <col min="4881" max="5115" width="9.125" style="62"/>
    <col min="5116" max="5116" width="17.625" style="62" bestFit="1" customWidth="1"/>
    <col min="5117" max="5117" width="7" style="62" bestFit="1" customWidth="1"/>
    <col min="5118" max="5125" width="12.125" style="62" customWidth="1"/>
    <col min="5126" max="5128" width="9.125" style="62"/>
    <col min="5129" max="5136" width="11.625" style="62" customWidth="1"/>
    <col min="5137" max="5371" width="9.125" style="62"/>
    <col min="5372" max="5372" width="17.625" style="62" bestFit="1" customWidth="1"/>
    <col min="5373" max="5373" width="7" style="62" bestFit="1" customWidth="1"/>
    <col min="5374" max="5381" width="12.125" style="62" customWidth="1"/>
    <col min="5382" max="5384" width="9.125" style="62"/>
    <col min="5385" max="5392" width="11.625" style="62" customWidth="1"/>
    <col min="5393" max="5627" width="9.125" style="62"/>
    <col min="5628" max="5628" width="17.625" style="62" bestFit="1" customWidth="1"/>
    <col min="5629" max="5629" width="7" style="62" bestFit="1" customWidth="1"/>
    <col min="5630" max="5637" width="12.125" style="62" customWidth="1"/>
    <col min="5638" max="5640" width="9.125" style="62"/>
    <col min="5641" max="5648" width="11.625" style="62" customWidth="1"/>
    <col min="5649" max="5883" width="9.125" style="62"/>
    <col min="5884" max="5884" width="17.625" style="62" bestFit="1" customWidth="1"/>
    <col min="5885" max="5885" width="7" style="62" bestFit="1" customWidth="1"/>
    <col min="5886" max="5893" width="12.125" style="62" customWidth="1"/>
    <col min="5894" max="5896" width="9.125" style="62"/>
    <col min="5897" max="5904" width="11.625" style="62" customWidth="1"/>
    <col min="5905" max="6139" width="9.125" style="62"/>
    <col min="6140" max="6140" width="17.625" style="62" bestFit="1" customWidth="1"/>
    <col min="6141" max="6141" width="7" style="62" bestFit="1" customWidth="1"/>
    <col min="6142" max="6149" width="12.125" style="62" customWidth="1"/>
    <col min="6150" max="6152" width="9.125" style="62"/>
    <col min="6153" max="6160" width="11.625" style="62" customWidth="1"/>
    <col min="6161" max="6395" width="9.125" style="62"/>
    <col min="6396" max="6396" width="17.625" style="62" bestFit="1" customWidth="1"/>
    <col min="6397" max="6397" width="7" style="62" bestFit="1" customWidth="1"/>
    <col min="6398" max="6405" width="12.125" style="62" customWidth="1"/>
    <col min="6406" max="6408" width="9.125" style="62"/>
    <col min="6409" max="6416" width="11.625" style="62" customWidth="1"/>
    <col min="6417" max="6651" width="9.125" style="62"/>
    <col min="6652" max="6652" width="17.625" style="62" bestFit="1" customWidth="1"/>
    <col min="6653" max="6653" width="7" style="62" bestFit="1" customWidth="1"/>
    <col min="6654" max="6661" width="12.125" style="62" customWidth="1"/>
    <col min="6662" max="6664" width="9.125" style="62"/>
    <col min="6665" max="6672" width="11.625" style="62" customWidth="1"/>
    <col min="6673" max="6907" width="9.125" style="62"/>
    <col min="6908" max="6908" width="17.625" style="62" bestFit="1" customWidth="1"/>
    <col min="6909" max="6909" width="7" style="62" bestFit="1" customWidth="1"/>
    <col min="6910" max="6917" width="12.125" style="62" customWidth="1"/>
    <col min="6918" max="6920" width="9.125" style="62"/>
    <col min="6921" max="6928" width="11.625" style="62" customWidth="1"/>
    <col min="6929" max="7163" width="9.125" style="62"/>
    <col min="7164" max="7164" width="17.625" style="62" bestFit="1" customWidth="1"/>
    <col min="7165" max="7165" width="7" style="62" bestFit="1" customWidth="1"/>
    <col min="7166" max="7173" width="12.125" style="62" customWidth="1"/>
    <col min="7174" max="7176" width="9.125" style="62"/>
    <col min="7177" max="7184" width="11.625" style="62" customWidth="1"/>
    <col min="7185" max="7419" width="9.125" style="62"/>
    <col min="7420" max="7420" width="17.625" style="62" bestFit="1" customWidth="1"/>
    <col min="7421" max="7421" width="7" style="62" bestFit="1" customWidth="1"/>
    <col min="7422" max="7429" width="12.125" style="62" customWidth="1"/>
    <col min="7430" max="7432" width="9.125" style="62"/>
    <col min="7433" max="7440" width="11.625" style="62" customWidth="1"/>
    <col min="7441" max="7675" width="9.125" style="62"/>
    <col min="7676" max="7676" width="17.625" style="62" bestFit="1" customWidth="1"/>
    <col min="7677" max="7677" width="7" style="62" bestFit="1" customWidth="1"/>
    <col min="7678" max="7685" width="12.125" style="62" customWidth="1"/>
    <col min="7686" max="7688" width="9.125" style="62"/>
    <col min="7689" max="7696" width="11.625" style="62" customWidth="1"/>
    <col min="7697" max="7931" width="9.125" style="62"/>
    <col min="7932" max="7932" width="17.625" style="62" bestFit="1" customWidth="1"/>
    <col min="7933" max="7933" width="7" style="62" bestFit="1" customWidth="1"/>
    <col min="7934" max="7941" width="12.125" style="62" customWidth="1"/>
    <col min="7942" max="7944" width="9.125" style="62"/>
    <col min="7945" max="7952" width="11.625" style="62" customWidth="1"/>
    <col min="7953" max="8187" width="9.125" style="62"/>
    <col min="8188" max="8188" width="17.625" style="62" bestFit="1" customWidth="1"/>
    <col min="8189" max="8189" width="7" style="62" bestFit="1" customWidth="1"/>
    <col min="8190" max="8197" width="12.125" style="62" customWidth="1"/>
    <col min="8198" max="8200" width="9.125" style="62"/>
    <col min="8201" max="8208" width="11.625" style="62" customWidth="1"/>
    <col min="8209" max="8443" width="9.125" style="62"/>
    <col min="8444" max="8444" width="17.625" style="62" bestFit="1" customWidth="1"/>
    <col min="8445" max="8445" width="7" style="62" bestFit="1" customWidth="1"/>
    <col min="8446" max="8453" width="12.125" style="62" customWidth="1"/>
    <col min="8454" max="8456" width="9.125" style="62"/>
    <col min="8457" max="8464" width="11.625" style="62" customWidth="1"/>
    <col min="8465" max="8699" width="9.125" style="62"/>
    <col min="8700" max="8700" width="17.625" style="62" bestFit="1" customWidth="1"/>
    <col min="8701" max="8701" width="7" style="62" bestFit="1" customWidth="1"/>
    <col min="8702" max="8709" width="12.125" style="62" customWidth="1"/>
    <col min="8710" max="8712" width="9.125" style="62"/>
    <col min="8713" max="8720" width="11.625" style="62" customWidth="1"/>
    <col min="8721" max="8955" width="9.125" style="62"/>
    <col min="8956" max="8956" width="17.625" style="62" bestFit="1" customWidth="1"/>
    <col min="8957" max="8957" width="7" style="62" bestFit="1" customWidth="1"/>
    <col min="8958" max="8965" width="12.125" style="62" customWidth="1"/>
    <col min="8966" max="8968" width="9.125" style="62"/>
    <col min="8969" max="8976" width="11.625" style="62" customWidth="1"/>
    <col min="8977" max="9211" width="9.125" style="62"/>
    <col min="9212" max="9212" width="17.625" style="62" bestFit="1" customWidth="1"/>
    <col min="9213" max="9213" width="7" style="62" bestFit="1" customWidth="1"/>
    <col min="9214" max="9221" width="12.125" style="62" customWidth="1"/>
    <col min="9222" max="9224" width="9.125" style="62"/>
    <col min="9225" max="9232" width="11.625" style="62" customWidth="1"/>
    <col min="9233" max="9467" width="9.125" style="62"/>
    <col min="9468" max="9468" width="17.625" style="62" bestFit="1" customWidth="1"/>
    <col min="9469" max="9469" width="7" style="62" bestFit="1" customWidth="1"/>
    <col min="9470" max="9477" width="12.125" style="62" customWidth="1"/>
    <col min="9478" max="9480" width="9.125" style="62"/>
    <col min="9481" max="9488" width="11.625" style="62" customWidth="1"/>
    <col min="9489" max="9723" width="9.125" style="62"/>
    <col min="9724" max="9724" width="17.625" style="62" bestFit="1" customWidth="1"/>
    <col min="9725" max="9725" width="7" style="62" bestFit="1" customWidth="1"/>
    <col min="9726" max="9733" width="12.125" style="62" customWidth="1"/>
    <col min="9734" max="9736" width="9.125" style="62"/>
    <col min="9737" max="9744" width="11.625" style="62" customWidth="1"/>
    <col min="9745" max="9979" width="9.125" style="62"/>
    <col min="9980" max="9980" width="17.625" style="62" bestFit="1" customWidth="1"/>
    <col min="9981" max="9981" width="7" style="62" bestFit="1" customWidth="1"/>
    <col min="9982" max="9989" width="12.125" style="62" customWidth="1"/>
    <col min="9990" max="9992" width="9.125" style="62"/>
    <col min="9993" max="10000" width="11.625" style="62" customWidth="1"/>
    <col min="10001" max="10235" width="9.125" style="62"/>
    <col min="10236" max="10236" width="17.625" style="62" bestFit="1" customWidth="1"/>
    <col min="10237" max="10237" width="7" style="62" bestFit="1" customWidth="1"/>
    <col min="10238" max="10245" width="12.125" style="62" customWidth="1"/>
    <col min="10246" max="10248" width="9.125" style="62"/>
    <col min="10249" max="10256" width="11.625" style="62" customWidth="1"/>
    <col min="10257" max="10491" width="9.125" style="62"/>
    <col min="10492" max="10492" width="17.625" style="62" bestFit="1" customWidth="1"/>
    <col min="10493" max="10493" width="7" style="62" bestFit="1" customWidth="1"/>
    <col min="10494" max="10501" width="12.125" style="62" customWidth="1"/>
    <col min="10502" max="10504" width="9.125" style="62"/>
    <col min="10505" max="10512" width="11.625" style="62" customWidth="1"/>
    <col min="10513" max="10747" width="9.125" style="62"/>
    <col min="10748" max="10748" width="17.625" style="62" bestFit="1" customWidth="1"/>
    <col min="10749" max="10749" width="7" style="62" bestFit="1" customWidth="1"/>
    <col min="10750" max="10757" width="12.125" style="62" customWidth="1"/>
    <col min="10758" max="10760" width="9.125" style="62"/>
    <col min="10761" max="10768" width="11.625" style="62" customWidth="1"/>
    <col min="10769" max="11003" width="9.125" style="62"/>
    <col min="11004" max="11004" width="17.625" style="62" bestFit="1" customWidth="1"/>
    <col min="11005" max="11005" width="7" style="62" bestFit="1" customWidth="1"/>
    <col min="11006" max="11013" width="12.125" style="62" customWidth="1"/>
    <col min="11014" max="11016" width="9.125" style="62"/>
    <col min="11017" max="11024" width="11.625" style="62" customWidth="1"/>
    <col min="11025" max="11259" width="9.125" style="62"/>
    <col min="11260" max="11260" width="17.625" style="62" bestFit="1" customWidth="1"/>
    <col min="11261" max="11261" width="7" style="62" bestFit="1" customWidth="1"/>
    <col min="11262" max="11269" width="12.125" style="62" customWidth="1"/>
    <col min="11270" max="11272" width="9.125" style="62"/>
    <col min="11273" max="11280" width="11.625" style="62" customWidth="1"/>
    <col min="11281" max="11515" width="9.125" style="62"/>
    <col min="11516" max="11516" width="17.625" style="62" bestFit="1" customWidth="1"/>
    <col min="11517" max="11517" width="7" style="62" bestFit="1" customWidth="1"/>
    <col min="11518" max="11525" width="12.125" style="62" customWidth="1"/>
    <col min="11526" max="11528" width="9.125" style="62"/>
    <col min="11529" max="11536" width="11.625" style="62" customWidth="1"/>
    <col min="11537" max="11771" width="9.125" style="62"/>
    <col min="11772" max="11772" width="17.625" style="62" bestFit="1" customWidth="1"/>
    <col min="11773" max="11773" width="7" style="62" bestFit="1" customWidth="1"/>
    <col min="11774" max="11781" width="12.125" style="62" customWidth="1"/>
    <col min="11782" max="11784" width="9.125" style="62"/>
    <col min="11785" max="11792" width="11.625" style="62" customWidth="1"/>
    <col min="11793" max="12027" width="9.125" style="62"/>
    <col min="12028" max="12028" width="17.625" style="62" bestFit="1" customWidth="1"/>
    <col min="12029" max="12029" width="7" style="62" bestFit="1" customWidth="1"/>
    <col min="12030" max="12037" width="12.125" style="62" customWidth="1"/>
    <col min="12038" max="12040" width="9.125" style="62"/>
    <col min="12041" max="12048" width="11.625" style="62" customWidth="1"/>
    <col min="12049" max="12283" width="9.125" style="62"/>
    <col min="12284" max="12284" width="17.625" style="62" bestFit="1" customWidth="1"/>
    <col min="12285" max="12285" width="7" style="62" bestFit="1" customWidth="1"/>
    <col min="12286" max="12293" width="12.125" style="62" customWidth="1"/>
    <col min="12294" max="12296" width="9.125" style="62"/>
    <col min="12297" max="12304" width="11.625" style="62" customWidth="1"/>
    <col min="12305" max="12539" width="9.125" style="62"/>
    <col min="12540" max="12540" width="17.625" style="62" bestFit="1" customWidth="1"/>
    <col min="12541" max="12541" width="7" style="62" bestFit="1" customWidth="1"/>
    <col min="12542" max="12549" width="12.125" style="62" customWidth="1"/>
    <col min="12550" max="12552" width="9.125" style="62"/>
    <col min="12553" max="12560" width="11.625" style="62" customWidth="1"/>
    <col min="12561" max="12795" width="9.125" style="62"/>
    <col min="12796" max="12796" width="17.625" style="62" bestFit="1" customWidth="1"/>
    <col min="12797" max="12797" width="7" style="62" bestFit="1" customWidth="1"/>
    <col min="12798" max="12805" width="12.125" style="62" customWidth="1"/>
    <col min="12806" max="12808" width="9.125" style="62"/>
    <col min="12809" max="12816" width="11.625" style="62" customWidth="1"/>
    <col min="12817" max="13051" width="9.125" style="62"/>
    <col min="13052" max="13052" width="17.625" style="62" bestFit="1" customWidth="1"/>
    <col min="13053" max="13053" width="7" style="62" bestFit="1" customWidth="1"/>
    <col min="13054" max="13061" width="12.125" style="62" customWidth="1"/>
    <col min="13062" max="13064" width="9.125" style="62"/>
    <col min="13065" max="13072" width="11.625" style="62" customWidth="1"/>
    <col min="13073" max="13307" width="9.125" style="62"/>
    <col min="13308" max="13308" width="17.625" style="62" bestFit="1" customWidth="1"/>
    <col min="13309" max="13309" width="7" style="62" bestFit="1" customWidth="1"/>
    <col min="13310" max="13317" width="12.125" style="62" customWidth="1"/>
    <col min="13318" max="13320" width="9.125" style="62"/>
    <col min="13321" max="13328" width="11.625" style="62" customWidth="1"/>
    <col min="13329" max="13563" width="9.125" style="62"/>
    <col min="13564" max="13564" width="17.625" style="62" bestFit="1" customWidth="1"/>
    <col min="13565" max="13565" width="7" style="62" bestFit="1" customWidth="1"/>
    <col min="13566" max="13573" width="12.125" style="62" customWidth="1"/>
    <col min="13574" max="13576" width="9.125" style="62"/>
    <col min="13577" max="13584" width="11.625" style="62" customWidth="1"/>
    <col min="13585" max="13819" width="9.125" style="62"/>
    <col min="13820" max="13820" width="17.625" style="62" bestFit="1" customWidth="1"/>
    <col min="13821" max="13821" width="7" style="62" bestFit="1" customWidth="1"/>
    <col min="13822" max="13829" width="12.125" style="62" customWidth="1"/>
    <col min="13830" max="13832" width="9.125" style="62"/>
    <col min="13833" max="13840" width="11.625" style="62" customWidth="1"/>
    <col min="13841" max="14075" width="9.125" style="62"/>
    <col min="14076" max="14076" width="17.625" style="62" bestFit="1" customWidth="1"/>
    <col min="14077" max="14077" width="7" style="62" bestFit="1" customWidth="1"/>
    <col min="14078" max="14085" width="12.125" style="62" customWidth="1"/>
    <col min="14086" max="14088" width="9.125" style="62"/>
    <col min="14089" max="14096" width="11.625" style="62" customWidth="1"/>
    <col min="14097" max="14331" width="9.125" style="62"/>
    <col min="14332" max="14332" width="17.625" style="62" bestFit="1" customWidth="1"/>
    <col min="14333" max="14333" width="7" style="62" bestFit="1" customWidth="1"/>
    <col min="14334" max="14341" width="12.125" style="62" customWidth="1"/>
    <col min="14342" max="14344" width="9.125" style="62"/>
    <col min="14345" max="14352" width="11.625" style="62" customWidth="1"/>
    <col min="14353" max="14587" width="9.125" style="62"/>
    <col min="14588" max="14588" width="17.625" style="62" bestFit="1" customWidth="1"/>
    <col min="14589" max="14589" width="7" style="62" bestFit="1" customWidth="1"/>
    <col min="14590" max="14597" width="12.125" style="62" customWidth="1"/>
    <col min="14598" max="14600" width="9.125" style="62"/>
    <col min="14601" max="14608" width="11.625" style="62" customWidth="1"/>
    <col min="14609" max="14843" width="9.125" style="62"/>
    <col min="14844" max="14844" width="17.625" style="62" bestFit="1" customWidth="1"/>
    <col min="14845" max="14845" width="7" style="62" bestFit="1" customWidth="1"/>
    <col min="14846" max="14853" width="12.125" style="62" customWidth="1"/>
    <col min="14854" max="14856" width="9.125" style="62"/>
    <col min="14857" max="14864" width="11.625" style="62" customWidth="1"/>
    <col min="14865" max="15099" width="9.125" style="62"/>
    <col min="15100" max="15100" width="17.625" style="62" bestFit="1" customWidth="1"/>
    <col min="15101" max="15101" width="7" style="62" bestFit="1" customWidth="1"/>
    <col min="15102" max="15109" width="12.125" style="62" customWidth="1"/>
    <col min="15110" max="15112" width="9.125" style="62"/>
    <col min="15113" max="15120" width="11.625" style="62" customWidth="1"/>
    <col min="15121" max="15355" width="9.125" style="62"/>
    <col min="15356" max="15356" width="17.625" style="62" bestFit="1" customWidth="1"/>
    <col min="15357" max="15357" width="7" style="62" bestFit="1" customWidth="1"/>
    <col min="15358" max="15365" width="12.125" style="62" customWidth="1"/>
    <col min="15366" max="15368" width="9.125" style="62"/>
    <col min="15369" max="15376" width="11.625" style="62" customWidth="1"/>
    <col min="15377" max="15611" width="9.125" style="62"/>
    <col min="15612" max="15612" width="17.625" style="62" bestFit="1" customWidth="1"/>
    <col min="15613" max="15613" width="7" style="62" bestFit="1" customWidth="1"/>
    <col min="15614" max="15621" width="12.125" style="62" customWidth="1"/>
    <col min="15622" max="15624" width="9.125" style="62"/>
    <col min="15625" max="15632" width="11.625" style="62" customWidth="1"/>
    <col min="15633" max="15867" width="9.125" style="62"/>
    <col min="15868" max="15868" width="17.625" style="62" bestFit="1" customWidth="1"/>
    <col min="15869" max="15869" width="7" style="62" bestFit="1" customWidth="1"/>
    <col min="15870" max="15877" width="12.125" style="62" customWidth="1"/>
    <col min="15878" max="15880" width="9.125" style="62"/>
    <col min="15881" max="15888" width="11.625" style="62" customWidth="1"/>
    <col min="15889" max="16123" width="9.125" style="62"/>
    <col min="16124" max="16124" width="17.625" style="62" bestFit="1" customWidth="1"/>
    <col min="16125" max="16125" width="7" style="62" bestFit="1" customWidth="1"/>
    <col min="16126" max="16133" width="12.125" style="62" customWidth="1"/>
    <col min="16134" max="16136" width="9.125" style="62"/>
    <col min="16137" max="16144" width="11.625" style="62" customWidth="1"/>
    <col min="16145" max="16384" width="9.125" style="62"/>
  </cols>
  <sheetData>
    <row r="1" spans="1:40">
      <c r="H1" s="314" t="s">
        <v>1220</v>
      </c>
      <c r="I1" s="314"/>
      <c r="J1" s="314"/>
      <c r="K1" s="314"/>
      <c r="L1" s="314"/>
      <c r="M1" s="314"/>
      <c r="N1" s="314"/>
      <c r="O1" s="314"/>
      <c r="P1" s="315" t="s">
        <v>1219</v>
      </c>
      <c r="Q1" s="315"/>
      <c r="R1" s="315"/>
      <c r="S1" s="315"/>
      <c r="T1" s="315"/>
      <c r="U1" s="315"/>
      <c r="V1" s="315"/>
      <c r="W1" s="315"/>
      <c r="X1" s="315"/>
      <c r="Y1" s="315"/>
      <c r="Z1" s="315"/>
      <c r="AA1" s="315"/>
    </row>
    <row r="2" spans="1:40">
      <c r="H2" s="314" t="s">
        <v>1217</v>
      </c>
      <c r="I2" s="314"/>
      <c r="J2" s="314"/>
      <c r="K2" s="314"/>
      <c r="L2" s="314"/>
      <c r="M2" s="314"/>
      <c r="N2" s="314"/>
      <c r="O2" s="314"/>
      <c r="P2" s="315" t="s">
        <v>1218</v>
      </c>
      <c r="Q2" s="315"/>
      <c r="R2" s="315"/>
      <c r="S2" s="315"/>
      <c r="T2" s="315"/>
      <c r="U2" s="315"/>
      <c r="V2" s="315"/>
      <c r="W2" s="315"/>
      <c r="X2" s="315"/>
      <c r="Y2" s="315"/>
      <c r="Z2" s="315"/>
      <c r="AA2" s="315"/>
    </row>
    <row r="3" spans="1:40" s="75" customFormat="1" ht="15">
      <c r="A3" s="63" t="s">
        <v>1297</v>
      </c>
      <c r="B3" s="63" t="s">
        <v>1296</v>
      </c>
      <c r="C3" s="107" t="s">
        <v>1216</v>
      </c>
      <c r="D3" s="75" t="s">
        <v>1</v>
      </c>
      <c r="E3" s="75" t="s">
        <v>1254</v>
      </c>
      <c r="F3" s="79" t="s">
        <v>1215</v>
      </c>
      <c r="G3" s="83" t="s">
        <v>1262</v>
      </c>
      <c r="H3" s="85" t="s">
        <v>12</v>
      </c>
      <c r="I3" s="85" t="s">
        <v>13</v>
      </c>
      <c r="J3" s="85" t="s">
        <v>14</v>
      </c>
      <c r="K3" s="85" t="s">
        <v>15</v>
      </c>
      <c r="L3" s="85" t="s">
        <v>16</v>
      </c>
      <c r="M3" s="85" t="s">
        <v>17</v>
      </c>
      <c r="N3" s="85" t="s">
        <v>18</v>
      </c>
      <c r="O3" s="85" t="s">
        <v>19</v>
      </c>
      <c r="P3" s="89">
        <v>1</v>
      </c>
      <c r="Q3" s="89">
        <v>2</v>
      </c>
      <c r="R3" s="89">
        <v>3</v>
      </c>
      <c r="S3" s="89">
        <v>4</v>
      </c>
      <c r="T3" s="89">
        <v>5</v>
      </c>
      <c r="U3" s="89">
        <v>6</v>
      </c>
      <c r="V3" s="89">
        <v>7</v>
      </c>
      <c r="W3" s="89">
        <v>8</v>
      </c>
      <c r="X3" s="89">
        <v>9</v>
      </c>
      <c r="Y3" s="89">
        <v>10</v>
      </c>
      <c r="Z3" s="89">
        <v>11</v>
      </c>
      <c r="AA3" s="89">
        <v>12</v>
      </c>
    </row>
    <row r="4" spans="1:40" ht="15">
      <c r="A4" s="63">
        <v>6.5</v>
      </c>
      <c r="B4" s="63">
        <v>0.28000000000000003</v>
      </c>
      <c r="C4" s="62" t="s">
        <v>491</v>
      </c>
      <c r="D4" s="75">
        <v>1</v>
      </c>
      <c r="E4" s="75">
        <v>1</v>
      </c>
      <c r="F4" s="80">
        <v>0.48667178954418333</v>
      </c>
      <c r="G4" s="84">
        <v>0.51</v>
      </c>
      <c r="H4" s="86">
        <v>0</v>
      </c>
      <c r="I4" s="86">
        <v>0</v>
      </c>
      <c r="J4" s="86">
        <v>8.0000000000000002E-3</v>
      </c>
      <c r="K4" s="86">
        <v>0</v>
      </c>
      <c r="L4" s="112">
        <v>0</v>
      </c>
      <c r="M4" s="86">
        <v>0</v>
      </c>
      <c r="N4" s="86">
        <v>1.7999999999999999E-2</v>
      </c>
      <c r="O4" s="87">
        <v>2E-3</v>
      </c>
      <c r="P4" s="90">
        <v>62842.09</v>
      </c>
      <c r="Q4" s="90">
        <v>98100.23</v>
      </c>
      <c r="R4" s="90">
        <v>101356.19</v>
      </c>
      <c r="S4" s="90">
        <v>95390.91</v>
      </c>
      <c r="T4" s="90">
        <v>102766.88</v>
      </c>
      <c r="U4" s="90">
        <v>108785.11</v>
      </c>
      <c r="V4" s="90">
        <v>135219.81</v>
      </c>
      <c r="W4" s="90">
        <v>137677.79</v>
      </c>
      <c r="X4" s="90">
        <v>121933.17</v>
      </c>
      <c r="Y4" s="90">
        <v>102660.49</v>
      </c>
      <c r="Z4" s="90">
        <v>96538.49</v>
      </c>
      <c r="AA4" s="90">
        <v>107281.88</v>
      </c>
      <c r="AC4"/>
      <c r="AD4" s="161"/>
      <c r="AE4"/>
      <c r="AF4"/>
      <c r="AG4"/>
      <c r="AH4"/>
      <c r="AI4"/>
      <c r="AJ4"/>
      <c r="AK4"/>
      <c r="AL4"/>
      <c r="AM4"/>
      <c r="AN4"/>
    </row>
    <row r="5" spans="1:40" ht="15">
      <c r="A5" s="63">
        <v>6.25</v>
      </c>
      <c r="B5" s="63">
        <v>0.3</v>
      </c>
      <c r="C5" s="62" t="s">
        <v>632</v>
      </c>
      <c r="D5" s="75">
        <v>1</v>
      </c>
      <c r="E5" s="75">
        <v>1</v>
      </c>
      <c r="F5" s="80">
        <v>18.706718151463679</v>
      </c>
      <c r="G5" s="84">
        <v>23.630000000000003</v>
      </c>
      <c r="H5" s="86">
        <v>0</v>
      </c>
      <c r="I5" s="86">
        <v>0.106</v>
      </c>
      <c r="J5" s="86">
        <v>0.13200000000000001</v>
      </c>
      <c r="K5" s="86">
        <v>0</v>
      </c>
      <c r="L5" s="112">
        <v>0</v>
      </c>
      <c r="M5" s="86">
        <v>0</v>
      </c>
      <c r="N5" s="86">
        <v>7.0999999999999994E-2</v>
      </c>
      <c r="O5" s="87">
        <v>1.03E-2</v>
      </c>
      <c r="P5" s="91">
        <v>3447664.4</v>
      </c>
      <c r="Q5" s="91">
        <v>3359620.84</v>
      </c>
      <c r="R5" s="91">
        <v>3415795.9800000004</v>
      </c>
      <c r="S5" s="91">
        <v>3087039.78</v>
      </c>
      <c r="T5" s="91">
        <v>3126176.76</v>
      </c>
      <c r="U5" s="91">
        <v>2870960.95</v>
      </c>
      <c r="V5" s="91">
        <v>3490261.69</v>
      </c>
      <c r="W5" s="91">
        <v>3530291.3600000003</v>
      </c>
      <c r="X5" s="91">
        <v>3409855.45</v>
      </c>
      <c r="Y5" s="91">
        <v>3079577.66</v>
      </c>
      <c r="Z5" s="91">
        <v>3011239.45</v>
      </c>
      <c r="AA5" s="91">
        <v>3112566.96</v>
      </c>
      <c r="AC5"/>
      <c r="AD5" s="161"/>
      <c r="AE5"/>
      <c r="AF5"/>
      <c r="AG5"/>
      <c r="AH5"/>
      <c r="AI5"/>
      <c r="AJ5"/>
      <c r="AK5"/>
      <c r="AL5"/>
      <c r="AM5"/>
      <c r="AN5"/>
    </row>
    <row r="6" spans="1:40" ht="15">
      <c r="A6" s="63">
        <v>6.4</v>
      </c>
      <c r="B6" s="63">
        <v>0.27</v>
      </c>
      <c r="C6" s="62" t="s">
        <v>782</v>
      </c>
      <c r="D6" s="75">
        <v>1</v>
      </c>
      <c r="E6" s="75">
        <v>1</v>
      </c>
      <c r="F6" s="80">
        <v>0.43264267700223386</v>
      </c>
      <c r="G6" s="84">
        <v>0.44999999999999996</v>
      </c>
      <c r="H6" s="86">
        <v>0</v>
      </c>
      <c r="I6" s="86">
        <v>6.4000000000000001E-2</v>
      </c>
      <c r="J6" s="86">
        <v>1.7000000000000001E-2</v>
      </c>
      <c r="K6" s="86">
        <v>0</v>
      </c>
      <c r="L6" s="112">
        <v>0</v>
      </c>
      <c r="M6" s="86">
        <v>0</v>
      </c>
      <c r="N6" s="86">
        <v>3.3000000000000002E-2</v>
      </c>
      <c r="O6" s="87">
        <v>2.8E-3</v>
      </c>
      <c r="P6" s="90">
        <v>233673.66</v>
      </c>
      <c r="Q6" s="90">
        <v>129837.1</v>
      </c>
      <c r="R6" s="90">
        <v>139830.41</v>
      </c>
      <c r="S6" s="90">
        <v>129286.6</v>
      </c>
      <c r="T6" s="90">
        <v>140155.72</v>
      </c>
      <c r="U6" s="90">
        <v>135794.19</v>
      </c>
      <c r="V6" s="90">
        <v>143696.84</v>
      </c>
      <c r="W6" s="90">
        <v>152946.37</v>
      </c>
      <c r="X6" s="90">
        <v>146207.54</v>
      </c>
      <c r="Y6" s="90">
        <v>141983.88</v>
      </c>
      <c r="Z6" s="90">
        <v>146407.84</v>
      </c>
      <c r="AA6" s="90">
        <v>161531.38</v>
      </c>
      <c r="AC6"/>
      <c r="AD6" s="161"/>
      <c r="AE6"/>
      <c r="AF6"/>
      <c r="AG6"/>
      <c r="AH6"/>
      <c r="AI6"/>
      <c r="AJ6"/>
      <c r="AK6"/>
      <c r="AL6"/>
      <c r="AM6"/>
      <c r="AN6"/>
    </row>
    <row r="7" spans="1:40" ht="15">
      <c r="A7" s="63">
        <v>6.4</v>
      </c>
      <c r="B7" s="63">
        <v>0.28999999999999998</v>
      </c>
      <c r="C7" s="62" t="s">
        <v>1088</v>
      </c>
      <c r="D7" s="75">
        <v>1</v>
      </c>
      <c r="E7" s="75">
        <v>1</v>
      </c>
      <c r="F7" s="80">
        <v>1.3148280709959448</v>
      </c>
      <c r="G7" s="84">
        <v>1.0999999999999999</v>
      </c>
      <c r="H7" s="86">
        <v>0</v>
      </c>
      <c r="I7" s="86">
        <v>0.05</v>
      </c>
      <c r="J7" s="86">
        <v>0.03</v>
      </c>
      <c r="K7" s="86">
        <v>0</v>
      </c>
      <c r="L7" s="112">
        <v>0</v>
      </c>
      <c r="M7" s="86">
        <v>0</v>
      </c>
      <c r="N7" s="86">
        <v>1.4999999999999999E-2</v>
      </c>
      <c r="O7" s="87">
        <v>9.4999999999999998E-3</v>
      </c>
      <c r="P7" s="90">
        <v>327811.24</v>
      </c>
      <c r="Q7" s="90">
        <v>365853.11</v>
      </c>
      <c r="R7" s="90">
        <v>398072.94</v>
      </c>
      <c r="S7" s="90">
        <v>354108.33</v>
      </c>
      <c r="T7" s="90">
        <v>374368.86</v>
      </c>
      <c r="U7" s="90">
        <v>341134.64</v>
      </c>
      <c r="V7" s="90">
        <v>383510.61</v>
      </c>
      <c r="W7" s="90">
        <v>414719.41</v>
      </c>
      <c r="X7" s="90">
        <v>390261.47</v>
      </c>
      <c r="Y7" s="90">
        <v>384588.79</v>
      </c>
      <c r="Z7" s="90">
        <v>377218.26</v>
      </c>
      <c r="AA7" s="90">
        <v>400687.6</v>
      </c>
      <c r="AC7"/>
      <c r="AD7" s="161"/>
      <c r="AE7"/>
      <c r="AF7"/>
      <c r="AG7"/>
      <c r="AH7"/>
      <c r="AI7"/>
      <c r="AJ7"/>
      <c r="AK7"/>
      <c r="AL7"/>
      <c r="AM7"/>
      <c r="AN7"/>
    </row>
    <row r="8" spans="1:40" ht="15">
      <c r="A8" s="63">
        <v>7</v>
      </c>
      <c r="B8" s="63">
        <v>0.28000000000000003</v>
      </c>
      <c r="C8" s="62" t="s">
        <v>305</v>
      </c>
      <c r="D8" s="75">
        <v>2</v>
      </c>
      <c r="E8" s="75">
        <v>2</v>
      </c>
      <c r="F8" s="80">
        <v>1.4768610866429299</v>
      </c>
      <c r="G8" s="84">
        <v>1.6099999999999999</v>
      </c>
      <c r="H8" s="86">
        <v>3.0000000000000001E-3</v>
      </c>
      <c r="I8" s="86">
        <v>6.7000000000000004E-2</v>
      </c>
      <c r="J8" s="86">
        <v>3.6999999999999998E-2</v>
      </c>
      <c r="K8" s="86">
        <v>0</v>
      </c>
      <c r="L8" s="112">
        <v>0</v>
      </c>
      <c r="M8" s="86">
        <v>1E-3</v>
      </c>
      <c r="N8" s="86">
        <v>0.11700000000000001</v>
      </c>
      <c r="O8" s="87">
        <v>1.43E-2</v>
      </c>
      <c r="P8" s="90">
        <v>270068.77</v>
      </c>
      <c r="Q8" s="90">
        <v>252582.88</v>
      </c>
      <c r="R8" s="90">
        <v>256405.19</v>
      </c>
      <c r="S8" s="90">
        <v>237555.96</v>
      </c>
      <c r="T8" s="90">
        <v>242885.41</v>
      </c>
      <c r="U8" s="90">
        <v>247009.05</v>
      </c>
      <c r="V8" s="90">
        <v>247520.61</v>
      </c>
      <c r="W8" s="90">
        <v>334020.90000000002</v>
      </c>
      <c r="X8" s="90">
        <v>304716.13</v>
      </c>
      <c r="Y8" s="90">
        <v>183049.41</v>
      </c>
      <c r="Z8" s="90">
        <v>246319.19</v>
      </c>
      <c r="AA8" s="90">
        <v>251619.78947272082</v>
      </c>
      <c r="AC8"/>
      <c r="AD8" s="161"/>
      <c r="AE8"/>
    </row>
    <row r="9" spans="1:40" ht="15">
      <c r="A9" s="63">
        <v>6.4</v>
      </c>
      <c r="B9" s="63">
        <v>0.18</v>
      </c>
      <c r="C9" s="62" t="s">
        <v>388</v>
      </c>
      <c r="D9" s="75">
        <v>3</v>
      </c>
      <c r="E9" s="75">
        <v>2</v>
      </c>
      <c r="F9" s="80">
        <v>3.7172978882578698</v>
      </c>
      <c r="G9" s="84">
        <v>4.1399999999999997</v>
      </c>
      <c r="H9" s="86">
        <v>0.01</v>
      </c>
      <c r="I9" s="86">
        <v>8.6999999999999994E-2</v>
      </c>
      <c r="J9" s="86">
        <v>2.4E-2</v>
      </c>
      <c r="K9" s="86">
        <v>0</v>
      </c>
      <c r="L9" s="112">
        <v>0</v>
      </c>
      <c r="M9" s="86">
        <v>6.0000000000000001E-3</v>
      </c>
      <c r="N9" s="86">
        <v>3.5000000000000003E-2</v>
      </c>
      <c r="O9" s="87">
        <v>1.46E-2</v>
      </c>
      <c r="P9" s="90">
        <v>681270.25</v>
      </c>
      <c r="Q9" s="90">
        <v>647998.35</v>
      </c>
      <c r="R9" s="90">
        <v>663817.81999999995</v>
      </c>
      <c r="S9" s="90">
        <v>593759.1</v>
      </c>
      <c r="T9" s="90">
        <v>632440.82999999996</v>
      </c>
      <c r="U9" s="90">
        <v>581542.68999999994</v>
      </c>
      <c r="V9" s="90">
        <v>533772.62</v>
      </c>
      <c r="W9" s="90">
        <v>756396.23</v>
      </c>
      <c r="X9" s="90">
        <v>713199.07</v>
      </c>
      <c r="Y9" s="90">
        <v>458882.21</v>
      </c>
      <c r="Z9" s="90">
        <v>624881.39</v>
      </c>
      <c r="AA9" s="90">
        <v>665186.9</v>
      </c>
      <c r="AC9"/>
      <c r="AD9" s="161"/>
      <c r="AE9"/>
    </row>
    <row r="10" spans="1:40" ht="15">
      <c r="A10" s="63">
        <v>7.25</v>
      </c>
      <c r="B10" s="63">
        <v>0.35</v>
      </c>
      <c r="C10" s="62" t="s">
        <v>406</v>
      </c>
      <c r="D10" s="75">
        <v>2</v>
      </c>
      <c r="E10" s="75">
        <v>2</v>
      </c>
      <c r="F10" s="80">
        <v>0.65809424114634096</v>
      </c>
      <c r="G10" s="84">
        <v>0.71000000000000008</v>
      </c>
      <c r="H10" s="86">
        <v>0.17299999999999999</v>
      </c>
      <c r="I10" s="86">
        <v>1E-3</v>
      </c>
      <c r="J10" s="86">
        <v>1.2999999999999999E-2</v>
      </c>
      <c r="K10" s="86">
        <v>1.7999999999999999E-2</v>
      </c>
      <c r="L10" s="112">
        <v>0</v>
      </c>
      <c r="M10" s="86">
        <v>0</v>
      </c>
      <c r="N10" s="86">
        <v>8.5000000000000006E-2</v>
      </c>
      <c r="O10" s="87">
        <v>2.0999999999999999E-3</v>
      </c>
      <c r="P10" s="90">
        <v>113942.96</v>
      </c>
      <c r="Q10" s="90">
        <v>104628.04</v>
      </c>
      <c r="R10" s="90">
        <v>73825.460000000006</v>
      </c>
      <c r="S10" s="90">
        <v>99821.79</v>
      </c>
      <c r="T10" s="90">
        <v>101778.95</v>
      </c>
      <c r="U10" s="90">
        <v>65516.34</v>
      </c>
      <c r="V10" s="90">
        <v>109273.55</v>
      </c>
      <c r="W10" s="90">
        <v>137196.62</v>
      </c>
      <c r="X10" s="90">
        <v>123985.52</v>
      </c>
      <c r="Y10" s="90">
        <v>86079.37</v>
      </c>
      <c r="Z10" s="90">
        <v>99301.62</v>
      </c>
      <c r="AA10" s="90">
        <v>112122.62</v>
      </c>
      <c r="AC10"/>
      <c r="AD10" s="161"/>
      <c r="AE10"/>
    </row>
    <row r="11" spans="1:40" ht="15">
      <c r="A11" s="63">
        <v>6</v>
      </c>
      <c r="B11" s="63">
        <v>0.22</v>
      </c>
      <c r="C11" s="62" t="s">
        <v>1156</v>
      </c>
      <c r="D11" s="75">
        <v>3</v>
      </c>
      <c r="E11" s="75">
        <v>2</v>
      </c>
      <c r="F11" s="80">
        <v>0.34364674284883318</v>
      </c>
      <c r="G11" s="84">
        <v>0.27999999999999997</v>
      </c>
      <c r="H11" s="86">
        <v>0</v>
      </c>
      <c r="I11" s="86">
        <v>5.0000000000000001E-3</v>
      </c>
      <c r="J11" s="86">
        <v>0</v>
      </c>
      <c r="K11" s="86">
        <v>0</v>
      </c>
      <c r="L11" s="112">
        <v>0</v>
      </c>
      <c r="M11" s="86">
        <v>0</v>
      </c>
      <c r="N11" s="86">
        <v>2.4E-2</v>
      </c>
      <c r="O11" s="87">
        <v>2.0000000000000001E-4</v>
      </c>
      <c r="P11" s="90">
        <v>75410.789999999994</v>
      </c>
      <c r="Q11" s="90">
        <v>72151.95</v>
      </c>
      <c r="R11" s="90">
        <v>105586.25</v>
      </c>
      <c r="S11" s="90">
        <v>70128.3</v>
      </c>
      <c r="T11" s="90">
        <v>67029.75</v>
      </c>
      <c r="U11" s="90">
        <v>106958.39</v>
      </c>
      <c r="V11" s="90">
        <v>58796.43</v>
      </c>
      <c r="W11" s="90">
        <v>83878.490000000005</v>
      </c>
      <c r="X11" s="90">
        <v>76293.960000000006</v>
      </c>
      <c r="Y11" s="90">
        <v>49027.51</v>
      </c>
      <c r="Z11" s="90">
        <v>66976.36</v>
      </c>
      <c r="AA11" s="90">
        <v>74771.73</v>
      </c>
      <c r="AC11"/>
      <c r="AD11" s="161"/>
      <c r="AE11"/>
    </row>
    <row r="12" spans="1:40" ht="15">
      <c r="A12" s="63">
        <v>7</v>
      </c>
      <c r="B12" s="63">
        <v>0.15</v>
      </c>
      <c r="C12" s="62" t="s">
        <v>224</v>
      </c>
      <c r="D12" s="75">
        <v>6</v>
      </c>
      <c r="E12" s="75">
        <v>3</v>
      </c>
      <c r="F12" s="80">
        <v>6.7870884166847203</v>
      </c>
      <c r="G12" s="84">
        <v>12.29</v>
      </c>
      <c r="H12" s="86">
        <v>3.1E-2</v>
      </c>
      <c r="I12" s="86">
        <v>5.5E-2</v>
      </c>
      <c r="J12" s="86">
        <v>6.4000000000000001E-2</v>
      </c>
      <c r="K12" s="86">
        <v>0</v>
      </c>
      <c r="L12" s="112">
        <v>0</v>
      </c>
      <c r="M12" s="86">
        <v>1.4E-2</v>
      </c>
      <c r="N12" s="86">
        <v>0</v>
      </c>
      <c r="O12" s="87">
        <v>5.45E-2</v>
      </c>
      <c r="P12" s="90">
        <v>1135585.1100000001</v>
      </c>
      <c r="Q12" s="90">
        <v>1088176.8500000001</v>
      </c>
      <c r="R12" s="90">
        <v>1055814.22</v>
      </c>
      <c r="S12" s="90">
        <v>976921.67</v>
      </c>
      <c r="T12" s="90">
        <v>1004799.66</v>
      </c>
      <c r="U12" s="90">
        <v>854343.92</v>
      </c>
      <c r="V12" s="90">
        <v>1077569.27</v>
      </c>
      <c r="W12" s="90">
        <v>1125268.1000000001</v>
      </c>
      <c r="X12" s="90">
        <v>1045968.91</v>
      </c>
      <c r="Y12" s="90">
        <v>992390.52</v>
      </c>
      <c r="Z12" s="90">
        <v>1000702.6518395552</v>
      </c>
      <c r="AA12" s="90">
        <v>1091118.43</v>
      </c>
      <c r="AC12"/>
      <c r="AD12" s="161"/>
      <c r="AE12"/>
    </row>
    <row r="13" spans="1:40" ht="15">
      <c r="A13" s="63">
        <v>6.25</v>
      </c>
      <c r="B13" s="63">
        <v>0.15</v>
      </c>
      <c r="C13" s="62" t="s">
        <v>342</v>
      </c>
      <c r="D13" s="75">
        <v>3</v>
      </c>
      <c r="E13" s="75">
        <v>3</v>
      </c>
      <c r="F13" s="80">
        <v>0.26964249394897433</v>
      </c>
      <c r="G13" s="84">
        <v>0.25</v>
      </c>
      <c r="H13" s="86">
        <v>0</v>
      </c>
      <c r="I13" s="86">
        <v>0</v>
      </c>
      <c r="J13" s="86">
        <v>1E-3</v>
      </c>
      <c r="K13" s="86">
        <v>0</v>
      </c>
      <c r="L13" s="112">
        <v>0</v>
      </c>
      <c r="M13" s="86">
        <v>1E-3</v>
      </c>
      <c r="N13" s="86">
        <v>1.2999999999999999E-2</v>
      </c>
      <c r="O13" s="87">
        <v>1.01E-2</v>
      </c>
      <c r="P13" s="90">
        <v>90906</v>
      </c>
      <c r="Q13" s="90">
        <v>82712</v>
      </c>
      <c r="R13" s="90">
        <v>88174</v>
      </c>
      <c r="S13" s="90">
        <v>80740</v>
      </c>
      <c r="T13" s="90">
        <v>81782</v>
      </c>
      <c r="U13" s="90">
        <v>83413</v>
      </c>
      <c r="V13" s="90">
        <v>89077</v>
      </c>
      <c r="W13" s="90">
        <v>94769</v>
      </c>
      <c r="X13" s="90">
        <v>89254</v>
      </c>
      <c r="Y13" s="90">
        <v>92433</v>
      </c>
      <c r="Z13" s="90">
        <v>88584</v>
      </c>
      <c r="AA13" s="90">
        <v>89741</v>
      </c>
      <c r="AC13"/>
      <c r="AD13" s="161"/>
      <c r="AE13"/>
    </row>
    <row r="14" spans="1:40" ht="15">
      <c r="A14" s="63">
        <v>5.5</v>
      </c>
      <c r="B14" s="63">
        <v>0.14000000000000001</v>
      </c>
      <c r="C14" s="62" t="s">
        <v>367</v>
      </c>
      <c r="D14" s="75">
        <v>6</v>
      </c>
      <c r="E14" s="75">
        <v>3</v>
      </c>
      <c r="F14" s="80">
        <v>0.37790855964765241</v>
      </c>
      <c r="G14" s="84">
        <v>0.42</v>
      </c>
      <c r="H14" s="86">
        <v>1.2999999999999999E-2</v>
      </c>
      <c r="I14" s="86">
        <v>1E-3</v>
      </c>
      <c r="J14" s="86">
        <v>2.1000000000000001E-2</v>
      </c>
      <c r="K14" s="86">
        <v>0</v>
      </c>
      <c r="L14" s="112">
        <v>0</v>
      </c>
      <c r="M14" s="86">
        <v>4.0000000000000001E-3</v>
      </c>
      <c r="N14" s="86">
        <v>0</v>
      </c>
      <c r="O14" s="87">
        <v>3.0000000000000001E-3</v>
      </c>
      <c r="P14" s="90">
        <v>81287</v>
      </c>
      <c r="Q14" s="90">
        <v>73384</v>
      </c>
      <c r="R14" s="90">
        <v>75745</v>
      </c>
      <c r="S14" s="90">
        <v>69004</v>
      </c>
      <c r="T14" s="90">
        <v>71148</v>
      </c>
      <c r="U14" s="90">
        <v>65157</v>
      </c>
      <c r="V14" s="90">
        <v>72706</v>
      </c>
      <c r="W14" s="90">
        <v>75623</v>
      </c>
      <c r="X14" s="90">
        <v>71653</v>
      </c>
      <c r="Y14" s="90">
        <v>72704</v>
      </c>
      <c r="Z14" s="90">
        <v>73784</v>
      </c>
      <c r="AA14" s="90">
        <v>78672</v>
      </c>
      <c r="AC14"/>
      <c r="AD14" s="161"/>
      <c r="AE14"/>
    </row>
    <row r="15" spans="1:40" ht="15">
      <c r="A15" s="63">
        <v>5.25</v>
      </c>
      <c r="B15" s="63">
        <v>0.11</v>
      </c>
      <c r="C15" s="62" t="s">
        <v>482</v>
      </c>
      <c r="D15" s="75">
        <v>3</v>
      </c>
      <c r="E15" s="75">
        <v>3</v>
      </c>
      <c r="F15" s="80">
        <v>0.47351760427130402</v>
      </c>
      <c r="G15" s="84">
        <v>0.43</v>
      </c>
      <c r="H15" s="86">
        <v>0</v>
      </c>
      <c r="I15" s="86">
        <v>1E-3</v>
      </c>
      <c r="J15" s="86">
        <v>0.01</v>
      </c>
      <c r="K15" s="86">
        <v>0</v>
      </c>
      <c r="L15" s="112">
        <v>0</v>
      </c>
      <c r="M15" s="86">
        <v>3.0000000000000001E-3</v>
      </c>
      <c r="N15" s="86">
        <v>0</v>
      </c>
      <c r="O15" s="87">
        <v>2E-3</v>
      </c>
      <c r="P15" s="90">
        <v>85971</v>
      </c>
      <c r="Q15" s="90">
        <v>76928</v>
      </c>
      <c r="R15" s="90">
        <v>83309</v>
      </c>
      <c r="S15" s="90">
        <v>77147</v>
      </c>
      <c r="T15" s="90">
        <v>81412</v>
      </c>
      <c r="U15" s="90">
        <v>71487</v>
      </c>
      <c r="V15" s="90">
        <v>83446</v>
      </c>
      <c r="W15" s="90">
        <v>108187</v>
      </c>
      <c r="X15" s="90">
        <v>84062</v>
      </c>
      <c r="Y15" s="90">
        <v>84711</v>
      </c>
      <c r="Z15" s="90">
        <v>84523</v>
      </c>
      <c r="AA15" s="90">
        <v>89241</v>
      </c>
      <c r="AC15"/>
      <c r="AD15" s="161"/>
      <c r="AE15"/>
    </row>
    <row r="16" spans="1:40" ht="15">
      <c r="A16" s="63">
        <v>7</v>
      </c>
      <c r="B16" s="63">
        <v>0.16</v>
      </c>
      <c r="C16" s="62" t="s">
        <v>544</v>
      </c>
      <c r="D16" s="75">
        <v>6</v>
      </c>
      <c r="E16" s="75">
        <v>3</v>
      </c>
      <c r="F16" s="80">
        <v>1.060895257151568</v>
      </c>
      <c r="G16" s="84">
        <v>1.25</v>
      </c>
      <c r="H16" s="86">
        <v>7.0000000000000001E-3</v>
      </c>
      <c r="I16" s="86">
        <v>2E-3</v>
      </c>
      <c r="J16" s="86">
        <v>8.9999999999999993E-3</v>
      </c>
      <c r="K16" s="86">
        <v>0</v>
      </c>
      <c r="L16" s="112">
        <v>0</v>
      </c>
      <c r="M16" s="86">
        <v>8.9999999999999993E-3</v>
      </c>
      <c r="N16" s="86">
        <v>4.0000000000000001E-3</v>
      </c>
      <c r="O16" s="87">
        <v>1.52E-2</v>
      </c>
      <c r="P16" s="90">
        <v>166611</v>
      </c>
      <c r="Q16" s="90">
        <v>149970</v>
      </c>
      <c r="R16" s="90">
        <v>156387</v>
      </c>
      <c r="S16" s="90">
        <v>155645</v>
      </c>
      <c r="T16" s="90">
        <v>163469</v>
      </c>
      <c r="U16" s="90">
        <v>148985</v>
      </c>
      <c r="V16" s="90">
        <v>217429</v>
      </c>
      <c r="W16" s="90">
        <v>246950</v>
      </c>
      <c r="X16" s="90">
        <v>199246</v>
      </c>
      <c r="Y16" s="90">
        <v>166341</v>
      </c>
      <c r="Z16" s="90">
        <v>157207</v>
      </c>
      <c r="AA16" s="90">
        <v>166704</v>
      </c>
      <c r="AC16"/>
      <c r="AD16" s="161"/>
      <c r="AE16"/>
    </row>
    <row r="17" spans="1:31" ht="15">
      <c r="A17" s="63">
        <v>5.5</v>
      </c>
      <c r="B17" s="63">
        <v>0.17</v>
      </c>
      <c r="C17" s="62" t="s">
        <v>804</v>
      </c>
      <c r="D17" s="75">
        <v>3</v>
      </c>
      <c r="E17" s="75">
        <v>3</v>
      </c>
      <c r="F17" s="80">
        <v>2.4013160656673835</v>
      </c>
      <c r="G17" s="84">
        <v>1.95</v>
      </c>
      <c r="H17" s="86">
        <v>8.9999999999999993E-3</v>
      </c>
      <c r="I17" s="86">
        <v>7.0000000000000007E-2</v>
      </c>
      <c r="J17" s="86">
        <v>5.0000000000000001E-3</v>
      </c>
      <c r="K17" s="86">
        <v>0</v>
      </c>
      <c r="L17" s="112">
        <v>0</v>
      </c>
      <c r="M17" s="86">
        <v>0</v>
      </c>
      <c r="N17" s="86">
        <v>7.0000000000000001E-3</v>
      </c>
      <c r="O17" s="87">
        <v>7.7000000000000002E-3</v>
      </c>
      <c r="P17" s="90">
        <v>498028</v>
      </c>
      <c r="Q17" s="90">
        <v>470826</v>
      </c>
      <c r="R17" s="90">
        <v>506198</v>
      </c>
      <c r="S17" s="90">
        <v>453575</v>
      </c>
      <c r="T17" s="90">
        <v>472369</v>
      </c>
      <c r="U17" s="90">
        <v>426226</v>
      </c>
      <c r="V17" s="90">
        <v>488206</v>
      </c>
      <c r="W17" s="90">
        <v>513461</v>
      </c>
      <c r="X17" s="90">
        <v>487186</v>
      </c>
      <c r="Y17" s="90">
        <v>483694</v>
      </c>
      <c r="Z17" s="90">
        <v>457383</v>
      </c>
      <c r="AA17" s="90">
        <v>518309</v>
      </c>
      <c r="AC17"/>
      <c r="AD17" s="161"/>
      <c r="AE17"/>
    </row>
    <row r="18" spans="1:31" ht="15">
      <c r="A18" s="63">
        <v>5.25</v>
      </c>
      <c r="B18" s="63">
        <v>0.15</v>
      </c>
      <c r="C18" s="62" t="s">
        <v>996</v>
      </c>
      <c r="D18" s="75">
        <v>3</v>
      </c>
      <c r="E18" s="75">
        <v>3</v>
      </c>
      <c r="F18" s="80">
        <v>1.2528018184353276</v>
      </c>
      <c r="G18" s="84">
        <v>1.17</v>
      </c>
      <c r="H18" s="86">
        <v>0</v>
      </c>
      <c r="I18" s="86">
        <v>0.107</v>
      </c>
      <c r="J18" s="86">
        <v>2.1000000000000001E-2</v>
      </c>
      <c r="K18" s="86">
        <v>0</v>
      </c>
      <c r="L18" s="112">
        <v>0</v>
      </c>
      <c r="M18" s="86">
        <v>2E-3</v>
      </c>
      <c r="N18" s="86">
        <v>1.2999999999999999E-2</v>
      </c>
      <c r="O18" s="87">
        <v>4.0000000000000001E-3</v>
      </c>
      <c r="P18" s="90">
        <v>222021</v>
      </c>
      <c r="Q18" s="90">
        <v>205918</v>
      </c>
      <c r="R18" s="90">
        <v>221795</v>
      </c>
      <c r="S18" s="90">
        <v>199623</v>
      </c>
      <c r="T18" s="90">
        <v>206366</v>
      </c>
      <c r="U18" s="90">
        <v>183631</v>
      </c>
      <c r="V18" s="90">
        <v>224226</v>
      </c>
      <c r="W18" s="90">
        <v>237989</v>
      </c>
      <c r="X18" s="90">
        <v>217638</v>
      </c>
      <c r="Y18" s="90">
        <v>205656</v>
      </c>
      <c r="Z18" s="90">
        <v>207537</v>
      </c>
      <c r="AA18" s="90">
        <v>226312</v>
      </c>
      <c r="AC18"/>
      <c r="AD18" s="161"/>
      <c r="AE18"/>
    </row>
    <row r="19" spans="1:31" ht="15">
      <c r="A19" s="63">
        <v>7.75</v>
      </c>
      <c r="B19" s="63">
        <v>0.2</v>
      </c>
      <c r="C19" s="62" t="s">
        <v>287</v>
      </c>
      <c r="D19" s="75">
        <v>2</v>
      </c>
      <c r="E19" s="75">
        <v>4</v>
      </c>
      <c r="F19" s="80">
        <v>1.3391914785158989</v>
      </c>
      <c r="G19" s="84">
        <v>1.41</v>
      </c>
      <c r="H19" s="86">
        <v>3.0000000000000001E-3</v>
      </c>
      <c r="I19" s="86">
        <v>3.0000000000000001E-3</v>
      </c>
      <c r="J19" s="86">
        <v>2.1000000000000001E-2</v>
      </c>
      <c r="K19" s="86">
        <v>0.52400000000000002</v>
      </c>
      <c r="L19" s="112">
        <v>0</v>
      </c>
      <c r="M19" s="86">
        <v>5.0000000000000001E-3</v>
      </c>
      <c r="N19" s="86">
        <v>3.4000000000000002E-2</v>
      </c>
      <c r="O19" s="87">
        <v>1.2699999999999999E-2</v>
      </c>
      <c r="P19" s="90">
        <v>214304.58</v>
      </c>
      <c r="Q19" s="90">
        <v>221171.64</v>
      </c>
      <c r="R19" s="90">
        <v>206518.94</v>
      </c>
      <c r="S19" s="90">
        <v>189408.94</v>
      </c>
      <c r="T19" s="90">
        <v>189849.08</v>
      </c>
      <c r="U19" s="90">
        <v>209193.12</v>
      </c>
      <c r="V19" s="90">
        <v>304083.20000000001</v>
      </c>
      <c r="W19" s="90">
        <v>305737.49</v>
      </c>
      <c r="X19" s="90">
        <v>257124.88</v>
      </c>
      <c r="Y19" s="90">
        <v>207254.05</v>
      </c>
      <c r="Z19" s="90">
        <v>201719.56</v>
      </c>
      <c r="AA19" s="90">
        <v>220804.38</v>
      </c>
      <c r="AC19"/>
      <c r="AD19" s="161"/>
      <c r="AE19"/>
    </row>
    <row r="20" spans="1:31" ht="15">
      <c r="A20" s="63">
        <v>7.75</v>
      </c>
      <c r="B20" s="63">
        <v>0.3</v>
      </c>
      <c r="C20" s="62" t="s">
        <v>672</v>
      </c>
      <c r="D20" s="75">
        <v>2</v>
      </c>
      <c r="E20" s="75">
        <v>4</v>
      </c>
      <c r="F20" s="80">
        <v>5.2264699241108961</v>
      </c>
      <c r="G20" s="84">
        <v>6.2799999999999994</v>
      </c>
      <c r="H20" s="86">
        <v>1.7999999999999999E-2</v>
      </c>
      <c r="I20" s="86">
        <v>6.9000000000000006E-2</v>
      </c>
      <c r="J20" s="86">
        <v>3.9E-2</v>
      </c>
      <c r="K20" s="86">
        <v>7.0000000000000001E-3</v>
      </c>
      <c r="L20" s="112">
        <v>0</v>
      </c>
      <c r="M20" s="86">
        <v>0</v>
      </c>
      <c r="N20" s="86">
        <v>0.14699999999999999</v>
      </c>
      <c r="O20" s="87">
        <v>3.1300000000000001E-2</v>
      </c>
      <c r="P20" s="90">
        <v>985805.86</v>
      </c>
      <c r="Q20" s="90">
        <v>1033149.4399999999</v>
      </c>
      <c r="R20" s="90">
        <v>970961.3</v>
      </c>
      <c r="S20" s="90">
        <v>830908.24</v>
      </c>
      <c r="T20" s="90">
        <v>897875.85</v>
      </c>
      <c r="U20" s="90">
        <v>875013.87</v>
      </c>
      <c r="V20" s="90">
        <v>1225931.3500000001</v>
      </c>
      <c r="W20" s="90">
        <v>1317566.23</v>
      </c>
      <c r="X20" s="90">
        <v>1171607.67</v>
      </c>
      <c r="Y20" s="90">
        <v>921856.94</v>
      </c>
      <c r="Z20" s="90">
        <v>894123.02</v>
      </c>
      <c r="AA20" s="90">
        <v>970278.89</v>
      </c>
      <c r="AC20"/>
      <c r="AD20" s="161"/>
      <c r="AE20"/>
    </row>
    <row r="21" spans="1:31" ht="15">
      <c r="A21" s="63">
        <v>7.5</v>
      </c>
      <c r="B21" s="63">
        <v>0.2</v>
      </c>
      <c r="C21" s="62" t="s">
        <v>876</v>
      </c>
      <c r="D21" s="75">
        <v>2</v>
      </c>
      <c r="E21" s="75">
        <v>4</v>
      </c>
      <c r="F21" s="80">
        <v>1.7201479735427867</v>
      </c>
      <c r="G21" s="84">
        <v>1.63</v>
      </c>
      <c r="H21" s="86">
        <v>7.3999999999999996E-2</v>
      </c>
      <c r="I21" s="86">
        <v>1E-3</v>
      </c>
      <c r="J21" s="86">
        <v>4.5999999999999999E-2</v>
      </c>
      <c r="K21" s="86">
        <v>0.224</v>
      </c>
      <c r="L21" s="112">
        <v>0</v>
      </c>
      <c r="M21" s="86">
        <v>2E-3</v>
      </c>
      <c r="N21" s="86">
        <v>6.6000000000000003E-2</v>
      </c>
      <c r="O21" s="87">
        <v>2.5000000000000001E-2</v>
      </c>
      <c r="P21" s="90">
        <v>277279.11</v>
      </c>
      <c r="Q21" s="90">
        <v>267469.8</v>
      </c>
      <c r="R21" s="90">
        <v>263045.49</v>
      </c>
      <c r="S21" s="90">
        <v>238107.57</v>
      </c>
      <c r="T21" s="90">
        <v>265747.90000000002</v>
      </c>
      <c r="U21" s="90">
        <v>244297.17</v>
      </c>
      <c r="V21" s="90">
        <v>392675.86</v>
      </c>
      <c r="W21" s="90">
        <v>416343.69</v>
      </c>
      <c r="X21" s="90">
        <v>343135.03</v>
      </c>
      <c r="Y21" s="90">
        <v>279599.74</v>
      </c>
      <c r="Z21" s="90">
        <v>272094.01</v>
      </c>
      <c r="AA21" s="90">
        <v>275930.74</v>
      </c>
      <c r="AC21"/>
      <c r="AD21" s="161"/>
      <c r="AE21"/>
    </row>
    <row r="22" spans="1:31" ht="15">
      <c r="A22" s="63">
        <v>7.75</v>
      </c>
      <c r="B22" s="63">
        <v>0.18</v>
      </c>
      <c r="C22" s="62" t="s">
        <v>918</v>
      </c>
      <c r="D22" s="75">
        <v>2</v>
      </c>
      <c r="E22" s="75">
        <v>4</v>
      </c>
      <c r="F22" s="80">
        <v>1.2058782569111459</v>
      </c>
      <c r="G22" s="84">
        <v>1.6400000000000001</v>
      </c>
      <c r="H22" s="86">
        <v>8.4000000000000005E-2</v>
      </c>
      <c r="I22" s="86">
        <v>0</v>
      </c>
      <c r="J22" s="86">
        <v>6.0000000000000001E-3</v>
      </c>
      <c r="K22" s="86">
        <v>0</v>
      </c>
      <c r="L22" s="112">
        <v>0</v>
      </c>
      <c r="M22" s="86">
        <v>0.01</v>
      </c>
      <c r="N22" s="86">
        <v>1.7999999999999999E-2</v>
      </c>
      <c r="O22" s="87">
        <v>9.7000000000000003E-3</v>
      </c>
      <c r="P22" s="90">
        <v>298959.84000000003</v>
      </c>
      <c r="Q22" s="90">
        <v>289999.96000000002</v>
      </c>
      <c r="R22" s="90">
        <v>292517.42</v>
      </c>
      <c r="S22" s="90">
        <v>264745.89</v>
      </c>
      <c r="T22" s="90">
        <v>285273.17</v>
      </c>
      <c r="U22" s="90">
        <v>329187.14</v>
      </c>
      <c r="V22" s="90">
        <v>475861.4</v>
      </c>
      <c r="W22" s="90">
        <v>504700.29</v>
      </c>
      <c r="X22" s="90">
        <v>428644.89</v>
      </c>
      <c r="Y22" s="90">
        <v>311999.71999999997</v>
      </c>
      <c r="Z22" s="90">
        <v>262283.84999999998</v>
      </c>
      <c r="AA22" s="90">
        <v>287416.65000000002</v>
      </c>
      <c r="AD22" s="161"/>
      <c r="AE22"/>
    </row>
    <row r="23" spans="1:31" ht="15">
      <c r="A23" s="63">
        <v>7</v>
      </c>
      <c r="B23" s="63">
        <v>0.19</v>
      </c>
      <c r="C23" s="62" t="s">
        <v>179</v>
      </c>
      <c r="D23" s="75">
        <v>4</v>
      </c>
      <c r="E23" s="75">
        <v>5</v>
      </c>
      <c r="F23" s="80">
        <v>0.87881034582871465</v>
      </c>
      <c r="G23" s="84">
        <v>0.67</v>
      </c>
      <c r="H23" s="86">
        <v>0</v>
      </c>
      <c r="I23" s="86">
        <v>0</v>
      </c>
      <c r="J23" s="86">
        <v>4.4999999999999998E-2</v>
      </c>
      <c r="K23" s="86">
        <v>2E-3</v>
      </c>
      <c r="L23" s="112">
        <v>0</v>
      </c>
      <c r="M23" s="86">
        <v>0</v>
      </c>
      <c r="N23" s="86">
        <v>3.1E-2</v>
      </c>
      <c r="O23" s="87">
        <v>2.3800000000000002E-2</v>
      </c>
      <c r="P23" s="90">
        <v>133625</v>
      </c>
      <c r="Q23" s="90">
        <v>121205</v>
      </c>
      <c r="R23" s="90">
        <v>125261</v>
      </c>
      <c r="S23" s="90">
        <v>117748</v>
      </c>
      <c r="T23" s="90">
        <v>125952</v>
      </c>
      <c r="U23" s="90">
        <v>113371</v>
      </c>
      <c r="V23" s="90">
        <v>174436</v>
      </c>
      <c r="W23" s="90">
        <v>205602</v>
      </c>
      <c r="X23" s="90">
        <v>157110</v>
      </c>
      <c r="Y23" s="90">
        <v>136020</v>
      </c>
      <c r="Z23" s="90">
        <v>130633</v>
      </c>
      <c r="AA23" s="90">
        <v>138372</v>
      </c>
      <c r="AD23" s="161"/>
      <c r="AE23"/>
    </row>
    <row r="24" spans="1:31" ht="15">
      <c r="A24" s="63">
        <v>7.25</v>
      </c>
      <c r="B24" s="63">
        <v>0.16</v>
      </c>
      <c r="C24" s="62" t="s">
        <v>377</v>
      </c>
      <c r="D24" s="75">
        <v>4</v>
      </c>
      <c r="E24" s="75">
        <v>5</v>
      </c>
      <c r="F24" s="80">
        <v>0.32323466883485358</v>
      </c>
      <c r="G24" s="84">
        <v>0.41000000000000003</v>
      </c>
      <c r="H24" s="86">
        <v>0</v>
      </c>
      <c r="I24" s="86">
        <v>0</v>
      </c>
      <c r="J24" s="86">
        <v>7.0000000000000001E-3</v>
      </c>
      <c r="K24" s="86">
        <v>0</v>
      </c>
      <c r="L24" s="112">
        <v>0</v>
      </c>
      <c r="M24" s="86">
        <v>3.0000000000000001E-3</v>
      </c>
      <c r="N24" s="86">
        <v>0</v>
      </c>
      <c r="O24" s="87">
        <v>1.11E-2</v>
      </c>
      <c r="P24" s="90">
        <v>43165.04</v>
      </c>
      <c r="Q24" s="90">
        <v>37922.379999999997</v>
      </c>
      <c r="R24" s="90">
        <v>41788.61</v>
      </c>
      <c r="S24" s="90">
        <v>38545.79</v>
      </c>
      <c r="T24" s="90">
        <v>40138.639999999999</v>
      </c>
      <c r="U24" s="90">
        <v>35669.15</v>
      </c>
      <c r="V24" s="90">
        <v>50190.85</v>
      </c>
      <c r="W24" s="90">
        <v>59186.6</v>
      </c>
      <c r="X24" s="90">
        <v>51726.58</v>
      </c>
      <c r="Y24" s="90">
        <v>45866.57</v>
      </c>
      <c r="Z24" s="90">
        <v>51252.7</v>
      </c>
      <c r="AA24" s="90">
        <v>48307.519999999997</v>
      </c>
      <c r="AD24" s="161"/>
      <c r="AE24"/>
    </row>
    <row r="25" spans="1:31" ht="15">
      <c r="A25" s="63">
        <v>7.25</v>
      </c>
      <c r="B25" s="63">
        <v>0.15</v>
      </c>
      <c r="C25" s="62" t="s">
        <v>445</v>
      </c>
      <c r="D25" s="106">
        <v>2</v>
      </c>
      <c r="E25" s="106">
        <v>5</v>
      </c>
      <c r="F25" s="80">
        <v>1.241205256860709</v>
      </c>
      <c r="G25" s="84">
        <v>1.54</v>
      </c>
      <c r="H25" s="86">
        <v>1E-3</v>
      </c>
      <c r="I25" s="86">
        <v>4.4999999999999998E-2</v>
      </c>
      <c r="J25" s="86">
        <v>2.4E-2</v>
      </c>
      <c r="K25" s="86">
        <v>0.22500000000000001</v>
      </c>
      <c r="L25" s="112">
        <v>0</v>
      </c>
      <c r="M25" s="86">
        <v>6.0000000000000001E-3</v>
      </c>
      <c r="N25" s="86">
        <v>6.0000000000000001E-3</v>
      </c>
      <c r="O25" s="87">
        <v>2.2100000000000002E-2</v>
      </c>
      <c r="P25" s="90">
        <v>239860.26</v>
      </c>
      <c r="Q25" s="90">
        <v>227568.05</v>
      </c>
      <c r="R25" s="90">
        <v>231069.91</v>
      </c>
      <c r="S25" s="90">
        <v>207970.95</v>
      </c>
      <c r="T25" s="90">
        <v>218604.62</v>
      </c>
      <c r="U25" s="90">
        <v>204688.76</v>
      </c>
      <c r="V25" s="90">
        <v>269245.28000000003</v>
      </c>
      <c r="W25" s="90">
        <v>299332.42</v>
      </c>
      <c r="X25" s="90">
        <v>252866.53</v>
      </c>
      <c r="Y25" s="90">
        <v>227778.91</v>
      </c>
      <c r="Z25" s="90">
        <v>230803.99</v>
      </c>
      <c r="AA25" s="90">
        <v>247409.65</v>
      </c>
      <c r="AD25" s="161"/>
      <c r="AE25"/>
    </row>
    <row r="26" spans="1:31" ht="15">
      <c r="A26" s="63">
        <v>7.25</v>
      </c>
      <c r="B26" s="63">
        <v>0.21</v>
      </c>
      <c r="C26" s="62" t="s">
        <v>620</v>
      </c>
      <c r="D26" s="75">
        <v>4</v>
      </c>
      <c r="E26" s="75">
        <v>5</v>
      </c>
      <c r="F26" s="80">
        <v>0.52630675860008136</v>
      </c>
      <c r="G26" s="84">
        <v>0.62</v>
      </c>
      <c r="H26" s="86">
        <v>0</v>
      </c>
      <c r="I26" s="86">
        <v>0</v>
      </c>
      <c r="J26" s="86">
        <v>1E-3</v>
      </c>
      <c r="K26" s="86">
        <v>0</v>
      </c>
      <c r="L26" s="112">
        <v>0</v>
      </c>
      <c r="M26" s="86">
        <v>7.0000000000000001E-3</v>
      </c>
      <c r="N26" s="86">
        <v>5.0000000000000001E-3</v>
      </c>
      <c r="O26" s="87">
        <v>1.8800000000000001E-2</v>
      </c>
      <c r="P26" s="90">
        <v>76602.81</v>
      </c>
      <c r="Q26" s="90">
        <v>67188.2</v>
      </c>
      <c r="R26" s="90">
        <v>71229.320000000007</v>
      </c>
      <c r="S26" s="90">
        <v>65126.68</v>
      </c>
      <c r="T26" s="90">
        <v>64375.19</v>
      </c>
      <c r="U26" s="90">
        <v>60330.81</v>
      </c>
      <c r="V26" s="90">
        <v>75936.39</v>
      </c>
      <c r="W26" s="90">
        <v>84017.81</v>
      </c>
      <c r="X26" s="90">
        <v>83600.88</v>
      </c>
      <c r="Y26" s="90">
        <v>75530.570000000007</v>
      </c>
      <c r="Z26" s="90">
        <v>76608.509999999995</v>
      </c>
      <c r="AA26" s="90">
        <v>76428.05</v>
      </c>
      <c r="AD26" s="161"/>
      <c r="AE26"/>
    </row>
    <row r="27" spans="1:31" ht="15">
      <c r="A27" s="63">
        <v>6.5</v>
      </c>
      <c r="B27" s="63">
        <v>0.18</v>
      </c>
      <c r="C27" s="62" t="s">
        <v>849</v>
      </c>
      <c r="D27" s="106">
        <v>4</v>
      </c>
      <c r="E27" s="106">
        <v>5</v>
      </c>
      <c r="F27" s="80">
        <v>0.68332325759034784</v>
      </c>
      <c r="G27" s="84">
        <v>0.76</v>
      </c>
      <c r="H27" s="86">
        <v>4.9000000000000002E-2</v>
      </c>
      <c r="I27" s="86">
        <v>1E-3</v>
      </c>
      <c r="J27" s="86">
        <v>3.0000000000000001E-3</v>
      </c>
      <c r="K27" s="86">
        <v>0</v>
      </c>
      <c r="L27" s="112">
        <v>0</v>
      </c>
      <c r="M27" s="86">
        <v>0</v>
      </c>
      <c r="N27" s="86">
        <v>0</v>
      </c>
      <c r="O27" s="87">
        <v>1.09E-2</v>
      </c>
      <c r="P27" s="90">
        <v>96160</v>
      </c>
      <c r="Q27" s="90">
        <v>88483</v>
      </c>
      <c r="R27" s="90">
        <v>92646</v>
      </c>
      <c r="S27" s="90">
        <v>86120</v>
      </c>
      <c r="T27" s="90">
        <v>87707</v>
      </c>
      <c r="U27" s="90">
        <v>78599</v>
      </c>
      <c r="V27" s="90">
        <v>93204</v>
      </c>
      <c r="W27" s="90">
        <v>98430</v>
      </c>
      <c r="X27" s="90">
        <v>92015</v>
      </c>
      <c r="Y27" s="90">
        <v>95598</v>
      </c>
      <c r="Z27" s="90">
        <v>94028</v>
      </c>
      <c r="AA27" s="90">
        <v>100734</v>
      </c>
      <c r="AD27" s="161"/>
      <c r="AE27"/>
    </row>
    <row r="28" spans="1:31" ht="15">
      <c r="A28" s="63">
        <v>7</v>
      </c>
      <c r="B28" s="63">
        <v>0.19</v>
      </c>
      <c r="C28" s="62" t="s">
        <v>1138</v>
      </c>
      <c r="D28" s="75">
        <v>4</v>
      </c>
      <c r="E28" s="75">
        <v>5</v>
      </c>
      <c r="F28" s="80">
        <v>0.44069650082493228</v>
      </c>
      <c r="G28" s="84">
        <v>0.5</v>
      </c>
      <c r="H28" s="86">
        <v>0</v>
      </c>
      <c r="I28" s="86">
        <v>0</v>
      </c>
      <c r="J28" s="86">
        <v>8.9999999999999993E-3</v>
      </c>
      <c r="K28" s="86">
        <v>0</v>
      </c>
      <c r="L28" s="112">
        <v>0</v>
      </c>
      <c r="M28" s="86">
        <v>0</v>
      </c>
      <c r="N28" s="86">
        <v>8.9999999999999993E-3</v>
      </c>
      <c r="O28" s="87">
        <v>1.67E-2</v>
      </c>
      <c r="P28" s="90">
        <v>65806</v>
      </c>
      <c r="Q28" s="90">
        <v>62743</v>
      </c>
      <c r="R28" s="90">
        <v>66229</v>
      </c>
      <c r="S28" s="90">
        <v>60819</v>
      </c>
      <c r="T28" s="90">
        <v>62000</v>
      </c>
      <c r="U28" s="90">
        <v>57162</v>
      </c>
      <c r="V28" s="90">
        <v>72355</v>
      </c>
      <c r="W28" s="90">
        <v>78391</v>
      </c>
      <c r="X28" s="90">
        <v>73526</v>
      </c>
      <c r="Y28" s="90">
        <v>66690</v>
      </c>
      <c r="Z28" s="90">
        <v>66861</v>
      </c>
      <c r="AA28" s="90">
        <v>69479</v>
      </c>
      <c r="AD28" s="161"/>
      <c r="AE28"/>
    </row>
    <row r="29" spans="1:31" ht="15">
      <c r="A29" s="63">
        <v>8</v>
      </c>
      <c r="B29" s="63">
        <v>0.15</v>
      </c>
      <c r="C29" s="62" t="s">
        <v>250</v>
      </c>
      <c r="D29" s="75">
        <v>4</v>
      </c>
      <c r="E29" s="75">
        <v>6</v>
      </c>
      <c r="F29" s="80">
        <v>3.0937925766961087</v>
      </c>
      <c r="G29" s="84">
        <v>4.38</v>
      </c>
      <c r="H29" s="86">
        <v>0</v>
      </c>
      <c r="I29" s="86">
        <v>0.04</v>
      </c>
      <c r="J29" s="86">
        <v>2.3E-2</v>
      </c>
      <c r="K29" s="86">
        <v>0</v>
      </c>
      <c r="L29" s="112">
        <v>0</v>
      </c>
      <c r="M29" s="86">
        <v>2.5000000000000001E-2</v>
      </c>
      <c r="N29" s="86">
        <v>0</v>
      </c>
      <c r="O29" s="87">
        <v>2.2700000000000001E-2</v>
      </c>
      <c r="P29" s="90">
        <v>623299.15</v>
      </c>
      <c r="Q29" s="90">
        <v>638603.31000000006</v>
      </c>
      <c r="R29" s="90">
        <v>600666.76</v>
      </c>
      <c r="S29" s="90">
        <v>593963.39</v>
      </c>
      <c r="T29" s="90">
        <v>625061.94999999995</v>
      </c>
      <c r="U29" s="90">
        <v>697509.09</v>
      </c>
      <c r="V29" s="90">
        <v>1077392.42</v>
      </c>
      <c r="W29" s="90">
        <v>1281322.1100000001</v>
      </c>
      <c r="X29" s="90">
        <v>1029995.64</v>
      </c>
      <c r="Y29" s="90">
        <v>773345.8</v>
      </c>
      <c r="Z29" s="90">
        <v>566022.59</v>
      </c>
      <c r="AA29" s="90">
        <v>585837.41</v>
      </c>
      <c r="AD29" s="161"/>
      <c r="AE29"/>
    </row>
    <row r="30" spans="1:31" ht="15">
      <c r="A30" s="63">
        <v>6</v>
      </c>
      <c r="B30" s="63">
        <v>0.16</v>
      </c>
      <c r="C30" s="62" t="s">
        <v>216</v>
      </c>
      <c r="D30" s="106">
        <v>5</v>
      </c>
      <c r="E30" s="106">
        <v>7</v>
      </c>
      <c r="F30" s="80">
        <v>0.39599659769637247</v>
      </c>
      <c r="G30" s="84">
        <v>0.44999999999999996</v>
      </c>
      <c r="H30" s="86">
        <v>0</v>
      </c>
      <c r="I30" s="86">
        <v>0</v>
      </c>
      <c r="J30" s="86">
        <v>6.0000000000000001E-3</v>
      </c>
      <c r="K30" s="86">
        <v>0</v>
      </c>
      <c r="L30" s="112">
        <v>0</v>
      </c>
      <c r="M30" s="86">
        <v>5.0000000000000001E-3</v>
      </c>
      <c r="N30" s="86">
        <v>1.0999999999999999E-2</v>
      </c>
      <c r="O30" s="87">
        <v>4.1000000000000003E-3</v>
      </c>
      <c r="P30" s="90">
        <v>48806.02</v>
      </c>
      <c r="Q30" s="90">
        <v>44984.02</v>
      </c>
      <c r="R30" s="90">
        <v>46027.08</v>
      </c>
      <c r="S30" s="90">
        <v>42579.9</v>
      </c>
      <c r="T30" s="90">
        <v>45884.97</v>
      </c>
      <c r="U30" s="90">
        <v>54134.113600810022</v>
      </c>
      <c r="V30" s="90">
        <v>42065.490174661434</v>
      </c>
      <c r="W30" s="90">
        <v>55656.01</v>
      </c>
      <c r="X30" s="90">
        <v>51831.96</v>
      </c>
      <c r="Y30" s="90">
        <v>48199.09</v>
      </c>
      <c r="Z30" s="90">
        <v>48139.88</v>
      </c>
      <c r="AA30" s="90">
        <v>52065.89</v>
      </c>
      <c r="AD30" s="161"/>
      <c r="AE30"/>
    </row>
    <row r="31" spans="1:31" ht="15">
      <c r="A31" s="63">
        <v>5.5</v>
      </c>
      <c r="B31" s="63">
        <v>0.12</v>
      </c>
      <c r="C31" s="62" t="s">
        <v>326</v>
      </c>
      <c r="D31" s="75">
        <v>3</v>
      </c>
      <c r="E31" s="75">
        <v>7</v>
      </c>
      <c r="F31" s="80">
        <v>0.23820305822585144</v>
      </c>
      <c r="G31" s="84">
        <v>0.21</v>
      </c>
      <c r="H31" s="86">
        <v>0</v>
      </c>
      <c r="I31" s="86">
        <v>0</v>
      </c>
      <c r="J31" s="86">
        <v>0</v>
      </c>
      <c r="K31" s="86">
        <v>0</v>
      </c>
      <c r="L31" s="112">
        <v>0</v>
      </c>
      <c r="M31" s="86">
        <v>1E-3</v>
      </c>
      <c r="N31" s="86">
        <v>0</v>
      </c>
      <c r="O31" s="87">
        <v>1.1999999999999999E-3</v>
      </c>
      <c r="P31" s="90">
        <v>35287.94</v>
      </c>
      <c r="Q31" s="90">
        <v>31604.05</v>
      </c>
      <c r="R31" s="90">
        <v>29238.94</v>
      </c>
      <c r="S31" s="90">
        <v>24503.22</v>
      </c>
      <c r="T31" s="90">
        <v>24929.1</v>
      </c>
      <c r="U31" s="90">
        <v>21124.05</v>
      </c>
      <c r="V31" s="90">
        <v>28057.41</v>
      </c>
      <c r="W31" s="90">
        <v>28955.73</v>
      </c>
      <c r="X31" s="90">
        <v>27109.37</v>
      </c>
      <c r="Y31" s="90">
        <v>26426.02</v>
      </c>
      <c r="Z31" s="90">
        <v>26455.279999999999</v>
      </c>
      <c r="AA31" s="90">
        <v>27325.32</v>
      </c>
      <c r="AD31" s="161"/>
      <c r="AE31"/>
    </row>
    <row r="32" spans="1:31" ht="15">
      <c r="A32" s="63">
        <v>6.5</v>
      </c>
      <c r="B32" s="63">
        <v>0.14000000000000001</v>
      </c>
      <c r="C32" s="62" t="s">
        <v>419</v>
      </c>
      <c r="D32" s="75">
        <v>6</v>
      </c>
      <c r="E32" s="75">
        <v>7</v>
      </c>
      <c r="F32" s="80">
        <v>0.23206703643952584</v>
      </c>
      <c r="G32" s="84">
        <v>0.16</v>
      </c>
      <c r="H32" s="86">
        <v>0</v>
      </c>
      <c r="I32" s="86">
        <v>0</v>
      </c>
      <c r="J32" s="86">
        <v>3.0000000000000001E-3</v>
      </c>
      <c r="K32" s="86">
        <v>0</v>
      </c>
      <c r="L32" s="112">
        <v>0</v>
      </c>
      <c r="M32" s="86">
        <v>0</v>
      </c>
      <c r="N32" s="86">
        <v>4.0000000000000001E-3</v>
      </c>
      <c r="O32" s="87">
        <v>8.2000000000000007E-3</v>
      </c>
      <c r="P32" s="90">
        <v>33156.79</v>
      </c>
      <c r="Q32" s="90">
        <v>32344.23</v>
      </c>
      <c r="R32" s="90">
        <v>32536.400000000001</v>
      </c>
      <c r="S32" s="90">
        <v>30732.16</v>
      </c>
      <c r="T32" s="90">
        <v>32246.15</v>
      </c>
      <c r="U32" s="90">
        <v>27805.21</v>
      </c>
      <c r="V32" s="90">
        <v>35879.94</v>
      </c>
      <c r="W32" s="90">
        <v>36807.51</v>
      </c>
      <c r="X32" s="90">
        <v>36370.76</v>
      </c>
      <c r="Y32" s="90">
        <v>36333.269999999997</v>
      </c>
      <c r="Z32" s="90">
        <v>34866.239999999998</v>
      </c>
      <c r="AA32" s="90">
        <v>37963.910000000003</v>
      </c>
      <c r="AD32" s="161"/>
      <c r="AE32"/>
    </row>
    <row r="33" spans="1:31" ht="15">
      <c r="A33" s="63">
        <v>6.25</v>
      </c>
      <c r="B33" s="63">
        <v>0.15</v>
      </c>
      <c r="C33" s="62" t="s">
        <v>432</v>
      </c>
      <c r="D33" s="75">
        <v>6</v>
      </c>
      <c r="E33" s="75">
        <v>7</v>
      </c>
      <c r="F33" s="80">
        <v>0.62149303651867038</v>
      </c>
      <c r="G33" s="84">
        <v>0.6</v>
      </c>
      <c r="H33" s="86">
        <v>0</v>
      </c>
      <c r="I33" s="86">
        <v>1E-3</v>
      </c>
      <c r="J33" s="86">
        <v>8.0000000000000002E-3</v>
      </c>
      <c r="K33" s="86">
        <v>0</v>
      </c>
      <c r="L33" s="112">
        <v>0</v>
      </c>
      <c r="M33" s="86">
        <v>1.0999999999999999E-2</v>
      </c>
      <c r="N33" s="86">
        <v>0</v>
      </c>
      <c r="O33" s="87">
        <v>1.35E-2</v>
      </c>
      <c r="P33" s="90">
        <v>67051.88</v>
      </c>
      <c r="Q33" s="90">
        <v>61115.41</v>
      </c>
      <c r="R33" s="90">
        <v>63737.94</v>
      </c>
      <c r="S33" s="90">
        <v>61176.65</v>
      </c>
      <c r="T33" s="90">
        <v>64668.36</v>
      </c>
      <c r="U33" s="90">
        <v>74464.450699539462</v>
      </c>
      <c r="V33" s="90">
        <v>96089.186998855032</v>
      </c>
      <c r="W33" s="90">
        <v>80743.34</v>
      </c>
      <c r="X33" s="90">
        <v>71316.19</v>
      </c>
      <c r="Y33" s="90">
        <v>66532.259999999995</v>
      </c>
      <c r="Z33" s="90">
        <v>66080.08</v>
      </c>
      <c r="AA33" s="90">
        <v>70002.14</v>
      </c>
      <c r="AD33" s="161"/>
      <c r="AE33"/>
    </row>
    <row r="34" spans="1:31" ht="15">
      <c r="A34" s="63">
        <v>6</v>
      </c>
      <c r="B34" s="63">
        <v>0.1</v>
      </c>
      <c r="C34" s="62" t="s">
        <v>714</v>
      </c>
      <c r="D34" s="75">
        <v>3</v>
      </c>
      <c r="E34" s="75">
        <v>7</v>
      </c>
      <c r="F34" s="80">
        <v>0.29438615532096823</v>
      </c>
      <c r="G34" s="84">
        <v>0.27999999999999997</v>
      </c>
      <c r="H34" s="86">
        <v>5.0000000000000001E-3</v>
      </c>
      <c r="I34" s="86">
        <v>0</v>
      </c>
      <c r="J34" s="86">
        <v>1E-3</v>
      </c>
      <c r="K34" s="86">
        <v>0</v>
      </c>
      <c r="L34" s="112">
        <v>0</v>
      </c>
      <c r="M34" s="86">
        <v>2E-3</v>
      </c>
      <c r="N34" s="86">
        <v>0</v>
      </c>
      <c r="O34" s="87">
        <v>2.3E-3</v>
      </c>
      <c r="P34" s="90">
        <v>42386.95</v>
      </c>
      <c r="Q34" s="90">
        <v>39864.300000000003</v>
      </c>
      <c r="R34" s="90">
        <v>39672.620000000003</v>
      </c>
      <c r="S34" s="90">
        <v>35032.68</v>
      </c>
      <c r="T34" s="90">
        <v>37345.33</v>
      </c>
      <c r="U34" s="90">
        <v>33412.300000000003</v>
      </c>
      <c r="V34" s="90">
        <v>40168.480000000003</v>
      </c>
      <c r="W34" s="90">
        <v>42106.11</v>
      </c>
      <c r="X34" s="90">
        <v>42992.22</v>
      </c>
      <c r="Y34" s="90">
        <v>40375.410000000003</v>
      </c>
      <c r="Z34" s="90">
        <v>40713.160000000003</v>
      </c>
      <c r="AA34" s="90">
        <v>43518.44</v>
      </c>
      <c r="AD34" s="161"/>
      <c r="AE34"/>
    </row>
    <row r="35" spans="1:31" ht="15">
      <c r="A35" s="63">
        <v>5.75</v>
      </c>
      <c r="B35" s="63">
        <v>0.12</v>
      </c>
      <c r="C35" s="62" t="s">
        <v>736</v>
      </c>
      <c r="D35" s="75">
        <v>3</v>
      </c>
      <c r="E35" s="75">
        <v>7</v>
      </c>
      <c r="F35" s="80">
        <v>0.44354131923972412</v>
      </c>
      <c r="G35" s="84">
        <v>0.45999999999999996</v>
      </c>
      <c r="H35" s="86">
        <v>0</v>
      </c>
      <c r="I35" s="86">
        <v>1E-3</v>
      </c>
      <c r="J35" s="86">
        <v>8.9999999999999993E-3</v>
      </c>
      <c r="K35" s="86">
        <v>0</v>
      </c>
      <c r="L35" s="112">
        <v>0</v>
      </c>
      <c r="M35" s="86">
        <v>4.0000000000000001E-3</v>
      </c>
      <c r="N35" s="86">
        <v>0</v>
      </c>
      <c r="O35" s="87">
        <v>2.5999999999999999E-3</v>
      </c>
      <c r="P35" s="90">
        <v>67111.03</v>
      </c>
      <c r="Q35" s="90">
        <v>66738.69</v>
      </c>
      <c r="R35" s="90">
        <v>64037.32</v>
      </c>
      <c r="S35" s="90">
        <v>64903.11</v>
      </c>
      <c r="T35" s="90">
        <v>68147.25</v>
      </c>
      <c r="U35" s="90">
        <v>56361.24</v>
      </c>
      <c r="V35" s="90">
        <v>67882.850000000006</v>
      </c>
      <c r="W35" s="90">
        <v>70596.53</v>
      </c>
      <c r="X35" s="90">
        <v>69373.2</v>
      </c>
      <c r="Y35" s="90">
        <v>67285.5</v>
      </c>
      <c r="Z35" s="90">
        <v>70294.649999999994</v>
      </c>
      <c r="AA35" s="90">
        <v>69266.759999999995</v>
      </c>
      <c r="AD35" s="161"/>
      <c r="AE35"/>
    </row>
    <row r="36" spans="1:31" ht="15">
      <c r="A36" s="63">
        <v>7</v>
      </c>
      <c r="B36" s="63">
        <v>0.16</v>
      </c>
      <c r="C36" s="62" t="s">
        <v>772</v>
      </c>
      <c r="D36" s="75">
        <v>6</v>
      </c>
      <c r="E36" s="75">
        <v>7</v>
      </c>
      <c r="F36" s="80">
        <v>0.32589408397396158</v>
      </c>
      <c r="G36" s="84">
        <v>0.27999999999999997</v>
      </c>
      <c r="H36" s="86">
        <v>0</v>
      </c>
      <c r="I36" s="86">
        <v>7.9000000000000001E-2</v>
      </c>
      <c r="J36" s="86">
        <v>5.0000000000000001E-3</v>
      </c>
      <c r="K36" s="86">
        <v>0</v>
      </c>
      <c r="L36" s="112">
        <v>0</v>
      </c>
      <c r="M36" s="86">
        <v>3.0000000000000001E-3</v>
      </c>
      <c r="N36" s="86">
        <v>3.0000000000000001E-3</v>
      </c>
      <c r="O36" s="87">
        <v>5.4000000000000003E-3</v>
      </c>
      <c r="P36" s="90">
        <v>48976.92</v>
      </c>
      <c r="Q36" s="90">
        <v>45674.49</v>
      </c>
      <c r="R36" s="90">
        <v>44153.62</v>
      </c>
      <c r="S36" s="90">
        <v>41569.93</v>
      </c>
      <c r="T36" s="90">
        <v>41598.92</v>
      </c>
      <c r="U36" s="90">
        <v>34306.269999999997</v>
      </c>
      <c r="V36" s="90">
        <v>47085.38</v>
      </c>
      <c r="W36" s="90">
        <v>49972.44</v>
      </c>
      <c r="X36" s="90">
        <v>46868.62</v>
      </c>
      <c r="Y36" s="90">
        <v>43882.02</v>
      </c>
      <c r="Z36" s="90">
        <v>44249.57</v>
      </c>
      <c r="AA36" s="90">
        <v>48287.53</v>
      </c>
      <c r="AD36" s="161"/>
      <c r="AE36"/>
    </row>
    <row r="37" spans="1:31" ht="15">
      <c r="A37" s="63">
        <v>7.25</v>
      </c>
      <c r="B37" s="63">
        <v>0.16</v>
      </c>
      <c r="C37" s="62" t="s">
        <v>791</v>
      </c>
      <c r="D37" s="75">
        <v>6</v>
      </c>
      <c r="E37" s="75">
        <v>7</v>
      </c>
      <c r="F37" s="80">
        <v>0.28689562680082514</v>
      </c>
      <c r="G37" s="84">
        <v>0.27999999999999997</v>
      </c>
      <c r="H37" s="86">
        <v>0</v>
      </c>
      <c r="I37" s="86">
        <v>0</v>
      </c>
      <c r="J37" s="86">
        <v>1.7999999999999999E-2</v>
      </c>
      <c r="K37" s="86">
        <v>0</v>
      </c>
      <c r="L37" s="112">
        <v>0</v>
      </c>
      <c r="M37" s="86">
        <v>4.0000000000000001E-3</v>
      </c>
      <c r="N37" s="86">
        <v>1.4E-2</v>
      </c>
      <c r="O37" s="87">
        <v>6.3E-3</v>
      </c>
      <c r="P37" s="90">
        <v>32339.45</v>
      </c>
      <c r="Q37" s="90">
        <v>34863.160000000003</v>
      </c>
      <c r="R37" s="90">
        <v>32659.919999999998</v>
      </c>
      <c r="S37" s="90">
        <v>33822.26</v>
      </c>
      <c r="T37" s="90">
        <v>36314.980000000003</v>
      </c>
      <c r="U37" s="90">
        <v>30576.5</v>
      </c>
      <c r="V37" s="90">
        <v>47090.45</v>
      </c>
      <c r="W37" s="90">
        <v>50970.04</v>
      </c>
      <c r="X37" s="90">
        <v>46897.5</v>
      </c>
      <c r="Y37" s="90">
        <v>38674.82</v>
      </c>
      <c r="Z37" s="90">
        <v>35280.06</v>
      </c>
      <c r="AA37" s="90">
        <v>36586.1</v>
      </c>
      <c r="AD37" s="161"/>
      <c r="AE37"/>
    </row>
    <row r="38" spans="1:31" ht="15">
      <c r="A38" s="63">
        <v>7.25</v>
      </c>
      <c r="B38" s="63">
        <v>0.16</v>
      </c>
      <c r="C38" s="62" t="s">
        <v>1013</v>
      </c>
      <c r="D38" s="75">
        <v>5</v>
      </c>
      <c r="E38" s="75">
        <v>7</v>
      </c>
      <c r="F38" s="80">
        <v>1.6193547226754921</v>
      </c>
      <c r="G38" s="84">
        <v>1.4500000000000002</v>
      </c>
      <c r="H38" s="86">
        <v>0</v>
      </c>
      <c r="I38" s="86">
        <v>6.5000000000000002E-2</v>
      </c>
      <c r="J38" s="86">
        <v>2.1999999999999999E-2</v>
      </c>
      <c r="K38" s="86">
        <v>0</v>
      </c>
      <c r="L38" s="112">
        <v>0</v>
      </c>
      <c r="M38" s="86">
        <v>4.2999999999999997E-2</v>
      </c>
      <c r="N38" s="86">
        <v>5.0000000000000001E-3</v>
      </c>
      <c r="O38" s="87">
        <v>3.5000000000000001E-3</v>
      </c>
      <c r="P38" s="90">
        <v>191212.05</v>
      </c>
      <c r="Q38" s="90">
        <v>175424.62</v>
      </c>
      <c r="R38" s="90">
        <v>189877.59</v>
      </c>
      <c r="S38" s="90">
        <v>177746.05</v>
      </c>
      <c r="T38" s="90">
        <v>184937.96</v>
      </c>
      <c r="U38" s="90">
        <v>172641.93867285416</v>
      </c>
      <c r="V38" s="90">
        <v>197697.69304544665</v>
      </c>
      <c r="W38" s="90">
        <v>219404.1</v>
      </c>
      <c r="X38" s="90">
        <v>201530.05</v>
      </c>
      <c r="Y38" s="90">
        <v>185601.03</v>
      </c>
      <c r="Z38" s="90">
        <v>185286.79</v>
      </c>
      <c r="AA38" s="90">
        <v>204347.85</v>
      </c>
      <c r="AD38" s="161"/>
      <c r="AE38"/>
    </row>
    <row r="39" spans="1:31" ht="15">
      <c r="A39" s="63">
        <v>5.75</v>
      </c>
      <c r="B39" s="63">
        <v>0.15</v>
      </c>
      <c r="C39" s="62" t="s">
        <v>1038</v>
      </c>
      <c r="D39" s="75">
        <v>5</v>
      </c>
      <c r="E39" s="75">
        <v>7</v>
      </c>
      <c r="F39" s="80">
        <v>0.25792075564045469</v>
      </c>
      <c r="G39" s="84">
        <v>0.22999999999999998</v>
      </c>
      <c r="H39" s="86">
        <v>0</v>
      </c>
      <c r="I39" s="86">
        <v>0</v>
      </c>
      <c r="J39" s="86">
        <v>7.0000000000000001E-3</v>
      </c>
      <c r="K39" s="86">
        <v>0</v>
      </c>
      <c r="L39" s="112">
        <v>0</v>
      </c>
      <c r="M39" s="86">
        <v>1.7000000000000001E-2</v>
      </c>
      <c r="N39" s="86">
        <v>3.0000000000000001E-3</v>
      </c>
      <c r="O39" s="87">
        <v>2.5999999999999999E-3</v>
      </c>
      <c r="P39" s="90">
        <v>30368.05</v>
      </c>
      <c r="Q39" s="90">
        <v>26721.91</v>
      </c>
      <c r="R39" s="90">
        <v>31359.18</v>
      </c>
      <c r="S39" s="90">
        <v>28631.47</v>
      </c>
      <c r="T39" s="90">
        <v>30181.73</v>
      </c>
      <c r="U39" s="90">
        <v>27497.334990425497</v>
      </c>
      <c r="V39" s="90">
        <v>31488.059820772443</v>
      </c>
      <c r="W39" s="90">
        <v>35474.42</v>
      </c>
      <c r="X39" s="90">
        <v>33913.97</v>
      </c>
      <c r="Y39" s="90">
        <v>32009.59</v>
      </c>
      <c r="Z39" s="90">
        <v>32241.62</v>
      </c>
      <c r="AA39" s="90">
        <v>33614.699999999997</v>
      </c>
      <c r="AD39" s="161"/>
      <c r="AE39"/>
    </row>
    <row r="40" spans="1:31" ht="15">
      <c r="A40" s="63">
        <v>7</v>
      </c>
      <c r="B40" s="63">
        <v>0.18</v>
      </c>
      <c r="C40" s="62" t="s">
        <v>1163</v>
      </c>
      <c r="D40" s="75">
        <v>6</v>
      </c>
      <c r="E40" s="75">
        <v>7</v>
      </c>
      <c r="F40" s="80">
        <v>0.49421191639285328</v>
      </c>
      <c r="G40" s="84">
        <v>0.35000000000000003</v>
      </c>
      <c r="H40" s="86">
        <v>0</v>
      </c>
      <c r="I40" s="86">
        <v>1E-3</v>
      </c>
      <c r="J40" s="86">
        <v>2E-3</v>
      </c>
      <c r="K40" s="86">
        <v>0</v>
      </c>
      <c r="L40" s="112">
        <v>0</v>
      </c>
      <c r="M40" s="86">
        <v>1E-3</v>
      </c>
      <c r="N40" s="86">
        <v>0</v>
      </c>
      <c r="O40" s="87">
        <v>6.8999999999999999E-3</v>
      </c>
      <c r="P40" s="90">
        <v>58883.16</v>
      </c>
      <c r="Q40" s="90">
        <v>47561.47</v>
      </c>
      <c r="R40" s="90">
        <v>49597.83</v>
      </c>
      <c r="S40" s="90">
        <v>52296.93</v>
      </c>
      <c r="T40" s="90">
        <v>60658.6</v>
      </c>
      <c r="U40" s="90">
        <v>52917.78</v>
      </c>
      <c r="V40" s="90">
        <v>84115.34</v>
      </c>
      <c r="W40" s="90">
        <v>89169.75</v>
      </c>
      <c r="X40" s="90">
        <v>81461.58</v>
      </c>
      <c r="Y40" s="90">
        <v>63502.91</v>
      </c>
      <c r="Z40" s="90">
        <v>60167.67</v>
      </c>
      <c r="AA40" s="90">
        <v>56221.91</v>
      </c>
      <c r="AD40" s="161"/>
      <c r="AE40"/>
    </row>
    <row r="41" spans="1:31" ht="15">
      <c r="A41" s="63">
        <v>6</v>
      </c>
      <c r="B41" s="63">
        <v>0.11</v>
      </c>
      <c r="C41" s="62" t="s">
        <v>1177</v>
      </c>
      <c r="D41" s="75">
        <v>3</v>
      </c>
      <c r="E41" s="75">
        <v>7</v>
      </c>
      <c r="F41" s="80">
        <v>0.69636525616774969</v>
      </c>
      <c r="G41" s="84">
        <v>0.67999999999999994</v>
      </c>
      <c r="H41" s="86">
        <v>0.15</v>
      </c>
      <c r="I41" s="86">
        <v>8.0000000000000002E-3</v>
      </c>
      <c r="J41" s="86">
        <v>1.0999999999999999E-2</v>
      </c>
      <c r="K41" s="86">
        <v>0</v>
      </c>
      <c r="L41" s="112">
        <v>0</v>
      </c>
      <c r="M41" s="86">
        <v>1E-3</v>
      </c>
      <c r="N41" s="86">
        <v>0.01</v>
      </c>
      <c r="O41" s="87">
        <v>3.0999999999999999E-3</v>
      </c>
      <c r="P41" s="90">
        <v>92221.83</v>
      </c>
      <c r="Q41" s="90">
        <v>88377.8</v>
      </c>
      <c r="R41" s="90">
        <v>89475.23</v>
      </c>
      <c r="S41" s="90">
        <v>86675.66</v>
      </c>
      <c r="T41" s="90">
        <v>87684.03</v>
      </c>
      <c r="U41" s="90">
        <v>73825.490000000005</v>
      </c>
      <c r="V41" s="90">
        <v>90353.279999999999</v>
      </c>
      <c r="W41" s="90">
        <v>88136.36</v>
      </c>
      <c r="X41" s="90">
        <v>89089.32</v>
      </c>
      <c r="Y41" s="90">
        <v>84491.4</v>
      </c>
      <c r="Z41" s="90">
        <v>83503.39</v>
      </c>
      <c r="AA41" s="90">
        <v>89704.04</v>
      </c>
      <c r="AD41" s="161"/>
      <c r="AE41"/>
    </row>
    <row r="42" spans="1:31" ht="15">
      <c r="A42" s="63">
        <v>7.75</v>
      </c>
      <c r="B42" s="63">
        <v>0.22</v>
      </c>
      <c r="C42" s="62" t="s">
        <v>720</v>
      </c>
      <c r="D42" s="75">
        <v>6</v>
      </c>
      <c r="E42" s="75">
        <v>8</v>
      </c>
      <c r="F42" s="80">
        <v>0.30566505141049788</v>
      </c>
      <c r="G42" s="84">
        <v>0.27</v>
      </c>
      <c r="H42" s="86">
        <v>0</v>
      </c>
      <c r="I42" s="86">
        <v>0</v>
      </c>
      <c r="J42" s="86">
        <v>2.3E-2</v>
      </c>
      <c r="K42" s="86">
        <v>0</v>
      </c>
      <c r="L42" s="112">
        <v>0</v>
      </c>
      <c r="M42" s="86">
        <v>1.7000000000000001E-2</v>
      </c>
      <c r="N42" s="86">
        <v>1.2E-2</v>
      </c>
      <c r="O42" s="87">
        <v>1.5100000000000001E-2</v>
      </c>
      <c r="P42" s="90">
        <v>36368.54</v>
      </c>
      <c r="Q42" s="90">
        <v>33474.199999999997</v>
      </c>
      <c r="R42" s="90">
        <v>31480.93</v>
      </c>
      <c r="S42" s="90">
        <v>45870.48</v>
      </c>
      <c r="T42" s="90">
        <v>74649.899999999994</v>
      </c>
      <c r="U42" s="90">
        <v>71331.42</v>
      </c>
      <c r="V42" s="90">
        <v>137655.67000000001</v>
      </c>
      <c r="W42" s="90">
        <v>134078.76999999999</v>
      </c>
      <c r="X42" s="90">
        <v>72180.14</v>
      </c>
      <c r="Y42" s="90">
        <v>45982.55</v>
      </c>
      <c r="Z42" s="90">
        <v>45075.16</v>
      </c>
      <c r="AA42" s="90">
        <v>37515.5</v>
      </c>
      <c r="AD42" s="161"/>
      <c r="AE42"/>
    </row>
    <row r="43" spans="1:31" ht="15">
      <c r="A43" s="63">
        <v>7.5</v>
      </c>
      <c r="B43" s="63">
        <v>0.17</v>
      </c>
      <c r="C43" s="62" t="s">
        <v>817</v>
      </c>
      <c r="D43" s="75">
        <v>6</v>
      </c>
      <c r="E43" s="75">
        <v>8</v>
      </c>
      <c r="F43" s="80">
        <v>2.6889580292212796</v>
      </c>
      <c r="G43" s="84">
        <v>2.73</v>
      </c>
      <c r="H43" s="86">
        <v>4.0000000000000001E-3</v>
      </c>
      <c r="I43" s="86">
        <v>1E-3</v>
      </c>
      <c r="J43" s="86">
        <v>4.2999999999999997E-2</v>
      </c>
      <c r="K43" s="86">
        <v>0</v>
      </c>
      <c r="L43" s="112">
        <v>0</v>
      </c>
      <c r="M43" s="86">
        <v>2E-3</v>
      </c>
      <c r="N43" s="86">
        <v>2.5000000000000001E-2</v>
      </c>
      <c r="O43" s="87">
        <v>0.15629999999999999</v>
      </c>
      <c r="P43" s="90">
        <v>403857.1</v>
      </c>
      <c r="Q43" s="90">
        <v>374257.16</v>
      </c>
      <c r="R43" s="90">
        <v>354562.21</v>
      </c>
      <c r="S43" s="90">
        <v>442125.4</v>
      </c>
      <c r="T43" s="90">
        <v>631980.56999999995</v>
      </c>
      <c r="U43" s="90">
        <v>513115.86</v>
      </c>
      <c r="V43" s="90">
        <v>976331.04</v>
      </c>
      <c r="W43" s="90">
        <v>1044425</v>
      </c>
      <c r="X43" s="90">
        <v>723365.08</v>
      </c>
      <c r="Y43" s="90">
        <v>467435.16</v>
      </c>
      <c r="Z43" s="90">
        <v>442631.95</v>
      </c>
      <c r="AA43" s="90">
        <v>421975.5</v>
      </c>
      <c r="AD43" s="161"/>
      <c r="AE43"/>
    </row>
    <row r="44" spans="1:31" ht="15">
      <c r="A44" s="63">
        <v>7.25</v>
      </c>
      <c r="B44" s="63">
        <v>0.17</v>
      </c>
      <c r="C44" s="62" t="s">
        <v>207</v>
      </c>
      <c r="D44" s="75">
        <v>6</v>
      </c>
      <c r="E44" s="75">
        <v>9</v>
      </c>
      <c r="F44" s="80">
        <v>0.50669298149286779</v>
      </c>
      <c r="G44" s="84">
        <v>0.5</v>
      </c>
      <c r="H44" s="86">
        <v>0</v>
      </c>
      <c r="I44" s="86">
        <v>1E-3</v>
      </c>
      <c r="J44" s="86">
        <v>1.0999999999999999E-2</v>
      </c>
      <c r="K44" s="86">
        <v>0</v>
      </c>
      <c r="L44" s="112">
        <v>0</v>
      </c>
      <c r="M44" s="86">
        <v>0</v>
      </c>
      <c r="N44" s="86">
        <v>0</v>
      </c>
      <c r="O44" s="87">
        <v>1.2500000000000001E-2</v>
      </c>
      <c r="P44" s="90">
        <v>55496.18</v>
      </c>
      <c r="Q44" s="90">
        <v>52282.63</v>
      </c>
      <c r="R44" s="90">
        <v>46821.35</v>
      </c>
      <c r="S44" s="90">
        <v>66686.149999999994</v>
      </c>
      <c r="T44" s="90">
        <v>102371.14</v>
      </c>
      <c r="U44" s="90">
        <v>83968.76</v>
      </c>
      <c r="V44" s="90">
        <v>154012.23000000001</v>
      </c>
      <c r="W44" s="90">
        <v>164680.79999999999</v>
      </c>
      <c r="X44" s="90">
        <v>120233.61</v>
      </c>
      <c r="Y44" s="90">
        <v>72479.69</v>
      </c>
      <c r="Z44" s="90">
        <v>62353.888662009951</v>
      </c>
      <c r="AA44" s="90">
        <v>58178.65</v>
      </c>
      <c r="AD44" s="161"/>
      <c r="AE44"/>
    </row>
    <row r="45" spans="1:31" ht="15">
      <c r="A45" s="63">
        <v>7</v>
      </c>
      <c r="B45" s="63">
        <v>0.21</v>
      </c>
      <c r="C45" s="62" t="s">
        <v>756</v>
      </c>
      <c r="D45" s="75">
        <v>6</v>
      </c>
      <c r="E45" s="75">
        <v>9</v>
      </c>
      <c r="F45" s="80">
        <v>1.6938502312102839</v>
      </c>
      <c r="G45" s="84">
        <v>1.83</v>
      </c>
      <c r="H45" s="86">
        <v>0</v>
      </c>
      <c r="I45" s="86">
        <v>1E-3</v>
      </c>
      <c r="J45" s="86">
        <v>1.2999999999999999E-2</v>
      </c>
      <c r="K45" s="86">
        <v>0</v>
      </c>
      <c r="L45" s="112">
        <v>0</v>
      </c>
      <c r="M45" s="86">
        <v>8.0000000000000002E-3</v>
      </c>
      <c r="N45" s="86">
        <v>0.03</v>
      </c>
      <c r="O45" s="87">
        <v>4.36E-2</v>
      </c>
      <c r="P45" s="90">
        <v>6476.24</v>
      </c>
      <c r="Q45" s="90">
        <v>6890.83</v>
      </c>
      <c r="R45" s="90">
        <v>3849.04</v>
      </c>
      <c r="S45" s="90">
        <v>4338.1899999999996</v>
      </c>
      <c r="T45" s="90">
        <v>4659.0600000000004</v>
      </c>
      <c r="U45" s="90">
        <v>4501.13</v>
      </c>
      <c r="V45" s="90">
        <v>5372.92</v>
      </c>
      <c r="W45" s="90">
        <v>6356.37</v>
      </c>
      <c r="X45" s="90">
        <v>5044.1000000000004</v>
      </c>
      <c r="Y45" s="90">
        <v>5110.6499999999996</v>
      </c>
      <c r="Z45" s="90">
        <v>5505.54</v>
      </c>
      <c r="AA45" s="90">
        <v>6244.03</v>
      </c>
      <c r="AD45" s="161"/>
      <c r="AE45"/>
    </row>
    <row r="46" spans="1:31" ht="15">
      <c r="A46" s="63">
        <v>7.25</v>
      </c>
      <c r="B46" s="63">
        <v>0.16</v>
      </c>
      <c r="C46" s="62" t="s">
        <v>939</v>
      </c>
      <c r="D46" s="75">
        <v>6</v>
      </c>
      <c r="E46" s="75">
        <v>9</v>
      </c>
      <c r="F46" s="80">
        <v>0.36372461860154831</v>
      </c>
      <c r="G46" s="84">
        <v>0.41000000000000003</v>
      </c>
      <c r="H46" s="86">
        <v>0</v>
      </c>
      <c r="I46" s="86">
        <v>0</v>
      </c>
      <c r="J46" s="86">
        <v>1E-3</v>
      </c>
      <c r="K46" s="86">
        <v>0</v>
      </c>
      <c r="L46" s="112">
        <v>0</v>
      </c>
      <c r="M46" s="86">
        <v>3.0000000000000001E-3</v>
      </c>
      <c r="N46" s="86">
        <v>0</v>
      </c>
      <c r="O46" s="87">
        <v>1.3599999999999999E-2</v>
      </c>
      <c r="P46" s="90">
        <v>57813.95</v>
      </c>
      <c r="Q46" s="90">
        <v>56092.72</v>
      </c>
      <c r="R46" s="90">
        <v>49437.26</v>
      </c>
      <c r="S46" s="90">
        <v>53849.65</v>
      </c>
      <c r="T46" s="90">
        <v>64433.67</v>
      </c>
      <c r="U46" s="90">
        <v>53591.05</v>
      </c>
      <c r="V46" s="90">
        <v>96196.03</v>
      </c>
      <c r="W46" s="90">
        <v>123854.45</v>
      </c>
      <c r="X46" s="90">
        <v>103792.51</v>
      </c>
      <c r="Y46" s="90">
        <v>61680.17</v>
      </c>
      <c r="Z46" s="90">
        <v>56613.19</v>
      </c>
      <c r="AA46" s="90">
        <v>61254.68</v>
      </c>
      <c r="AD46" s="161"/>
      <c r="AE46"/>
    </row>
    <row r="47" spans="1:31" ht="15">
      <c r="A47" s="63">
        <v>7.5</v>
      </c>
      <c r="B47" s="63">
        <v>0.18</v>
      </c>
      <c r="C47" s="62" t="s">
        <v>948</v>
      </c>
      <c r="D47" s="75">
        <v>6</v>
      </c>
      <c r="E47" s="75">
        <v>9</v>
      </c>
      <c r="F47" s="80">
        <v>0.42952742960571216</v>
      </c>
      <c r="G47" s="84">
        <v>0.36</v>
      </c>
      <c r="H47" s="86">
        <v>0</v>
      </c>
      <c r="I47" s="86">
        <v>0</v>
      </c>
      <c r="J47" s="86">
        <v>1.9E-2</v>
      </c>
      <c r="K47" s="86">
        <v>0</v>
      </c>
      <c r="L47" s="112">
        <v>0</v>
      </c>
      <c r="M47" s="86">
        <v>0</v>
      </c>
      <c r="N47" s="86">
        <v>0</v>
      </c>
      <c r="O47" s="87">
        <v>3.4700000000000002E-2</v>
      </c>
      <c r="P47" s="90">
        <v>62983.63</v>
      </c>
      <c r="Q47" s="90">
        <v>57323.199999999997</v>
      </c>
      <c r="R47" s="90">
        <v>60074.51</v>
      </c>
      <c r="S47" s="90">
        <v>64061.77</v>
      </c>
      <c r="T47" s="90">
        <v>80839.320000000007</v>
      </c>
      <c r="U47" s="90">
        <v>76859.69</v>
      </c>
      <c r="V47" s="90">
        <v>125613.59</v>
      </c>
      <c r="W47" s="90">
        <v>149692.32999999999</v>
      </c>
      <c r="X47" s="90">
        <v>122870.78</v>
      </c>
      <c r="Y47" s="90">
        <v>76182.33</v>
      </c>
      <c r="Z47" s="90">
        <v>65539.25</v>
      </c>
      <c r="AA47" s="90">
        <v>68969.78</v>
      </c>
      <c r="AD47" s="161"/>
      <c r="AE47"/>
    </row>
    <row r="48" spans="1:31" ht="15">
      <c r="A48" s="63">
        <v>7.5</v>
      </c>
      <c r="B48" s="63">
        <v>0.17</v>
      </c>
      <c r="C48" s="62" t="s">
        <v>153</v>
      </c>
      <c r="D48" s="75">
        <v>7</v>
      </c>
      <c r="E48" s="75">
        <v>10</v>
      </c>
      <c r="F48" s="80">
        <v>2.6728456579255475</v>
      </c>
      <c r="G48" s="84">
        <v>2.64</v>
      </c>
      <c r="H48" s="86">
        <v>0.14699999999999999</v>
      </c>
      <c r="I48" s="86">
        <v>1E-3</v>
      </c>
      <c r="J48" s="86">
        <v>3.7999999999999999E-2</v>
      </c>
      <c r="K48" s="86">
        <v>0</v>
      </c>
      <c r="L48" s="112">
        <v>0</v>
      </c>
      <c r="M48" s="86">
        <v>0.06</v>
      </c>
      <c r="N48" s="86">
        <v>3.0000000000000001E-3</v>
      </c>
      <c r="O48" s="87">
        <v>2.2800000000000001E-2</v>
      </c>
      <c r="P48" s="90">
        <v>410868.4</v>
      </c>
      <c r="Q48" s="90">
        <v>349813.28</v>
      </c>
      <c r="R48" s="90">
        <v>383117.65</v>
      </c>
      <c r="S48" s="90">
        <v>324496.03999999998</v>
      </c>
      <c r="T48" s="90">
        <v>348772.64</v>
      </c>
      <c r="U48" s="90">
        <v>338875.64</v>
      </c>
      <c r="V48" s="90">
        <v>476228.48</v>
      </c>
      <c r="W48" s="90">
        <v>587828.96</v>
      </c>
      <c r="X48" s="90">
        <v>555395.43999999994</v>
      </c>
      <c r="Y48" s="90">
        <v>402550.72</v>
      </c>
      <c r="Z48" s="90">
        <v>342574.54</v>
      </c>
      <c r="AA48" s="90">
        <v>366566.58</v>
      </c>
      <c r="AD48" s="161"/>
      <c r="AE48"/>
    </row>
    <row r="49" spans="1:31" ht="15">
      <c r="A49" s="63">
        <v>7.5</v>
      </c>
      <c r="B49" s="63">
        <v>0.25</v>
      </c>
      <c r="C49" s="62" t="s">
        <v>599</v>
      </c>
      <c r="D49" s="75">
        <v>7</v>
      </c>
      <c r="E49" s="75">
        <v>10</v>
      </c>
      <c r="F49" s="80">
        <v>1.9729648249953087</v>
      </c>
      <c r="G49" s="84">
        <v>1.6400000000000001</v>
      </c>
      <c r="H49" s="86">
        <v>6.2E-2</v>
      </c>
      <c r="I49" s="86">
        <v>0.04</v>
      </c>
      <c r="J49" s="86">
        <v>1.4E-2</v>
      </c>
      <c r="K49" s="86">
        <v>0</v>
      </c>
      <c r="L49" s="112">
        <v>0</v>
      </c>
      <c r="M49" s="86">
        <v>0</v>
      </c>
      <c r="N49" s="86">
        <v>3.5000000000000003E-2</v>
      </c>
      <c r="O49" s="87">
        <v>5.0000000000000001E-3</v>
      </c>
      <c r="P49" s="90">
        <v>268022.12</v>
      </c>
      <c r="Q49" s="90">
        <v>67019.64</v>
      </c>
      <c r="R49" s="90">
        <v>53480.2</v>
      </c>
      <c r="S49" s="90">
        <v>66686.490000000005</v>
      </c>
      <c r="T49" s="90">
        <v>94498.28</v>
      </c>
      <c r="U49" s="90">
        <v>451057.9</v>
      </c>
      <c r="V49" s="90">
        <v>257594.35</v>
      </c>
      <c r="W49" s="90">
        <v>309637.02</v>
      </c>
      <c r="X49" s="90">
        <v>286287</v>
      </c>
      <c r="Y49" s="90">
        <v>228701.56</v>
      </c>
      <c r="Z49" s="90">
        <v>183694.75</v>
      </c>
      <c r="AA49" s="90">
        <v>213524.07</v>
      </c>
      <c r="AD49" s="161"/>
      <c r="AE49"/>
    </row>
    <row r="50" spans="1:31" ht="15">
      <c r="A50" s="63">
        <v>7</v>
      </c>
      <c r="B50" s="63">
        <v>0.21</v>
      </c>
      <c r="C50" s="62" t="s">
        <v>702</v>
      </c>
      <c r="D50" s="75">
        <v>8</v>
      </c>
      <c r="E50" s="75">
        <v>10</v>
      </c>
      <c r="F50" s="80">
        <v>1.3832005477828346</v>
      </c>
      <c r="G50" s="84">
        <v>1.0900000000000001</v>
      </c>
      <c r="H50" s="86">
        <v>0.13500000000000001</v>
      </c>
      <c r="I50" s="86">
        <v>5.0000000000000001E-3</v>
      </c>
      <c r="J50" s="86">
        <v>8.0000000000000002E-3</v>
      </c>
      <c r="K50" s="86">
        <v>0</v>
      </c>
      <c r="L50" s="112">
        <v>0</v>
      </c>
      <c r="M50" s="86">
        <v>4.1000000000000002E-2</v>
      </c>
      <c r="N50" s="86">
        <v>0.01</v>
      </c>
      <c r="O50" s="87">
        <v>2.81E-2</v>
      </c>
      <c r="P50" s="90">
        <v>140135.06186389877</v>
      </c>
      <c r="Q50" s="90">
        <v>86542.021275912222</v>
      </c>
      <c r="R50" s="90">
        <v>76514.846462757152</v>
      </c>
      <c r="S50" s="90">
        <v>91319.796992278905</v>
      </c>
      <c r="T50" s="90">
        <v>85987.231583520057</v>
      </c>
      <c r="U50" s="90">
        <v>168171.23382840439</v>
      </c>
      <c r="V50" s="90">
        <v>154878.90499700754</v>
      </c>
      <c r="W50" s="90">
        <v>159543.1562352787</v>
      </c>
      <c r="X50" s="90">
        <v>151351.057248322</v>
      </c>
      <c r="Y50" s="90">
        <v>133984.04261382579</v>
      </c>
      <c r="Z50" s="90">
        <v>114881.73145009474</v>
      </c>
      <c r="AA50" s="90">
        <v>136028.22189629675</v>
      </c>
      <c r="AD50" s="161"/>
      <c r="AE50"/>
    </row>
    <row r="51" spans="1:31" ht="15">
      <c r="A51" s="63">
        <v>7.75</v>
      </c>
      <c r="B51" s="63">
        <v>0.2</v>
      </c>
      <c r="C51" s="62" t="s">
        <v>905</v>
      </c>
      <c r="D51" s="75">
        <v>7</v>
      </c>
      <c r="E51" s="75">
        <v>10</v>
      </c>
      <c r="F51" s="80">
        <v>2.2332769286183094</v>
      </c>
      <c r="G51" s="84">
        <v>2.23</v>
      </c>
      <c r="H51" s="86">
        <v>0</v>
      </c>
      <c r="I51" s="86">
        <v>6.0000000000000001E-3</v>
      </c>
      <c r="J51" s="86">
        <v>8.0000000000000002E-3</v>
      </c>
      <c r="K51" s="86">
        <v>0</v>
      </c>
      <c r="L51" s="112">
        <v>0</v>
      </c>
      <c r="M51" s="86">
        <v>1.7999999999999999E-2</v>
      </c>
      <c r="N51" s="86">
        <v>1.6E-2</v>
      </c>
      <c r="O51" s="87">
        <v>2.63E-2</v>
      </c>
      <c r="P51" s="90">
        <v>365377.39</v>
      </c>
      <c r="Q51" s="90">
        <v>383443.11</v>
      </c>
      <c r="R51" s="90">
        <v>347093.85</v>
      </c>
      <c r="S51" s="90">
        <v>325433.28999999998</v>
      </c>
      <c r="T51" s="90">
        <v>332159.17</v>
      </c>
      <c r="U51" s="90">
        <v>316755.19</v>
      </c>
      <c r="V51" s="90">
        <v>475817.12</v>
      </c>
      <c r="W51" s="90">
        <v>557458.78</v>
      </c>
      <c r="X51" s="90">
        <v>534444.46</v>
      </c>
      <c r="Y51" s="90">
        <v>405137.41</v>
      </c>
      <c r="Z51" s="90">
        <v>330561.68</v>
      </c>
      <c r="AA51" s="90">
        <v>349460.28</v>
      </c>
      <c r="AD51" s="161"/>
      <c r="AE51"/>
    </row>
    <row r="52" spans="1:31" ht="15">
      <c r="A52" s="63">
        <v>7.5</v>
      </c>
      <c r="B52" s="63">
        <v>0.15</v>
      </c>
      <c r="C52" s="62" t="s">
        <v>975</v>
      </c>
      <c r="D52" s="75">
        <v>7</v>
      </c>
      <c r="E52" s="75">
        <v>10</v>
      </c>
      <c r="F52" s="80">
        <v>0.65305882988827857</v>
      </c>
      <c r="G52" s="84">
        <v>0.65</v>
      </c>
      <c r="H52" s="86">
        <v>0</v>
      </c>
      <c r="I52" s="86">
        <v>0</v>
      </c>
      <c r="J52" s="86">
        <v>2E-3</v>
      </c>
      <c r="K52" s="86">
        <v>0</v>
      </c>
      <c r="L52" s="112">
        <v>0</v>
      </c>
      <c r="M52" s="86">
        <v>2.5000000000000001E-2</v>
      </c>
      <c r="N52" s="86">
        <v>2.1000000000000001E-2</v>
      </c>
      <c r="O52" s="87">
        <v>1.4200000000000001E-2</v>
      </c>
      <c r="P52" s="90">
        <v>66473.279999999999</v>
      </c>
      <c r="Q52" s="90">
        <v>56316.68</v>
      </c>
      <c r="R52" s="90">
        <v>46249.53</v>
      </c>
      <c r="S52" s="90">
        <v>56538.6</v>
      </c>
      <c r="T52" s="90">
        <v>54753.87</v>
      </c>
      <c r="U52" s="90">
        <v>54982.66</v>
      </c>
      <c r="V52" s="90">
        <v>79681.16</v>
      </c>
      <c r="W52" s="90">
        <v>95704.56</v>
      </c>
      <c r="X52" s="90">
        <v>87636.69</v>
      </c>
      <c r="Y52" s="90">
        <v>65076.9</v>
      </c>
      <c r="Z52" s="90">
        <v>64007.65</v>
      </c>
      <c r="AA52" s="90">
        <v>66784.33</v>
      </c>
      <c r="AD52" s="161"/>
      <c r="AE52"/>
    </row>
    <row r="53" spans="1:31" ht="15">
      <c r="A53" s="63">
        <v>6.5</v>
      </c>
      <c r="B53" s="63">
        <v>0.2</v>
      </c>
      <c r="C53" s="62" t="s">
        <v>198</v>
      </c>
      <c r="D53" s="75">
        <v>9</v>
      </c>
      <c r="E53" s="75">
        <v>11</v>
      </c>
      <c r="F53" s="80">
        <v>0.61955870170612215</v>
      </c>
      <c r="G53" s="84">
        <v>0.06</v>
      </c>
      <c r="H53" s="86">
        <v>0</v>
      </c>
      <c r="I53" s="86">
        <v>0</v>
      </c>
      <c r="J53" s="86">
        <v>1E-3</v>
      </c>
      <c r="K53" s="86">
        <v>0</v>
      </c>
      <c r="L53" s="112">
        <v>0</v>
      </c>
      <c r="M53" s="86">
        <v>0</v>
      </c>
      <c r="N53" s="86">
        <v>3.0000000000000001E-3</v>
      </c>
      <c r="O53" s="87">
        <v>1.4E-3</v>
      </c>
      <c r="P53" s="90">
        <v>53125.67629359851</v>
      </c>
      <c r="Q53" s="90">
        <v>42460.187126380661</v>
      </c>
      <c r="R53" s="90">
        <v>41838.362229154896</v>
      </c>
      <c r="S53" s="90">
        <v>41640.449957959223</v>
      </c>
      <c r="T53" s="90">
        <v>45038.006000732377</v>
      </c>
      <c r="U53" s="90">
        <v>45982.754502167329</v>
      </c>
      <c r="V53" s="90">
        <v>62367.385564768636</v>
      </c>
      <c r="W53" s="90">
        <v>92220.744199138746</v>
      </c>
      <c r="X53" s="90">
        <v>68629.717637540918</v>
      </c>
      <c r="Y53" s="90">
        <v>56351.874176060322</v>
      </c>
      <c r="Z53" s="90">
        <v>56322.639336090637</v>
      </c>
      <c r="AA53" s="90">
        <v>48063.581097034439</v>
      </c>
      <c r="AD53" s="161"/>
      <c r="AE53"/>
    </row>
    <row r="54" spans="1:31" ht="15">
      <c r="A54" s="63">
        <v>5.5</v>
      </c>
      <c r="B54" s="63">
        <v>0.18</v>
      </c>
      <c r="C54" s="62" t="s">
        <v>270</v>
      </c>
      <c r="D54" s="75">
        <v>9</v>
      </c>
      <c r="E54" s="75">
        <v>11</v>
      </c>
      <c r="F54" s="80">
        <v>0.11210639342175949</v>
      </c>
      <c r="G54" s="84">
        <v>0.03</v>
      </c>
      <c r="H54" s="86">
        <v>0</v>
      </c>
      <c r="I54" s="86">
        <v>0</v>
      </c>
      <c r="J54" s="86">
        <v>0</v>
      </c>
      <c r="K54" s="86">
        <v>0</v>
      </c>
      <c r="L54" s="112">
        <v>0</v>
      </c>
      <c r="M54" s="86">
        <v>7.0000000000000001E-3</v>
      </c>
      <c r="N54" s="86">
        <v>0</v>
      </c>
      <c r="O54" s="87">
        <v>2.9999999999999997E-4</v>
      </c>
      <c r="P54" s="90">
        <v>9612.8550062592785</v>
      </c>
      <c r="Q54" s="90">
        <v>7682.9821446191481</v>
      </c>
      <c r="R54" s="90">
        <v>7570.465693190301</v>
      </c>
      <c r="S54" s="90">
        <v>7534.6543473459806</v>
      </c>
      <c r="T54" s="90">
        <v>8149.4270127201025</v>
      </c>
      <c r="U54" s="90">
        <v>8320.3750550844925</v>
      </c>
      <c r="V54" s="90">
        <v>11285.101223752898</v>
      </c>
      <c r="W54" s="90">
        <v>16686.933784266355</v>
      </c>
      <c r="X54" s="90">
        <v>12418.242379150497</v>
      </c>
      <c r="Y54" s="90">
        <v>10196.621174132855</v>
      </c>
      <c r="Z54" s="90">
        <v>10191.331259775687</v>
      </c>
      <c r="AA54" s="90">
        <v>8696.8913791135947</v>
      </c>
      <c r="AD54" s="161"/>
      <c r="AE54"/>
    </row>
    <row r="55" spans="1:31" ht="15">
      <c r="A55" s="63">
        <v>4.75</v>
      </c>
      <c r="B55" s="63">
        <v>0.11</v>
      </c>
      <c r="C55" s="62" t="s">
        <v>277</v>
      </c>
      <c r="D55" s="75">
        <v>9</v>
      </c>
      <c r="E55" s="75">
        <v>11</v>
      </c>
      <c r="F55" s="80">
        <v>0.20021546222459621</v>
      </c>
      <c r="G55" s="84">
        <v>0.13</v>
      </c>
      <c r="H55" s="86">
        <v>0</v>
      </c>
      <c r="I55" s="86">
        <v>0</v>
      </c>
      <c r="J55" s="86">
        <v>5.0000000000000001E-3</v>
      </c>
      <c r="K55" s="86">
        <v>0</v>
      </c>
      <c r="L55" s="112">
        <v>0</v>
      </c>
      <c r="M55" s="86">
        <v>8.5000000000000006E-2</v>
      </c>
      <c r="N55" s="86">
        <v>0</v>
      </c>
      <c r="O55" s="87">
        <v>0</v>
      </c>
      <c r="P55" s="90">
        <v>34164.519999999997</v>
      </c>
      <c r="Q55" s="90">
        <v>30946.25</v>
      </c>
      <c r="R55" s="90">
        <v>32756.23</v>
      </c>
      <c r="S55" s="90">
        <v>29110.55</v>
      </c>
      <c r="T55" s="90">
        <v>32845.82</v>
      </c>
      <c r="U55" s="90">
        <v>31176.14</v>
      </c>
      <c r="V55" s="90">
        <v>32361.45</v>
      </c>
      <c r="W55" s="90">
        <v>33804.85</v>
      </c>
      <c r="X55" s="90">
        <v>32689.01</v>
      </c>
      <c r="Y55" s="90">
        <v>31378.73</v>
      </c>
      <c r="Z55" s="90">
        <v>31211.57</v>
      </c>
      <c r="AA55" s="90">
        <v>34833.4</v>
      </c>
      <c r="AD55" s="161"/>
      <c r="AE55"/>
    </row>
    <row r="56" spans="1:31" ht="15">
      <c r="A56" s="63">
        <v>5.5</v>
      </c>
      <c r="B56" s="63">
        <v>0.16</v>
      </c>
      <c r="C56" s="62" t="s">
        <v>338</v>
      </c>
      <c r="D56" s="106">
        <v>9</v>
      </c>
      <c r="E56" s="106">
        <v>11</v>
      </c>
      <c r="F56" s="80">
        <v>0.1004271679662629</v>
      </c>
      <c r="G56" s="84">
        <v>0.05</v>
      </c>
      <c r="H56" s="86">
        <v>0</v>
      </c>
      <c r="I56" s="86">
        <v>0</v>
      </c>
      <c r="J56" s="86">
        <v>1E-3</v>
      </c>
      <c r="K56" s="86">
        <v>0</v>
      </c>
      <c r="L56" s="112">
        <v>0</v>
      </c>
      <c r="M56" s="86">
        <v>1E-3</v>
      </c>
      <c r="N56" s="86">
        <v>1E-3</v>
      </c>
      <c r="O56" s="87">
        <v>1.2999999999999999E-3</v>
      </c>
      <c r="P56" s="90">
        <v>17136.768311519787</v>
      </c>
      <c r="Q56" s="90">
        <v>15522.498672903039</v>
      </c>
      <c r="R56" s="90">
        <v>16430.376433471152</v>
      </c>
      <c r="S56" s="90">
        <v>14601.719876963365</v>
      </c>
      <c r="T56" s="90">
        <v>16475.314371221459</v>
      </c>
      <c r="U56" s="90">
        <v>15637.81045445698</v>
      </c>
      <c r="V56" s="90">
        <v>16232.356575617983</v>
      </c>
      <c r="W56" s="90">
        <v>16956.359470458818</v>
      </c>
      <c r="X56" s="90">
        <v>16396.659186283123</v>
      </c>
      <c r="Y56" s="90">
        <v>15739.428679803941</v>
      </c>
      <c r="Z56" s="90">
        <v>15655.581981798126</v>
      </c>
      <c r="AA56" s="90">
        <v>17472.275486454764</v>
      </c>
      <c r="AD56" s="161"/>
      <c r="AE56"/>
    </row>
    <row r="57" spans="1:31" ht="15">
      <c r="A57" s="63">
        <v>7</v>
      </c>
      <c r="B57" s="63">
        <v>0.18</v>
      </c>
      <c r="C57" s="62" t="s">
        <v>513</v>
      </c>
      <c r="D57" s="106">
        <v>9</v>
      </c>
      <c r="E57" s="106">
        <v>11</v>
      </c>
      <c r="F57" s="80">
        <v>0.2802907827186622</v>
      </c>
      <c r="G57" s="84">
        <v>0.21</v>
      </c>
      <c r="H57" s="86">
        <v>0</v>
      </c>
      <c r="I57" s="86">
        <v>0</v>
      </c>
      <c r="J57" s="86">
        <v>6.0000000000000001E-3</v>
      </c>
      <c r="K57" s="86">
        <v>0</v>
      </c>
      <c r="L57" s="112">
        <v>0</v>
      </c>
      <c r="M57" s="86">
        <v>0.01</v>
      </c>
      <c r="N57" s="86">
        <v>0</v>
      </c>
      <c r="O57" s="87">
        <v>4.5999999999999999E-3</v>
      </c>
      <c r="P57" s="90">
        <v>24034.263984648449</v>
      </c>
      <c r="Q57" s="90">
        <v>19209.15492149644</v>
      </c>
      <c r="R57" s="90">
        <v>18927.838903050724</v>
      </c>
      <c r="S57" s="90">
        <v>18838.302616577301</v>
      </c>
      <c r="T57" s="90">
        <v>20375.370274471512</v>
      </c>
      <c r="U57" s="90">
        <v>20802.778195965111</v>
      </c>
      <c r="V57" s="90">
        <v>28215.2494475938</v>
      </c>
      <c r="W57" s="90">
        <v>41721.025793509092</v>
      </c>
      <c r="X57" s="90">
        <v>31048.352999344272</v>
      </c>
      <c r="Y57" s="90">
        <v>25493.808539813846</v>
      </c>
      <c r="Z57" s="90">
        <v>25480.582583733827</v>
      </c>
      <c r="AA57" s="90">
        <v>21744.152295579901</v>
      </c>
      <c r="AD57" s="161"/>
      <c r="AE57"/>
    </row>
    <row r="58" spans="1:31" ht="15">
      <c r="A58" s="63">
        <v>6.5</v>
      </c>
      <c r="B58" s="63">
        <v>0.17</v>
      </c>
      <c r="C58" s="62" t="s">
        <v>523</v>
      </c>
      <c r="D58" s="75">
        <v>9</v>
      </c>
      <c r="E58" s="75">
        <v>11</v>
      </c>
      <c r="F58" s="80">
        <v>0.8938244684213521</v>
      </c>
      <c r="G58" s="84">
        <v>0.44</v>
      </c>
      <c r="H58" s="86">
        <v>0</v>
      </c>
      <c r="I58" s="86">
        <v>0</v>
      </c>
      <c r="J58" s="86">
        <v>2E-3</v>
      </c>
      <c r="K58" s="86">
        <v>0</v>
      </c>
      <c r="L58" s="112">
        <v>0</v>
      </c>
      <c r="M58" s="86">
        <v>1.4E-2</v>
      </c>
      <c r="N58" s="86">
        <v>0</v>
      </c>
      <c r="O58" s="87">
        <v>9.1000000000000004E-3</v>
      </c>
      <c r="P58" s="90">
        <v>76643.309571615508</v>
      </c>
      <c r="Q58" s="90">
        <v>61256.429911802348</v>
      </c>
      <c r="R58" s="90">
        <v>60359.336050182086</v>
      </c>
      <c r="S58" s="90">
        <v>60073.812127899342</v>
      </c>
      <c r="T58" s="90">
        <v>64975.39565097919</v>
      </c>
      <c r="U58" s="90">
        <v>66338.364688072164</v>
      </c>
      <c r="V58" s="90">
        <v>89976.131552585022</v>
      </c>
      <c r="W58" s="90">
        <v>133044.95188950739</v>
      </c>
      <c r="X58" s="90">
        <v>99010.667942130749</v>
      </c>
      <c r="Y58" s="90">
        <v>81297.67823655816</v>
      </c>
      <c r="Z58" s="90">
        <v>81255.501740249849</v>
      </c>
      <c r="AA58" s="90">
        <v>69340.329990007856</v>
      </c>
      <c r="AD58" s="161"/>
      <c r="AE58"/>
    </row>
    <row r="59" spans="1:31" ht="15">
      <c r="A59" s="63">
        <v>5.5</v>
      </c>
      <c r="B59" s="63">
        <v>0.15</v>
      </c>
      <c r="C59" s="62" t="s">
        <v>569</v>
      </c>
      <c r="D59" s="75">
        <v>5</v>
      </c>
      <c r="E59" s="75">
        <v>11</v>
      </c>
      <c r="F59" s="80">
        <v>0.5315925233259462</v>
      </c>
      <c r="G59" s="84">
        <v>0.33</v>
      </c>
      <c r="H59" s="86">
        <v>0</v>
      </c>
      <c r="I59" s="86">
        <v>0</v>
      </c>
      <c r="J59" s="86">
        <v>1E-3</v>
      </c>
      <c r="K59" s="86">
        <v>0</v>
      </c>
      <c r="L59" s="112">
        <v>0</v>
      </c>
      <c r="M59" s="86">
        <v>3.1E-2</v>
      </c>
      <c r="N59" s="86">
        <v>0</v>
      </c>
      <c r="O59" s="87">
        <v>1.4E-3</v>
      </c>
      <c r="P59" s="90">
        <v>61349.18</v>
      </c>
      <c r="Q59" s="90">
        <v>57329.13</v>
      </c>
      <c r="R59" s="90">
        <v>60377.16</v>
      </c>
      <c r="S59" s="90">
        <v>53350.97</v>
      </c>
      <c r="T59" s="90">
        <v>58966.93</v>
      </c>
      <c r="U59" s="90">
        <v>56673.91</v>
      </c>
      <c r="V59" s="90">
        <v>64899.07</v>
      </c>
      <c r="W59" s="90">
        <v>67004.009999999995</v>
      </c>
      <c r="X59" s="90">
        <v>63589.46</v>
      </c>
      <c r="Y59" s="90">
        <v>62394.29</v>
      </c>
      <c r="Z59" s="90">
        <v>61116.28</v>
      </c>
      <c r="AA59" s="90">
        <v>63843.92</v>
      </c>
      <c r="AD59" s="161"/>
      <c r="AE59"/>
    </row>
    <row r="60" spans="1:31" ht="15">
      <c r="A60" s="63">
        <v>5.5</v>
      </c>
      <c r="B60" s="63">
        <v>0.16</v>
      </c>
      <c r="C60" s="62" t="s">
        <v>586</v>
      </c>
      <c r="D60" s="106">
        <v>5</v>
      </c>
      <c r="E60" s="106">
        <v>11</v>
      </c>
      <c r="F60" s="80">
        <v>0.1772774161934976</v>
      </c>
      <c r="G60" s="84">
        <v>0.08</v>
      </c>
      <c r="H60" s="86">
        <v>0</v>
      </c>
      <c r="I60" s="86">
        <v>0</v>
      </c>
      <c r="J60" s="86">
        <v>0</v>
      </c>
      <c r="K60" s="86">
        <v>0</v>
      </c>
      <c r="L60" s="112">
        <v>0</v>
      </c>
      <c r="M60" s="86">
        <v>2.1999999999999999E-2</v>
      </c>
      <c r="N60" s="86">
        <v>0</v>
      </c>
      <c r="O60" s="87">
        <v>4.0000000000000002E-4</v>
      </c>
      <c r="P60" s="90">
        <v>31543.35</v>
      </c>
      <c r="Q60" s="90">
        <v>26913.81</v>
      </c>
      <c r="R60" s="90">
        <v>27797.360000000001</v>
      </c>
      <c r="S60" s="90">
        <v>24895.97</v>
      </c>
      <c r="T60" s="90">
        <v>19856.64</v>
      </c>
      <c r="U60" s="90">
        <v>24234.44</v>
      </c>
      <c r="V60" s="90">
        <v>18831.63</v>
      </c>
      <c r="W60" s="90">
        <v>19541.64</v>
      </c>
      <c r="X60" s="90">
        <v>18609.96</v>
      </c>
      <c r="Y60" s="90">
        <v>18667.25</v>
      </c>
      <c r="Z60" s="90">
        <v>18398.89</v>
      </c>
      <c r="AA60" s="90">
        <v>19182.009999999998</v>
      </c>
      <c r="AD60" s="161"/>
      <c r="AE60"/>
    </row>
    <row r="61" spans="1:31" ht="15">
      <c r="A61" s="63">
        <v>7</v>
      </c>
      <c r="B61" s="63">
        <v>0.16</v>
      </c>
      <c r="C61" s="62" t="s">
        <v>615</v>
      </c>
      <c r="D61" s="75">
        <v>9</v>
      </c>
      <c r="E61" s="75">
        <v>11</v>
      </c>
      <c r="F61" s="80">
        <v>0.23991301964744488</v>
      </c>
      <c r="G61" s="84">
        <v>0.05</v>
      </c>
      <c r="H61" s="86">
        <v>0</v>
      </c>
      <c r="I61" s="86">
        <v>0</v>
      </c>
      <c r="J61" s="86">
        <v>1E-3</v>
      </c>
      <c r="K61" s="86">
        <v>0</v>
      </c>
      <c r="L61" s="112">
        <v>0</v>
      </c>
      <c r="M61" s="86">
        <v>1E-3</v>
      </c>
      <c r="N61" s="86">
        <v>0</v>
      </c>
      <c r="O61" s="87">
        <v>1E-4</v>
      </c>
      <c r="P61" s="90">
        <v>20571.967410532056</v>
      </c>
      <c r="Q61" s="90">
        <v>16441.947599531049</v>
      </c>
      <c r="R61" s="90">
        <v>16201.157036224335</v>
      </c>
      <c r="S61" s="90">
        <v>16124.519051030866</v>
      </c>
      <c r="T61" s="90">
        <v>17440.161826119787</v>
      </c>
      <c r="U61" s="90">
        <v>17805.998776133554</v>
      </c>
      <c r="V61" s="90">
        <v>24150.653936674833</v>
      </c>
      <c r="W61" s="90">
        <v>35710.832813780064</v>
      </c>
      <c r="X61" s="90">
        <v>26575.629961507566</v>
      </c>
      <c r="Y61" s="90">
        <v>21821.254804656564</v>
      </c>
      <c r="Z61" s="90">
        <v>21809.934136063384</v>
      </c>
      <c r="AA61" s="90">
        <v>18611.761636638214</v>
      </c>
      <c r="AD61" s="161"/>
      <c r="AE61"/>
    </row>
    <row r="62" spans="1:31" ht="15">
      <c r="A62" s="63">
        <v>6.5</v>
      </c>
      <c r="B62" s="63">
        <v>0.18</v>
      </c>
      <c r="C62" s="62" t="s">
        <v>727</v>
      </c>
      <c r="D62" s="75">
        <v>9</v>
      </c>
      <c r="E62" s="75">
        <v>11</v>
      </c>
      <c r="F62" s="80">
        <v>0.33192736636548154</v>
      </c>
      <c r="G62" s="84">
        <v>0.09</v>
      </c>
      <c r="H62" s="86">
        <v>0</v>
      </c>
      <c r="I62" s="86">
        <v>0</v>
      </c>
      <c r="J62" s="86">
        <v>0</v>
      </c>
      <c r="K62" s="86">
        <v>0</v>
      </c>
      <c r="L62" s="112">
        <v>0</v>
      </c>
      <c r="M62" s="86">
        <v>8.0000000000000002E-3</v>
      </c>
      <c r="N62" s="86">
        <v>0</v>
      </c>
      <c r="O62" s="87">
        <v>5.0000000000000001E-4</v>
      </c>
      <c r="P62" s="90">
        <v>28461.977484876959</v>
      </c>
      <c r="Q62" s="90">
        <v>22747.962460109513</v>
      </c>
      <c r="R62" s="90">
        <v>22414.820983913225</v>
      </c>
      <c r="S62" s="90">
        <v>22308.78987052802</v>
      </c>
      <c r="T62" s="90">
        <v>24129.023895570816</v>
      </c>
      <c r="U62" s="90">
        <v>24635.171063055492</v>
      </c>
      <c r="V62" s="90">
        <v>33413.205206556202</v>
      </c>
      <c r="W62" s="90">
        <v>49407.083884045787</v>
      </c>
      <c r="X62" s="90">
        <v>36768.237403662461</v>
      </c>
      <c r="Y62" s="90">
        <v>30190.406709663133</v>
      </c>
      <c r="Z62" s="90">
        <v>30174.744201154204</v>
      </c>
      <c r="AA62" s="90">
        <v>25749.969853864997</v>
      </c>
      <c r="AD62" s="161"/>
      <c r="AE62"/>
    </row>
    <row r="63" spans="1:31" ht="15">
      <c r="A63" s="63">
        <v>5</v>
      </c>
      <c r="B63" s="63">
        <v>0.18</v>
      </c>
      <c r="C63" s="62" t="s">
        <v>955</v>
      </c>
      <c r="D63" s="75">
        <v>5</v>
      </c>
      <c r="E63" s="75">
        <v>11</v>
      </c>
      <c r="F63" s="80">
        <v>0.89852331959298215</v>
      </c>
      <c r="G63" s="84">
        <v>0.62</v>
      </c>
      <c r="H63" s="86">
        <v>0</v>
      </c>
      <c r="I63" s="86">
        <v>0</v>
      </c>
      <c r="J63" s="86">
        <v>1E-3</v>
      </c>
      <c r="K63" s="86">
        <v>0</v>
      </c>
      <c r="L63" s="112">
        <v>0</v>
      </c>
      <c r="M63" s="86">
        <v>1.4999999999999999E-2</v>
      </c>
      <c r="N63" s="86">
        <v>1E-3</v>
      </c>
      <c r="O63" s="87">
        <v>5.0000000000000001E-4</v>
      </c>
      <c r="P63" s="90">
        <v>101750.79</v>
      </c>
      <c r="Q63" s="90">
        <v>94829.83</v>
      </c>
      <c r="R63" s="90">
        <v>102243</v>
      </c>
      <c r="S63" s="90">
        <v>92992.11</v>
      </c>
      <c r="T63" s="90">
        <v>100934.85</v>
      </c>
      <c r="U63" s="90">
        <v>95792.975847198948</v>
      </c>
      <c r="V63" s="90">
        <v>109695.53794710254</v>
      </c>
      <c r="W63" s="90">
        <v>118361.42</v>
      </c>
      <c r="X63" s="90">
        <v>111196.51</v>
      </c>
      <c r="Y63" s="90">
        <v>104553.68</v>
      </c>
      <c r="Z63" s="90">
        <v>100933.49</v>
      </c>
      <c r="AA63" s="90">
        <v>110833.7</v>
      </c>
      <c r="AD63" s="161"/>
      <c r="AE63"/>
    </row>
    <row r="64" spans="1:31" ht="15">
      <c r="A64" s="63">
        <v>5</v>
      </c>
      <c r="B64" s="63">
        <v>0.09</v>
      </c>
      <c r="C64" s="62" t="s">
        <v>983</v>
      </c>
      <c r="D64" s="75">
        <v>9</v>
      </c>
      <c r="E64" s="75">
        <v>11</v>
      </c>
      <c r="F64" s="80">
        <v>0.40819660560140131</v>
      </c>
      <c r="G64" s="84">
        <v>0.27</v>
      </c>
      <c r="H64" s="86">
        <v>0</v>
      </c>
      <c r="I64" s="86">
        <v>0</v>
      </c>
      <c r="J64" s="86">
        <v>0</v>
      </c>
      <c r="K64" s="86">
        <v>0</v>
      </c>
      <c r="L64" s="112">
        <v>0</v>
      </c>
      <c r="M64" s="86">
        <v>1.2E-2</v>
      </c>
      <c r="N64" s="86">
        <v>0</v>
      </c>
      <c r="O64" s="87">
        <v>1E-4</v>
      </c>
      <c r="P64" s="90">
        <v>55022.27</v>
      </c>
      <c r="Q64" s="90">
        <v>49903.28</v>
      </c>
      <c r="R64" s="90">
        <v>52890.81</v>
      </c>
      <c r="S64" s="90">
        <v>48977.08</v>
      </c>
      <c r="T64" s="90">
        <v>68290.320000000007</v>
      </c>
      <c r="U64" s="90">
        <v>76128</v>
      </c>
      <c r="V64" s="90">
        <v>84528.73</v>
      </c>
      <c r="W64" s="90">
        <v>83186.77</v>
      </c>
      <c r="X64" s="90">
        <v>81000.12</v>
      </c>
      <c r="Y64" s="90">
        <v>63502.16</v>
      </c>
      <c r="Z64" s="90">
        <v>54162.44</v>
      </c>
      <c r="AA64" s="90">
        <v>55062.39</v>
      </c>
      <c r="AD64" s="161"/>
      <c r="AE64"/>
    </row>
    <row r="65" spans="1:31" ht="15">
      <c r="A65" s="63">
        <v>7</v>
      </c>
      <c r="B65" s="63">
        <v>0.22</v>
      </c>
      <c r="C65" s="62" t="s">
        <v>1048</v>
      </c>
      <c r="D65" s="106">
        <v>8</v>
      </c>
      <c r="E65" s="106">
        <v>11</v>
      </c>
      <c r="F65" s="80">
        <v>0.75120329382972095</v>
      </c>
      <c r="G65" s="84">
        <v>0.64</v>
      </c>
      <c r="H65" s="86">
        <v>2.1999999999999999E-2</v>
      </c>
      <c r="I65" s="86">
        <v>0</v>
      </c>
      <c r="J65" s="86">
        <v>5.0000000000000001E-3</v>
      </c>
      <c r="K65" s="86">
        <v>0</v>
      </c>
      <c r="L65" s="112">
        <v>0</v>
      </c>
      <c r="M65" s="86">
        <v>1.0999999999999999E-2</v>
      </c>
      <c r="N65" s="86">
        <v>1.2E-2</v>
      </c>
      <c r="O65" s="87">
        <v>1.12E-2</v>
      </c>
      <c r="P65" s="90">
        <v>88398.69</v>
      </c>
      <c r="Q65" s="90">
        <v>75718</v>
      </c>
      <c r="R65" s="90">
        <v>71534.649999999994</v>
      </c>
      <c r="S65" s="90">
        <v>74405.440000000002</v>
      </c>
      <c r="T65" s="90">
        <v>73997.64</v>
      </c>
      <c r="U65" s="90">
        <v>67510.22</v>
      </c>
      <c r="V65" s="90">
        <v>101641.33</v>
      </c>
      <c r="W65" s="90">
        <v>90731.07</v>
      </c>
      <c r="X65" s="90">
        <v>93150.91</v>
      </c>
      <c r="Y65" s="90">
        <v>81307.67</v>
      </c>
      <c r="Z65" s="90">
        <v>83995.74</v>
      </c>
      <c r="AA65" s="90">
        <v>89393.09</v>
      </c>
      <c r="AD65" s="161"/>
      <c r="AE65"/>
    </row>
    <row r="66" spans="1:31" ht="15">
      <c r="A66" s="63">
        <v>6.5</v>
      </c>
      <c r="B66" s="63">
        <v>0.18</v>
      </c>
      <c r="C66" s="62" t="s">
        <v>1100</v>
      </c>
      <c r="D66" s="106">
        <v>5</v>
      </c>
      <c r="E66" s="106">
        <v>11</v>
      </c>
      <c r="F66" s="80">
        <v>0.71157895298707863</v>
      </c>
      <c r="G66" s="84">
        <v>0.64</v>
      </c>
      <c r="H66" s="86">
        <v>0</v>
      </c>
      <c r="I66" s="86">
        <v>1E-3</v>
      </c>
      <c r="J66" s="86">
        <v>2E-3</v>
      </c>
      <c r="K66" s="86">
        <v>0</v>
      </c>
      <c r="L66" s="112">
        <v>0</v>
      </c>
      <c r="M66" s="86">
        <v>1.7000000000000001E-2</v>
      </c>
      <c r="N66" s="86">
        <v>1.0999999999999999E-2</v>
      </c>
      <c r="O66" s="87">
        <v>3.3E-3</v>
      </c>
      <c r="P66" s="90">
        <v>66176.740000000005</v>
      </c>
      <c r="Q66" s="90">
        <v>61129.07</v>
      </c>
      <c r="R66" s="90">
        <v>56846.04</v>
      </c>
      <c r="S66" s="90">
        <v>58757.39</v>
      </c>
      <c r="T66" s="90">
        <v>57803.08</v>
      </c>
      <c r="U66" s="90">
        <v>55089.53</v>
      </c>
      <c r="V66" s="90">
        <v>66869.64</v>
      </c>
      <c r="W66" s="90">
        <v>68822.27</v>
      </c>
      <c r="X66" s="90">
        <v>66903.44</v>
      </c>
      <c r="Y66" s="90">
        <v>63485.11</v>
      </c>
      <c r="Z66" s="90">
        <v>62948.85</v>
      </c>
      <c r="AA66" s="90">
        <v>68528.05</v>
      </c>
      <c r="AD66" s="161"/>
      <c r="AE66"/>
    </row>
    <row r="67" spans="1:31" ht="15">
      <c r="A67" s="63">
        <v>5</v>
      </c>
      <c r="B67" s="63">
        <v>0.13</v>
      </c>
      <c r="C67" s="62" t="s">
        <v>1112</v>
      </c>
      <c r="D67" s="75">
        <v>5</v>
      </c>
      <c r="E67" s="75">
        <v>11</v>
      </c>
      <c r="F67" s="80">
        <v>0.9644324127297037</v>
      </c>
      <c r="G67" s="84">
        <v>0.91999999999999993</v>
      </c>
      <c r="H67" s="86">
        <v>0</v>
      </c>
      <c r="I67" s="86">
        <v>0</v>
      </c>
      <c r="J67" s="86">
        <v>8.9999999999999993E-3</v>
      </c>
      <c r="K67" s="86">
        <v>0</v>
      </c>
      <c r="L67" s="112">
        <v>0</v>
      </c>
      <c r="M67" s="86">
        <v>1.9E-2</v>
      </c>
      <c r="N67" s="86">
        <v>3.0000000000000001E-3</v>
      </c>
      <c r="O67" s="87">
        <v>8.0000000000000004E-4</v>
      </c>
      <c r="P67" s="90">
        <v>122644.41</v>
      </c>
      <c r="Q67" s="90">
        <v>114034.18</v>
      </c>
      <c r="R67" s="90">
        <v>119057.91</v>
      </c>
      <c r="S67" s="90">
        <v>111660.38</v>
      </c>
      <c r="T67" s="90">
        <v>122072.18</v>
      </c>
      <c r="U67" s="90">
        <v>121661.07</v>
      </c>
      <c r="V67" s="90">
        <v>143463.94</v>
      </c>
      <c r="W67" s="90">
        <v>147709.76999999999</v>
      </c>
      <c r="X67" s="90">
        <v>134406.98000000001</v>
      </c>
      <c r="Y67" s="90">
        <v>121529.86</v>
      </c>
      <c r="Z67" s="90">
        <v>117225.04</v>
      </c>
      <c r="AA67" s="90">
        <v>125247.62</v>
      </c>
      <c r="AD67" s="161"/>
      <c r="AE67"/>
    </row>
    <row r="68" spans="1:31" ht="15">
      <c r="A68" s="63">
        <v>7.25</v>
      </c>
      <c r="B68" s="63">
        <v>0.13</v>
      </c>
      <c r="C68" s="62" t="s">
        <v>1130</v>
      </c>
      <c r="D68" s="75">
        <v>8</v>
      </c>
      <c r="E68" s="75">
        <v>11</v>
      </c>
      <c r="F68" s="80">
        <v>9.8777433086452121E-2</v>
      </c>
      <c r="G68" s="84">
        <v>0.03</v>
      </c>
      <c r="H68" s="86">
        <v>0</v>
      </c>
      <c r="I68" s="86">
        <v>0</v>
      </c>
      <c r="J68" s="86">
        <v>0</v>
      </c>
      <c r="K68" s="86">
        <v>0</v>
      </c>
      <c r="L68" s="112">
        <v>0</v>
      </c>
      <c r="M68" s="86">
        <v>7.0000000000000001E-3</v>
      </c>
      <c r="N68" s="86">
        <v>0</v>
      </c>
      <c r="O68" s="87">
        <v>1E-4</v>
      </c>
      <c r="P68" s="90">
        <v>12239.11</v>
      </c>
      <c r="Q68" s="90">
        <v>10524.69</v>
      </c>
      <c r="R68" s="90">
        <v>10763.65</v>
      </c>
      <c r="S68" s="90">
        <v>9341.3799999999992</v>
      </c>
      <c r="T68" s="90">
        <v>10275.969999999999</v>
      </c>
      <c r="U68" s="90">
        <v>9806.68</v>
      </c>
      <c r="V68" s="90">
        <v>11023.16</v>
      </c>
      <c r="W68" s="90">
        <v>7320.9</v>
      </c>
      <c r="X68" s="90">
        <v>5927.5</v>
      </c>
      <c r="Y68" s="90">
        <v>15135.08</v>
      </c>
      <c r="Z68" s="90">
        <v>15534.59</v>
      </c>
      <c r="AA68" s="90">
        <v>12423.07</v>
      </c>
      <c r="AD68" s="161"/>
      <c r="AE68"/>
    </row>
    <row r="69" spans="1:31" ht="15">
      <c r="A69" s="63">
        <v>7.5</v>
      </c>
      <c r="B69" s="63">
        <v>0.2</v>
      </c>
      <c r="C69" s="62" t="s">
        <v>169</v>
      </c>
      <c r="D69" s="75">
        <v>8</v>
      </c>
      <c r="E69" s="75">
        <v>12</v>
      </c>
      <c r="F69" s="80">
        <v>0.74651152813359467</v>
      </c>
      <c r="G69" s="84">
        <v>0.38999999999999996</v>
      </c>
      <c r="H69" s="86">
        <v>0</v>
      </c>
      <c r="I69" s="86">
        <v>0</v>
      </c>
      <c r="J69" s="86">
        <v>1E-3</v>
      </c>
      <c r="K69" s="86">
        <v>0</v>
      </c>
      <c r="L69" s="112">
        <v>0</v>
      </c>
      <c r="M69" s="86">
        <v>7.0000000000000001E-3</v>
      </c>
      <c r="N69" s="86">
        <v>2E-3</v>
      </c>
      <c r="O69" s="87">
        <v>1.23E-2</v>
      </c>
      <c r="P69" s="90">
        <v>64649.812163833449</v>
      </c>
      <c r="Q69" s="90">
        <v>63482.982898938084</v>
      </c>
      <c r="R69" s="90">
        <v>63503.401174672967</v>
      </c>
      <c r="S69" s="90">
        <v>60576.835482366019</v>
      </c>
      <c r="T69" s="90">
        <v>58090.650515152825</v>
      </c>
      <c r="U69" s="90">
        <v>62345.978648771634</v>
      </c>
      <c r="V69" s="90">
        <v>80409.026968429826</v>
      </c>
      <c r="W69" s="90">
        <v>91985.97735569255</v>
      </c>
      <c r="X69" s="90">
        <v>83466.99430769305</v>
      </c>
      <c r="Y69" s="90">
        <v>61476.34985213606</v>
      </c>
      <c r="Z69" s="90">
        <v>61051.088542292346</v>
      </c>
      <c r="AA69" s="90">
        <v>71800.62943464912</v>
      </c>
      <c r="AD69" s="161"/>
      <c r="AE69"/>
    </row>
    <row r="70" spans="1:31" ht="15">
      <c r="A70" s="63">
        <v>7</v>
      </c>
      <c r="B70" s="63">
        <v>0.18</v>
      </c>
      <c r="C70" s="62" t="s">
        <v>350</v>
      </c>
      <c r="D70" s="106">
        <v>8</v>
      </c>
      <c r="E70" s="106">
        <v>12</v>
      </c>
      <c r="F70" s="80">
        <v>0.33433052347386727</v>
      </c>
      <c r="G70" s="84">
        <v>6.9999999999999993E-2</v>
      </c>
      <c r="H70" s="86">
        <v>0</v>
      </c>
      <c r="I70" s="86">
        <v>0</v>
      </c>
      <c r="J70" s="86">
        <v>3.0000000000000001E-3</v>
      </c>
      <c r="K70" s="86">
        <v>0</v>
      </c>
      <c r="L70" s="112">
        <v>0</v>
      </c>
      <c r="M70" s="86">
        <v>4.1000000000000002E-2</v>
      </c>
      <c r="N70" s="86">
        <v>4.0000000000000001E-3</v>
      </c>
      <c r="O70" s="87">
        <v>7.9000000000000008E-3</v>
      </c>
      <c r="P70" s="90">
        <v>28145.1</v>
      </c>
      <c r="Q70" s="90">
        <v>23679.43</v>
      </c>
      <c r="R70" s="90">
        <v>25282.28</v>
      </c>
      <c r="S70" s="90">
        <v>24218.84</v>
      </c>
      <c r="T70" s="90">
        <v>26308.44</v>
      </c>
      <c r="U70" s="90">
        <v>25055.06</v>
      </c>
      <c r="V70" s="90">
        <v>29675.1</v>
      </c>
      <c r="W70" s="90">
        <v>31113.279999999999</v>
      </c>
      <c r="X70" s="90">
        <v>29941.26</v>
      </c>
      <c r="Y70" s="90">
        <v>29383.38</v>
      </c>
      <c r="Z70" s="90">
        <v>28147.59</v>
      </c>
      <c r="AA70" s="90">
        <v>29753.13</v>
      </c>
      <c r="AD70" s="161"/>
      <c r="AE70"/>
    </row>
    <row r="71" spans="1:31" ht="15">
      <c r="A71" s="63">
        <v>7.25</v>
      </c>
      <c r="B71" s="63">
        <v>0.17</v>
      </c>
      <c r="C71" s="62" t="s">
        <v>501</v>
      </c>
      <c r="D71" s="75">
        <v>8</v>
      </c>
      <c r="E71" s="75">
        <v>12</v>
      </c>
      <c r="F71" s="80">
        <v>0.69448051968372837</v>
      </c>
      <c r="G71" s="84">
        <v>0.57000000000000006</v>
      </c>
      <c r="H71" s="86">
        <v>0</v>
      </c>
      <c r="I71" s="86">
        <v>0</v>
      </c>
      <c r="J71" s="86">
        <v>4.0000000000000001E-3</v>
      </c>
      <c r="K71" s="86">
        <v>0</v>
      </c>
      <c r="L71" s="112">
        <v>0</v>
      </c>
      <c r="M71" s="86">
        <v>7.0999999999999994E-2</v>
      </c>
      <c r="N71" s="86">
        <v>0</v>
      </c>
      <c r="O71" s="87">
        <v>1.9599999999999999E-2</v>
      </c>
      <c r="P71" s="90">
        <v>82866.25</v>
      </c>
      <c r="Q71" s="90">
        <v>68652.58</v>
      </c>
      <c r="R71" s="90">
        <v>89849.04</v>
      </c>
      <c r="S71" s="90">
        <v>73243.259999999995</v>
      </c>
      <c r="T71" s="90">
        <v>86638.15</v>
      </c>
      <c r="U71" s="90">
        <v>78472.570000000007</v>
      </c>
      <c r="V71" s="90">
        <v>100617.53</v>
      </c>
      <c r="W71" s="90">
        <v>108078.76</v>
      </c>
      <c r="X71" s="90">
        <v>103146.84</v>
      </c>
      <c r="Y71" s="90">
        <v>86199.7</v>
      </c>
      <c r="Z71" s="90">
        <v>86716.479999999996</v>
      </c>
      <c r="AA71" s="90">
        <v>91538.69</v>
      </c>
      <c r="AD71" s="161"/>
      <c r="AE71"/>
    </row>
    <row r="72" spans="1:31" ht="15">
      <c r="A72" s="63">
        <v>7.25</v>
      </c>
      <c r="B72" s="63">
        <v>0.21</v>
      </c>
      <c r="C72" s="62" t="s">
        <v>863</v>
      </c>
      <c r="D72" s="75">
        <v>8</v>
      </c>
      <c r="E72" s="75">
        <v>12</v>
      </c>
      <c r="F72" s="80">
        <v>0.95499455935858846</v>
      </c>
      <c r="G72" s="84">
        <v>0.75</v>
      </c>
      <c r="H72" s="86">
        <v>0</v>
      </c>
      <c r="I72" s="86">
        <v>0</v>
      </c>
      <c r="J72" s="86">
        <v>1.4E-2</v>
      </c>
      <c r="K72" s="86">
        <v>0</v>
      </c>
      <c r="L72" s="112">
        <v>0</v>
      </c>
      <c r="M72" s="86">
        <v>2E-3</v>
      </c>
      <c r="N72" s="86">
        <v>1E-3</v>
      </c>
      <c r="O72" s="87">
        <v>1.15E-2</v>
      </c>
      <c r="P72" s="90">
        <v>96752.58</v>
      </c>
      <c r="Q72" s="90">
        <v>59750.67</v>
      </c>
      <c r="R72" s="90">
        <v>52827.67</v>
      </c>
      <c r="S72" s="90">
        <v>63049.36</v>
      </c>
      <c r="T72" s="90">
        <v>59367.63</v>
      </c>
      <c r="U72" s="90">
        <v>116109.42</v>
      </c>
      <c r="V72" s="90">
        <v>106932.08</v>
      </c>
      <c r="W72" s="90">
        <v>110152.39</v>
      </c>
      <c r="X72" s="90">
        <v>104496.37</v>
      </c>
      <c r="Y72" s="90">
        <v>92505.77</v>
      </c>
      <c r="Z72" s="90">
        <v>79317.08</v>
      </c>
      <c r="AA72" s="90">
        <v>93917.119999999995</v>
      </c>
      <c r="AD72" s="161"/>
      <c r="AE72"/>
    </row>
    <row r="73" spans="1:31" ht="15">
      <c r="A73" s="63">
        <v>7</v>
      </c>
      <c r="B73" s="63">
        <v>0.23</v>
      </c>
      <c r="C73" s="62" t="s">
        <v>559</v>
      </c>
      <c r="D73" s="75">
        <v>8</v>
      </c>
      <c r="E73" s="75">
        <v>13</v>
      </c>
      <c r="F73" s="80">
        <v>2.5158539580995436</v>
      </c>
      <c r="G73" s="84">
        <v>1.8599999999999999</v>
      </c>
      <c r="H73" s="86">
        <v>0</v>
      </c>
      <c r="I73" s="86">
        <v>6.0000000000000001E-3</v>
      </c>
      <c r="J73" s="86">
        <v>1.6E-2</v>
      </c>
      <c r="K73" s="86">
        <v>0</v>
      </c>
      <c r="L73" s="112">
        <v>0</v>
      </c>
      <c r="M73" s="86">
        <v>6.0000000000000001E-3</v>
      </c>
      <c r="N73" s="86">
        <v>5.0000000000000001E-3</v>
      </c>
      <c r="O73" s="87">
        <v>4.6699999999999998E-2</v>
      </c>
      <c r="P73" s="90">
        <v>298211.58</v>
      </c>
      <c r="Q73" s="90">
        <v>250944.62</v>
      </c>
      <c r="R73" s="90">
        <v>253865.27</v>
      </c>
      <c r="S73" s="90">
        <v>246082.05</v>
      </c>
      <c r="T73" s="90">
        <v>276325.76000000001</v>
      </c>
      <c r="U73" s="90">
        <v>259493.89</v>
      </c>
      <c r="V73" s="90">
        <v>339994.14</v>
      </c>
      <c r="W73" s="90">
        <v>374607.99</v>
      </c>
      <c r="X73" s="90">
        <v>362566.01</v>
      </c>
      <c r="Y73" s="90">
        <v>285610.46999999997</v>
      </c>
      <c r="Z73" s="90">
        <v>263577.24</v>
      </c>
      <c r="AA73" s="90">
        <v>292449.56</v>
      </c>
      <c r="AD73" s="161"/>
      <c r="AE73"/>
    </row>
    <row r="74" spans="1:31" ht="15">
      <c r="A74" s="63">
        <v>7.5</v>
      </c>
      <c r="B74" s="63">
        <v>0.22</v>
      </c>
      <c r="C74" s="62" t="s">
        <v>799</v>
      </c>
      <c r="D74" s="75">
        <v>8</v>
      </c>
      <c r="E74" s="75">
        <v>13</v>
      </c>
      <c r="F74" s="80">
        <v>0.17220775847049991</v>
      </c>
      <c r="G74" s="84">
        <v>0.08</v>
      </c>
      <c r="H74" s="86">
        <v>0</v>
      </c>
      <c r="I74" s="86">
        <v>0</v>
      </c>
      <c r="J74" s="86">
        <v>0</v>
      </c>
      <c r="K74" s="86">
        <v>0</v>
      </c>
      <c r="L74" s="112">
        <v>0</v>
      </c>
      <c r="M74" s="86">
        <v>0</v>
      </c>
      <c r="N74" s="86">
        <v>0</v>
      </c>
      <c r="O74" s="87">
        <v>3.8999999999999998E-3</v>
      </c>
      <c r="P74" s="90">
        <v>28603.759999999998</v>
      </c>
      <c r="Q74" s="90">
        <v>24472.48</v>
      </c>
      <c r="R74" s="90">
        <v>24092.03</v>
      </c>
      <c r="S74" s="90">
        <v>24764.25</v>
      </c>
      <c r="T74" s="90">
        <v>29511.71</v>
      </c>
      <c r="U74" s="90">
        <v>24303.1</v>
      </c>
      <c r="V74" s="90">
        <v>34508.76</v>
      </c>
      <c r="W74" s="90">
        <v>38471.81</v>
      </c>
      <c r="X74" s="90">
        <v>34304.75</v>
      </c>
      <c r="Y74" s="90">
        <v>27788.74</v>
      </c>
      <c r="Z74" s="90">
        <v>24997.69</v>
      </c>
      <c r="AA74" s="90">
        <v>28729.97</v>
      </c>
      <c r="AD74" s="161"/>
      <c r="AE74"/>
    </row>
    <row r="75" spans="1:31" ht="15">
      <c r="A75" s="63">
        <v>8.5</v>
      </c>
      <c r="B75" s="63">
        <v>0.21</v>
      </c>
      <c r="C75" s="62" t="s">
        <v>1066</v>
      </c>
      <c r="D75" s="75">
        <v>8</v>
      </c>
      <c r="E75" s="75">
        <v>13</v>
      </c>
      <c r="F75" s="80">
        <v>2.5307192857066005</v>
      </c>
      <c r="G75" s="84">
        <v>0.67999999999999994</v>
      </c>
      <c r="H75" s="86">
        <v>0</v>
      </c>
      <c r="I75" s="86">
        <v>0</v>
      </c>
      <c r="J75" s="86">
        <v>1.7999999999999999E-2</v>
      </c>
      <c r="K75" s="86">
        <v>0</v>
      </c>
      <c r="L75" s="112">
        <v>0</v>
      </c>
      <c r="M75" s="86">
        <v>9.6000000000000002E-2</v>
      </c>
      <c r="N75" s="86">
        <v>0</v>
      </c>
      <c r="O75" s="87">
        <v>3.5700000000000003E-2</v>
      </c>
      <c r="P75" s="90">
        <v>216440.35</v>
      </c>
      <c r="Q75" s="90">
        <v>179722.3</v>
      </c>
      <c r="R75" s="90">
        <v>257640.92</v>
      </c>
      <c r="S75" s="90">
        <v>219061.98</v>
      </c>
      <c r="T75" s="90">
        <v>362079.12</v>
      </c>
      <c r="U75" s="90">
        <v>313995.33</v>
      </c>
      <c r="V75" s="90">
        <v>555710.88</v>
      </c>
      <c r="W75" s="90">
        <v>654195.81000000006</v>
      </c>
      <c r="X75" s="90">
        <v>607311.21</v>
      </c>
      <c r="Y75" s="90">
        <v>281534.84999999998</v>
      </c>
      <c r="Z75" s="90">
        <v>213467.19</v>
      </c>
      <c r="AA75" s="90">
        <v>234077.01</v>
      </c>
      <c r="AD75" s="161"/>
      <c r="AE75"/>
    </row>
    <row r="76" spans="1:31" ht="15">
      <c r="A76" s="63">
        <v>7.25</v>
      </c>
      <c r="B76" s="63">
        <v>0.14000000000000001</v>
      </c>
      <c r="C76" s="62" t="s">
        <v>331</v>
      </c>
      <c r="D76" s="75">
        <v>8</v>
      </c>
      <c r="E76" s="75">
        <v>14</v>
      </c>
      <c r="F76" s="80">
        <v>0.73962798868161395</v>
      </c>
      <c r="G76" s="84">
        <v>0.12</v>
      </c>
      <c r="H76" s="86">
        <v>0</v>
      </c>
      <c r="I76" s="86">
        <v>0</v>
      </c>
      <c r="J76" s="86">
        <v>3.0000000000000001E-3</v>
      </c>
      <c r="K76" s="86">
        <v>0</v>
      </c>
      <c r="L76" s="112">
        <v>0</v>
      </c>
      <c r="M76" s="86">
        <v>2E-3</v>
      </c>
      <c r="N76" s="86">
        <v>0</v>
      </c>
      <c r="O76" s="87">
        <v>2.2000000000000001E-3</v>
      </c>
      <c r="P76" s="90">
        <v>64053.68</v>
      </c>
      <c r="Q76" s="90">
        <v>62897.61</v>
      </c>
      <c r="R76" s="90">
        <v>62917.84</v>
      </c>
      <c r="S76" s="90">
        <v>60018.26</v>
      </c>
      <c r="T76" s="90">
        <v>57555</v>
      </c>
      <c r="U76" s="90">
        <v>61771.09</v>
      </c>
      <c r="V76" s="90">
        <v>79667.58</v>
      </c>
      <c r="W76" s="90">
        <v>91137.78</v>
      </c>
      <c r="X76" s="90">
        <v>82697.350000000006</v>
      </c>
      <c r="Y76" s="90">
        <v>60909.48</v>
      </c>
      <c r="Z76" s="90">
        <v>60488.14</v>
      </c>
      <c r="AA76" s="90">
        <v>71138.559999999998</v>
      </c>
      <c r="AD76" s="161"/>
      <c r="AE76"/>
    </row>
    <row r="77" spans="1:31" ht="15">
      <c r="A77" s="63">
        <v>7.25</v>
      </c>
      <c r="B77" s="63">
        <v>0.15</v>
      </c>
      <c r="C77" s="62" t="s">
        <v>465</v>
      </c>
      <c r="D77" s="75">
        <v>8</v>
      </c>
      <c r="E77" s="75">
        <v>14</v>
      </c>
      <c r="F77" s="80">
        <v>2.1154549182901188</v>
      </c>
      <c r="G77" s="84">
        <v>0.44</v>
      </c>
      <c r="H77" s="86">
        <v>0</v>
      </c>
      <c r="I77" s="86">
        <v>0</v>
      </c>
      <c r="J77" s="86">
        <v>5.0000000000000001E-3</v>
      </c>
      <c r="K77" s="86">
        <v>0</v>
      </c>
      <c r="L77" s="112">
        <v>0</v>
      </c>
      <c r="M77" s="86">
        <v>6.9000000000000006E-2</v>
      </c>
      <c r="N77" s="86">
        <v>0</v>
      </c>
      <c r="O77" s="87">
        <v>1.43E-2</v>
      </c>
      <c r="P77" s="90">
        <v>164289.03</v>
      </c>
      <c r="Q77" s="90">
        <v>152183.23000000001</v>
      </c>
      <c r="R77" s="90">
        <v>175522.91</v>
      </c>
      <c r="S77" s="90">
        <v>152019.75</v>
      </c>
      <c r="T77" s="90">
        <v>162105.57999999999</v>
      </c>
      <c r="U77" s="90">
        <v>183159.58</v>
      </c>
      <c r="V77" s="90">
        <v>284442.59000000003</v>
      </c>
      <c r="W77" s="90">
        <v>322522.67</v>
      </c>
      <c r="X77" s="90">
        <v>265689.7</v>
      </c>
      <c r="Y77" s="90">
        <v>181374.21</v>
      </c>
      <c r="Z77" s="90">
        <v>183172.56</v>
      </c>
      <c r="AA77" s="90">
        <v>197281.38</v>
      </c>
      <c r="AD77" s="161"/>
      <c r="AE77"/>
    </row>
    <row r="78" spans="1:31" ht="15">
      <c r="A78" s="63">
        <v>8.5</v>
      </c>
      <c r="B78" s="63">
        <v>0.21</v>
      </c>
      <c r="C78" s="62" t="s">
        <v>894</v>
      </c>
      <c r="D78" s="75">
        <v>8</v>
      </c>
      <c r="E78" s="75">
        <v>14</v>
      </c>
      <c r="F78" s="80">
        <v>1.0188405982111086</v>
      </c>
      <c r="G78" s="84">
        <v>0.19</v>
      </c>
      <c r="H78" s="86">
        <v>0</v>
      </c>
      <c r="I78" s="86">
        <v>8.0000000000000002E-3</v>
      </c>
      <c r="J78" s="86">
        <v>8.9999999999999993E-3</v>
      </c>
      <c r="K78" s="86">
        <v>0</v>
      </c>
      <c r="L78" s="112">
        <v>0</v>
      </c>
      <c r="M78" s="86">
        <v>3.7999999999999999E-2</v>
      </c>
      <c r="N78" s="86">
        <v>0</v>
      </c>
      <c r="O78" s="87">
        <v>3.2000000000000002E-3</v>
      </c>
      <c r="P78" s="90">
        <v>86648.05</v>
      </c>
      <c r="Q78" s="90">
        <v>81133.58</v>
      </c>
      <c r="R78" s="90">
        <v>83467.789999999994</v>
      </c>
      <c r="S78" s="90">
        <v>79424.210000000006</v>
      </c>
      <c r="T78" s="90">
        <v>92246.62</v>
      </c>
      <c r="U78" s="90">
        <v>82349.45</v>
      </c>
      <c r="V78" s="90">
        <v>136283.65</v>
      </c>
      <c r="W78" s="90">
        <v>148907.72</v>
      </c>
      <c r="X78" s="90">
        <v>159232.9</v>
      </c>
      <c r="Y78" s="90">
        <v>136758.29</v>
      </c>
      <c r="Z78" s="90">
        <v>86133.93</v>
      </c>
      <c r="AA78" s="90">
        <v>90796.36</v>
      </c>
      <c r="AD78" s="161"/>
      <c r="AE78"/>
    </row>
    <row r="79" spans="1:31" ht="15">
      <c r="A79" s="63">
        <v>7.5</v>
      </c>
      <c r="B79" s="63">
        <v>0.14000000000000001</v>
      </c>
      <c r="C79" s="62" t="s">
        <v>1030</v>
      </c>
      <c r="D79" s="106">
        <v>9</v>
      </c>
      <c r="E79" s="106">
        <v>14</v>
      </c>
      <c r="F79" s="80">
        <v>0.39203935962747771</v>
      </c>
      <c r="G79" s="84">
        <v>0.05</v>
      </c>
      <c r="H79" s="86">
        <v>0</v>
      </c>
      <c r="I79" s="86">
        <v>0</v>
      </c>
      <c r="J79" s="86">
        <v>1E-3</v>
      </c>
      <c r="K79" s="86">
        <v>0</v>
      </c>
      <c r="L79" s="112">
        <v>0</v>
      </c>
      <c r="M79" s="86">
        <v>2.5000000000000001E-2</v>
      </c>
      <c r="N79" s="86">
        <v>0</v>
      </c>
      <c r="O79" s="87">
        <v>6.9999999999999999E-4</v>
      </c>
      <c r="P79" s="90">
        <v>35746.720000000001</v>
      </c>
      <c r="Q79" s="90">
        <v>33104.07</v>
      </c>
      <c r="R79" s="90">
        <v>36978.5</v>
      </c>
      <c r="S79" s="90">
        <v>35881.29</v>
      </c>
      <c r="T79" s="90">
        <v>35781.14</v>
      </c>
      <c r="U79" s="90">
        <v>37110.22</v>
      </c>
      <c r="V79" s="90">
        <v>46355.27</v>
      </c>
      <c r="W79" s="90">
        <v>46160.93</v>
      </c>
      <c r="X79" s="90">
        <v>45627.05</v>
      </c>
      <c r="Y79" s="90">
        <v>38164.18</v>
      </c>
      <c r="Z79" s="90">
        <v>37293.14</v>
      </c>
      <c r="AA79" s="90">
        <v>40303.03</v>
      </c>
      <c r="AD79" s="161"/>
      <c r="AE79"/>
    </row>
    <row r="80" spans="1:31" ht="15">
      <c r="A80" s="63">
        <v>8</v>
      </c>
      <c r="B80" s="63">
        <v>0.14000000000000001</v>
      </c>
      <c r="C80" s="62" t="s">
        <v>1080</v>
      </c>
      <c r="D80" s="75">
        <v>9</v>
      </c>
      <c r="E80" s="75">
        <v>14</v>
      </c>
      <c r="F80" s="80">
        <v>0.64547382836141765</v>
      </c>
      <c r="G80" s="84">
        <v>0.05</v>
      </c>
      <c r="H80" s="86">
        <v>0</v>
      </c>
      <c r="I80" s="86">
        <v>0</v>
      </c>
      <c r="J80" s="86">
        <v>0</v>
      </c>
      <c r="K80" s="86">
        <v>0</v>
      </c>
      <c r="L80" s="112">
        <v>0</v>
      </c>
      <c r="M80" s="86">
        <v>0</v>
      </c>
      <c r="N80" s="86">
        <v>0</v>
      </c>
      <c r="O80" s="87">
        <v>2.3999999999999998E-3</v>
      </c>
      <c r="P80" s="90">
        <v>56429.08</v>
      </c>
      <c r="Q80" s="90">
        <v>52080.56</v>
      </c>
      <c r="R80" s="90">
        <v>49441.51</v>
      </c>
      <c r="S80" s="90">
        <v>41557.07</v>
      </c>
      <c r="T80" s="90">
        <v>40809.550000000003</v>
      </c>
      <c r="U80" s="90">
        <v>44543.51</v>
      </c>
      <c r="V80" s="90">
        <v>63727.96</v>
      </c>
      <c r="W80" s="90">
        <v>72435.62</v>
      </c>
      <c r="X80" s="90">
        <v>66093.440000000002</v>
      </c>
      <c r="Y80" s="90">
        <v>44154.16</v>
      </c>
      <c r="Z80" s="90">
        <v>42164.69</v>
      </c>
      <c r="AA80" s="90">
        <v>50412.33</v>
      </c>
      <c r="AD80" s="161"/>
      <c r="AE80"/>
    </row>
    <row r="81" spans="1:31" ht="15">
      <c r="A81" s="63">
        <v>7.5</v>
      </c>
      <c r="B81" s="63">
        <v>0.2</v>
      </c>
      <c r="C81" s="62" t="s">
        <v>359</v>
      </c>
      <c r="D81" s="106">
        <v>9</v>
      </c>
      <c r="E81" s="106">
        <v>15</v>
      </c>
      <c r="F81" s="80">
        <v>0.41600834234438511</v>
      </c>
      <c r="G81" s="84">
        <v>0.06</v>
      </c>
      <c r="H81" s="86">
        <v>0</v>
      </c>
      <c r="I81" s="86">
        <v>0</v>
      </c>
      <c r="J81" s="86">
        <v>1E-3</v>
      </c>
      <c r="K81" s="86">
        <v>0</v>
      </c>
      <c r="L81" s="112">
        <v>0</v>
      </c>
      <c r="M81" s="86">
        <v>1E-3</v>
      </c>
      <c r="N81" s="86">
        <v>0</v>
      </c>
      <c r="O81" s="87">
        <v>4.3E-3</v>
      </c>
      <c r="P81" s="90">
        <v>35671.72</v>
      </c>
      <c r="Q81" s="90">
        <v>28510.28</v>
      </c>
      <c r="R81" s="90">
        <v>28092.75</v>
      </c>
      <c r="S81" s="90">
        <v>27959.86</v>
      </c>
      <c r="T81" s="90">
        <v>30241.18</v>
      </c>
      <c r="U81" s="90">
        <v>30875.54</v>
      </c>
      <c r="V81" s="90">
        <v>41877.15</v>
      </c>
      <c r="W81" s="90">
        <v>61922.46</v>
      </c>
      <c r="X81" s="90">
        <v>46082.05</v>
      </c>
      <c r="Y81" s="90">
        <v>37837.980000000003</v>
      </c>
      <c r="Z81" s="90">
        <v>37818.35</v>
      </c>
      <c r="AA81" s="90">
        <v>32272.73</v>
      </c>
      <c r="AD81" s="161"/>
      <c r="AE81"/>
    </row>
    <row r="82" spans="1:31" ht="15">
      <c r="A82" s="63">
        <v>7.5</v>
      </c>
      <c r="B82" s="63">
        <v>0.18</v>
      </c>
      <c r="C82" s="62" t="s">
        <v>593</v>
      </c>
      <c r="D82" s="75">
        <v>9</v>
      </c>
      <c r="E82" s="75">
        <v>15</v>
      </c>
      <c r="F82" s="80">
        <v>0.32855113728790164</v>
      </c>
      <c r="G82" s="84">
        <v>0.02</v>
      </c>
      <c r="H82" s="86">
        <v>0</v>
      </c>
      <c r="I82" s="86">
        <v>0</v>
      </c>
      <c r="J82" s="86">
        <v>0</v>
      </c>
      <c r="K82" s="86">
        <v>0</v>
      </c>
      <c r="L82" s="112">
        <v>0</v>
      </c>
      <c r="M82" s="86">
        <v>2E-3</v>
      </c>
      <c r="N82" s="86">
        <v>0</v>
      </c>
      <c r="O82" s="87">
        <v>0</v>
      </c>
      <c r="P82" s="90">
        <v>35970.31</v>
      </c>
      <c r="Q82" s="90">
        <v>27082.23</v>
      </c>
      <c r="R82" s="90">
        <v>25019.27</v>
      </c>
      <c r="S82" s="90">
        <v>24145.09</v>
      </c>
      <c r="T82" s="90">
        <v>25665.11</v>
      </c>
      <c r="U82" s="90">
        <v>23226.55</v>
      </c>
      <c r="V82" s="90">
        <v>23202.59</v>
      </c>
      <c r="W82" s="90">
        <v>23847.040000000001</v>
      </c>
      <c r="X82" s="90">
        <v>23805.13</v>
      </c>
      <c r="Y82" s="90">
        <v>26079.41</v>
      </c>
      <c r="Z82" s="90">
        <v>28778.66</v>
      </c>
      <c r="AA82" s="90">
        <v>25560.22</v>
      </c>
      <c r="AD82" s="161"/>
      <c r="AE82"/>
    </row>
    <row r="83" spans="1:31" ht="15">
      <c r="A83" s="63">
        <v>7</v>
      </c>
      <c r="B83" s="63">
        <v>0.15</v>
      </c>
      <c r="C83" s="62" t="s">
        <v>932</v>
      </c>
      <c r="D83" s="75">
        <v>9</v>
      </c>
      <c r="E83" s="75">
        <v>15</v>
      </c>
      <c r="F83" s="80">
        <v>0.47853884457835877</v>
      </c>
      <c r="G83" s="84">
        <v>6.9999999999999993E-2</v>
      </c>
      <c r="H83" s="86">
        <v>0</v>
      </c>
      <c r="I83" s="86">
        <v>0</v>
      </c>
      <c r="J83" s="86">
        <v>0</v>
      </c>
      <c r="K83" s="86">
        <v>0</v>
      </c>
      <c r="L83" s="112">
        <v>0</v>
      </c>
      <c r="M83" s="86">
        <v>1.4E-2</v>
      </c>
      <c r="N83" s="86">
        <v>0</v>
      </c>
      <c r="O83" s="87">
        <v>1.6999999999999999E-3</v>
      </c>
      <c r="P83" s="90">
        <v>34416.589999999997</v>
      </c>
      <c r="Q83" s="90">
        <v>28490.15</v>
      </c>
      <c r="R83" s="90">
        <v>26738.11</v>
      </c>
      <c r="S83" s="90">
        <v>27089.97</v>
      </c>
      <c r="T83" s="90">
        <v>26504.19</v>
      </c>
      <c r="U83" s="90">
        <v>25724.61</v>
      </c>
      <c r="V83" s="90">
        <v>28646.71</v>
      </c>
      <c r="W83" s="90">
        <v>31206.53</v>
      </c>
      <c r="X83" s="90">
        <v>29903.08</v>
      </c>
      <c r="Y83" s="90">
        <v>29155.17</v>
      </c>
      <c r="Z83" s="90">
        <v>30943.25</v>
      </c>
      <c r="AA83" s="90">
        <v>28281.61</v>
      </c>
      <c r="AD83" s="161"/>
      <c r="AE83"/>
    </row>
    <row r="84" spans="1:31" ht="15">
      <c r="A84" s="63">
        <v>7.25</v>
      </c>
      <c r="B84" s="63">
        <v>0.21</v>
      </c>
      <c r="C84" s="62" t="s">
        <v>1144</v>
      </c>
      <c r="D84" s="75">
        <v>9</v>
      </c>
      <c r="E84" s="75">
        <v>15</v>
      </c>
      <c r="F84" s="80">
        <v>1.347438972002369</v>
      </c>
      <c r="G84" s="84">
        <v>0.2</v>
      </c>
      <c r="H84" s="86">
        <v>0</v>
      </c>
      <c r="I84" s="86">
        <v>0</v>
      </c>
      <c r="J84" s="86">
        <v>3.0000000000000001E-3</v>
      </c>
      <c r="K84" s="86">
        <v>0</v>
      </c>
      <c r="L84" s="112">
        <v>0</v>
      </c>
      <c r="M84" s="86">
        <v>2E-3</v>
      </c>
      <c r="N84" s="86">
        <v>4.0000000000000001E-3</v>
      </c>
      <c r="O84" s="87">
        <v>9.4999999999999998E-3</v>
      </c>
      <c r="P84" s="90">
        <v>107239.03999999999</v>
      </c>
      <c r="Q84" s="90">
        <v>90243.58</v>
      </c>
      <c r="R84" s="90">
        <v>89854.15</v>
      </c>
      <c r="S84" s="90">
        <v>91898.71</v>
      </c>
      <c r="T84" s="90">
        <v>94112.73</v>
      </c>
      <c r="U84" s="90">
        <v>90368.3</v>
      </c>
      <c r="V84" s="90">
        <v>99328.09</v>
      </c>
      <c r="W84" s="90">
        <v>95812.91</v>
      </c>
      <c r="X84" s="90">
        <v>98985</v>
      </c>
      <c r="Y84" s="90">
        <v>100090.49</v>
      </c>
      <c r="Z84" s="90">
        <v>105886.53</v>
      </c>
      <c r="AA84" s="90">
        <v>91806.46</v>
      </c>
      <c r="AD84" s="161"/>
      <c r="AE84"/>
    </row>
    <row r="85" spans="1:31" ht="15">
      <c r="F85" s="81"/>
      <c r="H85" s="86"/>
      <c r="I85" s="86"/>
      <c r="J85" s="86"/>
      <c r="K85" s="86"/>
      <c r="L85" s="112"/>
      <c r="M85" s="86"/>
      <c r="N85" s="86"/>
      <c r="O85" s="86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</row>
    <row r="86" spans="1:31" ht="15">
      <c r="F86" s="81"/>
      <c r="P86" s="114"/>
      <c r="Q86" s="114"/>
      <c r="R86" s="114"/>
      <c r="S86" s="114"/>
      <c r="T86" s="114"/>
      <c r="U86" s="114"/>
      <c r="V86" s="114"/>
      <c r="W86" s="114"/>
      <c r="X86" s="114"/>
      <c r="Y86" s="114"/>
      <c r="Z86" s="114"/>
      <c r="AA86" s="114"/>
    </row>
    <row r="87" spans="1:31" ht="15">
      <c r="F87" s="81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</row>
    <row r="88" spans="1:31" ht="15">
      <c r="F88" s="81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</row>
    <row r="89" spans="1:31" ht="15"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</row>
    <row r="90" spans="1:31" ht="15"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</row>
    <row r="91" spans="1:31" ht="15"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</row>
    <row r="92" spans="1:31" ht="15"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</row>
    <row r="93" spans="1:31" ht="15"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</row>
    <row r="94" spans="1:31" ht="15"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</row>
    <row r="95" spans="1:31" ht="15"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</row>
    <row r="96" spans="1:31" ht="15"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</row>
    <row r="97" spans="16:27" ht="15"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</row>
    <row r="98" spans="16:27" ht="15"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</row>
    <row r="99" spans="16:27" ht="15"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</row>
    <row r="100" spans="16:27" ht="15"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</row>
    <row r="101" spans="16:27" ht="15"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</row>
    <row r="102" spans="16:27" ht="15"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</row>
    <row r="103" spans="16:27" ht="15"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</row>
    <row r="104" spans="16:27" ht="15"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</row>
    <row r="105" spans="16:27" ht="15"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</row>
    <row r="106" spans="16:27" ht="15"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</row>
    <row r="107" spans="16:27" ht="15"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</row>
    <row r="108" spans="16:27" ht="15"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</row>
    <row r="109" spans="16:27" ht="15"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</row>
    <row r="110" spans="16:27" ht="15"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</row>
    <row r="111" spans="16:27" ht="15"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</row>
    <row r="112" spans="16:27" ht="15"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</row>
    <row r="113" spans="16:27" ht="15"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</row>
    <row r="114" spans="16:27" ht="15"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</row>
    <row r="115" spans="16:27" ht="15"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</row>
    <row r="116" spans="16:27" ht="15"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</row>
    <row r="117" spans="16:27" ht="15"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</row>
    <row r="118" spans="16:27" ht="15"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</row>
    <row r="119" spans="16:27" ht="15"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</row>
    <row r="120" spans="16:27" ht="15"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</row>
    <row r="121" spans="16:27" ht="15"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</row>
    <row r="122" spans="16:27" ht="15"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</row>
    <row r="123" spans="16:27" ht="15"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</row>
    <row r="124" spans="16:27" ht="15"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</row>
    <row r="125" spans="16:27" ht="15"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</row>
    <row r="126" spans="16:27" ht="15"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</row>
    <row r="127" spans="16:27" ht="15"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</row>
    <row r="128" spans="16:27" ht="15"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</row>
    <row r="129" spans="16:27" ht="15"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</row>
    <row r="130" spans="16:27" ht="15"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</row>
    <row r="131" spans="16:27" ht="15"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</row>
    <row r="132" spans="16:27" ht="15"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</row>
    <row r="133" spans="16:27" ht="15"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</row>
    <row r="134" spans="16:27" ht="15"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</row>
    <row r="135" spans="16:27" ht="15"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</row>
    <row r="136" spans="16:27" ht="15"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</row>
    <row r="137" spans="16:27" ht="15"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</row>
    <row r="138" spans="16:27" ht="15"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</row>
    <row r="139" spans="16:27" ht="15"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</row>
    <row r="140" spans="16:27" ht="15"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</row>
    <row r="141" spans="16:27" ht="15"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</row>
    <row r="142" spans="16:27" ht="15"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</row>
    <row r="143" spans="16:27" ht="15"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</row>
    <row r="144" spans="16:27" ht="15"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</row>
    <row r="145" spans="16:27" ht="15"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</row>
    <row r="146" spans="16:27" ht="15"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</row>
    <row r="147" spans="16:27" ht="15"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</row>
    <row r="148" spans="16:27" ht="15"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</row>
    <row r="149" spans="16:27" ht="15"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</row>
    <row r="150" spans="16:27" ht="15"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</row>
    <row r="151" spans="16:27" ht="15"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</row>
    <row r="152" spans="16:27" ht="15"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</row>
    <row r="153" spans="16:27" ht="15"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</row>
    <row r="154" spans="16:27" ht="15"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</row>
    <row r="155" spans="16:27" ht="15"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</row>
    <row r="156" spans="16:27" ht="15"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</row>
    <row r="157" spans="16:27" ht="15"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</row>
    <row r="158" spans="16:27" ht="15"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</row>
    <row r="159" spans="16:27" ht="15"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</row>
    <row r="160" spans="16:27" ht="15"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</row>
    <row r="161" spans="16:27" ht="15"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</row>
    <row r="162" spans="16:27" ht="15"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</row>
    <row r="163" spans="16:27" ht="15"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</row>
    <row r="164" spans="16:27" ht="15"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</row>
    <row r="165" spans="16:27" ht="15"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</row>
    <row r="166" spans="16:27" ht="15"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</row>
    <row r="167" spans="16:27" ht="15"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</row>
    <row r="168" spans="16:27" ht="15"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</row>
    <row r="169" spans="16:27" ht="15"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</row>
    <row r="170" spans="16:27" ht="15"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</row>
    <row r="171" spans="16:27" ht="15"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</row>
    <row r="172" spans="16:27" ht="15"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</row>
    <row r="173" spans="16:27" ht="15"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</row>
    <row r="174" spans="16:27" ht="15"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</row>
    <row r="175" spans="16:27" ht="15"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</row>
    <row r="176" spans="16:27" ht="15"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</row>
    <row r="177" spans="16:27" ht="15"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</row>
    <row r="178" spans="16:27" ht="15"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</row>
    <row r="179" spans="16:27" ht="15"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</row>
    <row r="180" spans="16:27" ht="15"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</row>
    <row r="181" spans="16:27" ht="15"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</row>
    <row r="182" spans="16:27" ht="15"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</row>
    <row r="183" spans="16:27" ht="15"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</row>
    <row r="184" spans="16:27" ht="15"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</row>
    <row r="185" spans="16:27" ht="15"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</row>
    <row r="186" spans="16:27" ht="15"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</row>
    <row r="187" spans="16:27" ht="15"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</row>
    <row r="188" spans="16:27" ht="15"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</row>
    <row r="189" spans="16:27" ht="15"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</row>
    <row r="190" spans="16:27" ht="15"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</row>
    <row r="191" spans="16:27" ht="15"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</row>
    <row r="192" spans="16:27" ht="15"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</row>
    <row r="193" spans="16:27" ht="15"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</row>
    <row r="194" spans="16:27" ht="15"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</row>
    <row r="195" spans="16:27" ht="15"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</row>
    <row r="196" spans="16:27" ht="15"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</row>
    <row r="197" spans="16:27" ht="15"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</row>
    <row r="198" spans="16:27" ht="15"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</row>
    <row r="199" spans="16:27" ht="15"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</row>
    <row r="200" spans="16:27" ht="15"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</row>
    <row r="201" spans="16:27" ht="15"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</row>
    <row r="202" spans="16:27" ht="15"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</row>
    <row r="203" spans="16:27" ht="15"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</row>
    <row r="204" spans="16:27" ht="15"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</row>
    <row r="205" spans="16:27" ht="15"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</row>
    <row r="206" spans="16:27" ht="15"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</row>
    <row r="207" spans="16:27" ht="15"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</row>
    <row r="208" spans="16:27" ht="15"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</row>
    <row r="209" spans="16:27" ht="15"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</row>
    <row r="210" spans="16:27" ht="15"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</row>
    <row r="211" spans="16:27" ht="15"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</row>
    <row r="212" spans="16:27" ht="15"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</row>
    <row r="213" spans="16:27" ht="15"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</row>
    <row r="214" spans="16:27" ht="15"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</row>
    <row r="215" spans="16:27" ht="15"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</row>
    <row r="216" spans="16:27" ht="15"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</row>
    <row r="217" spans="16:27" ht="15"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</row>
    <row r="218" spans="16:27" ht="15"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</row>
    <row r="219" spans="16:27" ht="15"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</row>
    <row r="220" spans="16:27" ht="15"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</row>
    <row r="221" spans="16:27" ht="15"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</row>
    <row r="222" spans="16:27" ht="15"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</row>
    <row r="223" spans="16:27" ht="15"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</row>
    <row r="224" spans="16:27" ht="15"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</row>
    <row r="225" spans="16:27" ht="15"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</row>
    <row r="226" spans="16:27" ht="15"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</row>
    <row r="227" spans="16:27" ht="15"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</row>
    <row r="228" spans="16:27" ht="15"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</row>
    <row r="229" spans="16:27" ht="15"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</row>
    <row r="230" spans="16:27" ht="15"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</row>
    <row r="231" spans="16:27" ht="15"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</row>
    <row r="232" spans="16:27" ht="15"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</row>
    <row r="233" spans="16:27" ht="15"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</row>
    <row r="234" spans="16:27" ht="15"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</row>
    <row r="235" spans="16:27" ht="15"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</row>
    <row r="236" spans="16:27" ht="15"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</row>
    <row r="237" spans="16:27" ht="15"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</row>
    <row r="238" spans="16:27" ht="15"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</row>
    <row r="239" spans="16:27" ht="15"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</row>
    <row r="240" spans="16:27" ht="15"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</row>
    <row r="241" spans="16:27" ht="15"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</row>
    <row r="242" spans="16:27" ht="15"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</row>
    <row r="243" spans="16:27" ht="15"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</row>
    <row r="244" spans="16:27" ht="15"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</row>
    <row r="245" spans="16:27" ht="15"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</row>
    <row r="246" spans="16:27" ht="15"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</row>
    <row r="247" spans="16:27" ht="15"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</row>
    <row r="248" spans="16:27" ht="15"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</row>
    <row r="249" spans="16:27" ht="15"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</row>
    <row r="250" spans="16:27" ht="15"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</row>
    <row r="251" spans="16:27" ht="15"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</row>
    <row r="252" spans="16:27" ht="15"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</row>
    <row r="253" spans="16:27" ht="15"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</row>
    <row r="254" spans="16:27" ht="15"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</row>
    <row r="255" spans="16:27" ht="15"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</row>
    <row r="256" spans="16:27" ht="15"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</row>
    <row r="257" spans="16:27" ht="15"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</row>
    <row r="258" spans="16:27" ht="15"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</row>
    <row r="259" spans="16:27" ht="15"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</row>
    <row r="260" spans="16:27" ht="15"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</row>
    <row r="261" spans="16:27" ht="15"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</row>
    <row r="262" spans="16:27" ht="15"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</row>
    <row r="263" spans="16:27" ht="15"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</row>
    <row r="264" spans="16:27" ht="15"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</row>
    <row r="265" spans="16:27" ht="15"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</row>
    <row r="266" spans="16:27" ht="15"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</row>
    <row r="267" spans="16:27" ht="15"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</row>
    <row r="268" spans="16:27" ht="15">
      <c r="P268" s="92"/>
      <c r="Q268" s="92"/>
      <c r="R268" s="92"/>
      <c r="S268" s="92"/>
      <c r="T268" s="92"/>
      <c r="U268" s="92"/>
      <c r="V268" s="92"/>
      <c r="W268" s="92"/>
      <c r="X268" s="92"/>
      <c r="Y268" s="92"/>
      <c r="Z268" s="92"/>
      <c r="AA268" s="92"/>
    </row>
    <row r="269" spans="16:27" ht="15">
      <c r="P269" s="92"/>
      <c r="Q269" s="92"/>
      <c r="R269" s="92"/>
      <c r="S269" s="92"/>
      <c r="T269" s="92"/>
      <c r="U269" s="92"/>
      <c r="V269" s="92"/>
      <c r="W269" s="92"/>
      <c r="X269" s="92"/>
      <c r="Y269" s="92"/>
      <c r="Z269" s="92"/>
      <c r="AA269" s="92"/>
    </row>
    <row r="270" spans="16:27" ht="15"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</row>
    <row r="271" spans="16:27" ht="15">
      <c r="P271" s="92"/>
      <c r="Q271" s="92"/>
      <c r="R271" s="92"/>
      <c r="S271" s="92"/>
      <c r="T271" s="92"/>
      <c r="U271" s="92"/>
      <c r="V271" s="92"/>
      <c r="W271" s="92"/>
      <c r="X271" s="92"/>
      <c r="Y271" s="92"/>
      <c r="Z271" s="92"/>
      <c r="AA271" s="92"/>
    </row>
    <row r="272" spans="16:27" ht="15">
      <c r="P272" s="92"/>
      <c r="Q272" s="92"/>
      <c r="R272" s="92"/>
      <c r="S272" s="92"/>
      <c r="T272" s="92"/>
      <c r="U272" s="92"/>
      <c r="V272" s="92"/>
      <c r="W272" s="92"/>
      <c r="X272" s="92"/>
      <c r="Y272" s="92"/>
      <c r="Z272" s="92"/>
      <c r="AA272" s="92"/>
    </row>
    <row r="273" spans="16:27" ht="15">
      <c r="P273" s="92"/>
      <c r="Q273" s="92"/>
      <c r="R273" s="92"/>
      <c r="S273" s="92"/>
      <c r="T273" s="92"/>
      <c r="U273" s="92"/>
      <c r="V273" s="92"/>
      <c r="W273" s="92"/>
      <c r="X273" s="92"/>
      <c r="Y273" s="92"/>
      <c r="Z273" s="92"/>
      <c r="AA273" s="92"/>
    </row>
    <row r="274" spans="16:27" ht="15">
      <c r="P274" s="92"/>
      <c r="Q274" s="92"/>
      <c r="R274" s="92"/>
      <c r="S274" s="92"/>
      <c r="T274" s="92"/>
      <c r="U274" s="92"/>
      <c r="V274" s="92"/>
      <c r="W274" s="92"/>
      <c r="X274" s="92"/>
      <c r="Y274" s="92"/>
      <c r="Z274" s="92"/>
      <c r="AA274" s="92"/>
    </row>
    <row r="275" spans="16:27" ht="15"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</row>
    <row r="276" spans="16:27" ht="15"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</row>
    <row r="277" spans="16:27" ht="15"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</row>
    <row r="278" spans="16:27" ht="15"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</row>
    <row r="279" spans="16:27" ht="15"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</row>
    <row r="280" spans="16:27" ht="15"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</row>
    <row r="281" spans="16:27" ht="15"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</row>
    <row r="282" spans="16:27" ht="15"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</row>
    <row r="283" spans="16:27" ht="15"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</row>
    <row r="284" spans="16:27" ht="15"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</row>
    <row r="285" spans="16:27" ht="15">
      <c r="P285" s="92"/>
      <c r="Q285" s="92"/>
      <c r="R285" s="92"/>
      <c r="S285" s="92"/>
      <c r="T285" s="92"/>
      <c r="U285" s="92"/>
      <c r="V285" s="92"/>
      <c r="W285" s="92"/>
      <c r="X285" s="92"/>
      <c r="Y285" s="92"/>
      <c r="Z285" s="92"/>
      <c r="AA285" s="92"/>
    </row>
    <row r="286" spans="16:27" ht="15"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</row>
    <row r="287" spans="16:27" ht="15"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</row>
    <row r="288" spans="16:27" ht="15"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</row>
    <row r="289" spans="16:27" ht="15"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</row>
    <row r="290" spans="16:27" ht="15"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</row>
    <row r="291" spans="16:27" ht="15"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</row>
    <row r="292" spans="16:27" ht="15"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</row>
    <row r="293" spans="16:27" ht="15"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</row>
    <row r="294" spans="16:27" ht="15"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</row>
    <row r="295" spans="16:27" ht="15"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</row>
    <row r="296" spans="16:27" ht="15"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</row>
    <row r="297" spans="16:27" ht="15"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</row>
    <row r="298" spans="16:27" ht="15"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</row>
    <row r="299" spans="16:27" ht="15"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</row>
    <row r="300" spans="16:27" ht="15"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</row>
    <row r="301" spans="16:27" ht="15"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</row>
    <row r="302" spans="16:27" ht="15"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</row>
    <row r="303" spans="16:27" ht="15"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</row>
    <row r="304" spans="16:27" ht="15"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</row>
    <row r="305" spans="16:27" ht="15"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</row>
    <row r="306" spans="16:27" ht="15"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</row>
    <row r="307" spans="16:27" ht="15"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</row>
    <row r="308" spans="16:27" ht="15"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</row>
    <row r="309" spans="16:27" ht="15"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</row>
    <row r="310" spans="16:27" ht="15"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</row>
    <row r="311" spans="16:27" ht="15"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</row>
    <row r="312" spans="16:27" ht="15"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</row>
    <row r="313" spans="16:27" ht="15"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</row>
    <row r="314" spans="16:27" ht="15"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</row>
    <row r="315" spans="16:27" ht="15"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</row>
    <row r="316" spans="16:27" ht="15"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</row>
    <row r="317" spans="16:27" ht="15"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</row>
    <row r="318" spans="16:27" ht="15"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</row>
    <row r="319" spans="16:27" ht="15"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</row>
    <row r="320" spans="16:27" ht="15"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</row>
    <row r="321" spans="16:27" ht="15"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</row>
    <row r="322" spans="16:27" ht="15"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</row>
    <row r="323" spans="16:27" ht="15"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</row>
    <row r="324" spans="16:27" ht="15"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</row>
    <row r="325" spans="16:27" ht="15"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</row>
    <row r="326" spans="16:27" ht="15"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</row>
    <row r="327" spans="16:27" ht="15"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</row>
    <row r="328" spans="16:27" ht="15"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Z328" s="92"/>
      <c r="AA328" s="92"/>
    </row>
    <row r="329" spans="16:27" ht="15"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Z329" s="92"/>
      <c r="AA329" s="92"/>
    </row>
    <row r="330" spans="16:27" ht="15"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</row>
    <row r="331" spans="16:27" ht="15"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</row>
    <row r="332" spans="16:27" ht="15"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</row>
    <row r="333" spans="16:27" ht="15"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</row>
    <row r="334" spans="16:27" ht="15"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</row>
    <row r="335" spans="16:27" ht="15"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</row>
    <row r="336" spans="16:27" ht="15"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</row>
    <row r="337" spans="16:27" ht="15"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</row>
    <row r="338" spans="16:27" ht="15"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</row>
    <row r="339" spans="16:27" ht="15"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</row>
    <row r="340" spans="16:27" ht="15"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</row>
    <row r="341" spans="16:27" ht="15"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</row>
    <row r="342" spans="16:27" ht="15"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</row>
    <row r="343" spans="16:27" ht="15"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</row>
    <row r="344" spans="16:27" ht="15"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</row>
    <row r="345" spans="16:27" ht="15"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</row>
    <row r="346" spans="16:27" ht="15"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</row>
    <row r="347" spans="16:27" ht="15"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</row>
    <row r="348" spans="16:27" ht="15"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</row>
    <row r="349" spans="16:27" ht="15"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</row>
    <row r="350" spans="16:27" ht="15">
      <c r="P350" s="92"/>
      <c r="Q350" s="92"/>
      <c r="R350" s="92"/>
      <c r="S350" s="92"/>
      <c r="T350" s="92"/>
      <c r="U350" s="92"/>
      <c r="V350" s="92"/>
      <c r="W350" s="92"/>
      <c r="X350" s="92"/>
      <c r="Y350" s="92"/>
      <c r="Z350" s="92"/>
      <c r="AA350" s="92"/>
    </row>
    <row r="351" spans="16:27" ht="15">
      <c r="P351" s="92"/>
      <c r="Q351" s="92"/>
      <c r="R351" s="92"/>
      <c r="S351" s="92"/>
      <c r="T351" s="92"/>
      <c r="U351" s="92"/>
      <c r="V351" s="92"/>
      <c r="W351" s="92"/>
      <c r="X351" s="92"/>
      <c r="Y351" s="92"/>
      <c r="Z351" s="92"/>
      <c r="AA351" s="92"/>
    </row>
    <row r="352" spans="16:27" ht="15">
      <c r="P352" s="92"/>
      <c r="Q352" s="92"/>
      <c r="R352" s="92"/>
      <c r="S352" s="92"/>
      <c r="T352" s="92"/>
      <c r="U352" s="92"/>
      <c r="V352" s="92"/>
      <c r="W352" s="92"/>
      <c r="X352" s="92"/>
      <c r="Y352" s="92"/>
      <c r="Z352" s="92"/>
      <c r="AA352" s="92"/>
    </row>
    <row r="353" spans="16:27" ht="15">
      <c r="P353" s="92"/>
      <c r="Q353" s="92"/>
      <c r="R353" s="92"/>
      <c r="S353" s="92"/>
      <c r="T353" s="92"/>
      <c r="U353" s="92"/>
      <c r="V353" s="92"/>
      <c r="W353" s="92"/>
      <c r="X353" s="92"/>
      <c r="Y353" s="92"/>
      <c r="Z353" s="92"/>
      <c r="AA353" s="92"/>
    </row>
    <row r="354" spans="16:27" ht="15">
      <c r="P354" s="92"/>
      <c r="Q354" s="92"/>
      <c r="R354" s="92"/>
      <c r="S354" s="92"/>
      <c r="T354" s="92"/>
      <c r="U354" s="92"/>
      <c r="V354" s="92"/>
      <c r="W354" s="92"/>
      <c r="X354" s="92"/>
      <c r="Y354" s="92"/>
      <c r="Z354" s="92"/>
      <c r="AA354" s="92"/>
    </row>
    <row r="355" spans="16:27" ht="15">
      <c r="P355" s="92"/>
      <c r="Q355" s="92"/>
      <c r="R355" s="92"/>
      <c r="S355" s="92"/>
      <c r="T355" s="92"/>
      <c r="U355" s="92"/>
      <c r="V355" s="92"/>
      <c r="W355" s="92"/>
      <c r="X355" s="92"/>
      <c r="Y355" s="92"/>
      <c r="Z355" s="92"/>
      <c r="AA355" s="92"/>
    </row>
    <row r="356" spans="16:27" ht="15"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</row>
    <row r="357" spans="16:27" ht="15"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</row>
    <row r="358" spans="16:27" ht="15"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</row>
    <row r="359" spans="16:27" ht="15"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</row>
    <row r="360" spans="16:27" ht="15"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</row>
    <row r="361" spans="16:27" ht="15"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</row>
    <row r="362" spans="16:27" ht="15"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</row>
    <row r="363" spans="16:27" ht="15"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</row>
    <row r="364" spans="16:27" ht="15"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</row>
    <row r="365" spans="16:27" ht="15"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</row>
    <row r="366" spans="16:27" ht="15">
      <c r="P366" s="92"/>
      <c r="Q366" s="92"/>
      <c r="R366" s="92"/>
      <c r="S366" s="92"/>
      <c r="T366" s="92"/>
      <c r="U366" s="92"/>
      <c r="V366" s="92"/>
      <c r="W366" s="92"/>
      <c r="X366" s="92"/>
      <c r="Y366" s="92"/>
      <c r="Z366" s="92"/>
      <c r="AA366" s="92"/>
    </row>
    <row r="367" spans="16:27" ht="15">
      <c r="P367" s="92"/>
      <c r="Q367" s="92"/>
      <c r="R367" s="92"/>
      <c r="S367" s="92"/>
      <c r="T367" s="92"/>
      <c r="U367" s="92"/>
      <c r="V367" s="92"/>
      <c r="W367" s="92"/>
      <c r="X367" s="92"/>
      <c r="Y367" s="92"/>
      <c r="Z367" s="92"/>
      <c r="AA367" s="92"/>
    </row>
    <row r="368" spans="16:27" ht="15">
      <c r="P368" s="92"/>
      <c r="Q368" s="92"/>
      <c r="R368" s="92"/>
      <c r="S368" s="92"/>
      <c r="T368" s="92"/>
      <c r="U368" s="92"/>
      <c r="V368" s="92"/>
      <c r="W368" s="92"/>
      <c r="X368" s="92"/>
      <c r="Y368" s="92"/>
      <c r="Z368" s="92"/>
      <c r="AA368" s="92"/>
    </row>
    <row r="369" spans="16:27" ht="15">
      <c r="P369" s="92"/>
      <c r="Q369" s="92"/>
      <c r="R369" s="92"/>
      <c r="S369" s="92"/>
      <c r="T369" s="92"/>
      <c r="U369" s="92"/>
      <c r="V369" s="92"/>
      <c r="W369" s="92"/>
      <c r="X369" s="92"/>
      <c r="Y369" s="92"/>
      <c r="Z369" s="92"/>
      <c r="AA369" s="92"/>
    </row>
    <row r="370" spans="16:27" ht="15"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</row>
    <row r="371" spans="16:27" ht="15">
      <c r="P371" s="92"/>
      <c r="Q371" s="92"/>
      <c r="R371" s="92"/>
      <c r="S371" s="92"/>
      <c r="T371" s="92"/>
      <c r="U371" s="92"/>
      <c r="V371" s="92"/>
      <c r="W371" s="92"/>
      <c r="X371" s="92"/>
      <c r="Y371" s="92"/>
      <c r="Z371" s="92"/>
      <c r="AA371" s="92"/>
    </row>
    <row r="372" spans="16:27" ht="15">
      <c r="P372" s="92"/>
      <c r="Q372" s="92"/>
      <c r="R372" s="92"/>
      <c r="S372" s="92"/>
      <c r="T372" s="92"/>
      <c r="U372" s="92"/>
      <c r="V372" s="92"/>
      <c r="W372" s="92"/>
      <c r="X372" s="92"/>
      <c r="Y372" s="92"/>
      <c r="Z372" s="92"/>
      <c r="AA372" s="92"/>
    </row>
    <row r="373" spans="16:27" ht="15">
      <c r="P373" s="92"/>
      <c r="Q373" s="92"/>
      <c r="R373" s="92"/>
      <c r="S373" s="92"/>
      <c r="T373" s="92"/>
      <c r="U373" s="92"/>
      <c r="V373" s="92"/>
      <c r="W373" s="92"/>
      <c r="X373" s="92"/>
      <c r="Y373" s="92"/>
      <c r="Z373" s="92"/>
      <c r="AA373" s="92"/>
    </row>
    <row r="374" spans="16:27" ht="15"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</row>
    <row r="375" spans="16:27" ht="15"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</row>
    <row r="376" spans="16:27" ht="15"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</row>
    <row r="377" spans="16:27" ht="15"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</row>
    <row r="378" spans="16:27" ht="15"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</row>
    <row r="379" spans="16:27" ht="15"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</row>
    <row r="380" spans="16:27" ht="15"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</row>
    <row r="381" spans="16:27" ht="15"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</row>
    <row r="382" spans="16:27" ht="15"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</row>
    <row r="383" spans="16:27" ht="15"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</row>
    <row r="384" spans="16:27" ht="15"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</row>
    <row r="385" spans="16:27" ht="15"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</row>
    <row r="386" spans="16:27" ht="15"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</row>
    <row r="387" spans="16:27" ht="15"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</row>
    <row r="388" spans="16:27" ht="15"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</row>
    <row r="389" spans="16:27" ht="15"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</row>
    <row r="390" spans="16:27" ht="15"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</row>
    <row r="391" spans="16:27" ht="15"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</row>
    <row r="392" spans="16:27" ht="15"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</row>
    <row r="393" spans="16:27" ht="15"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</row>
    <row r="394" spans="16:27" ht="15"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</row>
    <row r="395" spans="16:27" ht="15"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</row>
    <row r="396" spans="16:27" ht="15"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</row>
    <row r="397" spans="16:27" ht="15"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</row>
    <row r="398" spans="16:27" ht="15"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</row>
    <row r="399" spans="16:27" ht="15"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</row>
    <row r="400" spans="16:27" ht="15"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</row>
    <row r="401" spans="16:27" ht="15"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</row>
    <row r="402" spans="16:27" ht="15"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</row>
    <row r="403" spans="16:27" ht="15"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</row>
    <row r="404" spans="16:27" ht="15"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</row>
    <row r="405" spans="16:27" ht="15"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</row>
    <row r="406" spans="16:27" ht="15"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</row>
    <row r="407" spans="16:27" ht="15"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</row>
    <row r="408" spans="16:27" ht="15">
      <c r="P408" s="92"/>
      <c r="Q408" s="92"/>
      <c r="R408" s="92"/>
      <c r="S408" s="92"/>
      <c r="T408" s="92"/>
      <c r="U408" s="92"/>
      <c r="V408" s="92"/>
      <c r="W408" s="92"/>
      <c r="X408" s="92"/>
      <c r="Y408" s="92"/>
      <c r="Z408" s="92"/>
      <c r="AA408" s="92"/>
    </row>
    <row r="409" spans="16:27" ht="15">
      <c r="P409" s="92"/>
      <c r="Q409" s="92"/>
      <c r="R409" s="92"/>
      <c r="S409" s="92"/>
      <c r="T409" s="92"/>
      <c r="U409" s="92"/>
      <c r="V409" s="92"/>
      <c r="W409" s="92"/>
      <c r="X409" s="92"/>
      <c r="Y409" s="92"/>
      <c r="Z409" s="92"/>
      <c r="AA409" s="92"/>
    </row>
    <row r="410" spans="16:27" ht="15">
      <c r="P410" s="92"/>
      <c r="Q410" s="92"/>
      <c r="R410" s="92"/>
      <c r="S410" s="92"/>
      <c r="T410" s="92"/>
      <c r="U410" s="92"/>
      <c r="V410" s="92"/>
      <c r="W410" s="92"/>
      <c r="X410" s="92"/>
      <c r="Y410" s="92"/>
      <c r="Z410" s="92"/>
      <c r="AA410" s="92"/>
    </row>
    <row r="411" spans="16:27" ht="15">
      <c r="P411" s="92"/>
      <c r="Q411" s="92"/>
      <c r="R411" s="92"/>
      <c r="S411" s="92"/>
      <c r="T411" s="92"/>
      <c r="U411" s="92"/>
      <c r="V411" s="92"/>
      <c r="W411" s="92"/>
      <c r="X411" s="92"/>
      <c r="Y411" s="92"/>
      <c r="Z411" s="92"/>
      <c r="AA411" s="92"/>
    </row>
    <row r="412" spans="16:27" ht="15">
      <c r="P412" s="92"/>
      <c r="Q412" s="92"/>
      <c r="R412" s="92"/>
      <c r="S412" s="92"/>
      <c r="T412" s="92"/>
      <c r="U412" s="92"/>
      <c r="V412" s="92"/>
      <c r="W412" s="92"/>
      <c r="X412" s="92"/>
      <c r="Y412" s="92"/>
      <c r="Z412" s="92"/>
      <c r="AA412" s="92"/>
    </row>
    <row r="413" spans="16:27" ht="15"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</row>
    <row r="414" spans="16:27" ht="15"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</row>
    <row r="415" spans="16:27" ht="15"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</row>
    <row r="416" spans="16:27" ht="15"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</row>
    <row r="417" spans="16:27" ht="15"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</row>
    <row r="418" spans="16:27" ht="15"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</row>
    <row r="419" spans="16:27" ht="15"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</row>
    <row r="420" spans="16:27" ht="15"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</row>
    <row r="421" spans="16:27" ht="15"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</row>
    <row r="422" spans="16:27" ht="15"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</row>
    <row r="423" spans="16:27" ht="15"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</row>
    <row r="424" spans="16:27" ht="15"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</row>
    <row r="425" spans="16:27" ht="15"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</row>
    <row r="426" spans="16:27" ht="15"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</row>
    <row r="427" spans="16:27" ht="15"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</row>
    <row r="428" spans="16:27" ht="15"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</row>
    <row r="429" spans="16:27" ht="15"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</row>
    <row r="430" spans="16:27" ht="15"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</row>
    <row r="431" spans="16:27" ht="15"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</row>
    <row r="432" spans="16:27" ht="15"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</row>
    <row r="433" spans="16:27" ht="15"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</row>
    <row r="434" spans="16:27" ht="15"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</row>
    <row r="435" spans="16:27" ht="15"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</row>
    <row r="436" spans="16:27" ht="15"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</row>
    <row r="437" spans="16:27" ht="15"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</row>
    <row r="438" spans="16:27" ht="15"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</row>
    <row r="439" spans="16:27" ht="15"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</row>
    <row r="440" spans="16:27" ht="15"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</row>
    <row r="441" spans="16:27" ht="15"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</row>
    <row r="442" spans="16:27" ht="15"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</row>
    <row r="443" spans="16:27" ht="15"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</row>
    <row r="444" spans="16:27" ht="15"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</row>
    <row r="445" spans="16:27" ht="15"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</row>
    <row r="446" spans="16:27" ht="15"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</row>
    <row r="447" spans="16:27" ht="15"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</row>
    <row r="448" spans="16:27" ht="15"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</row>
    <row r="449" spans="16:27" ht="15"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</row>
    <row r="450" spans="16:27" ht="15"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</row>
    <row r="451" spans="16:27" ht="15"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</row>
    <row r="452" spans="16:27" ht="15"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</row>
    <row r="453" spans="16:27" ht="15"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</row>
    <row r="454" spans="16:27" ht="15"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</row>
    <row r="455" spans="16:27" ht="15"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</row>
    <row r="456" spans="16:27" ht="15"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</row>
    <row r="457" spans="16:27" ht="15"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</row>
    <row r="458" spans="16:27" ht="15"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</row>
    <row r="459" spans="16:27" ht="15"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</row>
    <row r="460" spans="16:27" ht="15">
      <c r="P460" s="92"/>
      <c r="Q460" s="92"/>
      <c r="R460" s="92"/>
      <c r="S460" s="92"/>
      <c r="T460" s="92"/>
      <c r="U460" s="92"/>
      <c r="V460" s="92"/>
      <c r="W460" s="92"/>
      <c r="X460" s="92"/>
      <c r="Y460" s="92"/>
      <c r="Z460" s="92"/>
      <c r="AA460" s="92"/>
    </row>
    <row r="461" spans="16:27" ht="15">
      <c r="P461" s="92"/>
      <c r="Q461" s="92"/>
      <c r="R461" s="92"/>
      <c r="S461" s="92"/>
      <c r="T461" s="92"/>
      <c r="U461" s="92"/>
      <c r="V461" s="92"/>
      <c r="W461" s="92"/>
      <c r="X461" s="92"/>
      <c r="Y461" s="92"/>
      <c r="Z461" s="92"/>
      <c r="AA461" s="92"/>
    </row>
    <row r="462" spans="16:27" ht="15">
      <c r="P462" s="92"/>
      <c r="Q462" s="92"/>
      <c r="R462" s="92"/>
      <c r="S462" s="92"/>
      <c r="T462" s="92"/>
      <c r="U462" s="92"/>
      <c r="V462" s="92"/>
      <c r="W462" s="92"/>
      <c r="X462" s="92"/>
      <c r="Y462" s="92"/>
      <c r="Z462" s="92"/>
      <c r="AA462" s="92"/>
    </row>
    <row r="463" spans="16:27" ht="15">
      <c r="P463" s="92"/>
      <c r="Q463" s="92"/>
      <c r="R463" s="92"/>
      <c r="S463" s="92"/>
      <c r="T463" s="92"/>
      <c r="U463" s="92"/>
      <c r="V463" s="92"/>
      <c r="W463" s="92"/>
      <c r="X463" s="92"/>
      <c r="Y463" s="92"/>
      <c r="Z463" s="92"/>
      <c r="AA463" s="92"/>
    </row>
    <row r="464" spans="16:27" ht="15"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</row>
    <row r="465" spans="16:27" ht="15"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</row>
    <row r="466" spans="16:27" ht="15">
      <c r="P466" s="92"/>
      <c r="Q466" s="92"/>
      <c r="R466" s="92"/>
      <c r="S466" s="92"/>
      <c r="T466" s="92"/>
      <c r="U466" s="92"/>
      <c r="V466" s="92"/>
      <c r="W466" s="92"/>
      <c r="X466" s="92"/>
      <c r="Y466" s="92"/>
      <c r="Z466" s="92"/>
      <c r="AA466" s="92"/>
    </row>
    <row r="467" spans="16:27" ht="15">
      <c r="P467" s="92"/>
      <c r="Q467" s="92"/>
      <c r="R467" s="92"/>
      <c r="S467" s="92"/>
      <c r="T467" s="92"/>
      <c r="U467" s="92"/>
      <c r="V467" s="92"/>
      <c r="W467" s="92"/>
      <c r="X467" s="92"/>
      <c r="Y467" s="92"/>
      <c r="Z467" s="92"/>
      <c r="AA467" s="92"/>
    </row>
    <row r="468" spans="16:27" ht="15">
      <c r="P468" s="92"/>
      <c r="Q468" s="92"/>
      <c r="R468" s="92"/>
      <c r="S468" s="92"/>
      <c r="T468" s="92"/>
      <c r="U468" s="92"/>
      <c r="V468" s="92"/>
      <c r="W468" s="92"/>
      <c r="X468" s="92"/>
      <c r="Y468" s="92"/>
      <c r="Z468" s="92"/>
      <c r="AA468" s="92"/>
    </row>
    <row r="469" spans="16:27" ht="15">
      <c r="P469" s="92"/>
      <c r="Q469" s="92"/>
      <c r="R469" s="92"/>
      <c r="S469" s="92"/>
      <c r="T469" s="92"/>
      <c r="U469" s="92"/>
      <c r="V469" s="92"/>
      <c r="W469" s="92"/>
      <c r="X469" s="92"/>
      <c r="Y469" s="92"/>
      <c r="Z469" s="92"/>
      <c r="AA469" s="92"/>
    </row>
    <row r="470" spans="16:27" ht="15">
      <c r="P470" s="92"/>
      <c r="Q470" s="92"/>
      <c r="R470" s="92"/>
      <c r="S470" s="92"/>
      <c r="T470" s="92"/>
      <c r="U470" s="92"/>
      <c r="V470" s="92"/>
      <c r="W470" s="92"/>
      <c r="X470" s="92"/>
      <c r="Y470" s="92"/>
      <c r="Z470" s="92"/>
      <c r="AA470" s="92"/>
    </row>
    <row r="471" spans="16:27" ht="15">
      <c r="P471" s="92"/>
      <c r="Q471" s="92"/>
      <c r="R471" s="92"/>
      <c r="S471" s="92"/>
      <c r="T471" s="92"/>
      <c r="U471" s="92"/>
      <c r="V471" s="92"/>
      <c r="W471" s="92"/>
      <c r="X471" s="92"/>
      <c r="Y471" s="92"/>
      <c r="Z471" s="92"/>
      <c r="AA471" s="92"/>
    </row>
    <row r="472" spans="16:27" ht="15">
      <c r="P472" s="92"/>
      <c r="Q472" s="92"/>
      <c r="R472" s="92"/>
      <c r="S472" s="92"/>
      <c r="T472" s="92"/>
      <c r="U472" s="92"/>
      <c r="V472" s="92"/>
      <c r="W472" s="92"/>
      <c r="X472" s="92"/>
      <c r="Y472" s="92"/>
      <c r="Z472" s="92"/>
      <c r="AA472" s="92"/>
    </row>
    <row r="473" spans="16:27" ht="15">
      <c r="P473" s="92"/>
      <c r="Q473" s="92"/>
      <c r="R473" s="92"/>
      <c r="S473" s="92"/>
      <c r="T473" s="92"/>
      <c r="U473" s="92"/>
      <c r="V473" s="92"/>
      <c r="W473" s="92"/>
      <c r="X473" s="92"/>
      <c r="Y473" s="92"/>
      <c r="Z473" s="92"/>
      <c r="AA473" s="92"/>
    </row>
    <row r="474" spans="16:27" ht="15"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</row>
    <row r="475" spans="16:27" ht="15"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</row>
    <row r="476" spans="16:27" ht="15"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</row>
    <row r="477" spans="16:27" ht="15"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</row>
    <row r="478" spans="16:27" ht="15"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</row>
    <row r="479" spans="16:27" ht="15"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</row>
    <row r="480" spans="16:27" ht="15"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</row>
    <row r="481" spans="16:27" ht="15"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</row>
    <row r="482" spans="16:27" ht="15"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</row>
    <row r="483" spans="16:27" ht="15"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</row>
    <row r="484" spans="16:27" ht="15"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</row>
    <row r="485" spans="16:27" ht="15"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</row>
    <row r="486" spans="16:27" ht="15"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</row>
    <row r="487" spans="16:27" ht="15"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</row>
    <row r="488" spans="16:27" ht="15"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</row>
    <row r="489" spans="16:27" ht="15"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</row>
    <row r="490" spans="16:27" ht="15"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</row>
    <row r="491" spans="16:27" ht="15"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</row>
    <row r="492" spans="16:27" ht="15"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</row>
    <row r="493" spans="16:27" ht="15"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</row>
    <row r="494" spans="16:27" ht="15"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</row>
    <row r="495" spans="16:27" ht="15"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</row>
    <row r="496" spans="16:27" ht="15"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</row>
    <row r="497" spans="16:27" ht="15"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</row>
    <row r="498" spans="16:27" ht="15"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</row>
    <row r="499" spans="16:27" ht="15"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</row>
    <row r="500" spans="16:27" ht="15"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</row>
    <row r="501" spans="16:27" ht="15"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</row>
    <row r="502" spans="16:27" ht="15"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</row>
    <row r="503" spans="16:27" ht="15"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</row>
    <row r="504" spans="16:27" ht="15"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</row>
    <row r="505" spans="16:27" ht="15"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</row>
    <row r="506" spans="16:27" ht="15"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</row>
    <row r="507" spans="16:27" ht="15"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</row>
    <row r="508" spans="16:27" ht="15"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</row>
    <row r="509" spans="16:27" ht="15"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</row>
    <row r="510" spans="16:27" ht="15"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</row>
    <row r="511" spans="16:27" ht="15"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</row>
    <row r="512" spans="16:27" ht="15"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</row>
    <row r="513" spans="16:27" ht="15"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</row>
    <row r="514" spans="16:27" ht="15"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</row>
    <row r="515" spans="16:27" ht="15"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</row>
    <row r="516" spans="16:27" ht="15"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</row>
    <row r="517" spans="16:27" ht="15"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</row>
    <row r="518" spans="16:27" ht="15"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</row>
    <row r="519" spans="16:27" ht="15"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</row>
    <row r="520" spans="16:27" ht="15"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</row>
    <row r="521" spans="16:27" ht="15"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</row>
    <row r="522" spans="16:27" ht="15"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</row>
    <row r="523" spans="16:27" ht="15"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</row>
    <row r="524" spans="16:27" ht="15"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</row>
    <row r="525" spans="16:27" ht="15"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</row>
    <row r="526" spans="16:27" ht="15">
      <c r="P526" s="92"/>
      <c r="Q526" s="92"/>
      <c r="R526" s="92"/>
      <c r="S526" s="92"/>
      <c r="T526" s="92"/>
      <c r="U526" s="92"/>
      <c r="V526" s="92"/>
      <c r="W526" s="92"/>
      <c r="X526" s="92"/>
      <c r="Y526" s="92"/>
      <c r="Z526" s="92"/>
      <c r="AA526" s="92"/>
    </row>
    <row r="527" spans="16:27" ht="15">
      <c r="P527" s="92"/>
      <c r="Q527" s="92"/>
      <c r="R527" s="92"/>
      <c r="S527" s="92"/>
      <c r="T527" s="92"/>
      <c r="U527" s="92"/>
      <c r="V527" s="92"/>
      <c r="W527" s="92"/>
      <c r="X527" s="92"/>
      <c r="Y527" s="92"/>
      <c r="Z527" s="92"/>
      <c r="AA527" s="92"/>
    </row>
    <row r="528" spans="16:27" ht="15"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</row>
    <row r="529" spans="16:27" ht="15">
      <c r="P529" s="92"/>
      <c r="Q529" s="92"/>
      <c r="R529" s="92"/>
      <c r="S529" s="92"/>
      <c r="T529" s="92"/>
      <c r="U529" s="92"/>
      <c r="V529" s="92"/>
      <c r="W529" s="92"/>
      <c r="X529" s="92"/>
      <c r="Y529" s="92"/>
      <c r="Z529" s="92"/>
      <c r="AA529" s="92"/>
    </row>
    <row r="530" spans="16:27" ht="15">
      <c r="P530" s="92"/>
      <c r="Q530" s="92"/>
      <c r="R530" s="92"/>
      <c r="S530" s="92"/>
      <c r="T530" s="92"/>
      <c r="U530" s="92"/>
      <c r="V530" s="92"/>
      <c r="W530" s="92"/>
      <c r="X530" s="92"/>
      <c r="Y530" s="92"/>
      <c r="Z530" s="92"/>
      <c r="AA530" s="92"/>
    </row>
    <row r="531" spans="16:27" ht="15">
      <c r="P531" s="92"/>
      <c r="Q531" s="92"/>
      <c r="R531" s="92"/>
      <c r="S531" s="92"/>
      <c r="T531" s="92"/>
      <c r="U531" s="92"/>
      <c r="V531" s="92"/>
      <c r="W531" s="92"/>
      <c r="X531" s="92"/>
      <c r="Y531" s="92"/>
      <c r="Z531" s="92"/>
      <c r="AA531" s="92"/>
    </row>
    <row r="532" spans="16:27" ht="15">
      <c r="P532" s="92"/>
      <c r="Q532" s="92"/>
      <c r="R532" s="92"/>
      <c r="S532" s="92"/>
      <c r="T532" s="92"/>
      <c r="U532" s="92"/>
      <c r="V532" s="92"/>
      <c r="W532" s="92"/>
      <c r="X532" s="92"/>
      <c r="Y532" s="92"/>
      <c r="Z532" s="92"/>
      <c r="AA532" s="92"/>
    </row>
    <row r="533" spans="16:27" ht="15"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Z533" s="92"/>
      <c r="AA533" s="92"/>
    </row>
    <row r="534" spans="16:27" ht="15"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Z534" s="92"/>
      <c r="AA534" s="92"/>
    </row>
    <row r="535" spans="16:27" ht="15"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Z535" s="92"/>
      <c r="AA535" s="92"/>
    </row>
    <row r="536" spans="16:27" ht="15"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Z536" s="92"/>
      <c r="AA536" s="92"/>
    </row>
    <row r="537" spans="16:27" ht="15"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Z537" s="92"/>
      <c r="AA537" s="92"/>
    </row>
    <row r="538" spans="16:27" ht="15"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Z538" s="92"/>
      <c r="AA538" s="92"/>
    </row>
    <row r="539" spans="16:27" ht="15"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Z539" s="92"/>
      <c r="AA539" s="92"/>
    </row>
    <row r="540" spans="16:27" ht="15"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</row>
    <row r="541" spans="16:27" ht="15"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</row>
    <row r="542" spans="16:27" ht="15"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</row>
    <row r="543" spans="16:27" ht="15">
      <c r="P543" s="92"/>
      <c r="Q543" s="92"/>
      <c r="R543" s="92"/>
      <c r="S543" s="92"/>
      <c r="T543" s="92"/>
      <c r="U543" s="92"/>
      <c r="V543" s="92"/>
      <c r="W543" s="92"/>
      <c r="X543" s="92"/>
      <c r="Y543" s="92"/>
      <c r="Z543" s="92"/>
      <c r="AA543" s="92"/>
    </row>
    <row r="544" spans="16:27" ht="15">
      <c r="P544" s="92"/>
      <c r="Q544" s="92"/>
      <c r="R544" s="92"/>
      <c r="S544" s="92"/>
      <c r="T544" s="92"/>
      <c r="U544" s="92"/>
      <c r="V544" s="92"/>
      <c r="W544" s="92"/>
      <c r="X544" s="92"/>
      <c r="Y544" s="92"/>
      <c r="Z544" s="92"/>
      <c r="AA544" s="92"/>
    </row>
    <row r="545" spans="16:27" ht="15">
      <c r="P545" s="92"/>
      <c r="Q545" s="92"/>
      <c r="R545" s="92"/>
      <c r="S545" s="92"/>
      <c r="T545" s="92"/>
      <c r="U545" s="92"/>
      <c r="V545" s="92"/>
      <c r="W545" s="92"/>
      <c r="X545" s="92"/>
      <c r="Y545" s="92"/>
      <c r="Z545" s="92"/>
      <c r="AA545" s="92"/>
    </row>
    <row r="546" spans="16:27" ht="15"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</row>
    <row r="547" spans="16:27" ht="15"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</row>
    <row r="548" spans="16:27" ht="15">
      <c r="P548" s="92"/>
      <c r="Q548" s="92"/>
      <c r="R548" s="92"/>
      <c r="S548" s="92"/>
      <c r="T548" s="92"/>
      <c r="U548" s="92"/>
      <c r="V548" s="92"/>
      <c r="W548" s="92"/>
      <c r="X548" s="92"/>
      <c r="Y548" s="92"/>
      <c r="Z548" s="92"/>
      <c r="AA548" s="92"/>
    </row>
    <row r="549" spans="16:27" ht="15"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</row>
    <row r="550" spans="16:27" ht="15">
      <c r="P550" s="92"/>
      <c r="Q550" s="92"/>
      <c r="R550" s="92"/>
      <c r="S550" s="92"/>
      <c r="T550" s="92"/>
      <c r="U550" s="92"/>
      <c r="V550" s="92"/>
      <c r="W550" s="92"/>
      <c r="X550" s="92"/>
      <c r="Y550" s="92"/>
      <c r="Z550" s="92"/>
      <c r="AA550" s="92"/>
    </row>
    <row r="551" spans="16:27" ht="15">
      <c r="P551" s="92"/>
      <c r="Q551" s="92"/>
      <c r="R551" s="92"/>
      <c r="S551" s="92"/>
      <c r="T551" s="92"/>
      <c r="U551" s="92"/>
      <c r="V551" s="92"/>
      <c r="W551" s="92"/>
      <c r="X551" s="92"/>
      <c r="Y551" s="92"/>
      <c r="Z551" s="92"/>
      <c r="AA551" s="92"/>
    </row>
    <row r="552" spans="16:27" ht="15">
      <c r="P552" s="92"/>
      <c r="Q552" s="92"/>
      <c r="R552" s="92"/>
      <c r="S552" s="92"/>
      <c r="T552" s="92"/>
      <c r="U552" s="92"/>
      <c r="V552" s="92"/>
      <c r="W552" s="92"/>
      <c r="X552" s="92"/>
      <c r="Y552" s="92"/>
      <c r="Z552" s="92"/>
      <c r="AA552" s="92"/>
    </row>
    <row r="553" spans="16:27" ht="15">
      <c r="P553" s="92"/>
      <c r="Q553" s="92"/>
      <c r="R553" s="92"/>
      <c r="S553" s="92"/>
      <c r="T553" s="92"/>
      <c r="U553" s="92"/>
      <c r="V553" s="92"/>
      <c r="W553" s="92"/>
      <c r="X553" s="92"/>
      <c r="Y553" s="92"/>
      <c r="Z553" s="92"/>
      <c r="AA553" s="92"/>
    </row>
    <row r="554" spans="16:27" ht="15">
      <c r="P554" s="92"/>
      <c r="Q554" s="92"/>
      <c r="R554" s="92"/>
      <c r="S554" s="92"/>
      <c r="T554" s="92"/>
      <c r="U554" s="92"/>
      <c r="V554" s="92"/>
      <c r="W554" s="92"/>
      <c r="X554" s="92"/>
      <c r="Y554" s="92"/>
      <c r="Z554" s="92"/>
      <c r="AA554" s="92"/>
    </row>
    <row r="555" spans="16:27" ht="15">
      <c r="P555" s="92"/>
      <c r="Q555" s="92"/>
      <c r="R555" s="92"/>
      <c r="S555" s="92"/>
      <c r="T555" s="92"/>
      <c r="U555" s="92"/>
      <c r="V555" s="92"/>
      <c r="W555" s="92"/>
      <c r="X555" s="92"/>
      <c r="Y555" s="92"/>
      <c r="Z555" s="92"/>
      <c r="AA555" s="92"/>
    </row>
    <row r="556" spans="16:27" ht="15">
      <c r="P556" s="92"/>
      <c r="Q556" s="92"/>
      <c r="R556" s="92"/>
      <c r="S556" s="92"/>
      <c r="T556" s="92"/>
      <c r="U556" s="92"/>
      <c r="V556" s="92"/>
      <c r="W556" s="92"/>
      <c r="X556" s="92"/>
      <c r="Y556" s="92"/>
      <c r="Z556" s="92"/>
      <c r="AA556" s="92"/>
    </row>
    <row r="557" spans="16:27" ht="15">
      <c r="P557" s="92"/>
      <c r="Q557" s="92"/>
      <c r="R557" s="92"/>
      <c r="S557" s="92"/>
      <c r="T557" s="92"/>
      <c r="U557" s="92"/>
      <c r="V557" s="92"/>
      <c r="W557" s="92"/>
      <c r="X557" s="92"/>
      <c r="Y557" s="92"/>
      <c r="Z557" s="92"/>
      <c r="AA557" s="92"/>
    </row>
    <row r="558" spans="16:27" ht="15">
      <c r="P558" s="92"/>
      <c r="Q558" s="92"/>
      <c r="R558" s="92"/>
      <c r="S558" s="92"/>
      <c r="T558" s="92"/>
      <c r="U558" s="92"/>
      <c r="V558" s="92"/>
      <c r="W558" s="92"/>
      <c r="X558" s="92"/>
      <c r="Y558" s="92"/>
      <c r="Z558" s="92"/>
      <c r="AA558" s="92"/>
    </row>
    <row r="559" spans="16:27" ht="15">
      <c r="P559" s="92"/>
      <c r="Q559" s="92"/>
      <c r="R559" s="92"/>
      <c r="S559" s="92"/>
      <c r="T559" s="92"/>
      <c r="U559" s="92"/>
      <c r="V559" s="92"/>
      <c r="W559" s="92"/>
      <c r="X559" s="92"/>
      <c r="Y559" s="92"/>
      <c r="Z559" s="92"/>
      <c r="AA559" s="92"/>
    </row>
    <row r="560" spans="16:27" ht="15">
      <c r="P560" s="92"/>
      <c r="Q560" s="92"/>
      <c r="R560" s="92"/>
      <c r="S560" s="92"/>
      <c r="T560" s="92"/>
      <c r="U560" s="92"/>
      <c r="V560" s="92"/>
      <c r="W560" s="92"/>
      <c r="X560" s="92"/>
      <c r="Y560" s="92"/>
      <c r="Z560" s="92"/>
      <c r="AA560" s="92"/>
    </row>
    <row r="561" spans="16:27" ht="15">
      <c r="P561" s="92"/>
      <c r="Q561" s="92"/>
      <c r="R561" s="92"/>
      <c r="S561" s="92"/>
      <c r="T561" s="92"/>
      <c r="U561" s="92"/>
      <c r="V561" s="92"/>
      <c r="W561" s="92"/>
      <c r="X561" s="92"/>
      <c r="Y561" s="92"/>
      <c r="Z561" s="92"/>
      <c r="AA561" s="92"/>
    </row>
    <row r="562" spans="16:27" ht="15">
      <c r="P562" s="92"/>
      <c r="Q562" s="92"/>
      <c r="R562" s="92"/>
      <c r="S562" s="92"/>
      <c r="T562" s="92"/>
      <c r="U562" s="92"/>
      <c r="V562" s="92"/>
      <c r="W562" s="92"/>
      <c r="X562" s="92"/>
      <c r="Y562" s="92"/>
      <c r="Z562" s="92"/>
      <c r="AA562" s="92"/>
    </row>
    <row r="563" spans="16:27" ht="15">
      <c r="P563" s="92"/>
      <c r="Q563" s="92"/>
      <c r="R563" s="92"/>
      <c r="S563" s="92"/>
      <c r="T563" s="92"/>
      <c r="U563" s="92"/>
      <c r="V563" s="92"/>
      <c r="W563" s="92"/>
      <c r="X563" s="92"/>
      <c r="Y563" s="92"/>
      <c r="Z563" s="92"/>
      <c r="AA563" s="92"/>
    </row>
    <row r="564" spans="16:27" ht="15">
      <c r="P564" s="92"/>
      <c r="Q564" s="92"/>
      <c r="R564" s="92"/>
      <c r="S564" s="92"/>
      <c r="T564" s="92"/>
      <c r="U564" s="92"/>
      <c r="V564" s="92"/>
      <c r="W564" s="92"/>
      <c r="X564" s="92"/>
      <c r="Y564" s="92"/>
      <c r="Z564" s="92"/>
      <c r="AA564" s="92"/>
    </row>
    <row r="565" spans="16:27" ht="15"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</row>
    <row r="566" spans="16:27" ht="15"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</row>
    <row r="567" spans="16:27" ht="15"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</row>
    <row r="568" spans="16:27" ht="15"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</row>
    <row r="569" spans="16:27" ht="15"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</row>
    <row r="570" spans="16:27" ht="15"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</row>
    <row r="571" spans="16:27" ht="15">
      <c r="P571" s="92"/>
      <c r="Q571" s="92"/>
      <c r="R571" s="92"/>
      <c r="S571" s="92"/>
      <c r="T571" s="92"/>
      <c r="U571" s="92"/>
      <c r="V571" s="92"/>
      <c r="W571" s="92"/>
      <c r="X571" s="92"/>
      <c r="Y571" s="92"/>
      <c r="Z571" s="92"/>
      <c r="AA571" s="92"/>
    </row>
    <row r="572" spans="16:27" ht="15"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</row>
    <row r="573" spans="16:27" ht="15"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</row>
    <row r="574" spans="16:27" ht="15"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</row>
    <row r="575" spans="16:27" ht="15"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</row>
    <row r="576" spans="16:27" ht="15"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</row>
    <row r="577" spans="16:27" ht="15"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</row>
    <row r="578" spans="16:27" ht="15"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</row>
    <row r="579" spans="16:27" ht="15"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</row>
    <row r="580" spans="16:27" ht="15"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</row>
    <row r="581" spans="16:27" ht="15"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</row>
    <row r="582" spans="16:27" ht="15"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</row>
    <row r="583" spans="16:27" ht="15"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</row>
    <row r="584" spans="16:27" ht="15"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</row>
    <row r="585" spans="16:27" ht="15"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</row>
    <row r="586" spans="16:27" ht="15"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</row>
    <row r="587" spans="16:27" ht="15"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</row>
    <row r="588" spans="16:27" ht="15"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</row>
    <row r="589" spans="16:27" ht="15"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</row>
    <row r="590" spans="16:27" ht="15"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</row>
    <row r="591" spans="16:27" ht="15"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</row>
    <row r="592" spans="16:27" ht="15"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</row>
    <row r="593" spans="16:27" ht="15"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</row>
    <row r="594" spans="16:27" ht="15"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</row>
    <row r="595" spans="16:27" ht="15"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</row>
    <row r="596" spans="16:27" ht="15"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</row>
    <row r="597" spans="16:27" ht="15"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</row>
    <row r="598" spans="16:27" ht="15"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</row>
    <row r="599" spans="16:27" ht="15"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</row>
    <row r="600" spans="16:27" ht="15"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</row>
    <row r="601" spans="16:27" ht="15"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</row>
    <row r="602" spans="16:27" ht="15"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</row>
    <row r="603" spans="16:27" ht="15"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</row>
    <row r="604" spans="16:27" ht="15"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</row>
    <row r="605" spans="16:27" ht="15"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</row>
    <row r="606" spans="16:27" ht="15">
      <c r="P606" s="92"/>
      <c r="Q606" s="92"/>
      <c r="R606" s="92"/>
      <c r="S606" s="92"/>
      <c r="T606" s="92"/>
      <c r="U606" s="92"/>
      <c r="V606" s="92"/>
      <c r="W606" s="92"/>
      <c r="X606" s="92"/>
      <c r="Y606" s="92"/>
      <c r="Z606" s="92"/>
      <c r="AA606" s="92"/>
    </row>
    <row r="607" spans="16:27" ht="15">
      <c r="P607" s="92"/>
      <c r="Q607" s="92"/>
      <c r="R607" s="92"/>
      <c r="S607" s="92"/>
      <c r="T607" s="92"/>
      <c r="U607" s="92"/>
      <c r="V607" s="92"/>
      <c r="W607" s="92"/>
      <c r="X607" s="92"/>
      <c r="Y607" s="92"/>
      <c r="Z607" s="92"/>
      <c r="AA607" s="92"/>
    </row>
    <row r="608" spans="16:27" ht="15">
      <c r="P608" s="92"/>
      <c r="Q608" s="92"/>
      <c r="R608" s="92"/>
      <c r="S608" s="92"/>
      <c r="T608" s="92"/>
      <c r="U608" s="92"/>
      <c r="V608" s="92"/>
      <c r="W608" s="92"/>
      <c r="X608" s="92"/>
      <c r="Y608" s="92"/>
      <c r="Z608" s="92"/>
      <c r="AA608" s="92"/>
    </row>
    <row r="609" spans="16:27" ht="15">
      <c r="P609" s="92"/>
      <c r="Q609" s="92"/>
      <c r="R609" s="92"/>
      <c r="S609" s="92"/>
      <c r="T609" s="92"/>
      <c r="U609" s="92"/>
      <c r="V609" s="92"/>
      <c r="W609" s="92"/>
      <c r="X609" s="92"/>
      <c r="Y609" s="92"/>
      <c r="Z609" s="92"/>
      <c r="AA609" s="92"/>
    </row>
    <row r="610" spans="16:27" ht="15">
      <c r="P610" s="92"/>
      <c r="Q610" s="92"/>
      <c r="R610" s="92"/>
      <c r="S610" s="92"/>
      <c r="T610" s="92"/>
      <c r="U610" s="92"/>
      <c r="V610" s="92"/>
      <c r="W610" s="92"/>
      <c r="X610" s="92"/>
      <c r="Y610" s="92"/>
      <c r="Z610" s="92"/>
      <c r="AA610" s="92"/>
    </row>
    <row r="611" spans="16:27" ht="15">
      <c r="P611" s="92"/>
      <c r="Q611" s="92"/>
      <c r="R611" s="92"/>
      <c r="S611" s="92"/>
      <c r="T611" s="92"/>
      <c r="U611" s="92"/>
      <c r="V611" s="92"/>
      <c r="W611" s="92"/>
      <c r="X611" s="92"/>
      <c r="Y611" s="92"/>
      <c r="Z611" s="92"/>
      <c r="AA611" s="92"/>
    </row>
    <row r="612" spans="16:27" ht="15">
      <c r="P612" s="92"/>
      <c r="Q612" s="92"/>
      <c r="R612" s="92"/>
      <c r="S612" s="92"/>
      <c r="T612" s="92"/>
      <c r="U612" s="92"/>
      <c r="V612" s="92"/>
      <c r="W612" s="92"/>
      <c r="X612" s="92"/>
      <c r="Y612" s="92"/>
      <c r="Z612" s="92"/>
      <c r="AA612" s="92"/>
    </row>
    <row r="613" spans="16:27" ht="15">
      <c r="P613" s="92"/>
      <c r="Q613" s="92"/>
      <c r="R613" s="92"/>
      <c r="S613" s="92"/>
      <c r="T613" s="92"/>
      <c r="U613" s="92"/>
      <c r="V613" s="92"/>
      <c r="W613" s="92"/>
      <c r="X613" s="92"/>
      <c r="Y613" s="92"/>
      <c r="Z613" s="92"/>
      <c r="AA613" s="92"/>
    </row>
    <row r="614" spans="16:27" ht="15">
      <c r="P614" s="92"/>
      <c r="Q614" s="92"/>
      <c r="R614" s="92"/>
      <c r="S614" s="92"/>
      <c r="T614" s="92"/>
      <c r="U614" s="92"/>
      <c r="V614" s="92"/>
      <c r="W614" s="92"/>
      <c r="X614" s="92"/>
      <c r="Y614" s="92"/>
      <c r="Z614" s="92"/>
      <c r="AA614" s="92"/>
    </row>
    <row r="615" spans="16:27" ht="15">
      <c r="P615" s="92"/>
      <c r="Q615" s="92"/>
      <c r="R615" s="92"/>
      <c r="S615" s="92"/>
      <c r="T615" s="92"/>
      <c r="U615" s="92"/>
      <c r="V615" s="92"/>
      <c r="W615" s="92"/>
      <c r="X615" s="92"/>
      <c r="Y615" s="92"/>
      <c r="Z615" s="92"/>
      <c r="AA615" s="92"/>
    </row>
    <row r="616" spans="16:27" ht="15">
      <c r="P616" s="92"/>
      <c r="Q616" s="92"/>
      <c r="R616" s="92"/>
      <c r="S616" s="92"/>
      <c r="T616" s="92"/>
      <c r="U616" s="92"/>
      <c r="V616" s="92"/>
      <c r="W616" s="92"/>
      <c r="X616" s="92"/>
      <c r="Y616" s="92"/>
      <c r="Z616" s="92"/>
      <c r="AA616" s="92"/>
    </row>
    <row r="617" spans="16:27" ht="15">
      <c r="P617" s="92"/>
      <c r="Q617" s="92"/>
      <c r="R617" s="92"/>
      <c r="S617" s="92"/>
      <c r="T617" s="92"/>
      <c r="U617" s="92"/>
      <c r="V617" s="92"/>
      <c r="W617" s="92"/>
      <c r="X617" s="92"/>
      <c r="Y617" s="92"/>
      <c r="Z617" s="92"/>
      <c r="AA617" s="92"/>
    </row>
    <row r="618" spans="16:27" ht="15"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</row>
    <row r="619" spans="16:27" ht="15"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</row>
    <row r="620" spans="16:27" ht="15"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</row>
    <row r="621" spans="16:27" ht="15"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</row>
    <row r="622" spans="16:27" ht="15"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</row>
    <row r="623" spans="16:27" ht="15"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</row>
    <row r="624" spans="16:27" ht="15"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</row>
    <row r="625" spans="16:27" ht="15"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</row>
    <row r="626" spans="16:27" ht="15"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</row>
    <row r="627" spans="16:27" ht="15"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</row>
    <row r="628" spans="16:27" ht="15"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</row>
    <row r="629" spans="16:27" ht="15"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</row>
    <row r="630" spans="16:27" ht="15"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</row>
    <row r="631" spans="16:27" ht="15"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</row>
    <row r="632" spans="16:27" ht="15"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</row>
    <row r="633" spans="16:27" ht="15"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</row>
    <row r="634" spans="16:27" ht="15"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</row>
    <row r="635" spans="16:27" ht="15">
      <c r="P635" s="92"/>
      <c r="Q635" s="92"/>
      <c r="R635" s="92"/>
      <c r="S635" s="92"/>
      <c r="T635" s="92"/>
      <c r="U635" s="92"/>
      <c r="V635" s="92"/>
      <c r="W635" s="92"/>
      <c r="X635" s="92"/>
      <c r="Y635" s="92"/>
      <c r="Z635" s="92"/>
      <c r="AA635" s="92"/>
    </row>
    <row r="636" spans="16:27" ht="15">
      <c r="P636" s="92"/>
      <c r="Q636" s="92"/>
      <c r="R636" s="92"/>
      <c r="S636" s="92"/>
      <c r="T636" s="92"/>
      <c r="U636" s="92"/>
      <c r="V636" s="92"/>
      <c r="W636" s="92"/>
      <c r="X636" s="92"/>
      <c r="Y636" s="92"/>
      <c r="Z636" s="92"/>
      <c r="AA636" s="92"/>
    </row>
    <row r="637" spans="16:27" ht="15">
      <c r="P637" s="92"/>
      <c r="Q637" s="92"/>
      <c r="R637" s="92"/>
      <c r="S637" s="92"/>
      <c r="T637" s="92"/>
      <c r="U637" s="92"/>
      <c r="V637" s="92"/>
      <c r="W637" s="92"/>
      <c r="X637" s="92"/>
      <c r="Y637" s="92"/>
      <c r="Z637" s="92"/>
      <c r="AA637" s="92"/>
    </row>
    <row r="638" spans="16:27" ht="15">
      <c r="P638" s="92"/>
      <c r="Q638" s="92"/>
      <c r="R638" s="92"/>
      <c r="S638" s="92"/>
      <c r="T638" s="92"/>
      <c r="U638" s="92"/>
      <c r="V638" s="92"/>
      <c r="W638" s="92"/>
      <c r="X638" s="92"/>
      <c r="Y638" s="92"/>
      <c r="Z638" s="92"/>
      <c r="AA638" s="92"/>
    </row>
    <row r="639" spans="16:27" ht="15">
      <c r="P639" s="92"/>
      <c r="Q639" s="92"/>
      <c r="R639" s="92"/>
      <c r="S639" s="92"/>
      <c r="T639" s="92"/>
      <c r="U639" s="92"/>
      <c r="V639" s="92"/>
      <c r="W639" s="92"/>
      <c r="X639" s="92"/>
      <c r="Y639" s="92"/>
      <c r="Z639" s="92"/>
      <c r="AA639" s="92"/>
    </row>
    <row r="640" spans="16:27" ht="15"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Z640" s="92"/>
      <c r="AA640" s="92"/>
    </row>
    <row r="641" spans="16:27" ht="15"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Z641" s="92"/>
      <c r="AA641" s="92"/>
    </row>
    <row r="642" spans="16:27" ht="15"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Z642" s="92"/>
      <c r="AA642" s="92"/>
    </row>
    <row r="643" spans="16:27" ht="15"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Z643" s="92"/>
      <c r="AA643" s="92"/>
    </row>
    <row r="644" spans="16:27" ht="15"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Z644" s="92"/>
      <c r="AA644" s="92"/>
    </row>
    <row r="645" spans="16:27" ht="15"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</row>
    <row r="646" spans="16:27" ht="15"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</row>
    <row r="647" spans="16:27" ht="15"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</row>
    <row r="648" spans="16:27" ht="15"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</row>
    <row r="649" spans="16:27" ht="15"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</row>
    <row r="650" spans="16:27" ht="15"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</row>
    <row r="651" spans="16:27" ht="15"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</row>
    <row r="652" spans="16:27" ht="15"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</row>
    <row r="653" spans="16:27" ht="15"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</row>
    <row r="654" spans="16:27" ht="15"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</row>
    <row r="655" spans="16:27" ht="15">
      <c r="P655" s="92"/>
      <c r="Q655" s="92"/>
      <c r="R655" s="92"/>
      <c r="S655" s="92"/>
      <c r="T655" s="92"/>
      <c r="U655" s="92"/>
      <c r="V655" s="92"/>
      <c r="W655" s="92"/>
      <c r="X655" s="92"/>
      <c r="Y655" s="92"/>
      <c r="Z655" s="92"/>
      <c r="AA655" s="92"/>
    </row>
    <row r="656" spans="16:27" ht="15">
      <c r="P656" s="92"/>
      <c r="Q656" s="92"/>
      <c r="R656" s="92"/>
      <c r="S656" s="92"/>
      <c r="T656" s="92"/>
      <c r="U656" s="92"/>
      <c r="V656" s="92"/>
      <c r="W656" s="92"/>
      <c r="X656" s="92"/>
      <c r="Y656" s="92"/>
      <c r="Z656" s="92"/>
      <c r="AA656" s="92"/>
    </row>
    <row r="657" spans="16:27" ht="15">
      <c r="P657" s="92"/>
      <c r="Q657" s="92"/>
      <c r="R657" s="92"/>
      <c r="S657" s="92"/>
      <c r="T657" s="92"/>
      <c r="U657" s="92"/>
      <c r="V657" s="92"/>
      <c r="W657" s="92"/>
      <c r="X657" s="92"/>
      <c r="Y657" s="92"/>
      <c r="Z657" s="92"/>
      <c r="AA657" s="92"/>
    </row>
    <row r="658" spans="16:27" ht="15">
      <c r="P658" s="92"/>
      <c r="Q658" s="92"/>
      <c r="R658" s="92"/>
      <c r="S658" s="92"/>
      <c r="T658" s="92"/>
      <c r="U658" s="92"/>
      <c r="V658" s="92"/>
      <c r="W658" s="92"/>
      <c r="X658" s="92"/>
      <c r="Y658" s="92"/>
      <c r="Z658" s="92"/>
      <c r="AA658" s="92"/>
    </row>
    <row r="659" spans="16:27" ht="15">
      <c r="P659" s="92"/>
      <c r="Q659" s="92"/>
      <c r="R659" s="92"/>
      <c r="S659" s="92"/>
      <c r="T659" s="92"/>
      <c r="U659" s="92"/>
      <c r="V659" s="92"/>
      <c r="W659" s="92"/>
      <c r="X659" s="92"/>
      <c r="Y659" s="92"/>
      <c r="Z659" s="92"/>
      <c r="AA659" s="92"/>
    </row>
    <row r="660" spans="16:27" ht="15">
      <c r="P660" s="92"/>
      <c r="Q660" s="92"/>
      <c r="R660" s="92"/>
      <c r="S660" s="92"/>
      <c r="T660" s="92"/>
      <c r="U660" s="92"/>
      <c r="V660" s="92"/>
      <c r="W660" s="92"/>
      <c r="X660" s="92"/>
      <c r="Y660" s="92"/>
      <c r="Z660" s="92"/>
      <c r="AA660" s="92"/>
    </row>
    <row r="661" spans="16:27" ht="15">
      <c r="P661" s="92"/>
      <c r="Q661" s="92"/>
      <c r="R661" s="92"/>
      <c r="S661" s="92"/>
      <c r="T661" s="92"/>
      <c r="U661" s="92"/>
      <c r="V661" s="92"/>
      <c r="W661" s="92"/>
      <c r="X661" s="92"/>
      <c r="Y661" s="92"/>
      <c r="Z661" s="92"/>
      <c r="AA661" s="92"/>
    </row>
    <row r="662" spans="16:27" ht="15">
      <c r="P662" s="92"/>
      <c r="Q662" s="92"/>
      <c r="R662" s="92"/>
      <c r="S662" s="92"/>
      <c r="T662" s="92"/>
      <c r="U662" s="92"/>
      <c r="V662" s="92"/>
      <c r="W662" s="92"/>
      <c r="X662" s="92"/>
      <c r="Y662" s="92"/>
      <c r="Z662" s="92"/>
      <c r="AA662" s="92"/>
    </row>
    <row r="663" spans="16:27" ht="15">
      <c r="P663" s="92"/>
      <c r="Q663" s="92"/>
      <c r="R663" s="92"/>
      <c r="S663" s="92"/>
      <c r="T663" s="92"/>
      <c r="U663" s="92"/>
      <c r="V663" s="92"/>
      <c r="W663" s="92"/>
      <c r="X663" s="92"/>
      <c r="Y663" s="92"/>
      <c r="Z663" s="92"/>
      <c r="AA663" s="92"/>
    </row>
    <row r="664" spans="16:27" ht="15">
      <c r="P664" s="92"/>
      <c r="Q664" s="92"/>
      <c r="R664" s="92"/>
      <c r="S664" s="92"/>
      <c r="T664" s="92"/>
      <c r="U664" s="92"/>
      <c r="V664" s="92"/>
      <c r="W664" s="92"/>
      <c r="X664" s="92"/>
      <c r="Y664" s="92"/>
      <c r="Z664" s="92"/>
      <c r="AA664" s="92"/>
    </row>
    <row r="665" spans="16:27" ht="15">
      <c r="P665" s="92"/>
      <c r="Q665" s="92"/>
      <c r="R665" s="92"/>
      <c r="S665" s="92"/>
      <c r="T665" s="92"/>
      <c r="U665" s="92"/>
      <c r="V665" s="92"/>
      <c r="W665" s="92"/>
      <c r="X665" s="92"/>
      <c r="Y665" s="92"/>
      <c r="Z665" s="92"/>
      <c r="AA665" s="92"/>
    </row>
    <row r="666" spans="16:27" ht="15">
      <c r="P666" s="92"/>
      <c r="Q666" s="92"/>
      <c r="R666" s="92"/>
      <c r="S666" s="92"/>
      <c r="T666" s="92"/>
      <c r="U666" s="92"/>
      <c r="V666" s="92"/>
      <c r="W666" s="92"/>
      <c r="X666" s="92"/>
      <c r="Y666" s="92"/>
      <c r="Z666" s="92"/>
      <c r="AA666" s="92"/>
    </row>
    <row r="667" spans="16:27" ht="15">
      <c r="P667" s="92"/>
      <c r="Q667" s="92"/>
      <c r="R667" s="92"/>
      <c r="S667" s="92"/>
      <c r="T667" s="92"/>
      <c r="U667" s="92"/>
      <c r="V667" s="92"/>
      <c r="W667" s="92"/>
      <c r="X667" s="92"/>
      <c r="Y667" s="92"/>
      <c r="Z667" s="92"/>
      <c r="AA667" s="92"/>
    </row>
    <row r="668" spans="16:27" ht="15">
      <c r="P668" s="92"/>
      <c r="Q668" s="92"/>
      <c r="R668" s="92"/>
      <c r="S668" s="92"/>
      <c r="T668" s="92"/>
      <c r="U668" s="92"/>
      <c r="V668" s="92"/>
      <c r="W668" s="92"/>
      <c r="X668" s="92"/>
      <c r="Y668" s="92"/>
      <c r="Z668" s="92"/>
      <c r="AA668" s="92"/>
    </row>
    <row r="669" spans="16:27" ht="15">
      <c r="P669" s="92"/>
      <c r="Q669" s="92"/>
      <c r="R669" s="92"/>
      <c r="S669" s="92"/>
      <c r="T669" s="92"/>
      <c r="U669" s="92"/>
      <c r="V669" s="92"/>
      <c r="W669" s="92"/>
      <c r="X669" s="92"/>
      <c r="Y669" s="92"/>
      <c r="Z669" s="92"/>
      <c r="AA669" s="92"/>
    </row>
    <row r="670" spans="16:27" ht="15">
      <c r="P670" s="92"/>
      <c r="Q670" s="92"/>
      <c r="R670" s="92"/>
      <c r="S670" s="92"/>
      <c r="T670" s="92"/>
      <c r="U670" s="92"/>
      <c r="V670" s="92"/>
      <c r="W670" s="92"/>
      <c r="X670" s="92"/>
      <c r="Y670" s="92"/>
      <c r="Z670" s="92"/>
      <c r="AA670" s="92"/>
    </row>
    <row r="671" spans="16:27" ht="15">
      <c r="P671" s="92"/>
      <c r="Q671" s="92"/>
      <c r="R671" s="92"/>
      <c r="S671" s="92"/>
      <c r="T671" s="92"/>
      <c r="U671" s="92"/>
      <c r="V671" s="92"/>
      <c r="W671" s="92"/>
      <c r="X671" s="92"/>
      <c r="Y671" s="92"/>
      <c r="Z671" s="92"/>
      <c r="AA671" s="92"/>
    </row>
    <row r="672" spans="16:27" ht="15">
      <c r="P672" s="92"/>
      <c r="Q672" s="92"/>
      <c r="R672" s="92"/>
      <c r="S672" s="92"/>
      <c r="T672" s="92"/>
      <c r="U672" s="92"/>
      <c r="V672" s="92"/>
      <c r="W672" s="92"/>
      <c r="X672" s="92"/>
      <c r="Y672" s="92"/>
      <c r="Z672" s="92"/>
      <c r="AA672" s="92"/>
    </row>
    <row r="673" spans="16:27" ht="15">
      <c r="P673" s="92"/>
      <c r="Q673" s="92"/>
      <c r="R673" s="92"/>
      <c r="S673" s="92"/>
      <c r="T673" s="92"/>
      <c r="U673" s="92"/>
      <c r="V673" s="92"/>
      <c r="W673" s="92"/>
      <c r="X673" s="92"/>
      <c r="Y673" s="92"/>
      <c r="Z673" s="92"/>
      <c r="AA673" s="92"/>
    </row>
    <row r="674" spans="16:27" ht="15"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</row>
    <row r="675" spans="16:27" ht="15"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</row>
    <row r="676" spans="16:27" ht="15"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</row>
    <row r="677" spans="16:27" ht="15"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</row>
    <row r="678" spans="16:27" ht="15"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</row>
    <row r="679" spans="16:27" ht="15"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</row>
    <row r="680" spans="16:27" ht="15"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</row>
    <row r="681" spans="16:27" ht="15"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</row>
    <row r="682" spans="16:27" ht="15"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</row>
    <row r="683" spans="16:27" ht="15"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</row>
    <row r="684" spans="16:27" ht="15"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</row>
    <row r="685" spans="16:27" ht="15"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</row>
    <row r="686" spans="16:27" ht="15"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</row>
    <row r="687" spans="16:27" ht="15"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</row>
    <row r="688" spans="16:27" ht="15"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</row>
    <row r="689" spans="16:27" ht="15"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</row>
    <row r="690" spans="16:27" ht="15"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</row>
    <row r="691" spans="16:27" ht="15"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</row>
    <row r="692" spans="16:27" ht="15"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</row>
    <row r="693" spans="16:27" ht="15"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</row>
    <row r="694" spans="16:27" ht="15"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</row>
    <row r="695" spans="16:27" ht="15"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</row>
    <row r="696" spans="16:27" ht="15"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</row>
    <row r="697" spans="16:27" ht="15"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</row>
    <row r="698" spans="16:27" ht="15"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</row>
    <row r="699" spans="16:27" ht="15"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</row>
    <row r="700" spans="16:27" ht="15"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</row>
    <row r="701" spans="16:27" ht="15"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</row>
    <row r="702" spans="16:27" ht="15"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</row>
    <row r="703" spans="16:27" ht="15"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</row>
    <row r="704" spans="16:27" ht="15"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</row>
    <row r="705" spans="16:27" ht="15"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</row>
    <row r="706" spans="16:27" ht="15">
      <c r="P706" s="92"/>
      <c r="Q706" s="92"/>
      <c r="R706" s="92"/>
      <c r="S706" s="92"/>
      <c r="T706" s="92"/>
      <c r="U706" s="92"/>
      <c r="V706" s="92"/>
      <c r="W706" s="92"/>
      <c r="X706" s="92"/>
      <c r="Y706" s="92"/>
      <c r="Z706" s="92"/>
      <c r="AA706" s="92"/>
    </row>
    <row r="707" spans="16:27" ht="15">
      <c r="P707" s="92"/>
      <c r="Q707" s="92"/>
      <c r="R707" s="92"/>
      <c r="S707" s="92"/>
      <c r="T707" s="92"/>
      <c r="U707" s="92"/>
      <c r="V707" s="92"/>
      <c r="W707" s="92"/>
      <c r="X707" s="92"/>
      <c r="Y707" s="92"/>
      <c r="Z707" s="92"/>
      <c r="AA707" s="92"/>
    </row>
    <row r="708" spans="16:27" ht="15">
      <c r="P708" s="92"/>
      <c r="Q708" s="92"/>
      <c r="R708" s="92"/>
      <c r="S708" s="92"/>
      <c r="T708" s="92"/>
      <c r="U708" s="92"/>
      <c r="V708" s="92"/>
      <c r="W708" s="92"/>
      <c r="X708" s="92"/>
      <c r="Y708" s="92"/>
      <c r="Z708" s="92"/>
      <c r="AA708" s="92"/>
    </row>
    <row r="709" spans="16:27" ht="15"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A709" s="92"/>
    </row>
    <row r="710" spans="16:27" ht="15"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A710" s="92"/>
    </row>
    <row r="711" spans="16:27" ht="15"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A711" s="92"/>
    </row>
    <row r="712" spans="16:27" ht="15"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A712" s="92"/>
    </row>
    <row r="713" spans="16:27" ht="15"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A713" s="92"/>
    </row>
    <row r="714" spans="16:27" ht="15"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</row>
    <row r="715" spans="16:27" ht="15"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</row>
    <row r="716" spans="16:27" ht="15"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</row>
    <row r="717" spans="16:27" ht="15"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</row>
    <row r="718" spans="16:27" ht="15"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</row>
    <row r="719" spans="16:27" ht="15"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A719" s="92"/>
    </row>
    <row r="720" spans="16:27" ht="15"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A720" s="92"/>
    </row>
    <row r="721" spans="16:27" ht="15"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A721" s="92"/>
    </row>
    <row r="722" spans="16:27" ht="15"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A722" s="92"/>
    </row>
    <row r="723" spans="16:27" ht="15"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A723" s="92"/>
    </row>
    <row r="724" spans="16:27" ht="15"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A724" s="92"/>
    </row>
    <row r="725" spans="16:27" ht="15"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</row>
    <row r="726" spans="16:27" ht="15"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</row>
    <row r="727" spans="16:27" ht="15"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</row>
    <row r="728" spans="16:27" ht="15"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</row>
    <row r="729" spans="16:27" ht="15"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</row>
    <row r="730" spans="16:27" ht="15">
      <c r="P730" s="92"/>
      <c r="Q730" s="92"/>
      <c r="R730" s="92"/>
      <c r="S730" s="92"/>
      <c r="T730" s="92"/>
      <c r="U730" s="92"/>
      <c r="V730" s="92"/>
      <c r="W730" s="92"/>
      <c r="X730" s="92"/>
      <c r="Y730" s="92"/>
      <c r="Z730" s="92"/>
      <c r="AA730" s="92"/>
    </row>
    <row r="731" spans="16:27" ht="15"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</row>
    <row r="732" spans="16:27" ht="15"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</row>
    <row r="733" spans="16:27" ht="15"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</row>
    <row r="734" spans="16:27" ht="15">
      <c r="P734" s="92"/>
      <c r="Q734" s="92"/>
      <c r="R734" s="92"/>
      <c r="S734" s="92"/>
      <c r="T734" s="92"/>
      <c r="U734" s="92"/>
      <c r="V734" s="92"/>
      <c r="W734" s="92"/>
      <c r="X734" s="92"/>
      <c r="Y734" s="92"/>
      <c r="Z734" s="92"/>
      <c r="AA734" s="92"/>
    </row>
    <row r="735" spans="16:27" ht="15">
      <c r="P735" s="92"/>
      <c r="Q735" s="92"/>
      <c r="R735" s="92"/>
      <c r="S735" s="92"/>
      <c r="T735" s="92"/>
      <c r="U735" s="92"/>
      <c r="V735" s="92"/>
      <c r="W735" s="92"/>
      <c r="X735" s="92"/>
      <c r="Y735" s="92"/>
      <c r="Z735" s="92"/>
      <c r="AA735" s="92"/>
    </row>
    <row r="736" spans="16:27" ht="15"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</row>
    <row r="737" spans="16:27" ht="15"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</row>
    <row r="738" spans="16:27" ht="15">
      <c r="P738" s="92"/>
      <c r="Q738" s="92"/>
      <c r="R738" s="92"/>
      <c r="S738" s="92"/>
      <c r="T738" s="92"/>
      <c r="U738" s="92"/>
      <c r="V738" s="92"/>
      <c r="W738" s="92"/>
      <c r="X738" s="92"/>
      <c r="Y738" s="92"/>
      <c r="Z738" s="92"/>
      <c r="AA738" s="92"/>
    </row>
    <row r="739" spans="16:27" ht="15">
      <c r="P739" s="92"/>
      <c r="Q739" s="92"/>
      <c r="R739" s="92"/>
      <c r="S739" s="92"/>
      <c r="T739" s="92"/>
      <c r="U739" s="92"/>
      <c r="V739" s="92"/>
      <c r="W739" s="92"/>
      <c r="X739" s="92"/>
      <c r="Y739" s="92"/>
      <c r="Z739" s="92"/>
      <c r="AA739" s="92"/>
    </row>
    <row r="740" spans="16:27" ht="15">
      <c r="P740" s="92"/>
      <c r="Q740" s="92"/>
      <c r="R740" s="92"/>
      <c r="S740" s="92"/>
      <c r="T740" s="92"/>
      <c r="U740" s="92"/>
      <c r="V740" s="92"/>
      <c r="W740" s="92"/>
      <c r="X740" s="92"/>
      <c r="Y740" s="92"/>
      <c r="Z740" s="92"/>
      <c r="AA740" s="92"/>
    </row>
    <row r="741" spans="16:27" ht="15"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</row>
    <row r="742" spans="16:27" ht="15"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</row>
    <row r="743" spans="16:27" ht="15"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</row>
    <row r="744" spans="16:27" ht="15"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</row>
    <row r="745" spans="16:27" ht="15"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</row>
    <row r="746" spans="16:27" ht="15"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</row>
    <row r="747" spans="16:27" ht="15"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</row>
    <row r="748" spans="16:27" ht="15">
      <c r="P748" s="92"/>
      <c r="Q748" s="92"/>
      <c r="R748" s="92"/>
      <c r="S748" s="92"/>
      <c r="T748" s="92"/>
      <c r="U748" s="92"/>
      <c r="V748" s="92"/>
      <c r="W748" s="92"/>
      <c r="X748" s="92"/>
      <c r="Y748" s="92"/>
      <c r="Z748" s="92"/>
      <c r="AA748" s="92"/>
    </row>
    <row r="749" spans="16:27" ht="15">
      <c r="P749" s="92"/>
      <c r="Q749" s="92"/>
      <c r="R749" s="92"/>
      <c r="S749" s="92"/>
      <c r="T749" s="92"/>
      <c r="U749" s="92"/>
      <c r="V749" s="92"/>
      <c r="W749" s="92"/>
      <c r="X749" s="92"/>
      <c r="Y749" s="92"/>
      <c r="Z749" s="92"/>
      <c r="AA749" s="92"/>
    </row>
    <row r="750" spans="16:27" ht="15"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</row>
    <row r="751" spans="16:27" ht="15"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</row>
    <row r="752" spans="16:27" ht="15"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</row>
    <row r="753" spans="16:27" ht="15"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</row>
    <row r="754" spans="16:27" ht="15"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</row>
    <row r="755" spans="16:27" ht="15"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</row>
    <row r="756" spans="16:27" ht="15"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</row>
    <row r="757" spans="16:27" ht="15"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</row>
    <row r="758" spans="16:27" ht="15"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</row>
    <row r="759" spans="16:27" ht="15"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</row>
    <row r="760" spans="16:27" ht="15">
      <c r="P760" s="92"/>
      <c r="Q760" s="92"/>
      <c r="R760" s="92"/>
      <c r="S760" s="92"/>
      <c r="T760" s="92"/>
      <c r="U760" s="92"/>
      <c r="V760" s="92"/>
      <c r="W760" s="92"/>
      <c r="X760" s="92"/>
      <c r="Y760" s="92"/>
      <c r="Z760" s="92"/>
      <c r="AA760" s="92"/>
    </row>
    <row r="761" spans="16:27" ht="15">
      <c r="P761" s="92"/>
      <c r="Q761" s="92"/>
      <c r="R761" s="92"/>
      <c r="S761" s="92"/>
      <c r="T761" s="92"/>
      <c r="U761" s="92"/>
      <c r="V761" s="92"/>
      <c r="W761" s="92"/>
      <c r="X761" s="92"/>
      <c r="Y761" s="92"/>
      <c r="Z761" s="92"/>
      <c r="AA761" s="92"/>
    </row>
    <row r="762" spans="16:27" ht="15">
      <c r="P762" s="92"/>
      <c r="Q762" s="92"/>
      <c r="R762" s="92"/>
      <c r="S762" s="92"/>
      <c r="T762" s="92"/>
      <c r="U762" s="92"/>
      <c r="V762" s="92"/>
      <c r="W762" s="92"/>
      <c r="X762" s="92"/>
      <c r="Y762" s="92"/>
      <c r="Z762" s="92"/>
      <c r="AA762" s="92"/>
    </row>
    <row r="763" spans="16:27" ht="15"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</row>
    <row r="764" spans="16:27" ht="15">
      <c r="P764" s="92"/>
      <c r="Q764" s="92"/>
      <c r="R764" s="92"/>
      <c r="S764" s="92"/>
      <c r="T764" s="92"/>
      <c r="U764" s="92"/>
      <c r="V764" s="92"/>
      <c r="W764" s="92"/>
      <c r="X764" s="92"/>
      <c r="Y764" s="92"/>
      <c r="Z764" s="92"/>
      <c r="AA764" s="92"/>
    </row>
    <row r="765" spans="16:27" ht="15">
      <c r="P765" s="92"/>
      <c r="Q765" s="92"/>
      <c r="R765" s="92"/>
      <c r="S765" s="92"/>
      <c r="T765" s="92"/>
      <c r="U765" s="92"/>
      <c r="V765" s="92"/>
      <c r="W765" s="92"/>
      <c r="X765" s="92"/>
      <c r="Y765" s="92"/>
      <c r="Z765" s="92"/>
      <c r="AA765" s="92"/>
    </row>
    <row r="766" spans="16:27" ht="15">
      <c r="P766" s="92"/>
      <c r="Q766" s="92"/>
      <c r="R766" s="92"/>
      <c r="S766" s="92"/>
      <c r="T766" s="92"/>
      <c r="U766" s="92"/>
      <c r="V766" s="92"/>
      <c r="W766" s="92"/>
      <c r="X766" s="92"/>
      <c r="Y766" s="92"/>
      <c r="Z766" s="92"/>
      <c r="AA766" s="92"/>
    </row>
    <row r="767" spans="16:27" ht="15">
      <c r="P767" s="92"/>
      <c r="Q767" s="92"/>
      <c r="R767" s="92"/>
      <c r="S767" s="92"/>
      <c r="T767" s="92"/>
      <c r="U767" s="92"/>
      <c r="V767" s="92"/>
      <c r="W767" s="92"/>
      <c r="X767" s="92"/>
      <c r="Y767" s="92"/>
      <c r="Z767" s="92"/>
      <c r="AA767" s="92"/>
    </row>
    <row r="768" spans="16:27" ht="15">
      <c r="P768" s="92"/>
      <c r="Q768" s="92"/>
      <c r="R768" s="92"/>
      <c r="S768" s="92"/>
      <c r="T768" s="92"/>
      <c r="U768" s="92"/>
      <c r="V768" s="92"/>
      <c r="W768" s="92"/>
      <c r="X768" s="92"/>
      <c r="Y768" s="92"/>
      <c r="Z768" s="92"/>
      <c r="AA768" s="92"/>
    </row>
    <row r="769" spans="16:27" ht="15">
      <c r="P769" s="92"/>
      <c r="Q769" s="92"/>
      <c r="R769" s="92"/>
      <c r="S769" s="92"/>
      <c r="T769" s="92"/>
      <c r="U769" s="92"/>
      <c r="V769" s="92"/>
      <c r="W769" s="92"/>
      <c r="X769" s="92"/>
      <c r="Y769" s="92"/>
      <c r="Z769" s="92"/>
      <c r="AA769" s="92"/>
    </row>
    <row r="770" spans="16:27" ht="15">
      <c r="P770" s="92"/>
      <c r="Q770" s="92"/>
      <c r="R770" s="92"/>
      <c r="S770" s="92"/>
      <c r="T770" s="92"/>
      <c r="U770" s="92"/>
      <c r="V770" s="92"/>
      <c r="W770" s="92"/>
      <c r="X770" s="92"/>
      <c r="Y770" s="92"/>
      <c r="Z770" s="92"/>
      <c r="AA770" s="92"/>
    </row>
    <row r="771" spans="16:27" ht="15">
      <c r="P771" s="92"/>
      <c r="Q771" s="92"/>
      <c r="R771" s="92"/>
      <c r="S771" s="92"/>
      <c r="T771" s="92"/>
      <c r="U771" s="92"/>
      <c r="V771" s="92"/>
      <c r="W771" s="92"/>
      <c r="X771" s="92"/>
      <c r="Y771" s="92"/>
      <c r="Z771" s="92"/>
      <c r="AA771" s="92"/>
    </row>
    <row r="772" spans="16:27" ht="15">
      <c r="P772" s="92"/>
      <c r="Q772" s="92"/>
      <c r="R772" s="92"/>
      <c r="S772" s="92"/>
      <c r="T772" s="92"/>
      <c r="U772" s="92"/>
      <c r="V772" s="92"/>
      <c r="W772" s="92"/>
      <c r="X772" s="92"/>
      <c r="Y772" s="92"/>
      <c r="Z772" s="92"/>
      <c r="AA772" s="92"/>
    </row>
    <row r="773" spans="16:27" ht="15">
      <c r="P773" s="92"/>
      <c r="Q773" s="92"/>
      <c r="R773" s="92"/>
      <c r="S773" s="92"/>
      <c r="T773" s="92"/>
      <c r="U773" s="92"/>
      <c r="V773" s="92"/>
      <c r="W773" s="92"/>
      <c r="X773" s="92"/>
      <c r="Y773" s="92"/>
      <c r="Z773" s="92"/>
      <c r="AA773" s="92"/>
    </row>
    <row r="774" spans="16:27" ht="15">
      <c r="P774" s="92"/>
      <c r="Q774" s="92"/>
      <c r="R774" s="92"/>
      <c r="S774" s="92"/>
      <c r="T774" s="92"/>
      <c r="U774" s="92"/>
      <c r="V774" s="92"/>
      <c r="W774" s="92"/>
      <c r="X774" s="92"/>
      <c r="Y774" s="92"/>
      <c r="Z774" s="92"/>
      <c r="AA774" s="92"/>
    </row>
    <row r="775" spans="16:27" ht="15">
      <c r="P775" s="92"/>
      <c r="Q775" s="92"/>
      <c r="R775" s="92"/>
      <c r="S775" s="92"/>
      <c r="T775" s="92"/>
      <c r="U775" s="92"/>
      <c r="V775" s="92"/>
      <c r="W775" s="92"/>
      <c r="X775" s="92"/>
      <c r="Y775" s="92"/>
      <c r="Z775" s="92"/>
      <c r="AA775" s="92"/>
    </row>
    <row r="776" spans="16:27" ht="15"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</row>
    <row r="777" spans="16:27" ht="15">
      <c r="P777" s="92"/>
      <c r="Q777" s="92"/>
      <c r="R777" s="92"/>
      <c r="S777" s="92"/>
      <c r="T777" s="92"/>
      <c r="U777" s="92"/>
      <c r="V777" s="92"/>
      <c r="W777" s="92"/>
      <c r="X777" s="92"/>
      <c r="Y777" s="92"/>
      <c r="Z777" s="92"/>
      <c r="AA777" s="92"/>
    </row>
    <row r="778" spans="16:27" ht="15">
      <c r="P778" s="92"/>
      <c r="Q778" s="92"/>
      <c r="R778" s="92"/>
      <c r="S778" s="92"/>
      <c r="T778" s="92"/>
      <c r="U778" s="92"/>
      <c r="V778" s="92"/>
      <c r="W778" s="92"/>
      <c r="X778" s="92"/>
      <c r="Y778" s="92"/>
      <c r="Z778" s="92"/>
      <c r="AA778" s="92"/>
    </row>
    <row r="779" spans="16:27" ht="15">
      <c r="P779" s="92"/>
      <c r="Q779" s="92"/>
      <c r="R779" s="92"/>
      <c r="S779" s="92"/>
      <c r="T779" s="92"/>
      <c r="U779" s="92"/>
      <c r="V779" s="92"/>
      <c r="W779" s="92"/>
      <c r="X779" s="92"/>
      <c r="Y779" s="92"/>
      <c r="Z779" s="92"/>
      <c r="AA779" s="92"/>
    </row>
    <row r="780" spans="16:27" ht="15">
      <c r="P780" s="92"/>
      <c r="Q780" s="92"/>
      <c r="R780" s="92"/>
      <c r="S780" s="92"/>
      <c r="T780" s="92"/>
      <c r="U780" s="92"/>
      <c r="V780" s="92"/>
      <c r="W780" s="92"/>
      <c r="X780" s="92"/>
      <c r="Y780" s="92"/>
      <c r="Z780" s="92"/>
      <c r="AA780" s="92"/>
    </row>
    <row r="781" spans="16:27" ht="15">
      <c r="P781" s="92"/>
      <c r="Q781" s="92"/>
      <c r="R781" s="92"/>
      <c r="S781" s="92"/>
      <c r="T781" s="92"/>
      <c r="U781" s="92"/>
      <c r="V781" s="92"/>
      <c r="W781" s="92"/>
      <c r="X781" s="92"/>
      <c r="Y781" s="92"/>
      <c r="Z781" s="92"/>
      <c r="AA781" s="92"/>
    </row>
    <row r="782" spans="16:27" ht="15">
      <c r="P782" s="92"/>
      <c r="Q782" s="92"/>
      <c r="R782" s="92"/>
      <c r="S782" s="92"/>
      <c r="T782" s="92"/>
      <c r="U782" s="92"/>
      <c r="V782" s="92"/>
      <c r="W782" s="92"/>
      <c r="X782" s="92"/>
      <c r="Y782" s="92"/>
      <c r="Z782" s="92"/>
      <c r="AA782" s="92"/>
    </row>
    <row r="783" spans="16:27" ht="15">
      <c r="P783" s="92"/>
      <c r="Q783" s="92"/>
      <c r="R783" s="92"/>
      <c r="S783" s="92"/>
      <c r="T783" s="92"/>
      <c r="U783" s="92"/>
      <c r="V783" s="92"/>
      <c r="W783" s="92"/>
      <c r="X783" s="92"/>
      <c r="Y783" s="92"/>
      <c r="Z783" s="92"/>
      <c r="AA783" s="92"/>
    </row>
    <row r="784" spans="16:27" ht="15">
      <c r="P784" s="92"/>
      <c r="Q784" s="92"/>
      <c r="R784" s="92"/>
      <c r="S784" s="92"/>
      <c r="T784" s="92"/>
      <c r="U784" s="92"/>
      <c r="V784" s="92"/>
      <c r="W784" s="92"/>
      <c r="X784" s="92"/>
      <c r="Y784" s="92"/>
      <c r="Z784" s="92"/>
      <c r="AA784" s="92"/>
    </row>
    <row r="785" spans="16:27" ht="15">
      <c r="P785" s="92"/>
      <c r="Q785" s="92"/>
      <c r="R785" s="92"/>
      <c r="S785" s="92"/>
      <c r="T785" s="92"/>
      <c r="U785" s="92"/>
      <c r="V785" s="92"/>
      <c r="W785" s="92"/>
      <c r="X785" s="92"/>
      <c r="Y785" s="92"/>
      <c r="Z785" s="92"/>
      <c r="AA785" s="92"/>
    </row>
    <row r="786" spans="16:27" ht="15">
      <c r="P786" s="92"/>
      <c r="Q786" s="92"/>
      <c r="R786" s="92"/>
      <c r="S786" s="92"/>
      <c r="T786" s="92"/>
      <c r="U786" s="92"/>
      <c r="V786" s="92"/>
      <c r="W786" s="92"/>
      <c r="X786" s="92"/>
      <c r="Y786" s="92"/>
      <c r="Z786" s="92"/>
      <c r="AA786" s="92"/>
    </row>
    <row r="787" spans="16:27" ht="15">
      <c r="P787" s="92"/>
      <c r="Q787" s="92"/>
      <c r="R787" s="92"/>
      <c r="S787" s="92"/>
      <c r="T787" s="92"/>
      <c r="U787" s="92"/>
      <c r="V787" s="92"/>
      <c r="W787" s="92"/>
      <c r="X787" s="92"/>
      <c r="Y787" s="92"/>
      <c r="Z787" s="92"/>
      <c r="AA787" s="92"/>
    </row>
    <row r="788" spans="16:27" ht="15">
      <c r="P788" s="92"/>
      <c r="Q788" s="92"/>
      <c r="R788" s="92"/>
      <c r="S788" s="92"/>
      <c r="T788" s="92"/>
      <c r="U788" s="92"/>
      <c r="V788" s="92"/>
      <c r="W788" s="92"/>
      <c r="X788" s="92"/>
      <c r="Y788" s="92"/>
      <c r="Z788" s="92"/>
      <c r="AA788" s="92"/>
    </row>
    <row r="789" spans="16:27" ht="15">
      <c r="P789" s="92"/>
      <c r="Q789" s="92"/>
      <c r="R789" s="92"/>
      <c r="S789" s="92"/>
      <c r="T789" s="92"/>
      <c r="U789" s="92"/>
      <c r="V789" s="92"/>
      <c r="W789" s="92"/>
      <c r="X789" s="92"/>
      <c r="Y789" s="92"/>
      <c r="Z789" s="92"/>
      <c r="AA789" s="92"/>
    </row>
    <row r="790" spans="16:27" ht="15">
      <c r="P790" s="92"/>
      <c r="Q790" s="92"/>
      <c r="R790" s="92"/>
      <c r="S790" s="92"/>
      <c r="T790" s="92"/>
      <c r="U790" s="92"/>
      <c r="V790" s="92"/>
      <c r="W790" s="92"/>
      <c r="X790" s="92"/>
      <c r="Y790" s="92"/>
      <c r="Z790" s="92"/>
      <c r="AA790" s="92"/>
    </row>
    <row r="791" spans="16:27" ht="15">
      <c r="P791" s="92"/>
      <c r="Q791" s="92"/>
      <c r="R791" s="92"/>
      <c r="S791" s="92"/>
      <c r="T791" s="92"/>
      <c r="U791" s="92"/>
      <c r="V791" s="92"/>
      <c r="W791" s="92"/>
      <c r="X791" s="92"/>
      <c r="Y791" s="92"/>
      <c r="Z791" s="92"/>
      <c r="AA791" s="92"/>
    </row>
    <row r="792" spans="16:27" ht="15">
      <c r="P792" s="92"/>
      <c r="Q792" s="92"/>
      <c r="R792" s="92"/>
      <c r="S792" s="92"/>
      <c r="T792" s="92"/>
      <c r="U792" s="92"/>
      <c r="V792" s="92"/>
      <c r="W792" s="92"/>
      <c r="X792" s="92"/>
      <c r="Y792" s="92"/>
      <c r="Z792" s="92"/>
      <c r="AA792" s="92"/>
    </row>
    <row r="793" spans="16:27" ht="15">
      <c r="P793" s="92"/>
      <c r="Q793" s="92"/>
      <c r="R793" s="92"/>
      <c r="S793" s="92"/>
      <c r="T793" s="92"/>
      <c r="U793" s="92"/>
      <c r="V793" s="92"/>
      <c r="W793" s="92"/>
      <c r="X793" s="92"/>
      <c r="Y793" s="92"/>
      <c r="Z793" s="92"/>
      <c r="AA793" s="92"/>
    </row>
    <row r="794" spans="16:27" ht="15">
      <c r="P794" s="92"/>
      <c r="Q794" s="92"/>
      <c r="R794" s="92"/>
      <c r="S794" s="92"/>
      <c r="T794" s="92"/>
      <c r="U794" s="92"/>
      <c r="V794" s="92"/>
      <c r="W794" s="92"/>
      <c r="X794" s="92"/>
      <c r="Y794" s="92"/>
      <c r="Z794" s="92"/>
      <c r="AA794" s="92"/>
    </row>
    <row r="795" spans="16:27" ht="15">
      <c r="P795" s="92"/>
      <c r="Q795" s="92"/>
      <c r="R795" s="92"/>
      <c r="S795" s="92"/>
      <c r="T795" s="92"/>
      <c r="U795" s="92"/>
      <c r="V795" s="92"/>
      <c r="W795" s="92"/>
      <c r="X795" s="92"/>
      <c r="Y795" s="92"/>
      <c r="Z795" s="92"/>
      <c r="AA795" s="92"/>
    </row>
    <row r="796" spans="16:27" ht="15">
      <c r="P796" s="92"/>
      <c r="Q796" s="92"/>
      <c r="R796" s="92"/>
      <c r="S796" s="92"/>
      <c r="T796" s="92"/>
      <c r="U796" s="92"/>
      <c r="V796" s="92"/>
      <c r="W796" s="92"/>
      <c r="X796" s="92"/>
      <c r="Y796" s="92"/>
      <c r="Z796" s="92"/>
      <c r="AA796" s="92"/>
    </row>
    <row r="797" spans="16:27" ht="15">
      <c r="P797" s="92"/>
      <c r="Q797" s="92"/>
      <c r="R797" s="92"/>
      <c r="S797" s="92"/>
      <c r="T797" s="92"/>
      <c r="U797" s="92"/>
      <c r="V797" s="92"/>
      <c r="W797" s="92"/>
      <c r="X797" s="92"/>
      <c r="Y797" s="92"/>
      <c r="Z797" s="92"/>
      <c r="AA797" s="92"/>
    </row>
    <row r="798" spans="16:27" ht="15"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</row>
    <row r="799" spans="16:27" ht="15">
      <c r="P799" s="92"/>
      <c r="Q799" s="92"/>
      <c r="R799" s="92"/>
      <c r="S799" s="92"/>
      <c r="T799" s="92"/>
      <c r="U799" s="92"/>
      <c r="V799" s="92"/>
      <c r="W799" s="92"/>
      <c r="X799" s="92"/>
      <c r="Y799" s="92"/>
      <c r="Z799" s="92"/>
      <c r="AA799" s="92"/>
    </row>
    <row r="800" spans="16:27" ht="15"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Z800" s="92"/>
      <c r="AA800" s="92"/>
    </row>
    <row r="801" spans="16:27" ht="15"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Z801" s="92"/>
      <c r="AA801" s="92"/>
    </row>
    <row r="802" spans="16:27" ht="15"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</row>
    <row r="803" spans="16:27" ht="15"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</row>
    <row r="804" spans="16:27" ht="15"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</row>
    <row r="805" spans="16:27" ht="15"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</row>
    <row r="806" spans="16:27" ht="15"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Z806" s="92"/>
      <c r="AA806" s="92"/>
    </row>
    <row r="807" spans="16:27" ht="15"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</row>
    <row r="808" spans="16:27" ht="15"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</row>
    <row r="809" spans="16:27" ht="15"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</row>
    <row r="810" spans="16:27" ht="15"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</row>
    <row r="811" spans="16:27" ht="15"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</row>
    <row r="812" spans="16:27" ht="15"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</row>
    <row r="813" spans="16:27" ht="15"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</row>
    <row r="814" spans="16:27" ht="15"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</row>
    <row r="815" spans="16:27" ht="15"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</row>
    <row r="816" spans="16:27" ht="15"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</row>
    <row r="817" spans="16:27" ht="15"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</row>
    <row r="818" spans="16:27" ht="15"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</row>
    <row r="819" spans="16:27" ht="15"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</row>
    <row r="820" spans="16:27" ht="15"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</row>
    <row r="821" spans="16:27" ht="15"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</row>
    <row r="822" spans="16:27" ht="15"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</row>
    <row r="823" spans="16:27" ht="15">
      <c r="P823" s="92"/>
      <c r="Q823" s="92"/>
      <c r="R823" s="92"/>
      <c r="S823" s="92"/>
      <c r="T823" s="92"/>
      <c r="U823" s="92"/>
      <c r="V823" s="92"/>
      <c r="W823" s="92"/>
      <c r="X823" s="92"/>
      <c r="Y823" s="92"/>
      <c r="Z823" s="92"/>
      <c r="AA823" s="92"/>
    </row>
    <row r="824" spans="16:27" ht="15">
      <c r="P824" s="92"/>
      <c r="Q824" s="92"/>
      <c r="R824" s="92"/>
      <c r="S824" s="92"/>
      <c r="T824" s="92"/>
      <c r="U824" s="92"/>
      <c r="V824" s="92"/>
      <c r="W824" s="92"/>
      <c r="X824" s="92"/>
      <c r="Y824" s="92"/>
      <c r="Z824" s="92"/>
      <c r="AA824" s="92"/>
    </row>
    <row r="825" spans="16:27" ht="15">
      <c r="P825" s="92"/>
      <c r="Q825" s="92"/>
      <c r="R825" s="92"/>
      <c r="S825" s="92"/>
      <c r="T825" s="92"/>
      <c r="U825" s="92"/>
      <c r="V825" s="92"/>
      <c r="W825" s="92"/>
      <c r="X825" s="92"/>
      <c r="Y825" s="92"/>
      <c r="Z825" s="92"/>
      <c r="AA825" s="92"/>
    </row>
    <row r="826" spans="16:27" ht="15">
      <c r="P826" s="92"/>
      <c r="Q826" s="92"/>
      <c r="R826" s="92"/>
      <c r="S826" s="92"/>
      <c r="T826" s="92"/>
      <c r="U826" s="92"/>
      <c r="V826" s="92"/>
      <c r="W826" s="92"/>
      <c r="X826" s="92"/>
      <c r="Y826" s="92"/>
      <c r="Z826" s="92"/>
      <c r="AA826" s="92"/>
    </row>
    <row r="827" spans="16:27" ht="15">
      <c r="P827" s="92"/>
      <c r="Q827" s="92"/>
      <c r="R827" s="92"/>
      <c r="S827" s="92"/>
      <c r="T827" s="92"/>
      <c r="U827" s="92"/>
      <c r="V827" s="92"/>
      <c r="W827" s="92"/>
      <c r="X827" s="92"/>
      <c r="Y827" s="92"/>
      <c r="Z827" s="92"/>
      <c r="AA827" s="92"/>
    </row>
    <row r="828" spans="16:27" ht="15">
      <c r="P828" s="92"/>
      <c r="Q828" s="92"/>
      <c r="R828" s="92"/>
      <c r="S828" s="92"/>
      <c r="T828" s="92"/>
      <c r="U828" s="92"/>
      <c r="V828" s="92"/>
      <c r="W828" s="92"/>
      <c r="X828" s="92"/>
      <c r="Y828" s="92"/>
      <c r="Z828" s="92"/>
      <c r="AA828" s="92"/>
    </row>
    <row r="829" spans="16:27" ht="15">
      <c r="P829" s="92"/>
      <c r="Q829" s="92"/>
      <c r="R829" s="92"/>
      <c r="S829" s="92"/>
      <c r="T829" s="92"/>
      <c r="U829" s="92"/>
      <c r="V829" s="92"/>
      <c r="W829" s="92"/>
      <c r="X829" s="92"/>
      <c r="Y829" s="92"/>
      <c r="Z829" s="92"/>
      <c r="AA829" s="92"/>
    </row>
    <row r="830" spans="16:27" ht="15">
      <c r="P830" s="92"/>
      <c r="Q830" s="92"/>
      <c r="R830" s="92"/>
      <c r="S830" s="92"/>
      <c r="T830" s="92"/>
      <c r="U830" s="92"/>
      <c r="V830" s="92"/>
      <c r="W830" s="92"/>
      <c r="X830" s="92"/>
      <c r="Y830" s="92"/>
      <c r="Z830" s="92"/>
      <c r="AA830" s="92"/>
    </row>
    <row r="831" spans="16:27" ht="15">
      <c r="P831" s="92"/>
      <c r="Q831" s="92"/>
      <c r="R831" s="92"/>
      <c r="S831" s="92"/>
      <c r="T831" s="92"/>
      <c r="U831" s="92"/>
      <c r="V831" s="92"/>
      <c r="W831" s="92"/>
      <c r="X831" s="92"/>
      <c r="Y831" s="92"/>
      <c r="Z831" s="92"/>
      <c r="AA831" s="92"/>
    </row>
    <row r="832" spans="16:27" ht="15">
      <c r="P832" s="92"/>
      <c r="Q832" s="92"/>
      <c r="R832" s="92"/>
      <c r="S832" s="92"/>
      <c r="T832" s="92"/>
      <c r="U832" s="92"/>
      <c r="V832" s="92"/>
      <c r="W832" s="92"/>
      <c r="X832" s="92"/>
      <c r="Y832" s="92"/>
      <c r="Z832" s="92"/>
      <c r="AA832" s="92"/>
    </row>
    <row r="833" spans="16:27" ht="15">
      <c r="P833" s="92"/>
      <c r="Q833" s="92"/>
      <c r="R833" s="92"/>
      <c r="S833" s="92"/>
      <c r="T833" s="92"/>
      <c r="U833" s="92"/>
      <c r="V833" s="92"/>
      <c r="W833" s="92"/>
      <c r="X833" s="92"/>
      <c r="Y833" s="92"/>
      <c r="Z833" s="92"/>
      <c r="AA833" s="92"/>
    </row>
    <row r="834" spans="16:27" ht="15">
      <c r="P834" s="92"/>
      <c r="Q834" s="92"/>
      <c r="R834" s="92"/>
      <c r="S834" s="92"/>
      <c r="T834" s="92"/>
      <c r="U834" s="92"/>
      <c r="V834" s="92"/>
      <c r="W834" s="92"/>
      <c r="X834" s="92"/>
      <c r="Y834" s="92"/>
      <c r="Z834" s="92"/>
      <c r="AA834" s="92"/>
    </row>
    <row r="835" spans="16:27" ht="15"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  <c r="AA835" s="92"/>
    </row>
    <row r="836" spans="16:27" ht="15"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  <c r="AA836" s="92"/>
    </row>
    <row r="837" spans="16:27" ht="15"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  <c r="AA837" s="92"/>
    </row>
    <row r="838" spans="16:27" ht="15"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  <c r="AA838" s="92"/>
    </row>
    <row r="839" spans="16:27" ht="15"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  <c r="AA839" s="92"/>
    </row>
    <row r="840" spans="16:27" ht="15"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  <c r="AA840" s="92"/>
    </row>
    <row r="841" spans="16:27" ht="15">
      <c r="P841" s="92"/>
      <c r="Q841" s="92"/>
      <c r="R841" s="92"/>
      <c r="S841" s="92"/>
      <c r="T841" s="92"/>
      <c r="U841" s="92"/>
      <c r="V841" s="92"/>
      <c r="W841" s="92"/>
      <c r="X841" s="92"/>
      <c r="Y841" s="92"/>
      <c r="Z841" s="92"/>
      <c r="AA841" s="92"/>
    </row>
    <row r="842" spans="16:27" ht="15"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</row>
    <row r="843" spans="16:27" ht="15"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</row>
    <row r="844" spans="16:27" ht="15">
      <c r="P844" s="92"/>
      <c r="Q844" s="92"/>
      <c r="R844" s="92"/>
      <c r="S844" s="92"/>
      <c r="T844" s="92"/>
      <c r="U844" s="92"/>
      <c r="V844" s="92"/>
      <c r="W844" s="92"/>
      <c r="X844" s="92"/>
      <c r="Y844" s="92"/>
      <c r="Z844" s="92"/>
      <c r="AA844" s="92"/>
    </row>
    <row r="845" spans="16:27" ht="15">
      <c r="P845" s="92"/>
      <c r="Q845" s="92"/>
      <c r="R845" s="92"/>
      <c r="S845" s="92"/>
      <c r="T845" s="92"/>
      <c r="U845" s="92"/>
      <c r="V845" s="92"/>
      <c r="W845" s="92"/>
      <c r="X845" s="92"/>
      <c r="Y845" s="92"/>
      <c r="Z845" s="92"/>
      <c r="AA845" s="92"/>
    </row>
    <row r="846" spans="16:27" ht="15">
      <c r="P846" s="92"/>
      <c r="Q846" s="92"/>
      <c r="R846" s="92"/>
      <c r="S846" s="92"/>
      <c r="T846" s="92"/>
      <c r="U846" s="92"/>
      <c r="V846" s="92"/>
      <c r="W846" s="92"/>
      <c r="X846" s="92"/>
      <c r="Y846" s="92"/>
      <c r="Z846" s="92"/>
      <c r="AA846" s="92"/>
    </row>
    <row r="847" spans="16:27" ht="15">
      <c r="P847" s="92"/>
      <c r="Q847" s="92"/>
      <c r="R847" s="92"/>
      <c r="S847" s="92"/>
      <c r="T847" s="92"/>
      <c r="U847" s="92"/>
      <c r="V847" s="92"/>
      <c r="W847" s="92"/>
      <c r="X847" s="92"/>
      <c r="Y847" s="92"/>
      <c r="Z847" s="92"/>
      <c r="AA847" s="92"/>
    </row>
    <row r="848" spans="16:27" ht="15">
      <c r="P848" s="92"/>
      <c r="Q848" s="92"/>
      <c r="R848" s="92"/>
      <c r="S848" s="92"/>
      <c r="T848" s="92"/>
      <c r="U848" s="92"/>
      <c r="V848" s="92"/>
      <c r="W848" s="92"/>
      <c r="X848" s="92"/>
      <c r="Y848" s="92"/>
      <c r="Z848" s="92"/>
      <c r="AA848" s="92"/>
    </row>
    <row r="849" spans="16:27" ht="15">
      <c r="P849" s="92"/>
      <c r="Q849" s="92"/>
      <c r="R849" s="92"/>
      <c r="S849" s="92"/>
      <c r="T849" s="92"/>
      <c r="U849" s="92"/>
      <c r="V849" s="92"/>
      <c r="W849" s="92"/>
      <c r="X849" s="92"/>
      <c r="Y849" s="92"/>
      <c r="Z849" s="92"/>
      <c r="AA849" s="92"/>
    </row>
    <row r="850" spans="16:27" ht="15">
      <c r="P850" s="92"/>
      <c r="Q850" s="92"/>
      <c r="R850" s="92"/>
      <c r="S850" s="92"/>
      <c r="T850" s="92"/>
      <c r="U850" s="92"/>
      <c r="V850" s="92"/>
      <c r="W850" s="92"/>
      <c r="X850" s="92"/>
      <c r="Y850" s="92"/>
      <c r="Z850" s="92"/>
      <c r="AA850" s="92"/>
    </row>
    <row r="851" spans="16:27" ht="15">
      <c r="P851" s="92"/>
      <c r="Q851" s="92"/>
      <c r="R851" s="92"/>
      <c r="S851" s="92"/>
      <c r="T851" s="92"/>
      <c r="U851" s="92"/>
      <c r="V851" s="92"/>
      <c r="W851" s="92"/>
      <c r="X851" s="92"/>
      <c r="Y851" s="92"/>
      <c r="Z851" s="92"/>
      <c r="AA851" s="92"/>
    </row>
    <row r="852" spans="16:27" ht="15">
      <c r="P852" s="92"/>
      <c r="Q852" s="92"/>
      <c r="R852" s="92"/>
      <c r="S852" s="92"/>
      <c r="T852" s="92"/>
      <c r="U852" s="92"/>
      <c r="V852" s="92"/>
      <c r="W852" s="92"/>
      <c r="X852" s="92"/>
      <c r="Y852" s="92"/>
      <c r="Z852" s="92"/>
      <c r="AA852" s="92"/>
    </row>
    <row r="853" spans="16:27" ht="15">
      <c r="P853" s="92"/>
      <c r="Q853" s="92"/>
      <c r="R853" s="92"/>
      <c r="S853" s="92"/>
      <c r="T853" s="92"/>
      <c r="U853" s="92"/>
      <c r="V853" s="92"/>
      <c r="W853" s="92"/>
      <c r="X853" s="92"/>
      <c r="Y853" s="92"/>
      <c r="Z853" s="92"/>
      <c r="AA853" s="92"/>
    </row>
    <row r="854" spans="16:27" ht="15">
      <c r="P854" s="92"/>
      <c r="Q854" s="92"/>
      <c r="R854" s="92"/>
      <c r="S854" s="92"/>
      <c r="T854" s="92"/>
      <c r="U854" s="92"/>
      <c r="V854" s="92"/>
      <c r="W854" s="92"/>
      <c r="X854" s="92"/>
      <c r="Y854" s="92"/>
      <c r="Z854" s="92"/>
      <c r="AA854" s="92"/>
    </row>
    <row r="855" spans="16:27" ht="15">
      <c r="P855" s="92"/>
      <c r="Q855" s="92"/>
      <c r="R855" s="92"/>
      <c r="S855" s="92"/>
      <c r="T855" s="92"/>
      <c r="U855" s="92"/>
      <c r="V855" s="92"/>
      <c r="W855" s="92"/>
      <c r="X855" s="92"/>
      <c r="Y855" s="92"/>
      <c r="Z855" s="92"/>
      <c r="AA855" s="92"/>
    </row>
    <row r="856" spans="16:27" ht="15">
      <c r="P856" s="92"/>
      <c r="Q856" s="92"/>
      <c r="R856" s="92"/>
      <c r="S856" s="92"/>
      <c r="T856" s="92"/>
      <c r="U856" s="92"/>
      <c r="V856" s="92"/>
      <c r="W856" s="92"/>
      <c r="X856" s="92"/>
      <c r="Y856" s="92"/>
      <c r="Z856" s="92"/>
      <c r="AA856" s="92"/>
    </row>
    <row r="857" spans="16:27" ht="15">
      <c r="P857" s="92"/>
      <c r="Q857" s="92"/>
      <c r="R857" s="92"/>
      <c r="S857" s="92"/>
      <c r="T857" s="92"/>
      <c r="U857" s="92"/>
      <c r="V857" s="92"/>
      <c r="W857" s="92"/>
      <c r="X857" s="92"/>
      <c r="Y857" s="92"/>
      <c r="Z857" s="92"/>
      <c r="AA857" s="92"/>
    </row>
    <row r="858" spans="16:27" ht="15">
      <c r="P858" s="92"/>
      <c r="Q858" s="92"/>
      <c r="R858" s="92"/>
      <c r="S858" s="92"/>
      <c r="T858" s="92"/>
      <c r="U858" s="92"/>
      <c r="V858" s="92"/>
      <c r="W858" s="92"/>
      <c r="X858" s="92"/>
      <c r="Y858" s="92"/>
      <c r="Z858" s="92"/>
      <c r="AA858" s="92"/>
    </row>
    <row r="859" spans="16:27" ht="15">
      <c r="P859" s="92"/>
      <c r="Q859" s="92"/>
      <c r="R859" s="92"/>
      <c r="S859" s="92"/>
      <c r="T859" s="92"/>
      <c r="U859" s="92"/>
      <c r="V859" s="92"/>
      <c r="W859" s="92"/>
      <c r="X859" s="92"/>
      <c r="Y859" s="92"/>
      <c r="Z859" s="92"/>
      <c r="AA859" s="92"/>
    </row>
    <row r="860" spans="16:27" ht="15">
      <c r="P860" s="92"/>
      <c r="Q860" s="92"/>
      <c r="R860" s="92"/>
      <c r="S860" s="92"/>
      <c r="T860" s="92"/>
      <c r="U860" s="92"/>
      <c r="V860" s="92"/>
      <c r="W860" s="92"/>
      <c r="X860" s="92"/>
      <c r="Y860" s="92"/>
      <c r="Z860" s="92"/>
      <c r="AA860" s="92"/>
    </row>
    <row r="861" spans="16:27" ht="15">
      <c r="P861" s="92"/>
      <c r="Q861" s="92"/>
      <c r="R861" s="92"/>
      <c r="S861" s="92"/>
      <c r="T861" s="92"/>
      <c r="U861" s="92"/>
      <c r="V861" s="92"/>
      <c r="W861" s="92"/>
      <c r="X861" s="92"/>
      <c r="Y861" s="92"/>
      <c r="Z861" s="92"/>
      <c r="AA861" s="92"/>
    </row>
    <row r="862" spans="16:27" ht="15"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</row>
    <row r="863" spans="16:27" ht="15"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</row>
    <row r="864" spans="16:27" ht="15"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</row>
    <row r="865" spans="16:27" ht="15"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</row>
    <row r="866" spans="16:27" ht="15"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</row>
    <row r="867" spans="16:27" ht="15"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</row>
    <row r="868" spans="16:27" ht="15"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</row>
    <row r="869" spans="16:27" ht="15"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</row>
    <row r="870" spans="16:27" ht="15"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</row>
    <row r="871" spans="16:27" ht="15"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</row>
    <row r="872" spans="16:27" ht="15"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</row>
    <row r="873" spans="16:27" ht="15"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</row>
    <row r="874" spans="16:27" ht="15"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</row>
    <row r="875" spans="16:27" ht="15"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</row>
    <row r="876" spans="16:27" ht="15"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</row>
    <row r="877" spans="16:27" ht="15"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</row>
    <row r="878" spans="16:27" ht="15"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</row>
    <row r="879" spans="16:27" ht="15"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</row>
    <row r="880" spans="16:27" ht="15"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</row>
    <row r="881" spans="16:27" ht="15"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</row>
    <row r="882" spans="16:27" ht="15"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</row>
    <row r="883" spans="16:27" ht="15"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</row>
    <row r="884" spans="16:27" ht="15"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</row>
    <row r="885" spans="16:27" ht="15"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Z885" s="92"/>
      <c r="AA885" s="92"/>
    </row>
    <row r="886" spans="16:27" ht="15"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Z886" s="92"/>
      <c r="AA886" s="92"/>
    </row>
    <row r="887" spans="16:27" ht="15">
      <c r="P887" s="92"/>
      <c r="Q887" s="92"/>
      <c r="R887" s="92"/>
      <c r="S887" s="92"/>
      <c r="T887" s="92"/>
      <c r="U887" s="92"/>
      <c r="V887" s="92"/>
      <c r="W887" s="92"/>
      <c r="X887" s="92"/>
      <c r="Y887" s="92"/>
      <c r="Z887" s="92"/>
      <c r="AA887" s="92"/>
    </row>
    <row r="888" spans="16:27" ht="15">
      <c r="P888" s="92"/>
      <c r="Q888" s="92"/>
      <c r="R888" s="92"/>
      <c r="S888" s="92"/>
      <c r="T888" s="92"/>
      <c r="U888" s="92"/>
      <c r="V888" s="92"/>
      <c r="W888" s="92"/>
      <c r="X888" s="92"/>
      <c r="Y888" s="92"/>
      <c r="Z888" s="92"/>
      <c r="AA888" s="92"/>
    </row>
    <row r="889" spans="16:27" ht="15">
      <c r="P889" s="92"/>
      <c r="Q889" s="92"/>
      <c r="R889" s="92"/>
      <c r="S889" s="92"/>
      <c r="T889" s="92"/>
      <c r="U889" s="92"/>
      <c r="V889" s="92"/>
      <c r="W889" s="92"/>
      <c r="X889" s="92"/>
      <c r="Y889" s="92"/>
      <c r="Z889" s="92"/>
      <c r="AA889" s="92"/>
    </row>
    <row r="890" spans="16:27" ht="15">
      <c r="P890" s="92"/>
      <c r="Q890" s="92"/>
      <c r="R890" s="92"/>
      <c r="S890" s="92"/>
      <c r="T890" s="92"/>
      <c r="U890" s="92"/>
      <c r="V890" s="92"/>
      <c r="W890" s="92"/>
      <c r="X890" s="92"/>
      <c r="Y890" s="92"/>
      <c r="Z890" s="92"/>
      <c r="AA890" s="92"/>
    </row>
    <row r="891" spans="16:27" ht="15"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</row>
    <row r="892" spans="16:27" ht="15"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</row>
    <row r="893" spans="16:27" ht="15"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</row>
    <row r="894" spans="16:27" ht="15"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</row>
    <row r="895" spans="16:27" ht="15"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</row>
    <row r="896" spans="16:27" ht="15"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</row>
    <row r="897" spans="16:27" ht="15"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</row>
    <row r="898" spans="16:27" ht="15"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</row>
    <row r="899" spans="16:27" ht="15"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</row>
    <row r="900" spans="16:27" ht="15"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</row>
    <row r="901" spans="16:27" ht="15">
      <c r="P901" s="92"/>
      <c r="Q901" s="92"/>
      <c r="R901" s="92"/>
      <c r="S901" s="92"/>
      <c r="T901" s="92"/>
      <c r="U901" s="92"/>
      <c r="V901" s="92"/>
      <c r="W901" s="92"/>
      <c r="X901" s="92"/>
      <c r="Y901" s="92"/>
      <c r="Z901" s="92"/>
      <c r="AA901" s="92"/>
    </row>
    <row r="902" spans="16:27" ht="15">
      <c r="P902" s="92"/>
      <c r="Q902" s="92"/>
      <c r="R902" s="92"/>
      <c r="S902" s="92"/>
      <c r="T902" s="92"/>
      <c r="U902" s="92"/>
      <c r="V902" s="92"/>
      <c r="W902" s="92"/>
      <c r="X902" s="92"/>
      <c r="Y902" s="92"/>
      <c r="Z902" s="92"/>
      <c r="AA902" s="92"/>
    </row>
    <row r="903" spans="16:27" ht="15">
      <c r="P903" s="92"/>
      <c r="Q903" s="92"/>
      <c r="R903" s="92"/>
      <c r="S903" s="92"/>
      <c r="T903" s="92"/>
      <c r="U903" s="92"/>
      <c r="V903" s="92"/>
      <c r="W903" s="92"/>
      <c r="X903" s="92"/>
      <c r="Y903" s="92"/>
      <c r="Z903" s="92"/>
      <c r="AA903" s="92"/>
    </row>
    <row r="904" spans="16:27" ht="15">
      <c r="P904" s="92"/>
      <c r="Q904" s="92"/>
      <c r="R904" s="92"/>
      <c r="S904" s="92"/>
      <c r="T904" s="92"/>
      <c r="U904" s="92"/>
      <c r="V904" s="92"/>
      <c r="W904" s="92"/>
      <c r="X904" s="92"/>
      <c r="Y904" s="92"/>
      <c r="Z904" s="92"/>
      <c r="AA904" s="92"/>
    </row>
    <row r="905" spans="16:27" ht="15">
      <c r="P905" s="92"/>
      <c r="Q905" s="92"/>
      <c r="R905" s="92"/>
      <c r="S905" s="92"/>
      <c r="T905" s="92"/>
      <c r="U905" s="92"/>
      <c r="V905" s="92"/>
      <c r="W905" s="92"/>
      <c r="X905" s="92"/>
      <c r="Y905" s="92"/>
      <c r="Z905" s="92"/>
      <c r="AA905" s="92"/>
    </row>
    <row r="906" spans="16:27" ht="15">
      <c r="P906" s="92"/>
      <c r="Q906" s="92"/>
      <c r="R906" s="92"/>
      <c r="S906" s="92"/>
      <c r="T906" s="92"/>
      <c r="U906" s="92"/>
      <c r="V906" s="92"/>
      <c r="W906" s="92"/>
      <c r="X906" s="92"/>
      <c r="Y906" s="92"/>
      <c r="Z906" s="92"/>
      <c r="AA906" s="92"/>
    </row>
    <row r="907" spans="16:27" ht="15">
      <c r="P907" s="92"/>
      <c r="Q907" s="92"/>
      <c r="R907" s="92"/>
      <c r="S907" s="92"/>
      <c r="T907" s="92"/>
      <c r="U907" s="92"/>
      <c r="V907" s="92"/>
      <c r="W907" s="92"/>
      <c r="X907" s="92"/>
      <c r="Y907" s="92"/>
      <c r="Z907" s="92"/>
      <c r="AA907" s="92"/>
    </row>
    <row r="908" spans="16:27" ht="15">
      <c r="P908" s="92"/>
      <c r="Q908" s="92"/>
      <c r="R908" s="92"/>
      <c r="S908" s="92"/>
      <c r="T908" s="92"/>
      <c r="U908" s="92"/>
      <c r="V908" s="92"/>
      <c r="W908" s="92"/>
      <c r="X908" s="92"/>
      <c r="Y908" s="92"/>
      <c r="Z908" s="92"/>
      <c r="AA908" s="92"/>
    </row>
    <row r="909" spans="16:27" ht="15">
      <c r="P909" s="92"/>
      <c r="Q909" s="92"/>
      <c r="R909" s="92"/>
      <c r="S909" s="92"/>
      <c r="T909" s="92"/>
      <c r="U909" s="92"/>
      <c r="V909" s="92"/>
      <c r="W909" s="92"/>
      <c r="X909" s="92"/>
      <c r="Y909" s="92"/>
      <c r="Z909" s="92"/>
      <c r="AA909" s="92"/>
    </row>
    <row r="910" spans="16:27" ht="15">
      <c r="P910" s="92"/>
      <c r="Q910" s="92"/>
      <c r="R910" s="92"/>
      <c r="S910" s="92"/>
      <c r="T910" s="92"/>
      <c r="U910" s="92"/>
      <c r="V910" s="92"/>
      <c r="W910" s="92"/>
      <c r="X910" s="92"/>
      <c r="Y910" s="92"/>
      <c r="Z910" s="92"/>
      <c r="AA910" s="92"/>
    </row>
    <row r="911" spans="16:27" ht="15">
      <c r="P911" s="92"/>
      <c r="Q911" s="92"/>
      <c r="R911" s="92"/>
      <c r="S911" s="92"/>
      <c r="T911" s="92"/>
      <c r="U911" s="92"/>
      <c r="V911" s="92"/>
      <c r="W911" s="92"/>
      <c r="X911" s="92"/>
      <c r="Y911" s="92"/>
      <c r="Z911" s="92"/>
      <c r="AA911" s="92"/>
    </row>
    <row r="912" spans="16:27" ht="15">
      <c r="P912" s="92"/>
      <c r="Q912" s="92"/>
      <c r="R912" s="92"/>
      <c r="S912" s="92"/>
      <c r="T912" s="92"/>
      <c r="U912" s="92"/>
      <c r="V912" s="92"/>
      <c r="W912" s="92"/>
      <c r="X912" s="92"/>
      <c r="Y912" s="92"/>
      <c r="Z912" s="92"/>
      <c r="AA912" s="92"/>
    </row>
    <row r="913" spans="16:27" ht="15">
      <c r="P913" s="92"/>
      <c r="Q913" s="92"/>
      <c r="R913" s="92"/>
      <c r="S913" s="92"/>
      <c r="T913" s="92"/>
      <c r="U913" s="92"/>
      <c r="V913" s="92"/>
      <c r="W913" s="92"/>
      <c r="X913" s="92"/>
      <c r="Y913" s="92"/>
      <c r="Z913" s="92"/>
      <c r="AA913" s="92"/>
    </row>
    <row r="914" spans="16:27" ht="15">
      <c r="P914" s="92"/>
      <c r="Q914" s="92"/>
      <c r="R914" s="92"/>
      <c r="S914" s="92"/>
      <c r="T914" s="92"/>
      <c r="U914" s="92"/>
      <c r="V914" s="92"/>
      <c r="W914" s="92"/>
      <c r="X914" s="92"/>
      <c r="Y914" s="92"/>
      <c r="Z914" s="92"/>
      <c r="AA914" s="92"/>
    </row>
    <row r="915" spans="16:27" ht="15">
      <c r="P915" s="92"/>
      <c r="Q915" s="92"/>
      <c r="R915" s="92"/>
      <c r="S915" s="92"/>
      <c r="T915" s="92"/>
      <c r="U915" s="92"/>
      <c r="V915" s="92"/>
      <c r="W915" s="92"/>
      <c r="X915" s="92"/>
      <c r="Y915" s="92"/>
      <c r="Z915" s="92"/>
      <c r="AA915" s="92"/>
    </row>
    <row r="916" spans="16:27" ht="15">
      <c r="P916" s="92"/>
      <c r="Q916" s="92"/>
      <c r="R916" s="92"/>
      <c r="S916" s="92"/>
      <c r="T916" s="92"/>
      <c r="U916" s="92"/>
      <c r="V916" s="92"/>
      <c r="W916" s="92"/>
      <c r="X916" s="92"/>
      <c r="Y916" s="92"/>
      <c r="Z916" s="92"/>
      <c r="AA916" s="92"/>
    </row>
    <row r="917" spans="16:27" ht="15"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</row>
    <row r="918" spans="16:27" ht="15"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</row>
    <row r="919" spans="16:27" ht="15"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</row>
    <row r="920" spans="16:27" ht="15"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</row>
    <row r="921" spans="16:27" ht="15"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</row>
    <row r="922" spans="16:27" ht="15"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</row>
    <row r="923" spans="16:27" ht="15"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</row>
    <row r="924" spans="16:27" ht="15"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</row>
    <row r="925" spans="16:27" ht="15"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</row>
    <row r="926" spans="16:27" ht="15"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</row>
    <row r="927" spans="16:27" ht="15">
      <c r="P927" s="92"/>
      <c r="Q927" s="92"/>
      <c r="R927" s="92"/>
      <c r="S927" s="92"/>
      <c r="T927" s="92"/>
      <c r="U927" s="92"/>
      <c r="V927" s="92"/>
      <c r="W927" s="92"/>
      <c r="X927" s="92"/>
      <c r="Y927" s="92"/>
      <c r="Z927" s="92"/>
      <c r="AA927" s="92"/>
    </row>
    <row r="928" spans="16:27" ht="15">
      <c r="P928" s="92"/>
      <c r="Q928" s="92"/>
      <c r="R928" s="92"/>
      <c r="S928" s="92"/>
      <c r="T928" s="92"/>
      <c r="U928" s="92"/>
      <c r="V928" s="92"/>
      <c r="W928" s="92"/>
      <c r="X928" s="92"/>
      <c r="Y928" s="92"/>
      <c r="Z928" s="92"/>
      <c r="AA928" s="92"/>
    </row>
    <row r="929" spans="16:27" ht="15"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</row>
    <row r="930" spans="16:27" ht="15">
      <c r="P930" s="92"/>
      <c r="Q930" s="92"/>
      <c r="R930" s="92"/>
      <c r="S930" s="92"/>
      <c r="T930" s="92"/>
      <c r="U930" s="92"/>
      <c r="V930" s="92"/>
      <c r="W930" s="92"/>
      <c r="X930" s="92"/>
      <c r="Y930" s="92"/>
      <c r="Z930" s="92"/>
      <c r="AA930" s="92"/>
    </row>
    <row r="931" spans="16:27" ht="15"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</row>
    <row r="932" spans="16:27" ht="15"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</row>
    <row r="933" spans="16:27" ht="15"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</row>
    <row r="934" spans="16:27" ht="15"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</row>
    <row r="935" spans="16:27" ht="15"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</row>
    <row r="936" spans="16:27" ht="15"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</row>
    <row r="937" spans="16:27" ht="15"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</row>
    <row r="938" spans="16:27" ht="15"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</row>
    <row r="939" spans="16:27" ht="15"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</row>
    <row r="940" spans="16:27" ht="15">
      <c r="P940" s="92"/>
      <c r="Q940" s="92"/>
      <c r="R940" s="92"/>
      <c r="S940" s="92"/>
      <c r="T940" s="92"/>
      <c r="U940" s="92"/>
      <c r="V940" s="92"/>
      <c r="W940" s="92"/>
      <c r="X940" s="92"/>
      <c r="Y940" s="92"/>
      <c r="Z940" s="92"/>
      <c r="AA940" s="92"/>
    </row>
    <row r="941" spans="16:27" ht="15">
      <c r="P941" s="92"/>
      <c r="Q941" s="92"/>
      <c r="R941" s="92"/>
      <c r="S941" s="92"/>
      <c r="T941" s="92"/>
      <c r="U941" s="92"/>
      <c r="V941" s="92"/>
      <c r="W941" s="92"/>
      <c r="X941" s="92"/>
      <c r="Y941" s="92"/>
      <c r="Z941" s="92"/>
      <c r="AA941" s="92"/>
    </row>
    <row r="942" spans="16:27" ht="15">
      <c r="P942" s="92"/>
      <c r="Q942" s="92"/>
      <c r="R942" s="92"/>
      <c r="S942" s="92"/>
      <c r="T942" s="92"/>
      <c r="U942" s="92"/>
      <c r="V942" s="92"/>
      <c r="W942" s="92"/>
      <c r="X942" s="92"/>
      <c r="Y942" s="92"/>
      <c r="Z942" s="92"/>
      <c r="AA942" s="92"/>
    </row>
    <row r="943" spans="16:27" ht="15">
      <c r="P943" s="92"/>
      <c r="Q943" s="92"/>
      <c r="R943" s="92"/>
      <c r="S943" s="92"/>
      <c r="T943" s="92"/>
      <c r="U943" s="92"/>
      <c r="V943" s="92"/>
      <c r="W943" s="92"/>
      <c r="X943" s="92"/>
      <c r="Y943" s="92"/>
      <c r="Z943" s="92"/>
      <c r="AA943" s="92"/>
    </row>
    <row r="944" spans="16:27" ht="15">
      <c r="P944" s="92"/>
      <c r="Q944" s="92"/>
      <c r="R944" s="92"/>
      <c r="S944" s="92"/>
      <c r="T944" s="92"/>
      <c r="U944" s="92"/>
      <c r="V944" s="92"/>
      <c r="W944" s="92"/>
      <c r="X944" s="92"/>
      <c r="Y944" s="92"/>
      <c r="Z944" s="92"/>
      <c r="AA944" s="92"/>
    </row>
    <row r="945" spans="16:27" ht="15">
      <c r="P945" s="92"/>
      <c r="Q945" s="92"/>
      <c r="R945" s="92"/>
      <c r="S945" s="92"/>
      <c r="T945" s="92"/>
      <c r="U945" s="92"/>
      <c r="V945" s="92"/>
      <c r="W945" s="92"/>
      <c r="X945" s="92"/>
      <c r="Y945" s="92"/>
      <c r="Z945" s="92"/>
      <c r="AA945" s="92"/>
    </row>
    <row r="946" spans="16:27" ht="15"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</row>
    <row r="947" spans="16:27" ht="15"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</row>
    <row r="948" spans="16:27" ht="15"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</row>
    <row r="949" spans="16:27" ht="15"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</row>
    <row r="950" spans="16:27" ht="15"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</row>
    <row r="951" spans="16:27" ht="15"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</row>
    <row r="952" spans="16:27" ht="15"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</row>
    <row r="953" spans="16:27" ht="15"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</row>
    <row r="954" spans="16:27" ht="15"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</row>
    <row r="955" spans="16:27" ht="15"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</row>
    <row r="956" spans="16:27" ht="15"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</row>
    <row r="957" spans="16:27" ht="15"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</row>
    <row r="958" spans="16:27" ht="15"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</row>
    <row r="959" spans="16:27" ht="15"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</row>
    <row r="960" spans="16:27" ht="15"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</row>
    <row r="961" spans="16:27" ht="15"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</row>
    <row r="962" spans="16:27" ht="15"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</row>
    <row r="963" spans="16:27" ht="15"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</row>
    <row r="964" spans="16:27" ht="15"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</row>
    <row r="965" spans="16:27" ht="15"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</row>
    <row r="966" spans="16:27" ht="15"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</row>
    <row r="967" spans="16:27" ht="15"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</row>
    <row r="968" spans="16:27" ht="15"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</row>
    <row r="969" spans="16:27" ht="15"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</row>
    <row r="970" spans="16:27" ht="15"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</row>
    <row r="971" spans="16:27" ht="15"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</row>
    <row r="972" spans="16:27" ht="15"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</row>
    <row r="973" spans="16:27" ht="15"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</row>
    <row r="974" spans="16:27" ht="15">
      <c r="P974" s="92"/>
      <c r="Q974" s="92"/>
      <c r="R974" s="92"/>
      <c r="S974" s="92"/>
      <c r="T974" s="92"/>
      <c r="U974" s="92"/>
      <c r="V974" s="92"/>
      <c r="W974" s="92"/>
      <c r="X974" s="92"/>
      <c r="Y974" s="92"/>
      <c r="Z974" s="92"/>
      <c r="AA974" s="92"/>
    </row>
    <row r="975" spans="16:27" ht="15">
      <c r="P975" s="92"/>
      <c r="Q975" s="92"/>
      <c r="R975" s="92"/>
      <c r="S975" s="92"/>
      <c r="T975" s="92"/>
      <c r="U975" s="92"/>
      <c r="V975" s="92"/>
      <c r="W975" s="92"/>
      <c r="X975" s="92"/>
      <c r="Y975" s="92"/>
      <c r="Z975" s="92"/>
      <c r="AA975" s="92"/>
    </row>
    <row r="976" spans="16:27" ht="15">
      <c r="P976" s="92"/>
      <c r="Q976" s="92"/>
      <c r="R976" s="92"/>
      <c r="S976" s="92"/>
      <c r="T976" s="92"/>
      <c r="U976" s="92"/>
      <c r="V976" s="92"/>
      <c r="W976" s="92"/>
      <c r="X976" s="92"/>
      <c r="Y976" s="92"/>
      <c r="Z976" s="92"/>
      <c r="AA976" s="92"/>
    </row>
    <row r="977" spans="16:27" ht="15">
      <c r="P977" s="92"/>
      <c r="Q977" s="92"/>
      <c r="R977" s="92"/>
      <c r="S977" s="92"/>
      <c r="T977" s="92"/>
      <c r="U977" s="92"/>
      <c r="V977" s="92"/>
      <c r="W977" s="92"/>
      <c r="X977" s="92"/>
      <c r="Y977" s="92"/>
      <c r="Z977" s="92"/>
      <c r="AA977" s="92"/>
    </row>
    <row r="978" spans="16:27" ht="15">
      <c r="P978" s="92"/>
      <c r="Q978" s="92"/>
      <c r="R978" s="92"/>
      <c r="S978" s="92"/>
      <c r="T978" s="92"/>
      <c r="U978" s="92"/>
      <c r="V978" s="92"/>
      <c r="W978" s="92"/>
      <c r="X978" s="92"/>
      <c r="Y978" s="92"/>
      <c r="Z978" s="92"/>
      <c r="AA978" s="92"/>
    </row>
    <row r="979" spans="16:27" ht="15">
      <c r="P979" s="92"/>
      <c r="Q979" s="92"/>
      <c r="R979" s="92"/>
      <c r="S979" s="92"/>
      <c r="T979" s="92"/>
      <c r="U979" s="92"/>
      <c r="V979" s="92"/>
      <c r="W979" s="92"/>
      <c r="X979" s="92"/>
      <c r="Y979" s="92"/>
      <c r="Z979" s="92"/>
      <c r="AA979" s="92"/>
    </row>
    <row r="980" spans="16:27" ht="15">
      <c r="P980" s="92"/>
      <c r="Q980" s="92"/>
      <c r="R980" s="92"/>
      <c r="S980" s="92"/>
      <c r="T980" s="92"/>
      <c r="U980" s="92"/>
      <c r="V980" s="92"/>
      <c r="W980" s="92"/>
      <c r="X980" s="92"/>
      <c r="Y980" s="92"/>
      <c r="Z980" s="92"/>
      <c r="AA980" s="92"/>
    </row>
    <row r="981" spans="16:27" ht="15">
      <c r="P981" s="92"/>
      <c r="Q981" s="92"/>
      <c r="R981" s="92"/>
      <c r="S981" s="92"/>
      <c r="T981" s="92"/>
      <c r="U981" s="92"/>
      <c r="V981" s="92"/>
      <c r="W981" s="92"/>
      <c r="X981" s="92"/>
      <c r="Y981" s="92"/>
      <c r="Z981" s="92"/>
      <c r="AA981" s="92"/>
    </row>
    <row r="982" spans="16:27" ht="15">
      <c r="P982" s="92"/>
      <c r="Q982" s="92"/>
      <c r="R982" s="92"/>
      <c r="S982" s="92"/>
      <c r="T982" s="92"/>
      <c r="U982" s="92"/>
      <c r="V982" s="92"/>
      <c r="W982" s="92"/>
      <c r="X982" s="92"/>
      <c r="Y982" s="92"/>
      <c r="Z982" s="92"/>
      <c r="AA982" s="92"/>
    </row>
    <row r="983" spans="16:27" ht="15">
      <c r="P983" s="92"/>
      <c r="Q983" s="92"/>
      <c r="R983" s="92"/>
      <c r="S983" s="92"/>
      <c r="T983" s="92"/>
      <c r="U983" s="92"/>
      <c r="V983" s="92"/>
      <c r="W983" s="92"/>
      <c r="X983" s="92"/>
      <c r="Y983" s="92"/>
      <c r="Z983" s="92"/>
      <c r="AA983" s="92"/>
    </row>
    <row r="984" spans="16:27" ht="15"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</row>
    <row r="985" spans="16:27" ht="15"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</row>
    <row r="986" spans="16:27" ht="15"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</row>
    <row r="987" spans="16:27" ht="15"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</row>
    <row r="988" spans="16:27" ht="15"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</row>
    <row r="989" spans="16:27" ht="15">
      <c r="P989" s="92"/>
      <c r="Q989" s="92"/>
      <c r="R989" s="92"/>
      <c r="S989" s="92"/>
      <c r="T989" s="92"/>
      <c r="U989" s="92"/>
      <c r="V989" s="92"/>
      <c r="W989" s="92"/>
      <c r="X989" s="92"/>
      <c r="Y989" s="92"/>
      <c r="Z989" s="92"/>
      <c r="AA989" s="92"/>
    </row>
    <row r="990" spans="16:27" ht="15">
      <c r="P990" s="92"/>
      <c r="Q990" s="92"/>
      <c r="R990" s="92"/>
      <c r="S990" s="92"/>
      <c r="T990" s="92"/>
      <c r="U990" s="92"/>
      <c r="V990" s="92"/>
      <c r="W990" s="92"/>
      <c r="X990" s="92"/>
      <c r="Y990" s="92"/>
      <c r="Z990" s="92"/>
      <c r="AA990" s="92"/>
    </row>
    <row r="991" spans="16:27" ht="15"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</row>
    <row r="992" spans="16:27" ht="15"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</row>
    <row r="993" spans="16:27" ht="15"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</row>
    <row r="994" spans="16:27" ht="15"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</row>
    <row r="995" spans="16:27" ht="15"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</row>
    <row r="996" spans="16:27" ht="15"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</row>
    <row r="997" spans="16:27" ht="15"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</row>
    <row r="998" spans="16:27" ht="15"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</row>
    <row r="999" spans="16:27" ht="15"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</row>
    <row r="1000" spans="16:27" ht="15">
      <c r="P1000" s="92"/>
      <c r="Q1000" s="92"/>
      <c r="R1000" s="92"/>
      <c r="S1000" s="92"/>
      <c r="T1000" s="92"/>
      <c r="U1000" s="92"/>
      <c r="V1000" s="92"/>
      <c r="W1000" s="92"/>
      <c r="X1000" s="92"/>
      <c r="Y1000" s="92"/>
      <c r="Z1000" s="92"/>
      <c r="AA1000" s="92"/>
    </row>
    <row r="1001" spans="16:27" ht="15"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</row>
    <row r="1002" spans="16:27" ht="15"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</row>
    <row r="1003" spans="16:27" ht="15"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</row>
  </sheetData>
  <autoFilter ref="A3:AA84">
    <sortState ref="A4:AA84">
      <sortCondition ref="E3:E84"/>
    </sortState>
  </autoFilter>
  <mergeCells count="4">
    <mergeCell ref="H1:O1"/>
    <mergeCell ref="P1:AA1"/>
    <mergeCell ref="H2:O2"/>
    <mergeCell ref="P2:AA2"/>
  </mergeCells>
  <phoneticPr fontId="22" type="noConversion"/>
  <conditionalFormatting sqref="AD4:AD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8"/>
  <sheetViews>
    <sheetView zoomScale="80" zoomScaleNormal="80" workbookViewId="0"/>
  </sheetViews>
  <sheetFormatPr defaultColWidth="9.125" defaultRowHeight="14.25"/>
  <cols>
    <col min="1" max="1" width="11.625" style="77" customWidth="1"/>
    <col min="2" max="8" width="13" style="63" customWidth="1"/>
    <col min="9" max="11" width="13" style="62" customWidth="1"/>
    <col min="12" max="16" width="13" style="1" customWidth="1"/>
    <col min="17" max="16384" width="9.125" style="1"/>
  </cols>
  <sheetData>
    <row r="1" spans="1:34">
      <c r="A1" s="93" t="s">
        <v>1221</v>
      </c>
    </row>
    <row r="2" spans="1:34">
      <c r="A2" s="76" t="s">
        <v>1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66</v>
      </c>
      <c r="G2" s="1" t="s">
        <v>68</v>
      </c>
      <c r="H2" s="1" t="s">
        <v>69</v>
      </c>
      <c r="I2" s="1" t="s">
        <v>70</v>
      </c>
      <c r="J2" s="1" t="s">
        <v>71</v>
      </c>
      <c r="K2" s="1" t="s">
        <v>1255</v>
      </c>
      <c r="L2" s="1" t="s">
        <v>1256</v>
      </c>
      <c r="M2" s="1" t="s">
        <v>1257</v>
      </c>
      <c r="N2" s="1" t="s">
        <v>1258</v>
      </c>
      <c r="O2" s="1" t="s">
        <v>1259</v>
      </c>
      <c r="P2" s="1" t="s">
        <v>1260</v>
      </c>
    </row>
    <row r="3" spans="1:34">
      <c r="A3" s="63" t="s">
        <v>12</v>
      </c>
      <c r="B3" s="94">
        <v>0</v>
      </c>
      <c r="C3" s="94">
        <v>0.186</v>
      </c>
      <c r="D3" s="94">
        <v>0.06</v>
      </c>
      <c r="E3" s="94">
        <v>0.17899999999999999</v>
      </c>
      <c r="F3" s="94">
        <v>0.05</v>
      </c>
      <c r="G3" s="94">
        <v>0</v>
      </c>
      <c r="H3" s="94">
        <v>0.155</v>
      </c>
      <c r="I3" s="94">
        <v>4.0000000000000001E-3</v>
      </c>
      <c r="J3" s="94">
        <v>0</v>
      </c>
      <c r="K3" s="94">
        <v>0.34399999999999997</v>
      </c>
      <c r="L3" s="94">
        <v>2.1999999999999999E-2</v>
      </c>
      <c r="M3" s="94">
        <v>0</v>
      </c>
      <c r="N3" s="94">
        <v>0</v>
      </c>
      <c r="O3" s="94">
        <v>0</v>
      </c>
      <c r="P3" s="94">
        <v>0</v>
      </c>
      <c r="T3" s="94"/>
      <c r="U3" s="94"/>
      <c r="V3" s="94"/>
      <c r="W3" s="94"/>
      <c r="X3" s="94"/>
      <c r="Y3" s="94"/>
      <c r="Z3" s="94"/>
      <c r="AA3" s="94"/>
      <c r="AB3" s="94"/>
      <c r="AC3" s="94"/>
      <c r="AD3" s="94"/>
      <c r="AE3" s="94"/>
      <c r="AF3" s="94"/>
      <c r="AG3" s="94"/>
      <c r="AH3" s="94"/>
    </row>
    <row r="4" spans="1:34">
      <c r="A4" s="63" t="s">
        <v>13</v>
      </c>
      <c r="B4" s="94">
        <v>0.21999999999999997</v>
      </c>
      <c r="C4" s="94">
        <v>0.16</v>
      </c>
      <c r="D4" s="94">
        <v>0.23599999999999999</v>
      </c>
      <c r="E4" s="94">
        <v>7.3000000000000009E-2</v>
      </c>
      <c r="F4" s="94">
        <v>4.5999999999999999E-2</v>
      </c>
      <c r="G4" s="94">
        <v>0.04</v>
      </c>
      <c r="H4" s="94">
        <v>0.15500000000000003</v>
      </c>
      <c r="I4" s="94">
        <v>1E-3</v>
      </c>
      <c r="J4" s="94">
        <v>2E-3</v>
      </c>
      <c r="K4" s="94">
        <v>5.1999999999999998E-2</v>
      </c>
      <c r="L4" s="94">
        <v>1E-3</v>
      </c>
      <c r="M4" s="94">
        <v>0</v>
      </c>
      <c r="N4" s="94">
        <v>6.0000000000000001E-3</v>
      </c>
      <c r="O4" s="94">
        <v>8.0000000000000002E-3</v>
      </c>
      <c r="P4" s="94">
        <v>0</v>
      </c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</row>
    <row r="5" spans="1:34">
      <c r="A5" s="63" t="s">
        <v>14</v>
      </c>
      <c r="B5" s="94">
        <v>0.18700000000000003</v>
      </c>
      <c r="C5" s="94">
        <v>7.3999999999999996E-2</v>
      </c>
      <c r="D5" s="94">
        <v>0.13100000000000001</v>
      </c>
      <c r="E5" s="94">
        <v>0.112</v>
      </c>
      <c r="F5" s="94">
        <v>8.8999999999999996E-2</v>
      </c>
      <c r="G5" s="94">
        <v>2.3E-2</v>
      </c>
      <c r="H5" s="94">
        <v>9.2000000000000012E-2</v>
      </c>
      <c r="I5" s="94">
        <v>6.6000000000000003E-2</v>
      </c>
      <c r="J5" s="94">
        <v>4.3999999999999997E-2</v>
      </c>
      <c r="K5" s="94">
        <v>7.0000000000000007E-2</v>
      </c>
      <c r="L5" s="94">
        <v>3.4000000000000002E-2</v>
      </c>
      <c r="M5" s="94">
        <v>2.1999999999999999E-2</v>
      </c>
      <c r="N5" s="94">
        <v>3.4000000000000002E-2</v>
      </c>
      <c r="O5" s="94">
        <v>1.8000000000000002E-2</v>
      </c>
      <c r="P5" s="94">
        <v>4.0000000000000001E-3</v>
      </c>
      <c r="T5" s="94"/>
      <c r="U5" s="94"/>
      <c r="V5" s="94"/>
      <c r="W5" s="94"/>
      <c r="X5" s="94"/>
      <c r="Y5" s="94"/>
      <c r="Z5" s="94"/>
      <c r="AA5" s="94"/>
      <c r="AB5" s="94"/>
      <c r="AC5" s="94"/>
      <c r="AD5" s="94"/>
      <c r="AE5" s="94"/>
      <c r="AF5" s="94"/>
      <c r="AG5" s="94"/>
      <c r="AH5" s="94"/>
    </row>
    <row r="6" spans="1:34">
      <c r="A6" s="63" t="s">
        <v>15</v>
      </c>
      <c r="B6" s="94">
        <v>0</v>
      </c>
      <c r="C6" s="94">
        <v>1.7999999999999999E-2</v>
      </c>
      <c r="D6" s="94">
        <v>0</v>
      </c>
      <c r="E6" s="94">
        <v>0.755</v>
      </c>
      <c r="F6" s="94">
        <v>0.22700000000000001</v>
      </c>
      <c r="G6" s="94">
        <v>0</v>
      </c>
      <c r="H6" s="94">
        <v>0</v>
      </c>
      <c r="I6" s="94">
        <v>0</v>
      </c>
      <c r="J6" s="94">
        <v>0</v>
      </c>
      <c r="K6" s="94">
        <v>0</v>
      </c>
      <c r="L6" s="94">
        <v>0</v>
      </c>
      <c r="M6" s="94">
        <v>0</v>
      </c>
      <c r="N6" s="94">
        <v>0</v>
      </c>
      <c r="O6" s="94">
        <v>0</v>
      </c>
      <c r="P6" s="94">
        <v>0</v>
      </c>
      <c r="T6" s="94"/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94"/>
    </row>
    <row r="7" spans="1:34">
      <c r="A7" s="63" t="s">
        <v>16</v>
      </c>
      <c r="B7" s="94">
        <v>0</v>
      </c>
      <c r="C7" s="94">
        <v>7.0000000000000001E-3</v>
      </c>
      <c r="D7" s="94">
        <v>3.3000000000000002E-2</v>
      </c>
      <c r="E7" s="94">
        <v>1.7000000000000001E-2</v>
      </c>
      <c r="F7" s="94">
        <v>1.6E-2</v>
      </c>
      <c r="G7" s="94">
        <v>2.5000000000000001E-2</v>
      </c>
      <c r="H7" s="94">
        <v>9.1999999999999998E-2</v>
      </c>
      <c r="I7" s="94">
        <v>1.9000000000000003E-2</v>
      </c>
      <c r="J7" s="94">
        <v>1.0999999999999999E-2</v>
      </c>
      <c r="K7" s="94">
        <v>0.10300000000000001</v>
      </c>
      <c r="L7" s="94">
        <v>0.26000000000000006</v>
      </c>
      <c r="M7" s="94">
        <v>0.121</v>
      </c>
      <c r="N7" s="94">
        <v>0.10200000000000001</v>
      </c>
      <c r="O7" s="94">
        <v>0.17500000000000002</v>
      </c>
      <c r="P7" s="94">
        <v>1.9000000000000003E-2</v>
      </c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94"/>
      <c r="AF7" s="94"/>
      <c r="AG7" s="94"/>
      <c r="AH7" s="94"/>
    </row>
    <row r="8" spans="1:34">
      <c r="A8" s="63" t="s">
        <v>17</v>
      </c>
      <c r="B8" s="94">
        <v>0</v>
      </c>
      <c r="C8" s="94">
        <v>7.0000000000000001E-3</v>
      </c>
      <c r="D8" s="94">
        <v>3.3000000000000002E-2</v>
      </c>
      <c r="E8" s="94">
        <v>1.7000000000000001E-2</v>
      </c>
      <c r="F8" s="94">
        <v>1.6E-2</v>
      </c>
      <c r="G8" s="94">
        <v>2.5000000000000001E-2</v>
      </c>
      <c r="H8" s="94">
        <v>9.1999999999999998E-2</v>
      </c>
      <c r="I8" s="94">
        <v>1.9000000000000003E-2</v>
      </c>
      <c r="J8" s="94">
        <v>1.0999999999999999E-2</v>
      </c>
      <c r="K8" s="94">
        <v>0.14400000000000002</v>
      </c>
      <c r="L8" s="94">
        <v>0.26000000000000006</v>
      </c>
      <c r="M8" s="94">
        <v>0.121</v>
      </c>
      <c r="N8" s="94">
        <v>0.10200000000000001</v>
      </c>
      <c r="O8" s="94">
        <v>0.13400000000000001</v>
      </c>
      <c r="P8" s="94">
        <v>1.9000000000000003E-2</v>
      </c>
      <c r="T8" s="94"/>
      <c r="U8" s="94"/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</row>
    <row r="9" spans="1:34">
      <c r="A9" s="63" t="s">
        <v>18</v>
      </c>
      <c r="B9" s="94">
        <v>0.13700000000000001</v>
      </c>
      <c r="C9" s="94">
        <v>0.26100000000000007</v>
      </c>
      <c r="D9" s="94">
        <v>3.6999999999999998E-2</v>
      </c>
      <c r="E9" s="94">
        <v>0.26500000000000001</v>
      </c>
      <c r="F9" s="94">
        <v>5.0999999999999997E-2</v>
      </c>
      <c r="G9" s="94">
        <v>0</v>
      </c>
      <c r="H9" s="94">
        <v>0.05</v>
      </c>
      <c r="I9" s="94">
        <v>3.7000000000000005E-2</v>
      </c>
      <c r="J9" s="94">
        <v>0.03</v>
      </c>
      <c r="K9" s="94">
        <v>8.5000000000000006E-2</v>
      </c>
      <c r="L9" s="94">
        <v>3.1E-2</v>
      </c>
      <c r="M9" s="94">
        <v>7.0000000000000001E-3</v>
      </c>
      <c r="N9" s="94">
        <v>5.0000000000000001E-3</v>
      </c>
      <c r="O9" s="94">
        <v>0</v>
      </c>
      <c r="P9" s="94">
        <v>4.0000000000000001E-3</v>
      </c>
      <c r="T9" s="94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</row>
    <row r="10" spans="1:34">
      <c r="A10" s="63" t="s">
        <v>19</v>
      </c>
      <c r="B10" s="94">
        <v>2.46E-2</v>
      </c>
      <c r="C10" s="94">
        <v>3.1200000000000002E-2</v>
      </c>
      <c r="D10" s="94">
        <v>9.6500000000000016E-2</v>
      </c>
      <c r="E10" s="94">
        <v>7.8700000000000006E-2</v>
      </c>
      <c r="F10" s="94">
        <v>0.10339999999999999</v>
      </c>
      <c r="G10" s="94">
        <v>2.2700000000000001E-2</v>
      </c>
      <c r="H10" s="94">
        <v>5.970000000000001E-2</v>
      </c>
      <c r="I10" s="94">
        <v>0.1714</v>
      </c>
      <c r="J10" s="94">
        <v>0.10439999999999999</v>
      </c>
      <c r="K10" s="94">
        <v>9.6400000000000013E-2</v>
      </c>
      <c r="L10" s="94">
        <v>3.5099999999999999E-2</v>
      </c>
      <c r="M10" s="94">
        <v>5.1299999999999998E-2</v>
      </c>
      <c r="N10" s="94">
        <v>8.6300000000000002E-2</v>
      </c>
      <c r="O10" s="94">
        <v>2.2800000000000001E-2</v>
      </c>
      <c r="P10" s="94">
        <v>1.55E-2</v>
      </c>
      <c r="T10" s="95"/>
      <c r="U10" s="95"/>
      <c r="V10" s="95"/>
      <c r="W10" s="95"/>
      <c r="X10" s="95"/>
      <c r="Y10" s="95"/>
      <c r="Z10" s="95"/>
      <c r="AA10" s="95"/>
      <c r="AB10" s="95"/>
      <c r="AC10" s="95"/>
      <c r="AD10" s="95"/>
      <c r="AE10" s="95"/>
      <c r="AF10" s="95"/>
      <c r="AG10" s="95"/>
      <c r="AH10" s="95"/>
    </row>
    <row r="11" spans="1:34">
      <c r="A11" s="63" t="s">
        <v>20</v>
      </c>
      <c r="B11" s="94">
        <v>0</v>
      </c>
      <c r="C11" s="94">
        <v>0</v>
      </c>
      <c r="D11" s="94">
        <v>0</v>
      </c>
      <c r="E11" s="94">
        <v>0</v>
      </c>
      <c r="F11" s="94">
        <v>0</v>
      </c>
      <c r="G11" s="94">
        <v>0</v>
      </c>
      <c r="H11" s="94">
        <v>0</v>
      </c>
      <c r="I11" s="94">
        <v>0</v>
      </c>
      <c r="J11" s="94">
        <v>0</v>
      </c>
      <c r="K11" s="94">
        <v>0</v>
      </c>
      <c r="L11" s="94">
        <v>0</v>
      </c>
      <c r="M11" s="94">
        <v>0</v>
      </c>
      <c r="N11" s="94">
        <v>0</v>
      </c>
      <c r="O11" s="94">
        <v>0</v>
      </c>
      <c r="P11" s="94">
        <v>0</v>
      </c>
      <c r="T11" s="94"/>
      <c r="U11" s="94"/>
      <c r="V11" s="94"/>
      <c r="W11" s="94"/>
      <c r="X11" s="94"/>
      <c r="Y11" s="94"/>
      <c r="Z11" s="94"/>
      <c r="AA11" s="94"/>
      <c r="AB11" s="94"/>
      <c r="AC11" s="94"/>
      <c r="AD11" s="94"/>
      <c r="AE11" s="94"/>
      <c r="AF11" s="94"/>
      <c r="AG11" s="94"/>
      <c r="AH11" s="94"/>
    </row>
    <row r="12" spans="1:34">
      <c r="A12" s="64" t="s">
        <v>21</v>
      </c>
      <c r="B12" s="95">
        <v>0.06</v>
      </c>
      <c r="C12" s="95">
        <v>0.09</v>
      </c>
      <c r="D12" s="95">
        <v>0.09</v>
      </c>
      <c r="E12" s="95">
        <v>0.08</v>
      </c>
      <c r="F12" s="95">
        <v>0.04</v>
      </c>
      <c r="G12" s="95">
        <v>0.02</v>
      </c>
      <c r="H12" s="95">
        <v>0.02</v>
      </c>
      <c r="I12" s="95">
        <v>0.08</v>
      </c>
      <c r="J12" s="95">
        <v>0.04</v>
      </c>
      <c r="K12" s="95">
        <v>0.14000000000000001</v>
      </c>
      <c r="L12" s="95">
        <v>0.03</v>
      </c>
      <c r="M12" s="95">
        <v>0.16</v>
      </c>
      <c r="N12" s="95">
        <v>7.0000000000000007E-2</v>
      </c>
      <c r="O12" s="95">
        <v>0.06</v>
      </c>
      <c r="P12" s="95">
        <v>0.02</v>
      </c>
      <c r="T12" s="95"/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  <c r="AF12" s="95"/>
      <c r="AG12" s="95"/>
      <c r="AH12" s="95"/>
    </row>
    <row r="13" spans="1:34">
      <c r="A13" s="76"/>
      <c r="B13" s="94"/>
      <c r="C13" s="94"/>
      <c r="D13" s="94"/>
      <c r="E13" s="94"/>
      <c r="F13" s="94"/>
      <c r="G13" s="94"/>
      <c r="H13" s="94"/>
      <c r="I13" s="94"/>
      <c r="J13" s="94"/>
      <c r="K13" s="94"/>
      <c r="R13" s="78"/>
    </row>
    <row r="14" spans="1:34">
      <c r="B14" s="86"/>
      <c r="C14" s="86"/>
      <c r="D14" s="86"/>
      <c r="E14" s="86"/>
      <c r="F14" s="112"/>
      <c r="G14" s="86"/>
      <c r="H14" s="86"/>
      <c r="I14" s="87"/>
    </row>
    <row r="15" spans="1:34">
      <c r="A15" s="93" t="s">
        <v>1222</v>
      </c>
    </row>
    <row r="16" spans="1:34">
      <c r="A16" s="78" t="s">
        <v>1253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66</v>
      </c>
      <c r="G16" s="1" t="s">
        <v>68</v>
      </c>
      <c r="H16" s="1" t="s">
        <v>69</v>
      </c>
      <c r="I16" s="1" t="s">
        <v>70</v>
      </c>
      <c r="J16" s="1" t="s">
        <v>71</v>
      </c>
      <c r="K16" s="1" t="s">
        <v>1255</v>
      </c>
      <c r="L16" s="1" t="s">
        <v>1256</v>
      </c>
      <c r="M16" s="1" t="s">
        <v>1257</v>
      </c>
      <c r="N16" s="1" t="s">
        <v>1258</v>
      </c>
      <c r="O16" s="1" t="s">
        <v>1259</v>
      </c>
      <c r="P16" s="1" t="s">
        <v>1260</v>
      </c>
    </row>
    <row r="17" spans="1:23">
      <c r="A17" s="78">
        <v>1</v>
      </c>
      <c r="B17" s="109">
        <v>0.26426668570564249</v>
      </c>
      <c r="C17" s="109">
        <v>7.4029404501341239E-2</v>
      </c>
      <c r="D17" s="109">
        <v>0.14799544002784693</v>
      </c>
      <c r="E17" s="109">
        <v>0.11528265189935477</v>
      </c>
      <c r="F17" s="109">
        <v>4.2522826309488053E-2</v>
      </c>
      <c r="G17" s="109">
        <v>4.0451264454575413E-2</v>
      </c>
      <c r="H17" s="109">
        <v>4.8531334100566183E-2</v>
      </c>
      <c r="I17" s="109">
        <v>2.8570043426699217E-2</v>
      </c>
      <c r="J17" s="109">
        <v>1.1861523642961407E-2</v>
      </c>
      <c r="K17" s="109">
        <v>8.1180162148616217E-2</v>
      </c>
      <c r="L17" s="109">
        <v>5.2105549105478328E-2</v>
      </c>
      <c r="M17" s="109">
        <v>1.7679280206510387E-2</v>
      </c>
      <c r="N17" s="109">
        <v>3.5256553105587972E-2</v>
      </c>
      <c r="O17" s="109">
        <v>2.6424554237912481E-2</v>
      </c>
      <c r="P17" s="109">
        <v>1.3842727127418851E-2</v>
      </c>
      <c r="Q17" s="111"/>
      <c r="R17" s="111"/>
      <c r="S17" s="111"/>
      <c r="T17" s="111"/>
      <c r="U17" s="111"/>
      <c r="V17" s="111"/>
      <c r="W17" s="111"/>
    </row>
    <row r="18" spans="1:23">
      <c r="A18" s="78">
        <v>2</v>
      </c>
      <c r="B18" s="109">
        <v>0.27480961634007439</v>
      </c>
      <c r="C18" s="109">
        <v>7.4889558044634943E-2</v>
      </c>
      <c r="D18" s="109">
        <v>0.14930590673572636</v>
      </c>
      <c r="E18" s="109">
        <v>0.12594124677786148</v>
      </c>
      <c r="F18" s="109">
        <v>4.2062394597099546E-2</v>
      </c>
      <c r="G18" s="109">
        <v>4.4390608055987948E-2</v>
      </c>
      <c r="H18" s="109">
        <v>4.8329912796897613E-2</v>
      </c>
      <c r="I18" s="109">
        <v>2.8342231727384752E-2</v>
      </c>
      <c r="J18" s="109">
        <v>1.199703697465327E-2</v>
      </c>
      <c r="K18" s="109">
        <v>6.5559203255708992E-2</v>
      </c>
      <c r="L18" s="109">
        <v>4.912062963520842E-2</v>
      </c>
      <c r="M18" s="109">
        <v>1.4984405345590803E-2</v>
      </c>
      <c r="N18" s="109">
        <v>3.1637660500440437E-2</v>
      </c>
      <c r="O18" s="109">
        <v>2.6511819585583029E-2</v>
      </c>
      <c r="P18" s="109">
        <v>1.2117769627147857E-2</v>
      </c>
    </row>
    <row r="19" spans="1:23">
      <c r="A19" s="78">
        <v>3</v>
      </c>
      <c r="B19" s="109">
        <v>0.27903926738708162</v>
      </c>
      <c r="C19" s="109">
        <v>7.5668820105870852E-2</v>
      </c>
      <c r="D19" s="109">
        <v>0.15052240116678439</v>
      </c>
      <c r="E19" s="109">
        <v>0.11925535631783411</v>
      </c>
      <c r="F19" s="109">
        <v>4.3229770641635801E-2</v>
      </c>
      <c r="G19" s="109">
        <v>4.1333493913339063E-2</v>
      </c>
      <c r="H19" s="109">
        <v>4.9020346577806316E-2</v>
      </c>
      <c r="I19" s="109">
        <v>2.6564665868103472E-2</v>
      </c>
      <c r="J19" s="109">
        <v>1.1022564883373109E-2</v>
      </c>
      <c r="K19" s="109">
        <v>6.2375678519621398E-2</v>
      </c>
      <c r="L19" s="109">
        <v>4.9408140293167861E-2</v>
      </c>
      <c r="M19" s="109">
        <v>1.5927549140200881E-2</v>
      </c>
      <c r="N19" s="109">
        <v>3.6855952818772984E-2</v>
      </c>
      <c r="O19" s="109">
        <v>2.8098184817264674E-2</v>
      </c>
      <c r="P19" s="109">
        <v>1.1677807549143535E-2</v>
      </c>
    </row>
    <row r="20" spans="1:23">
      <c r="A20" s="78">
        <v>4</v>
      </c>
      <c r="B20" s="109">
        <v>0.27094272976378808</v>
      </c>
      <c r="C20" s="109">
        <v>7.4003932832557573E-2</v>
      </c>
      <c r="D20" s="109">
        <v>0.14875623606568764</v>
      </c>
      <c r="E20" s="109">
        <v>0.11257818943871535</v>
      </c>
      <c r="F20" s="109">
        <v>4.2596826316225717E-2</v>
      </c>
      <c r="G20" s="109">
        <v>4.3900086623965884E-2</v>
      </c>
      <c r="H20" s="109">
        <v>5.0234700077579908E-2</v>
      </c>
      <c r="I20" s="109">
        <v>3.6067982917496751E-2</v>
      </c>
      <c r="J20" s="109">
        <v>1.3964322330312022E-2</v>
      </c>
      <c r="K20" s="109">
        <v>6.3893656829836137E-2</v>
      </c>
      <c r="L20" s="109">
        <v>5.0600076104822832E-2</v>
      </c>
      <c r="M20" s="109">
        <v>1.6340729894515609E-2</v>
      </c>
      <c r="N20" s="109">
        <v>3.6209329214378236E-2</v>
      </c>
      <c r="O20" s="109">
        <v>2.7265598672051587E-2</v>
      </c>
      <c r="P20" s="109">
        <v>1.2645602918066665E-2</v>
      </c>
    </row>
    <row r="21" spans="1:23">
      <c r="A21" s="78">
        <v>5</v>
      </c>
      <c r="B21" s="109">
        <v>0.25770448535113194</v>
      </c>
      <c r="C21" s="109">
        <v>7.1879402077529866E-2</v>
      </c>
      <c r="D21" s="109">
        <v>0.14328213320537075</v>
      </c>
      <c r="E21" s="109">
        <v>0.11281308394578174</v>
      </c>
      <c r="F21" s="109">
        <v>4.122050075587743E-2</v>
      </c>
      <c r="G21" s="109">
        <v>4.3029954756053729E-2</v>
      </c>
      <c r="H21" s="109">
        <v>4.9193672611482005E-2</v>
      </c>
      <c r="I21" s="109">
        <v>4.8645221730980397E-2</v>
      </c>
      <c r="J21" s="109">
        <v>1.7368830162367149E-2</v>
      </c>
      <c r="K21" s="109">
        <v>6.3070236354394488E-2</v>
      </c>
      <c r="L21" s="109">
        <v>5.1054361536718509E-2</v>
      </c>
      <c r="M21" s="109">
        <v>1.5861325671545745E-2</v>
      </c>
      <c r="N21" s="109">
        <v>4.598011548858108E-2</v>
      </c>
      <c r="O21" s="109">
        <v>2.6744623680136564E-2</v>
      </c>
      <c r="P21" s="109">
        <v>1.215205267204854E-2</v>
      </c>
    </row>
    <row r="22" spans="1:23">
      <c r="A22" s="78">
        <v>6</v>
      </c>
      <c r="B22" s="109">
        <v>0.24368963789927719</v>
      </c>
      <c r="C22" s="109">
        <v>7.0570645422165124E-2</v>
      </c>
      <c r="D22" s="109">
        <v>0.12924047461004165</v>
      </c>
      <c r="E22" s="109">
        <v>0.1168643871642155</v>
      </c>
      <c r="F22" s="109">
        <v>3.8761415646560805E-2</v>
      </c>
      <c r="G22" s="109">
        <v>4.9173191862875575E-2</v>
      </c>
      <c r="H22" s="109">
        <v>4.6463067894833551E-2</v>
      </c>
      <c r="I22" s="109">
        <v>4.1202528605291389E-2</v>
      </c>
      <c r="J22" s="109">
        <v>1.5433528101736416E-2</v>
      </c>
      <c r="K22" s="109">
        <v>9.3751619049070742E-2</v>
      </c>
      <c r="L22" s="109">
        <v>5.1999265520211065E-2</v>
      </c>
      <c r="M22" s="109">
        <v>1.9879318805466447E-2</v>
      </c>
      <c r="N22" s="109">
        <v>4.2143330985856424E-2</v>
      </c>
      <c r="O22" s="109">
        <v>2.8829133488818593E-2</v>
      </c>
      <c r="P22" s="109">
        <v>1.1998454943579458E-2</v>
      </c>
    </row>
    <row r="23" spans="1:23">
      <c r="A23" s="78">
        <v>7</v>
      </c>
      <c r="B23" s="109">
        <v>0.227373765512562</v>
      </c>
      <c r="C23" s="109">
        <v>5.198084674673098E-2</v>
      </c>
      <c r="D23" s="109">
        <v>0.12334071412612764</v>
      </c>
      <c r="E23" s="109">
        <v>0.13132882413855515</v>
      </c>
      <c r="F23" s="109">
        <v>4.0263858928811479E-2</v>
      </c>
      <c r="G23" s="109">
        <v>5.8990879023118677E-2</v>
      </c>
      <c r="H23" s="109">
        <v>4.4239285193952413E-2</v>
      </c>
      <c r="I23" s="109">
        <v>6.0994540172254037E-2</v>
      </c>
      <c r="J23" s="109">
        <v>2.0871702959740102E-2</v>
      </c>
      <c r="K23" s="109">
        <v>7.9074835490187179E-2</v>
      </c>
      <c r="L23" s="109">
        <v>4.9220803290931689E-2</v>
      </c>
      <c r="M23" s="109">
        <v>1.7391521420918984E-2</v>
      </c>
      <c r="N23" s="109">
        <v>5.093235068575843E-2</v>
      </c>
      <c r="O23" s="109">
        <v>3.3425683283478433E-2</v>
      </c>
      <c r="P23" s="109">
        <v>1.0570389026872703E-2</v>
      </c>
    </row>
    <row r="24" spans="1:23">
      <c r="A24" s="78">
        <v>8</v>
      </c>
      <c r="B24" s="109">
        <v>0.21066473094005922</v>
      </c>
      <c r="C24" s="109">
        <v>6.5228747150211902E-2</v>
      </c>
      <c r="D24" s="109">
        <v>0.11947883784522417</v>
      </c>
      <c r="E24" s="109">
        <v>0.1265463932790965</v>
      </c>
      <c r="F24" s="109">
        <v>4.1030434278552658E-2</v>
      </c>
      <c r="G24" s="109">
        <v>6.3728197073561046E-2</v>
      </c>
      <c r="H24" s="109">
        <v>4.2175985678097896E-2</v>
      </c>
      <c r="I24" s="109">
        <v>5.8614395178504058E-2</v>
      </c>
      <c r="J24" s="109">
        <v>2.2111952459278335E-2</v>
      </c>
      <c r="K24" s="109">
        <v>8.5057619582715016E-2</v>
      </c>
      <c r="L24" s="109">
        <v>5.0841950397775455E-2</v>
      </c>
      <c r="M24" s="109">
        <v>1.6976505203022244E-2</v>
      </c>
      <c r="N24" s="109">
        <v>5.3082320109098156E-2</v>
      </c>
      <c r="O24" s="109">
        <v>3.3878600218423628E-2</v>
      </c>
      <c r="P24" s="109">
        <v>1.0583330606379808E-2</v>
      </c>
    </row>
    <row r="25" spans="1:23">
      <c r="A25" s="78">
        <v>9</v>
      </c>
      <c r="B25" s="109">
        <v>0.2256903285552104</v>
      </c>
      <c r="C25" s="109">
        <v>6.7580468735803575E-2</v>
      </c>
      <c r="D25" s="109">
        <v>0.12177007983370654</v>
      </c>
      <c r="E25" s="109">
        <v>0.12207545035542341</v>
      </c>
      <c r="F25" s="109">
        <v>3.9434778702774842E-2</v>
      </c>
      <c r="G25" s="109">
        <v>5.7139954138556909E-2</v>
      </c>
      <c r="H25" s="109">
        <v>4.4311652825593462E-2</v>
      </c>
      <c r="I25" s="109">
        <v>4.4133601755778462E-2</v>
      </c>
      <c r="J25" s="109">
        <v>1.9524250218649328E-2</v>
      </c>
      <c r="K25" s="109">
        <v>8.9599968473925415E-2</v>
      </c>
      <c r="L25" s="109">
        <v>4.9835204598908799E-2</v>
      </c>
      <c r="M25" s="109">
        <v>1.7810624855322806E-2</v>
      </c>
      <c r="N25" s="109">
        <v>5.5707917086489533E-2</v>
      </c>
      <c r="O25" s="109">
        <v>3.4358479748277056E-2</v>
      </c>
      <c r="P25" s="109">
        <v>1.1027240115579252E-2</v>
      </c>
    </row>
    <row r="26" spans="1:23">
      <c r="A26" s="78">
        <v>10</v>
      </c>
      <c r="B26" s="109">
        <v>0.2515297045718663</v>
      </c>
      <c r="C26" s="109">
        <v>5.269836447089693E-2</v>
      </c>
      <c r="D26" s="109">
        <v>0.1422805362658528</v>
      </c>
      <c r="E26" s="109">
        <v>0.1166977266158383</v>
      </c>
      <c r="F26" s="109">
        <v>4.3912046128978748E-2</v>
      </c>
      <c r="G26" s="109">
        <v>5.2447927394121872E-2</v>
      </c>
      <c r="H26" s="109">
        <v>4.9732944517837246E-2</v>
      </c>
      <c r="I26" s="109">
        <v>3.4819733652056185E-2</v>
      </c>
      <c r="J26" s="109">
        <v>1.4611904414787482E-2</v>
      </c>
      <c r="K26" s="109">
        <v>8.3787647231486684E-2</v>
      </c>
      <c r="L26" s="109">
        <v>5.4462105737349539E-2</v>
      </c>
      <c r="M26" s="109">
        <v>1.8281777737496969E-2</v>
      </c>
      <c r="N26" s="109">
        <v>4.0348131952316985E-2</v>
      </c>
      <c r="O26" s="109">
        <v>3.1289227362311697E-2</v>
      </c>
      <c r="P26" s="109">
        <v>1.3100221946801976E-2</v>
      </c>
    </row>
    <row r="27" spans="1:23">
      <c r="A27" s="78">
        <v>11</v>
      </c>
      <c r="B27" s="109">
        <v>0.25605505551084196</v>
      </c>
      <c r="C27" s="109">
        <v>7.315397222285086E-2</v>
      </c>
      <c r="D27" s="109">
        <v>0.1459387142166404</v>
      </c>
      <c r="E27" s="109">
        <v>0.11494897859372023</v>
      </c>
      <c r="F27" s="109">
        <v>4.5845551129705439E-2</v>
      </c>
      <c r="G27" s="109">
        <v>3.9910994234296365E-2</v>
      </c>
      <c r="H27" s="109">
        <v>5.1281351915686522E-2</v>
      </c>
      <c r="I27" s="109">
        <v>3.4388867156760199E-2</v>
      </c>
      <c r="J27" s="109">
        <v>1.3397985749327351E-2</v>
      </c>
      <c r="K27" s="109">
        <v>7.3029998634980525E-2</v>
      </c>
      <c r="L27" s="109">
        <v>5.5451307242065782E-2</v>
      </c>
      <c r="M27" s="109">
        <v>1.7996759459490804E-2</v>
      </c>
      <c r="N27" s="109">
        <v>3.5399647488793561E-2</v>
      </c>
      <c r="O27" s="109">
        <v>2.8856927020230069E-2</v>
      </c>
      <c r="P27" s="109">
        <v>1.4343889424610097E-2</v>
      </c>
    </row>
    <row r="28" spans="1:23">
      <c r="A28" s="78">
        <v>12</v>
      </c>
      <c r="B28" s="109">
        <v>0.25245062765581111</v>
      </c>
      <c r="C28" s="109">
        <v>7.3671344201135858E-2</v>
      </c>
      <c r="D28" s="109">
        <v>0.15086006965543669</v>
      </c>
      <c r="E28" s="109">
        <v>0.11710713355097874</v>
      </c>
      <c r="F28" s="109">
        <v>4.543831033238277E-2</v>
      </c>
      <c r="G28" s="109">
        <v>3.9104275464514213E-2</v>
      </c>
      <c r="H28" s="109">
        <v>5.1323893592403663E-2</v>
      </c>
      <c r="I28" s="109">
        <v>3.0670732750687772E-2</v>
      </c>
      <c r="J28" s="109">
        <v>1.2992573111607645E-2</v>
      </c>
      <c r="K28" s="109">
        <v>7.5584544049567007E-2</v>
      </c>
      <c r="L28" s="109">
        <v>5.2666999078382515E-2</v>
      </c>
      <c r="M28" s="109">
        <v>1.9157706682002673E-2</v>
      </c>
      <c r="N28" s="109">
        <v>3.70630217923998E-2</v>
      </c>
      <c r="O28" s="109">
        <v>3.0032652870096075E-2</v>
      </c>
      <c r="P28" s="109">
        <v>1.1876115212593446E-2</v>
      </c>
    </row>
    <row r="29" spans="1:23">
      <c r="A29" s="77" t="s">
        <v>1252</v>
      </c>
      <c r="B29" s="110">
        <v>0.24896897164331971</v>
      </c>
      <c r="C29" s="110">
        <v>6.8289492678249089E-2</v>
      </c>
      <c r="D29" s="110">
        <v>0.13817304738705158</v>
      </c>
      <c r="E29" s="110">
        <v>0.11981240317371801</v>
      </c>
      <c r="F29" s="110">
        <v>4.2077258747655881E-2</v>
      </c>
      <c r="G29" s="110">
        <v>4.865912044637026E-2</v>
      </c>
      <c r="H29" s="110">
        <v>4.75887681315941E-2</v>
      </c>
      <c r="I29" s="110">
        <v>4.0464764956536427E-2</v>
      </c>
      <c r="J29" s="110">
        <v>1.5805124023244608E-2</v>
      </c>
      <c r="K29" s="110">
        <v>7.6972412226052889E-2</v>
      </c>
      <c r="L29" s="110">
        <v>5.1315195327286997E-2</v>
      </c>
      <c r="M29" s="110">
        <v>1.7363453575173396E-2</v>
      </c>
      <c r="N29" s="110">
        <v>4.2507819059970128E-2</v>
      </c>
      <c r="O29" s="110">
        <v>2.9938983725669898E-2</v>
      </c>
      <c r="P29" s="110">
        <v>1.2063184898106856E-2</v>
      </c>
    </row>
    <row r="30" spans="1:23">
      <c r="B30" s="137"/>
      <c r="C30" s="137"/>
      <c r="D30" s="137"/>
      <c r="E30" s="137"/>
      <c r="F30" s="137"/>
      <c r="G30" s="137"/>
      <c r="H30" s="137"/>
      <c r="I30" s="137"/>
      <c r="J30" s="137"/>
      <c r="K30" s="138"/>
      <c r="L30" s="125"/>
      <c r="M30" s="125"/>
      <c r="N30" s="125"/>
      <c r="O30" s="125"/>
      <c r="P30" s="125"/>
    </row>
    <row r="32" spans="1:23">
      <c r="A32" s="93" t="s">
        <v>1223</v>
      </c>
      <c r="B32" s="96"/>
    </row>
    <row r="33" spans="1:20">
      <c r="A33" s="77" t="s">
        <v>1</v>
      </c>
      <c r="B33" s="96" t="s">
        <v>61</v>
      </c>
      <c r="F33" s="140"/>
      <c r="G33" s="140"/>
      <c r="H33" s="140"/>
      <c r="I33" s="140"/>
      <c r="J33" s="140"/>
      <c r="K33" s="140"/>
      <c r="L33" s="140"/>
      <c r="M33" s="140"/>
      <c r="N33" s="140"/>
      <c r="O33" s="140"/>
      <c r="P33" s="140"/>
      <c r="Q33" s="140"/>
      <c r="R33" s="140"/>
      <c r="S33" s="140"/>
      <c r="T33" s="140"/>
    </row>
    <row r="34" spans="1:20">
      <c r="A34" s="77" t="s">
        <v>4</v>
      </c>
      <c r="B34" s="140">
        <v>0.25690000000000002</v>
      </c>
      <c r="C34" s="141"/>
    </row>
    <row r="35" spans="1:20">
      <c r="A35" s="77" t="s">
        <v>5</v>
      </c>
      <c r="B35" s="140">
        <v>6.7400000000000002E-2</v>
      </c>
      <c r="C35" s="141"/>
    </row>
    <row r="36" spans="1:20">
      <c r="A36" s="77" t="s">
        <v>6</v>
      </c>
      <c r="B36" s="140">
        <v>0.17759999999999998</v>
      </c>
      <c r="C36" s="141"/>
    </row>
    <row r="37" spans="1:20">
      <c r="A37" s="77" t="s">
        <v>7</v>
      </c>
      <c r="B37" s="140">
        <v>0.1096</v>
      </c>
      <c r="C37" s="141"/>
    </row>
    <row r="38" spans="1:20">
      <c r="A38" s="77" t="s">
        <v>66</v>
      </c>
      <c r="B38" s="140">
        <v>4.4999999999999998E-2</v>
      </c>
      <c r="C38" s="141"/>
    </row>
    <row r="39" spans="1:20">
      <c r="A39" s="77" t="s">
        <v>68</v>
      </c>
      <c r="B39" s="140">
        <v>4.3799999999999999E-2</v>
      </c>
      <c r="C39" s="141"/>
    </row>
    <row r="40" spans="1:20">
      <c r="A40" s="77" t="s">
        <v>69</v>
      </c>
      <c r="B40" s="140">
        <v>5.4299999999999994E-2</v>
      </c>
      <c r="C40" s="141"/>
    </row>
    <row r="41" spans="1:20">
      <c r="A41" s="77" t="s">
        <v>70</v>
      </c>
      <c r="B41" s="140">
        <v>0.03</v>
      </c>
      <c r="C41" s="141"/>
    </row>
    <row r="42" spans="1:20">
      <c r="A42" s="77" t="s">
        <v>71</v>
      </c>
      <c r="B42" s="140">
        <v>3.1E-2</v>
      </c>
      <c r="C42" s="141"/>
    </row>
    <row r="43" spans="1:20">
      <c r="A43" s="77" t="s">
        <v>1255</v>
      </c>
      <c r="B43" s="115">
        <v>8.2500000000000004E-2</v>
      </c>
      <c r="C43" s="141"/>
    </row>
    <row r="44" spans="1:20">
      <c r="A44" s="77" t="s">
        <v>1256</v>
      </c>
      <c r="B44" s="140">
        <v>4.590000000000001E-2</v>
      </c>
      <c r="C44" s="141"/>
    </row>
    <row r="45" spans="1:20">
      <c r="A45" s="77" t="s">
        <v>1257</v>
      </c>
      <c r="B45" s="140">
        <v>1.78E-2</v>
      </c>
      <c r="C45" s="141"/>
    </row>
    <row r="46" spans="1:20">
      <c r="A46" s="77" t="s">
        <v>1258</v>
      </c>
      <c r="B46" s="140">
        <v>2.6200000000000001E-2</v>
      </c>
      <c r="C46" s="141"/>
    </row>
    <row r="47" spans="1:20">
      <c r="A47" s="77" t="s">
        <v>1259</v>
      </c>
      <c r="B47" s="140">
        <v>8.5000000000000006E-3</v>
      </c>
      <c r="C47" s="141"/>
    </row>
    <row r="48" spans="1:20">
      <c r="A48" s="77" t="s">
        <v>1260</v>
      </c>
      <c r="B48" s="140">
        <v>3.4999999999999996E-3</v>
      </c>
      <c r="C48" s="141"/>
    </row>
  </sheetData>
  <phoneticPr fontId="2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H24"/>
  <sheetViews>
    <sheetView zoomScaleNormal="100" workbookViewId="0">
      <selection activeCell="B19" sqref="B19"/>
    </sheetView>
  </sheetViews>
  <sheetFormatPr defaultRowHeight="14.25"/>
  <cols>
    <col min="1" max="1" width="24.125" bestFit="1" customWidth="1"/>
    <col min="2" max="2" width="10.875" style="1" bestFit="1" customWidth="1"/>
    <col min="3" max="3" width="11.75" style="1" bestFit="1" customWidth="1"/>
    <col min="4" max="4" width="74.375" style="1" customWidth="1"/>
    <col min="5" max="5" width="26.25" style="1" bestFit="1" customWidth="1"/>
    <col min="6" max="6" width="11.125" style="1" customWidth="1"/>
    <col min="7" max="19" width="11.125" customWidth="1"/>
  </cols>
  <sheetData>
    <row r="1" spans="1:8" ht="15">
      <c r="A1" s="5" t="s">
        <v>1308</v>
      </c>
      <c r="B1" s="100" t="s">
        <v>1230</v>
      </c>
      <c r="C1" s="100" t="s">
        <v>1231</v>
      </c>
      <c r="D1" s="100" t="s">
        <v>1232</v>
      </c>
      <c r="E1" s="5" t="s">
        <v>1307</v>
      </c>
      <c r="H1" s="122" t="s">
        <v>1268</v>
      </c>
    </row>
    <row r="2" spans="1:8">
      <c r="A2" s="1" t="s">
        <v>1349</v>
      </c>
      <c r="B2" s="177">
        <v>2025</v>
      </c>
      <c r="E2" s="145"/>
    </row>
    <row r="3" spans="1:8" ht="15">
      <c r="A3" s="43" t="s">
        <v>107</v>
      </c>
      <c r="B3" s="132">
        <v>0.05</v>
      </c>
      <c r="C3" s="5" t="s">
        <v>129</v>
      </c>
      <c r="D3" s="1" t="s">
        <v>129</v>
      </c>
      <c r="E3" s="1" t="s">
        <v>1332</v>
      </c>
    </row>
    <row r="4" spans="1:8">
      <c r="A4" s="43" t="s">
        <v>1298</v>
      </c>
      <c r="B4" s="175">
        <v>16739977</v>
      </c>
      <c r="C4" s="130" t="s">
        <v>1328</v>
      </c>
      <c r="D4" s="1" t="s">
        <v>1442</v>
      </c>
      <c r="E4" s="1" t="s">
        <v>1468</v>
      </c>
    </row>
    <row r="5" spans="1:8">
      <c r="A5" s="43" t="s">
        <v>1303</v>
      </c>
      <c r="B5" s="133">
        <v>0.03</v>
      </c>
      <c r="C5" s="1" t="s">
        <v>129</v>
      </c>
      <c r="D5" s="1" t="s">
        <v>1442</v>
      </c>
      <c r="E5" s="1" t="s">
        <v>1331</v>
      </c>
      <c r="G5" s="1"/>
    </row>
    <row r="6" spans="1:8">
      <c r="A6" s="43" t="s">
        <v>1306</v>
      </c>
      <c r="B6" s="134">
        <v>3.3000000000000002E-2</v>
      </c>
      <c r="C6" s="1" t="s">
        <v>129</v>
      </c>
      <c r="D6" s="1" t="s">
        <v>1330</v>
      </c>
      <c r="E6" s="1" t="s">
        <v>129</v>
      </c>
    </row>
    <row r="7" spans="1:8">
      <c r="A7" s="43" t="s">
        <v>1301</v>
      </c>
      <c r="B7" s="30">
        <v>14000</v>
      </c>
      <c r="C7" s="1" t="s">
        <v>1302</v>
      </c>
      <c r="D7" s="1" t="s">
        <v>1334</v>
      </c>
      <c r="E7" s="1" t="s">
        <v>1335</v>
      </c>
    </row>
    <row r="8" spans="1:8">
      <c r="A8" s="43" t="s">
        <v>1299</v>
      </c>
      <c r="B8" s="43">
        <v>0.03</v>
      </c>
      <c r="C8" s="1" t="s">
        <v>76</v>
      </c>
      <c r="D8" s="1" t="s">
        <v>1329</v>
      </c>
      <c r="E8" s="1" t="s">
        <v>129</v>
      </c>
    </row>
    <row r="9" spans="1:8">
      <c r="A9" s="43" t="s">
        <v>1300</v>
      </c>
      <c r="B9" s="43">
        <v>0.2</v>
      </c>
      <c r="C9" s="1" t="s">
        <v>72</v>
      </c>
      <c r="D9" s="145" t="s">
        <v>1333</v>
      </c>
      <c r="E9" s="1" t="s">
        <v>129</v>
      </c>
    </row>
    <row r="10" spans="1:8">
      <c r="A10" s="43" t="s">
        <v>1304</v>
      </c>
      <c r="B10" s="43">
        <v>0.12562999999999999</v>
      </c>
      <c r="C10" s="1" t="s">
        <v>97</v>
      </c>
      <c r="D10" s="1" t="s">
        <v>1336</v>
      </c>
      <c r="E10" s="148" t="s">
        <v>129</v>
      </c>
    </row>
    <row r="11" spans="1:8">
      <c r="A11" s="43" t="s">
        <v>1305</v>
      </c>
      <c r="B11" s="43">
        <v>3.4000000000000002E-4</v>
      </c>
      <c r="C11" s="1" t="s">
        <v>1238</v>
      </c>
      <c r="D11" s="1" t="s">
        <v>1337</v>
      </c>
      <c r="E11" s="1" t="s">
        <v>129</v>
      </c>
    </row>
    <row r="12" spans="1:8">
      <c r="A12" s="43" t="s">
        <v>1309</v>
      </c>
      <c r="B12" s="30">
        <v>10000</v>
      </c>
      <c r="C12" s="1" t="s">
        <v>77</v>
      </c>
      <c r="D12" s="1" t="s">
        <v>1338</v>
      </c>
      <c r="E12" s="1" t="s">
        <v>129</v>
      </c>
    </row>
    <row r="13" spans="1:8">
      <c r="A13" s="43" t="s">
        <v>1464</v>
      </c>
      <c r="B13" s="132">
        <v>0.01</v>
      </c>
      <c r="D13" s="1" t="s">
        <v>1339</v>
      </c>
      <c r="E13" s="1" t="s">
        <v>129</v>
      </c>
    </row>
    <row r="14" spans="1:8">
      <c r="A14" s="43" t="s">
        <v>1465</v>
      </c>
      <c r="B14" s="132">
        <v>0.01</v>
      </c>
      <c r="C14"/>
    </row>
    <row r="15" spans="1:8">
      <c r="A15" s="211" t="s">
        <v>1327</v>
      </c>
      <c r="B15" s="228">
        <v>35</v>
      </c>
      <c r="D15" s="1" t="s">
        <v>1340</v>
      </c>
      <c r="E15" s="1" t="s">
        <v>1341</v>
      </c>
    </row>
    <row r="16" spans="1:8">
      <c r="A16" s="1" t="s">
        <v>1440</v>
      </c>
      <c r="B16" s="176">
        <v>0.1</v>
      </c>
      <c r="D16" s="1" t="s">
        <v>1443</v>
      </c>
      <c r="E16" s="1" t="s">
        <v>1444</v>
      </c>
    </row>
    <row r="17" spans="1:5">
      <c r="A17" s="1" t="s">
        <v>1419</v>
      </c>
      <c r="B17" s="212">
        <v>0.04</v>
      </c>
      <c r="E17" s="145"/>
    </row>
    <row r="18" spans="1:5">
      <c r="A18" s="1" t="s">
        <v>1420</v>
      </c>
      <c r="B18" s="212">
        <v>0.01</v>
      </c>
      <c r="C18" s="126"/>
    </row>
    <row r="19" spans="1:5">
      <c r="A19" s="6" t="s">
        <v>1421</v>
      </c>
      <c r="B19" s="281">
        <v>265847</v>
      </c>
      <c r="D19" s="1" t="s">
        <v>1442</v>
      </c>
      <c r="E19" s="1" t="s">
        <v>1441</v>
      </c>
    </row>
    <row r="20" spans="1:5">
      <c r="A20" s="1" t="s">
        <v>1422</v>
      </c>
      <c r="B20" s="213">
        <v>0.02</v>
      </c>
      <c r="C20" s="105"/>
    </row>
    <row r="21" spans="1:5">
      <c r="A21" s="226" t="s">
        <v>1436</v>
      </c>
      <c r="B21" s="227">
        <v>15714</v>
      </c>
      <c r="C21" s="105"/>
    </row>
    <row r="22" spans="1:5">
      <c r="A22" s="226" t="s">
        <v>1435</v>
      </c>
      <c r="B22" s="227">
        <v>10332</v>
      </c>
    </row>
    <row r="24" spans="1:5">
      <c r="D24" s="1">
        <f>0.99*0.99</f>
        <v>0.98009999999999997</v>
      </c>
    </row>
  </sheetData>
  <hyperlinks>
    <hyperlink ref="D11" location="Mulholland2022" display="Mulholland2022"/>
    <hyperlink ref="D9" r:id="rId1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A22"/>
  <sheetViews>
    <sheetView zoomScaleNormal="100" workbookViewId="0"/>
  </sheetViews>
  <sheetFormatPr defaultColWidth="9.125" defaultRowHeight="14.25"/>
  <cols>
    <col min="1" max="16384" width="9.125" style="1"/>
  </cols>
  <sheetData>
    <row r="1" spans="1:1">
      <c r="A1" s="1" t="s">
        <v>0</v>
      </c>
    </row>
    <row r="2" spans="1:1">
      <c r="A2" s="1">
        <v>0</v>
      </c>
    </row>
    <row r="3" spans="1:1">
      <c r="A3" s="1">
        <v>1</v>
      </c>
    </row>
    <row r="4" spans="1:1">
      <c r="A4" s="1">
        <v>2</v>
      </c>
    </row>
    <row r="5" spans="1:1">
      <c r="A5" s="1">
        <v>3</v>
      </c>
    </row>
    <row r="6" spans="1:1">
      <c r="A6" s="1">
        <v>4</v>
      </c>
    </row>
    <row r="7" spans="1:1">
      <c r="A7" s="1">
        <v>5</v>
      </c>
    </row>
    <row r="8" spans="1:1">
      <c r="A8" s="1">
        <v>6</v>
      </c>
    </row>
    <row r="9" spans="1:1">
      <c r="A9" s="1">
        <v>7</v>
      </c>
    </row>
    <row r="10" spans="1:1">
      <c r="A10" s="1">
        <v>8</v>
      </c>
    </row>
    <row r="11" spans="1:1">
      <c r="A11" s="1">
        <v>9</v>
      </c>
    </row>
    <row r="12" spans="1:1">
      <c r="A12" s="1">
        <v>10</v>
      </c>
    </row>
    <row r="13" spans="1:1">
      <c r="A13" s="1">
        <v>11</v>
      </c>
    </row>
    <row r="14" spans="1:1">
      <c r="A14" s="1">
        <v>12</v>
      </c>
    </row>
    <row r="15" spans="1:1">
      <c r="A15" s="1">
        <v>13</v>
      </c>
    </row>
    <row r="16" spans="1:1">
      <c r="A16" s="1">
        <v>14</v>
      </c>
    </row>
    <row r="17" spans="1:1">
      <c r="A17" s="1">
        <v>15</v>
      </c>
    </row>
    <row r="18" spans="1:1">
      <c r="A18" s="1">
        <v>16</v>
      </c>
    </row>
    <row r="19" spans="1:1">
      <c r="A19" s="1">
        <v>17</v>
      </c>
    </row>
    <row r="20" spans="1:1">
      <c r="A20" s="1">
        <v>18</v>
      </c>
    </row>
    <row r="21" spans="1:1">
      <c r="A21" s="1">
        <v>19</v>
      </c>
    </row>
    <row r="22" spans="1:1">
      <c r="A22" s="1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"/>
  <sheetViews>
    <sheetView workbookViewId="0"/>
  </sheetViews>
  <sheetFormatPr defaultRowHeight="14.25"/>
  <cols>
    <col min="1" max="1" width="9.125" style="78"/>
  </cols>
  <sheetData>
    <row r="1" spans="1:1">
      <c r="A1" s="78" t="s">
        <v>1314</v>
      </c>
    </row>
    <row r="2" spans="1:1">
      <c r="A2" s="78">
        <v>1</v>
      </c>
    </row>
    <row r="3" spans="1:1">
      <c r="A3" s="78">
        <v>2</v>
      </c>
    </row>
    <row r="4" spans="1:1">
      <c r="A4" s="78">
        <v>3</v>
      </c>
    </row>
    <row r="5" spans="1:1">
      <c r="A5" s="78">
        <v>4</v>
      </c>
    </row>
    <row r="6" spans="1:1">
      <c r="A6" s="78">
        <v>5</v>
      </c>
    </row>
    <row r="7" spans="1:1">
      <c r="A7" s="78">
        <v>6</v>
      </c>
    </row>
    <row r="8" spans="1:1">
      <c r="A8" s="78">
        <v>7</v>
      </c>
    </row>
    <row r="9" spans="1:1">
      <c r="A9" s="78">
        <v>8</v>
      </c>
    </row>
    <row r="10" spans="1:1">
      <c r="A10" s="78">
        <v>9</v>
      </c>
    </row>
    <row r="11" spans="1:1">
      <c r="A11" s="78">
        <v>10</v>
      </c>
    </row>
    <row r="12" spans="1:1">
      <c r="A12" s="78">
        <v>11</v>
      </c>
    </row>
    <row r="13" spans="1:1">
      <c r="A13" s="78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F25"/>
  <sheetViews>
    <sheetView workbookViewId="0"/>
  </sheetViews>
  <sheetFormatPr defaultColWidth="6.25" defaultRowHeight="14.25"/>
  <cols>
    <col min="1" max="1" width="6.25" style="1"/>
    <col min="2" max="2" width="14" style="1" bestFit="1" customWidth="1"/>
    <col min="3" max="3" width="14" style="1" customWidth="1"/>
    <col min="4" max="4" width="7.625" style="1" customWidth="1"/>
    <col min="5" max="5" width="7.875" style="1" customWidth="1"/>
    <col min="6" max="16384" width="6.25" style="1"/>
  </cols>
  <sheetData>
    <row r="1" spans="1:6">
      <c r="A1" s="1" t="s">
        <v>9</v>
      </c>
      <c r="B1" s="1" t="s">
        <v>1208</v>
      </c>
      <c r="C1" s="1" t="s">
        <v>1207</v>
      </c>
      <c r="D1" s="1" t="s">
        <v>1204</v>
      </c>
      <c r="E1" s="1" t="s">
        <v>1205</v>
      </c>
      <c r="F1" s="1" t="s">
        <v>1206</v>
      </c>
    </row>
    <row r="2" spans="1:6">
      <c r="A2" s="1" t="s">
        <v>10</v>
      </c>
      <c r="B2" s="179">
        <v>45295</v>
      </c>
      <c r="C2" s="179"/>
      <c r="D2" s="1">
        <f>YEAR(B2)</f>
        <v>2024</v>
      </c>
      <c r="E2" s="1">
        <f>MONTH(B2)</f>
        <v>1</v>
      </c>
      <c r="F2" s="1">
        <f>DAY(B2)</f>
        <v>4</v>
      </c>
    </row>
    <row r="3" spans="1:6">
      <c r="A3" s="1" t="s">
        <v>11</v>
      </c>
      <c r="B3" s="185">
        <f>B2+3</f>
        <v>45298</v>
      </c>
      <c r="C3" s="185"/>
      <c r="D3" s="1">
        <f t="shared" ref="D3:D25" si="0">YEAR(B3)</f>
        <v>2024</v>
      </c>
      <c r="E3" s="1">
        <f t="shared" ref="E3:E25" si="1">MONTH(B3)</f>
        <v>1</v>
      </c>
      <c r="F3" s="1">
        <f t="shared" ref="F3:F25" si="2">DAY(B3)</f>
        <v>7</v>
      </c>
    </row>
    <row r="4" spans="1:6">
      <c r="A4" s="1" t="s">
        <v>65</v>
      </c>
      <c r="B4" s="185">
        <f>B2+7*5</f>
        <v>45330</v>
      </c>
      <c r="C4" s="185"/>
      <c r="D4" s="1">
        <f t="shared" si="0"/>
        <v>2024</v>
      </c>
      <c r="E4" s="1">
        <f t="shared" si="1"/>
        <v>2</v>
      </c>
      <c r="F4" s="1">
        <f t="shared" si="2"/>
        <v>8</v>
      </c>
    </row>
    <row r="5" spans="1:6">
      <c r="A5" s="1" t="s">
        <v>1195</v>
      </c>
      <c r="B5" s="185">
        <f>B4+3</f>
        <v>45333</v>
      </c>
      <c r="C5" s="185"/>
      <c r="D5" s="1">
        <f t="shared" si="0"/>
        <v>2024</v>
      </c>
      <c r="E5" s="1">
        <f t="shared" si="1"/>
        <v>2</v>
      </c>
      <c r="F5" s="1">
        <f t="shared" si="2"/>
        <v>11</v>
      </c>
    </row>
    <row r="6" spans="1:6">
      <c r="A6" s="1" t="s">
        <v>1196</v>
      </c>
      <c r="B6" s="185">
        <f>B4+7*5</f>
        <v>45365</v>
      </c>
      <c r="C6" s="185"/>
      <c r="D6" s="1">
        <f t="shared" si="0"/>
        <v>2024</v>
      </c>
      <c r="E6" s="1">
        <f t="shared" si="1"/>
        <v>3</v>
      </c>
      <c r="F6" s="1">
        <f t="shared" si="2"/>
        <v>14</v>
      </c>
    </row>
    <row r="7" spans="1:6">
      <c r="A7" s="1" t="s">
        <v>1197</v>
      </c>
      <c r="B7" s="185">
        <f>B6+3</f>
        <v>45368</v>
      </c>
      <c r="C7" s="185"/>
      <c r="D7" s="1">
        <f t="shared" si="0"/>
        <v>2024</v>
      </c>
      <c r="E7" s="1">
        <f t="shared" si="1"/>
        <v>3</v>
      </c>
      <c r="F7" s="1">
        <f t="shared" si="2"/>
        <v>17</v>
      </c>
    </row>
    <row r="8" spans="1:6">
      <c r="A8" s="1" t="s">
        <v>1198</v>
      </c>
      <c r="B8" s="185">
        <f>B6+7*5</f>
        <v>45400</v>
      </c>
      <c r="C8" s="185"/>
      <c r="D8" s="1">
        <f t="shared" si="0"/>
        <v>2024</v>
      </c>
      <c r="E8" s="1">
        <f t="shared" si="1"/>
        <v>4</v>
      </c>
      <c r="F8" s="1">
        <f t="shared" si="2"/>
        <v>18</v>
      </c>
    </row>
    <row r="9" spans="1:6">
      <c r="A9" s="1" t="s">
        <v>1199</v>
      </c>
      <c r="B9" s="185">
        <f>B8+3</f>
        <v>45403</v>
      </c>
      <c r="C9" s="185"/>
      <c r="D9" s="1">
        <f t="shared" si="0"/>
        <v>2024</v>
      </c>
      <c r="E9" s="1">
        <f t="shared" si="1"/>
        <v>4</v>
      </c>
      <c r="F9" s="1">
        <f t="shared" si="2"/>
        <v>21</v>
      </c>
    </row>
    <row r="10" spans="1:6">
      <c r="A10" s="1" t="s">
        <v>1200</v>
      </c>
      <c r="B10" s="185">
        <f>B8+7*5</f>
        <v>45435</v>
      </c>
      <c r="C10" s="185"/>
      <c r="D10" s="1">
        <f t="shared" si="0"/>
        <v>2024</v>
      </c>
      <c r="E10" s="1">
        <f t="shared" si="1"/>
        <v>5</v>
      </c>
      <c r="F10" s="1">
        <f t="shared" si="2"/>
        <v>23</v>
      </c>
    </row>
    <row r="11" spans="1:6">
      <c r="A11" s="1" t="s">
        <v>1201</v>
      </c>
      <c r="B11" s="185">
        <f>B10+3</f>
        <v>45438</v>
      </c>
      <c r="C11" s="185"/>
      <c r="D11" s="1">
        <f t="shared" si="0"/>
        <v>2024</v>
      </c>
      <c r="E11" s="1">
        <f t="shared" si="1"/>
        <v>5</v>
      </c>
      <c r="F11" s="1">
        <f t="shared" si="2"/>
        <v>26</v>
      </c>
    </row>
    <row r="12" spans="1:6">
      <c r="A12" s="1" t="s">
        <v>1202</v>
      </c>
      <c r="B12" s="185">
        <f>B10+7*4</f>
        <v>45463</v>
      </c>
      <c r="C12" s="185"/>
      <c r="D12" s="1">
        <f t="shared" si="0"/>
        <v>2024</v>
      </c>
      <c r="E12" s="1">
        <f t="shared" si="1"/>
        <v>6</v>
      </c>
      <c r="F12" s="1">
        <f t="shared" si="2"/>
        <v>20</v>
      </c>
    </row>
    <row r="13" spans="1:6">
      <c r="A13" s="1" t="s">
        <v>1203</v>
      </c>
      <c r="B13" s="185">
        <f>B12+3</f>
        <v>45466</v>
      </c>
      <c r="C13" s="185"/>
      <c r="D13" s="1">
        <f t="shared" si="0"/>
        <v>2024</v>
      </c>
      <c r="E13" s="1">
        <f t="shared" si="1"/>
        <v>6</v>
      </c>
      <c r="F13" s="1">
        <f t="shared" si="2"/>
        <v>23</v>
      </c>
    </row>
    <row r="14" spans="1:6">
      <c r="A14" s="1" t="s">
        <v>1366</v>
      </c>
      <c r="B14" s="185">
        <f>B12+7*4</f>
        <v>45491</v>
      </c>
      <c r="C14" s="185"/>
      <c r="D14" s="1">
        <f t="shared" si="0"/>
        <v>2024</v>
      </c>
      <c r="E14" s="1">
        <f t="shared" si="1"/>
        <v>7</v>
      </c>
      <c r="F14" s="1">
        <f t="shared" si="2"/>
        <v>18</v>
      </c>
    </row>
    <row r="15" spans="1:6">
      <c r="A15" s="1" t="s">
        <v>1367</v>
      </c>
      <c r="B15" s="185">
        <f>B14+3</f>
        <v>45494</v>
      </c>
      <c r="C15" s="185"/>
      <c r="D15" s="1">
        <f t="shared" si="0"/>
        <v>2024</v>
      </c>
      <c r="E15" s="1">
        <f t="shared" si="1"/>
        <v>7</v>
      </c>
      <c r="F15" s="1">
        <f t="shared" si="2"/>
        <v>21</v>
      </c>
    </row>
    <row r="16" spans="1:6">
      <c r="A16" s="1" t="s">
        <v>1368</v>
      </c>
      <c r="B16" s="185">
        <f>B14+7*4</f>
        <v>45519</v>
      </c>
      <c r="C16" s="185"/>
      <c r="D16" s="1">
        <f t="shared" si="0"/>
        <v>2024</v>
      </c>
      <c r="E16" s="1">
        <f t="shared" si="1"/>
        <v>8</v>
      </c>
      <c r="F16" s="1">
        <f t="shared" si="2"/>
        <v>15</v>
      </c>
    </row>
    <row r="17" spans="1:6">
      <c r="A17" s="1" t="s">
        <v>1369</v>
      </c>
      <c r="B17" s="185">
        <f>B16+3</f>
        <v>45522</v>
      </c>
      <c r="C17" s="185"/>
      <c r="D17" s="1">
        <f t="shared" si="0"/>
        <v>2024</v>
      </c>
      <c r="E17" s="1">
        <f t="shared" si="1"/>
        <v>8</v>
      </c>
      <c r="F17" s="1">
        <f t="shared" si="2"/>
        <v>18</v>
      </c>
    </row>
    <row r="18" spans="1:6">
      <c r="A18" s="1" t="s">
        <v>1370</v>
      </c>
      <c r="B18" s="185">
        <f>B16+7*4</f>
        <v>45547</v>
      </c>
      <c r="C18" s="185"/>
      <c r="D18" s="1">
        <f t="shared" si="0"/>
        <v>2024</v>
      </c>
      <c r="E18" s="1">
        <f t="shared" si="1"/>
        <v>9</v>
      </c>
      <c r="F18" s="1">
        <f t="shared" si="2"/>
        <v>12</v>
      </c>
    </row>
    <row r="19" spans="1:6">
      <c r="A19" s="1" t="s">
        <v>1371</v>
      </c>
      <c r="B19" s="185">
        <f>B18+3</f>
        <v>45550</v>
      </c>
      <c r="C19" s="185"/>
      <c r="D19" s="1">
        <f t="shared" si="0"/>
        <v>2024</v>
      </c>
      <c r="E19" s="1">
        <f t="shared" si="1"/>
        <v>9</v>
      </c>
      <c r="F19" s="1">
        <f t="shared" si="2"/>
        <v>15</v>
      </c>
    </row>
    <row r="20" spans="1:6">
      <c r="A20" s="1" t="s">
        <v>1372</v>
      </c>
      <c r="B20" s="185">
        <f>B18+7*4</f>
        <v>45575</v>
      </c>
      <c r="C20" s="185"/>
      <c r="D20" s="1">
        <f t="shared" si="0"/>
        <v>2024</v>
      </c>
      <c r="E20" s="1">
        <f t="shared" si="1"/>
        <v>10</v>
      </c>
      <c r="F20" s="1">
        <f t="shared" si="2"/>
        <v>10</v>
      </c>
    </row>
    <row r="21" spans="1:6">
      <c r="A21" s="1" t="s">
        <v>1373</v>
      </c>
      <c r="B21" s="185">
        <f>B20+3</f>
        <v>45578</v>
      </c>
      <c r="C21" s="185"/>
      <c r="D21" s="1">
        <f t="shared" si="0"/>
        <v>2024</v>
      </c>
      <c r="E21" s="1">
        <f t="shared" si="1"/>
        <v>10</v>
      </c>
      <c r="F21" s="1">
        <f t="shared" si="2"/>
        <v>13</v>
      </c>
    </row>
    <row r="22" spans="1:6">
      <c r="A22" s="1" t="s">
        <v>1374</v>
      </c>
      <c r="B22" s="185">
        <f>B20+7*4</f>
        <v>45603</v>
      </c>
      <c r="C22" s="185"/>
      <c r="D22" s="1">
        <f t="shared" si="0"/>
        <v>2024</v>
      </c>
      <c r="E22" s="1">
        <f t="shared" si="1"/>
        <v>11</v>
      </c>
      <c r="F22" s="1">
        <f t="shared" si="2"/>
        <v>7</v>
      </c>
    </row>
    <row r="23" spans="1:6">
      <c r="A23" s="1" t="s">
        <v>1375</v>
      </c>
      <c r="B23" s="185">
        <f>B22+3</f>
        <v>45606</v>
      </c>
      <c r="C23" s="185"/>
      <c r="D23" s="1">
        <f t="shared" si="0"/>
        <v>2024</v>
      </c>
      <c r="E23" s="1">
        <f t="shared" si="1"/>
        <v>11</v>
      </c>
      <c r="F23" s="1">
        <f t="shared" si="2"/>
        <v>10</v>
      </c>
    </row>
    <row r="24" spans="1:6">
      <c r="A24" s="1" t="s">
        <v>1376</v>
      </c>
      <c r="B24" s="185">
        <f>B22+7*4</f>
        <v>45631</v>
      </c>
      <c r="C24" s="185"/>
      <c r="D24" s="1">
        <f t="shared" si="0"/>
        <v>2024</v>
      </c>
      <c r="E24" s="1">
        <f t="shared" si="1"/>
        <v>12</v>
      </c>
      <c r="F24" s="1">
        <f t="shared" si="2"/>
        <v>5</v>
      </c>
    </row>
    <row r="25" spans="1:6">
      <c r="A25" s="1" t="s">
        <v>1377</v>
      </c>
      <c r="B25" s="185">
        <f>B24+3</f>
        <v>45634</v>
      </c>
      <c r="C25" s="185"/>
      <c r="D25" s="1">
        <f t="shared" si="0"/>
        <v>2024</v>
      </c>
      <c r="E25" s="1">
        <f t="shared" si="1"/>
        <v>12</v>
      </c>
      <c r="F25" s="1">
        <f t="shared" si="2"/>
        <v>8</v>
      </c>
    </row>
  </sheetData>
  <phoneticPr fontId="2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A25"/>
  <sheetViews>
    <sheetView zoomScaleNormal="100" workbookViewId="0">
      <selection activeCell="A2" sqref="A2"/>
    </sheetView>
  </sheetViews>
  <sheetFormatPr defaultRowHeight="14.25"/>
  <cols>
    <col min="1" max="1" width="9.125" style="1"/>
  </cols>
  <sheetData>
    <row r="1" spans="1:1">
      <c r="A1" s="1" t="s">
        <v>8</v>
      </c>
    </row>
    <row r="2" spans="1:1">
      <c r="A2" s="1" t="s">
        <v>30</v>
      </c>
    </row>
    <row r="3" spans="1:1">
      <c r="A3" s="1" t="s">
        <v>31</v>
      </c>
    </row>
    <row r="4" spans="1:1">
      <c r="A4" s="1" t="s">
        <v>32</v>
      </c>
    </row>
    <row r="5" spans="1:1">
      <c r="A5" s="1" t="s">
        <v>33</v>
      </c>
    </row>
    <row r="6" spans="1:1">
      <c r="A6" s="1" t="s">
        <v>34</v>
      </c>
    </row>
    <row r="7" spans="1:1">
      <c r="A7" s="1" t="s">
        <v>35</v>
      </c>
    </row>
    <row r="8" spans="1:1">
      <c r="A8" s="1" t="s">
        <v>36</v>
      </c>
    </row>
    <row r="9" spans="1:1">
      <c r="A9" s="1" t="s">
        <v>37</v>
      </c>
    </row>
    <row r="10" spans="1:1">
      <c r="A10" s="1" t="s">
        <v>38</v>
      </c>
    </row>
    <row r="11" spans="1:1">
      <c r="A11" s="1" t="s">
        <v>39</v>
      </c>
    </row>
    <row r="12" spans="1:1">
      <c r="A12" s="1" t="s">
        <v>40</v>
      </c>
    </row>
    <row r="13" spans="1:1">
      <c r="A13" s="1" t="s">
        <v>41</v>
      </c>
    </row>
    <row r="14" spans="1:1">
      <c r="A14" s="1" t="s">
        <v>42</v>
      </c>
    </row>
    <row r="15" spans="1:1">
      <c r="A15" s="1" t="s">
        <v>43</v>
      </c>
    </row>
    <row r="16" spans="1:1">
      <c r="A16" s="1" t="s">
        <v>44</v>
      </c>
    </row>
    <row r="17" spans="1:1">
      <c r="A17" s="1" t="s">
        <v>45</v>
      </c>
    </row>
    <row r="18" spans="1:1">
      <c r="A18" s="1" t="s">
        <v>46</v>
      </c>
    </row>
    <row r="19" spans="1:1">
      <c r="A19" s="1" t="s">
        <v>47</v>
      </c>
    </row>
    <row r="20" spans="1:1">
      <c r="A20" s="1" t="s">
        <v>48</v>
      </c>
    </row>
    <row r="21" spans="1:1">
      <c r="A21" s="1" t="s">
        <v>49</v>
      </c>
    </row>
    <row r="22" spans="1:1">
      <c r="A22" s="1" t="s">
        <v>50</v>
      </c>
    </row>
    <row r="23" spans="1:1">
      <c r="A23" s="1" t="s">
        <v>51</v>
      </c>
    </row>
    <row r="24" spans="1:1">
      <c r="A24" s="1" t="s">
        <v>52</v>
      </c>
    </row>
    <row r="25" spans="1:1">
      <c r="A25" s="1" t="s">
        <v>53</v>
      </c>
    </row>
  </sheetData>
  <phoneticPr fontId="2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B10"/>
  <sheetViews>
    <sheetView workbookViewId="0">
      <selection activeCell="B10" sqref="B10"/>
    </sheetView>
  </sheetViews>
  <sheetFormatPr defaultColWidth="6.25" defaultRowHeight="14.25"/>
  <cols>
    <col min="1" max="1" width="6.25" style="211"/>
    <col min="2" max="2" width="23.125" style="211" bestFit="1" customWidth="1"/>
    <col min="3" max="3" width="11.375" style="211" customWidth="1"/>
    <col min="4" max="4" width="7.625" style="211" customWidth="1"/>
    <col min="5" max="5" width="7.875" style="211" customWidth="1"/>
    <col min="6" max="16384" width="6.25" style="211"/>
  </cols>
  <sheetData>
    <row r="1" spans="1:2">
      <c r="A1" s="211" t="s">
        <v>62</v>
      </c>
      <c r="B1" s="211" t="s">
        <v>1400</v>
      </c>
    </row>
    <row r="2" spans="1:2">
      <c r="A2" s="211" t="s">
        <v>23</v>
      </c>
      <c r="B2" s="211" t="s">
        <v>1391</v>
      </c>
    </row>
    <row r="3" spans="1:2">
      <c r="A3" s="211" t="s">
        <v>22</v>
      </c>
      <c r="B3" s="211" t="s">
        <v>1392</v>
      </c>
    </row>
    <row r="4" spans="1:2">
      <c r="A4" s="211" t="s">
        <v>1209</v>
      </c>
      <c r="B4" s="211" t="s">
        <v>1395</v>
      </c>
    </row>
    <row r="5" spans="1:2">
      <c r="A5" s="211" t="s">
        <v>1210</v>
      </c>
      <c r="B5" s="211" t="s">
        <v>1396</v>
      </c>
    </row>
    <row r="6" spans="1:2">
      <c r="A6" s="211" t="s">
        <v>1213</v>
      </c>
      <c r="B6" s="211" t="s">
        <v>1399</v>
      </c>
    </row>
    <row r="7" spans="1:2">
      <c r="A7" s="211" t="s">
        <v>1214</v>
      </c>
      <c r="B7" s="211" t="s">
        <v>1393</v>
      </c>
    </row>
    <row r="8" spans="1:2">
      <c r="A8" s="211" t="s">
        <v>1346</v>
      </c>
      <c r="B8" s="211" t="s">
        <v>1394</v>
      </c>
    </row>
    <row r="9" spans="1:2">
      <c r="A9" s="211" t="s">
        <v>1347</v>
      </c>
      <c r="B9" s="211" t="s">
        <v>1397</v>
      </c>
    </row>
    <row r="10" spans="1:2">
      <c r="A10" s="211" t="s">
        <v>1348</v>
      </c>
      <c r="B10" s="211" t="s">
        <v>1398</v>
      </c>
    </row>
  </sheetData>
  <phoneticPr fontId="2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S17"/>
  <sheetViews>
    <sheetView zoomScale="90" zoomScaleNormal="90" workbookViewId="0">
      <selection activeCell="E37" sqref="E37"/>
    </sheetView>
  </sheetViews>
  <sheetFormatPr defaultRowHeight="14.25"/>
  <cols>
    <col min="1" max="1" width="5.375" customWidth="1"/>
    <col min="2" max="11" width="5.375" style="1" customWidth="1"/>
    <col min="12" max="17" width="5.375" customWidth="1"/>
    <col min="18" max="18" width="9" customWidth="1"/>
  </cols>
  <sheetData>
    <row r="1" spans="1:19">
      <c r="A1" t="s">
        <v>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66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1255</v>
      </c>
      <c r="L1" s="1" t="s">
        <v>1256</v>
      </c>
      <c r="M1" s="1" t="s">
        <v>1257</v>
      </c>
      <c r="N1" s="1" t="s">
        <v>1258</v>
      </c>
      <c r="O1" s="1" t="s">
        <v>1259</v>
      </c>
      <c r="P1" s="1" t="s">
        <v>1260</v>
      </c>
      <c r="S1" t="s">
        <v>1261</v>
      </c>
    </row>
    <row r="2" spans="1:19">
      <c r="A2" t="s">
        <v>4</v>
      </c>
      <c r="B2" s="1">
        <v>1</v>
      </c>
      <c r="C2" s="1">
        <v>1</v>
      </c>
      <c r="D2" s="1">
        <v>1</v>
      </c>
    </row>
    <row r="3" spans="1:19">
      <c r="A3" t="s">
        <v>5</v>
      </c>
      <c r="B3" s="1">
        <v>1</v>
      </c>
      <c r="C3" s="1">
        <v>1</v>
      </c>
      <c r="D3" s="1">
        <v>1</v>
      </c>
      <c r="E3" s="1">
        <v>1</v>
      </c>
      <c r="F3" s="1">
        <v>1</v>
      </c>
    </row>
    <row r="4" spans="1:19">
      <c r="A4" t="s">
        <v>6</v>
      </c>
      <c r="B4" s="1">
        <v>1</v>
      </c>
      <c r="C4" s="1">
        <v>1</v>
      </c>
      <c r="D4" s="1">
        <v>1</v>
      </c>
      <c r="F4" s="1">
        <v>1</v>
      </c>
      <c r="H4" s="1">
        <v>1</v>
      </c>
      <c r="I4" s="1">
        <v>1</v>
      </c>
      <c r="J4" s="1">
        <v>1</v>
      </c>
      <c r="L4" s="1"/>
      <c r="M4" s="1"/>
    </row>
    <row r="5" spans="1:19">
      <c r="A5" t="s">
        <v>7</v>
      </c>
      <c r="C5" s="1">
        <v>1</v>
      </c>
      <c r="E5" s="1">
        <v>1</v>
      </c>
      <c r="F5" s="1">
        <v>1</v>
      </c>
      <c r="G5" s="1">
        <v>1</v>
      </c>
      <c r="M5" s="1"/>
      <c r="N5" s="1"/>
    </row>
    <row r="6" spans="1:19">
      <c r="A6" t="s">
        <v>66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I6" s="1">
        <v>1</v>
      </c>
    </row>
    <row r="7" spans="1:19">
      <c r="A7" t="s">
        <v>68</v>
      </c>
      <c r="E7" s="1">
        <v>1</v>
      </c>
      <c r="F7" s="1">
        <v>1</v>
      </c>
      <c r="G7" s="1">
        <v>1</v>
      </c>
      <c r="I7" s="1">
        <v>1</v>
      </c>
      <c r="K7" s="1">
        <v>1</v>
      </c>
      <c r="N7" s="1"/>
      <c r="O7" s="1"/>
    </row>
    <row r="8" spans="1:19">
      <c r="A8" t="s">
        <v>69</v>
      </c>
      <c r="D8" s="1">
        <v>1</v>
      </c>
      <c r="H8" s="1">
        <v>1</v>
      </c>
      <c r="J8" s="1">
        <v>1</v>
      </c>
      <c r="L8">
        <v>1</v>
      </c>
    </row>
    <row r="9" spans="1:19">
      <c r="A9" t="s">
        <v>70</v>
      </c>
      <c r="D9" s="1">
        <v>1</v>
      </c>
      <c r="F9" s="1">
        <v>1</v>
      </c>
      <c r="G9" s="1">
        <v>1</v>
      </c>
      <c r="I9" s="1">
        <v>1</v>
      </c>
      <c r="J9" s="1">
        <v>1</v>
      </c>
      <c r="K9" s="1">
        <v>1</v>
      </c>
      <c r="N9" s="1"/>
    </row>
    <row r="10" spans="1:19">
      <c r="A10" t="s">
        <v>71</v>
      </c>
      <c r="D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/>
    </row>
    <row r="11" spans="1:19">
      <c r="A11" t="s">
        <v>1255</v>
      </c>
      <c r="G11" s="1">
        <v>1</v>
      </c>
      <c r="I11" s="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</row>
    <row r="12" spans="1:19">
      <c r="A12" t="s">
        <v>1256</v>
      </c>
      <c r="H12" s="1">
        <v>1</v>
      </c>
      <c r="J12" s="1">
        <v>1</v>
      </c>
      <c r="K12" s="1">
        <v>1</v>
      </c>
      <c r="L12" s="1">
        <v>1</v>
      </c>
      <c r="M12" s="1">
        <v>1</v>
      </c>
      <c r="P12" s="1">
        <v>1</v>
      </c>
    </row>
    <row r="13" spans="1:19">
      <c r="A13" t="s">
        <v>1257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  <c r="P13" s="1">
        <v>1</v>
      </c>
    </row>
    <row r="14" spans="1:19">
      <c r="A14" t="s">
        <v>1258</v>
      </c>
      <c r="K14" s="1">
        <v>1</v>
      </c>
      <c r="M14" s="1">
        <v>1</v>
      </c>
      <c r="N14" s="1">
        <v>1</v>
      </c>
      <c r="O14" s="1">
        <v>1</v>
      </c>
      <c r="P14" s="1"/>
      <c r="Q14" s="1"/>
    </row>
    <row r="15" spans="1:19">
      <c r="A15" t="s">
        <v>1259</v>
      </c>
      <c r="M15" s="1">
        <v>1</v>
      </c>
      <c r="N15" s="1">
        <v>1</v>
      </c>
      <c r="O15" s="1">
        <v>1</v>
      </c>
      <c r="P15" s="1">
        <v>1</v>
      </c>
      <c r="Q15" s="1"/>
    </row>
    <row r="16" spans="1:19">
      <c r="A16" t="s">
        <v>1260</v>
      </c>
      <c r="L16" s="1">
        <v>1</v>
      </c>
      <c r="M16" s="1">
        <v>1</v>
      </c>
      <c r="N16" s="1"/>
      <c r="O16" s="1">
        <v>1</v>
      </c>
      <c r="P16" s="1">
        <v>1</v>
      </c>
      <c r="Q16" s="1"/>
    </row>
    <row r="17" spans="14:17">
      <c r="N17" s="1"/>
      <c r="O17" s="1"/>
      <c r="P17" s="1"/>
      <c r="Q17" s="1"/>
    </row>
  </sheetData>
  <phoneticPr fontId="2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B10"/>
  <sheetViews>
    <sheetView workbookViewId="0">
      <selection activeCell="E10" sqref="E10"/>
    </sheetView>
  </sheetViews>
  <sheetFormatPr defaultRowHeight="14.25"/>
  <cols>
    <col min="1" max="1" width="11.375" bestFit="1" customWidth="1"/>
    <col min="2" max="2" width="13.875" style="1" bestFit="1" customWidth="1"/>
    <col min="3" max="3" width="14" bestFit="1" customWidth="1"/>
  </cols>
  <sheetData>
    <row r="1" spans="1:2">
      <c r="A1" t="s">
        <v>2</v>
      </c>
      <c r="B1" s="1" t="s">
        <v>1466</v>
      </c>
    </row>
    <row r="2" spans="1:2">
      <c r="A2" t="s">
        <v>12</v>
      </c>
      <c r="B2" s="1">
        <v>40</v>
      </c>
    </row>
    <row r="3" spans="1:2">
      <c r="A3" t="s">
        <v>13</v>
      </c>
      <c r="B3" s="1">
        <v>25</v>
      </c>
    </row>
    <row r="4" spans="1:2">
      <c r="A4" t="s">
        <v>14</v>
      </c>
      <c r="B4" s="1">
        <v>25</v>
      </c>
    </row>
    <row r="5" spans="1:2">
      <c r="A5" t="s">
        <v>15</v>
      </c>
      <c r="B5" s="1">
        <v>30</v>
      </c>
    </row>
    <row r="6" spans="1:2">
      <c r="A6" t="s">
        <v>16</v>
      </c>
      <c r="B6" s="1">
        <v>50</v>
      </c>
    </row>
    <row r="7" spans="1:2">
      <c r="A7" t="s">
        <v>17</v>
      </c>
      <c r="B7" s="1">
        <v>50</v>
      </c>
    </row>
    <row r="8" spans="1:2">
      <c r="A8" t="s">
        <v>18</v>
      </c>
      <c r="B8" s="1">
        <v>25</v>
      </c>
    </row>
    <row r="9" spans="1:2">
      <c r="A9" t="s">
        <v>19</v>
      </c>
      <c r="B9" s="1">
        <v>30</v>
      </c>
    </row>
    <row r="10" spans="1:2">
      <c r="A10" t="s">
        <v>20</v>
      </c>
      <c r="B10" s="1">
        <v>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99"/>
  </sheetPr>
  <dimension ref="A1:C5"/>
  <sheetViews>
    <sheetView zoomScaleNormal="100" workbookViewId="0"/>
  </sheetViews>
  <sheetFormatPr defaultRowHeight="14.25"/>
  <cols>
    <col min="1" max="1" width="11.375" bestFit="1" customWidth="1"/>
    <col min="2" max="2" width="13.875" bestFit="1" customWidth="1"/>
    <col min="3" max="3" width="14" bestFit="1" customWidth="1"/>
  </cols>
  <sheetData>
    <row r="1" spans="1:3">
      <c r="A1" t="s">
        <v>1224</v>
      </c>
      <c r="C1" t="s">
        <v>1310</v>
      </c>
    </row>
    <row r="2" spans="1:3">
      <c r="A2" t="s">
        <v>1185</v>
      </c>
      <c r="C2" t="s">
        <v>1311</v>
      </c>
    </row>
    <row r="3" spans="1:3">
      <c r="A3" t="s">
        <v>1186</v>
      </c>
    </row>
    <row r="4" spans="1:3">
      <c r="A4" t="s">
        <v>1187</v>
      </c>
    </row>
    <row r="5" spans="1:3">
      <c r="A5" t="s">
        <v>1188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22"/>
  <sheetViews>
    <sheetView zoomScale="90" zoomScaleNormal="90" workbookViewId="0">
      <selection activeCell="B3" sqref="B3"/>
    </sheetView>
  </sheetViews>
  <sheetFormatPr defaultRowHeight="14.25"/>
  <cols>
    <col min="1" max="1" width="9.125" style="1"/>
    <col min="2" max="2" width="12.875" style="1" customWidth="1"/>
  </cols>
  <sheetData>
    <row r="1" spans="1:2">
      <c r="A1" s="1" t="s">
        <v>3</v>
      </c>
      <c r="B1" s="1" t="s">
        <v>29</v>
      </c>
    </row>
    <row r="2" spans="1:2">
      <c r="A2" s="1" t="s">
        <v>54</v>
      </c>
      <c r="B2" s="194">
        <f>main!B19/main!B4</f>
        <v>1.5880965666798707E-2</v>
      </c>
    </row>
    <row r="3" spans="1:2">
      <c r="A3" s="1" t="s">
        <v>24</v>
      </c>
      <c r="B3" s="193">
        <f>B2+0.01</f>
        <v>2.5880965666798705E-2</v>
      </c>
    </row>
    <row r="4" spans="1:2">
      <c r="A4" s="1" t="s">
        <v>25</v>
      </c>
      <c r="B4" s="193">
        <f t="shared" ref="B4:B22" si="0">B3+0.01</f>
        <v>3.5880965666798707E-2</v>
      </c>
    </row>
    <row r="5" spans="1:2">
      <c r="A5" s="1" t="s">
        <v>26</v>
      </c>
      <c r="B5" s="193">
        <f t="shared" si="0"/>
        <v>4.5880965666798709E-2</v>
      </c>
    </row>
    <row r="6" spans="1:2">
      <c r="A6" s="1" t="s">
        <v>27</v>
      </c>
      <c r="B6" s="193">
        <f t="shared" si="0"/>
        <v>5.5880965666798711E-2</v>
      </c>
    </row>
    <row r="7" spans="1:2">
      <c r="A7" s="1" t="s">
        <v>55</v>
      </c>
      <c r="B7" s="193">
        <f t="shared" si="0"/>
        <v>6.5880965666798713E-2</v>
      </c>
    </row>
    <row r="8" spans="1:2">
      <c r="A8" s="1" t="s">
        <v>56</v>
      </c>
      <c r="B8" s="193">
        <f t="shared" si="0"/>
        <v>7.5880965666798708E-2</v>
      </c>
    </row>
    <row r="9" spans="1:2">
      <c r="A9" s="1" t="s">
        <v>57</v>
      </c>
      <c r="B9" s="193">
        <f t="shared" si="0"/>
        <v>8.5880965666798703E-2</v>
      </c>
    </row>
    <row r="10" spans="1:2">
      <c r="A10" s="1" t="s">
        <v>58</v>
      </c>
      <c r="B10" s="193">
        <f t="shared" si="0"/>
        <v>9.5880965666798698E-2</v>
      </c>
    </row>
    <row r="11" spans="1:2">
      <c r="A11" s="1" t="s">
        <v>59</v>
      </c>
      <c r="B11" s="193">
        <f t="shared" si="0"/>
        <v>0.10588096566679869</v>
      </c>
    </row>
    <row r="12" spans="1:2">
      <c r="A12" s="1" t="s">
        <v>60</v>
      </c>
      <c r="B12" s="193">
        <f t="shared" si="0"/>
        <v>0.11588096566679869</v>
      </c>
    </row>
    <row r="13" spans="1:2">
      <c r="A13" s="1" t="s">
        <v>1190</v>
      </c>
      <c r="B13" s="193">
        <f t="shared" si="0"/>
        <v>0.12588096566679868</v>
      </c>
    </row>
    <row r="14" spans="1:2">
      <c r="A14" s="1" t="s">
        <v>1191</v>
      </c>
      <c r="B14" s="193">
        <f t="shared" si="0"/>
        <v>0.13588096566679869</v>
      </c>
    </row>
    <row r="15" spans="1:2">
      <c r="A15" s="1" t="s">
        <v>1192</v>
      </c>
      <c r="B15" s="193">
        <f t="shared" si="0"/>
        <v>0.1458809656667987</v>
      </c>
    </row>
    <row r="16" spans="1:2">
      <c r="A16" s="1" t="s">
        <v>1193</v>
      </c>
      <c r="B16" s="193">
        <f t="shared" si="0"/>
        <v>0.15588096566679871</v>
      </c>
    </row>
    <row r="17" spans="1:2">
      <c r="A17" s="1" t="s">
        <v>1194</v>
      </c>
      <c r="B17" s="193">
        <f t="shared" si="0"/>
        <v>0.16588096566679872</v>
      </c>
    </row>
    <row r="18" spans="1:2">
      <c r="A18" s="1" t="s">
        <v>1264</v>
      </c>
      <c r="B18" s="193">
        <f t="shared" si="0"/>
        <v>0.17588096566679873</v>
      </c>
    </row>
    <row r="19" spans="1:2">
      <c r="A19" s="1" t="s">
        <v>1265</v>
      </c>
      <c r="B19" s="193">
        <f t="shared" si="0"/>
        <v>0.18588096566679874</v>
      </c>
    </row>
    <row r="20" spans="1:2">
      <c r="A20" s="1" t="s">
        <v>1266</v>
      </c>
      <c r="B20" s="193">
        <f t="shared" si="0"/>
        <v>0.19588096566679875</v>
      </c>
    </row>
    <row r="21" spans="1:2">
      <c r="A21" s="1" t="s">
        <v>1267</v>
      </c>
      <c r="B21" s="193">
        <f t="shared" si="0"/>
        <v>0.20588096566679875</v>
      </c>
    </row>
    <row r="22" spans="1:2">
      <c r="A22" s="1" t="s">
        <v>1350</v>
      </c>
      <c r="B22" s="193">
        <f t="shared" si="0"/>
        <v>0.21588096566679876</v>
      </c>
    </row>
  </sheetData>
  <phoneticPr fontId="2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"/>
  <sheetViews>
    <sheetView topLeftCell="D1" zoomScale="90" zoomScaleNormal="90" workbookViewId="0">
      <selection activeCell="G27" sqref="G27"/>
    </sheetView>
  </sheetViews>
  <sheetFormatPr defaultRowHeight="14.25"/>
  <cols>
    <col min="1" max="2" width="9.125" style="1"/>
    <col min="3" max="3" width="13.625" style="1" bestFit="1" customWidth="1"/>
    <col min="4" max="4" width="13.625" style="1" customWidth="1"/>
    <col min="5" max="5" width="11.25" style="1" customWidth="1"/>
    <col min="6" max="6" width="15.25" style="1" bestFit="1" customWidth="1"/>
    <col min="7" max="7" width="11.25" style="53" customWidth="1"/>
    <col min="9" max="9" width="11.25" style="53" customWidth="1"/>
    <col min="11" max="13" width="11.25" style="1" customWidth="1"/>
    <col min="14" max="14" width="21" bestFit="1" customWidth="1"/>
    <col min="16" max="16" width="11.625" bestFit="1" customWidth="1"/>
    <col min="17" max="17" width="11.625" customWidth="1"/>
    <col min="18" max="18" width="12.25" customWidth="1"/>
    <col min="19" max="19" width="11.625" customWidth="1"/>
  </cols>
  <sheetData>
    <row r="1" spans="1:35" s="16" customFormat="1" ht="15">
      <c r="A1" s="5" t="s">
        <v>1204</v>
      </c>
      <c r="B1" s="5" t="s">
        <v>0</v>
      </c>
      <c r="C1" s="5" t="s">
        <v>1189</v>
      </c>
      <c r="D1" s="5" t="s">
        <v>1280</v>
      </c>
      <c r="E1" s="5" t="s">
        <v>1278</v>
      </c>
      <c r="F1" s="5" t="s">
        <v>1279</v>
      </c>
      <c r="G1" s="65" t="s">
        <v>1274</v>
      </c>
      <c r="H1" s="5" t="s">
        <v>1276</v>
      </c>
      <c r="I1" s="65" t="s">
        <v>1275</v>
      </c>
      <c r="J1" s="5" t="s">
        <v>1277</v>
      </c>
      <c r="K1" s="5" t="s">
        <v>1288</v>
      </c>
      <c r="L1" s="5" t="s">
        <v>1289</v>
      </c>
      <c r="M1" s="5"/>
      <c r="N1" s="66" t="s">
        <v>1282</v>
      </c>
      <c r="O1" s="66"/>
      <c r="P1" s="66"/>
      <c r="Q1" s="66"/>
      <c r="W1" s="16" t="s">
        <v>1271</v>
      </c>
      <c r="AI1" s="16" t="s">
        <v>1281</v>
      </c>
    </row>
    <row r="2" spans="1:35" ht="15">
      <c r="A2" s="5">
        <f>main!B2</f>
        <v>2025</v>
      </c>
      <c r="B2" s="1">
        <v>0</v>
      </c>
      <c r="C2" s="39">
        <f>main!B4</f>
        <v>16739977</v>
      </c>
      <c r="D2" s="4">
        <f>C2*$S$16</f>
        <v>669599.07999999996</v>
      </c>
      <c r="E2" s="4">
        <f t="shared" ref="E2:E22" si="0">C2*$S$17</f>
        <v>167399.76999999999</v>
      </c>
      <c r="F2" s="154">
        <f>main!B16</f>
        <v>0.1</v>
      </c>
      <c r="G2" s="117">
        <f>O2</f>
        <v>183776</v>
      </c>
      <c r="H2" s="124">
        <f>G2/C2</f>
        <v>1.0978270758675475E-2</v>
      </c>
      <c r="I2" s="117">
        <f>K2</f>
        <v>183776</v>
      </c>
      <c r="J2" s="124">
        <f t="shared" ref="J2:J22" si="1">I2/$C2</f>
        <v>1.0978270758675475E-2</v>
      </c>
      <c r="K2" s="123">
        <f>G2</f>
        <v>183776</v>
      </c>
      <c r="L2" s="124">
        <f>K2/$C2</f>
        <v>1.0978270758675475E-2</v>
      </c>
      <c r="M2" s="128"/>
      <c r="N2" t="s">
        <v>1359</v>
      </c>
      <c r="O2" s="183">
        <v>183776</v>
      </c>
      <c r="P2" s="126"/>
      <c r="Q2" s="12"/>
      <c r="S2" s="131"/>
      <c r="W2" t="s">
        <v>1273</v>
      </c>
    </row>
    <row r="3" spans="1:35">
      <c r="A3" s="1">
        <f>A2+1</f>
        <v>2026</v>
      </c>
      <c r="B3" s="1">
        <v>1</v>
      </c>
      <c r="C3" s="4">
        <f>C2+D2-E2</f>
        <v>17242176.309999999</v>
      </c>
      <c r="D3" s="4">
        <f t="shared" ref="D3:D22" si="2">C3*$S$16</f>
        <v>689687.05239999993</v>
      </c>
      <c r="E3" s="4">
        <f t="shared" si="0"/>
        <v>172421.76309999998</v>
      </c>
      <c r="F3" s="126">
        <f>F2</f>
        <v>0.1</v>
      </c>
      <c r="G3" s="117">
        <f>G2+$F$2*D2</f>
        <v>250735.908</v>
      </c>
      <c r="H3" s="124">
        <f t="shared" ref="H3:H22" si="3">G3/C3</f>
        <v>1.4542010445315995E-2</v>
      </c>
      <c r="I3" s="117">
        <f t="shared" ref="I3:I22" si="4">I2+C3-C2</f>
        <v>685975.30999999866</v>
      </c>
      <c r="J3" s="124">
        <f t="shared" si="1"/>
        <v>3.9784728891917864E-2</v>
      </c>
      <c r="K3" s="4">
        <f>K2+($K$8-$K$2)/6</f>
        <v>433080</v>
      </c>
      <c r="L3" s="124">
        <f t="shared" ref="L3:L22" si="5">K3/C3</f>
        <v>2.5117478919921801E-2</v>
      </c>
      <c r="M3" s="128"/>
      <c r="W3" t="s">
        <v>1272</v>
      </c>
    </row>
    <row r="4" spans="1:35">
      <c r="A4" s="1">
        <f t="shared" ref="A4:A22" si="6">A3+1</f>
        <v>2027</v>
      </c>
      <c r="B4" s="1">
        <v>2</v>
      </c>
      <c r="C4" s="4">
        <f t="shared" ref="C4:C22" si="7">C3+D3-E3</f>
        <v>17759441.599300001</v>
      </c>
      <c r="D4" s="4">
        <f t="shared" si="2"/>
        <v>710377.66397200001</v>
      </c>
      <c r="E4" s="4">
        <f t="shared" si="0"/>
        <v>177594.415993</v>
      </c>
      <c r="F4" s="126">
        <f t="shared" ref="F4:F22" si="8">F3</f>
        <v>0.1</v>
      </c>
      <c r="G4" s="117">
        <f t="shared" ref="G4:G22" si="9">G3+$F$2*D3</f>
        <v>319704.61323999998</v>
      </c>
      <c r="H4" s="124">
        <f t="shared" si="3"/>
        <v>1.8001951888656303E-2</v>
      </c>
      <c r="I4" s="117">
        <f t="shared" si="4"/>
        <v>1203240.5993000008</v>
      </c>
      <c r="J4" s="124">
        <f t="shared" si="1"/>
        <v>6.775216397273591E-2</v>
      </c>
      <c r="K4" s="4">
        <f>K3+($K$8-$K$2)/6</f>
        <v>682384</v>
      </c>
      <c r="L4" s="124">
        <f t="shared" si="5"/>
        <v>3.8423730621513268E-2</v>
      </c>
      <c r="M4" s="128"/>
    </row>
    <row r="5" spans="1:35">
      <c r="A5" s="1">
        <f t="shared" si="6"/>
        <v>2028</v>
      </c>
      <c r="B5" s="1">
        <v>3</v>
      </c>
      <c r="C5" s="4">
        <f t="shared" si="7"/>
        <v>18292224.847279001</v>
      </c>
      <c r="D5" s="4">
        <f t="shared" si="2"/>
        <v>731688.99389116</v>
      </c>
      <c r="E5" s="4">
        <f t="shared" si="0"/>
        <v>182922.24847279</v>
      </c>
      <c r="F5" s="126">
        <f t="shared" si="8"/>
        <v>0.1</v>
      </c>
      <c r="G5" s="117">
        <f t="shared" si="9"/>
        <v>390742.37963719998</v>
      </c>
      <c r="H5" s="124">
        <f t="shared" si="3"/>
        <v>2.1361118338501267E-2</v>
      </c>
      <c r="I5" s="117">
        <f t="shared" si="4"/>
        <v>1736023.847279001</v>
      </c>
      <c r="J5" s="124">
        <f t="shared" si="1"/>
        <v>9.4905013565763016E-2</v>
      </c>
      <c r="K5" s="4">
        <f>K4+($K$8-$K$2)/6</f>
        <v>931688</v>
      </c>
      <c r="L5" s="124">
        <f t="shared" si="5"/>
        <v>5.0933552795169701E-2</v>
      </c>
      <c r="M5" s="128"/>
    </row>
    <row r="6" spans="1:35">
      <c r="A6" s="1">
        <f t="shared" si="6"/>
        <v>2029</v>
      </c>
      <c r="B6" s="1">
        <v>4</v>
      </c>
      <c r="C6" s="4">
        <f t="shared" si="7"/>
        <v>18840991.592697371</v>
      </c>
      <c r="D6" s="4">
        <f t="shared" si="2"/>
        <v>753639.66370789486</v>
      </c>
      <c r="E6" s="4">
        <f t="shared" si="0"/>
        <v>188409.91592697371</v>
      </c>
      <c r="F6" s="126">
        <f t="shared" si="8"/>
        <v>0.1</v>
      </c>
      <c r="G6" s="117">
        <f t="shared" si="9"/>
        <v>463911.27902631601</v>
      </c>
      <c r="H6" s="124">
        <f t="shared" si="3"/>
        <v>2.4622444988836183E-2</v>
      </c>
      <c r="I6" s="117">
        <f t="shared" si="4"/>
        <v>2284790.5926973708</v>
      </c>
      <c r="J6" s="124">
        <f t="shared" si="1"/>
        <v>0.12126700346190583</v>
      </c>
      <c r="K6" s="4">
        <f>K5+($K$8-$K$2)/6</f>
        <v>1180992</v>
      </c>
      <c r="L6" s="124">
        <f t="shared" si="5"/>
        <v>6.2682051217396853E-2</v>
      </c>
      <c r="M6" s="128"/>
    </row>
    <row r="7" spans="1:35">
      <c r="A7" s="1">
        <f t="shared" si="6"/>
        <v>2030</v>
      </c>
      <c r="B7" s="1">
        <v>5</v>
      </c>
      <c r="C7" s="4">
        <f t="shared" si="7"/>
        <v>19406221.34047829</v>
      </c>
      <c r="D7" s="4">
        <f t="shared" si="2"/>
        <v>776248.85361913161</v>
      </c>
      <c r="E7" s="4">
        <f t="shared" si="0"/>
        <v>194062.2134047829</v>
      </c>
      <c r="F7" s="126">
        <f t="shared" si="8"/>
        <v>0.1</v>
      </c>
      <c r="G7" s="117">
        <f t="shared" si="9"/>
        <v>539275.24539710546</v>
      </c>
      <c r="H7" s="124">
        <f t="shared" si="3"/>
        <v>2.7788781542559402E-2</v>
      </c>
      <c r="I7" s="117">
        <f t="shared" si="4"/>
        <v>2850020.3404782899</v>
      </c>
      <c r="J7" s="124">
        <f t="shared" si="1"/>
        <v>0.14686116840961722</v>
      </c>
      <c r="K7" s="4">
        <f>K6+($K$8-$K$2)/6</f>
        <v>1430296</v>
      </c>
      <c r="L7" s="124">
        <f t="shared" si="5"/>
        <v>7.3702962308104261E-2</v>
      </c>
      <c r="M7" s="128"/>
    </row>
    <row r="8" spans="1:35" ht="15">
      <c r="A8" s="1">
        <f t="shared" si="6"/>
        <v>2031</v>
      </c>
      <c r="B8" s="1">
        <v>6</v>
      </c>
      <c r="C8" s="4">
        <f t="shared" si="7"/>
        <v>19988407.98069264</v>
      </c>
      <c r="D8" s="4">
        <f t="shared" si="2"/>
        <v>799536.31922770559</v>
      </c>
      <c r="E8" s="4">
        <f t="shared" si="0"/>
        <v>199884.0798069264</v>
      </c>
      <c r="F8" s="126">
        <f t="shared" si="8"/>
        <v>0.1</v>
      </c>
      <c r="G8" s="117">
        <f t="shared" si="9"/>
        <v>616900.13075901859</v>
      </c>
      <c r="H8" s="124">
        <f t="shared" si="3"/>
        <v>3.0862894701513977E-2</v>
      </c>
      <c r="I8" s="117">
        <f t="shared" si="4"/>
        <v>3432206.9806926399</v>
      </c>
      <c r="J8" s="124">
        <f t="shared" si="1"/>
        <v>0.17170987224234688</v>
      </c>
      <c r="K8" s="36">
        <v>1679600</v>
      </c>
      <c r="L8" s="124">
        <f t="shared" si="5"/>
        <v>8.4028703117445494E-2</v>
      </c>
      <c r="M8" s="128"/>
    </row>
    <row r="9" spans="1:35">
      <c r="A9" s="1">
        <f t="shared" si="6"/>
        <v>2032</v>
      </c>
      <c r="B9" s="1">
        <v>7</v>
      </c>
      <c r="C9" s="4">
        <f t="shared" si="7"/>
        <v>20588060.220113419</v>
      </c>
      <c r="D9" s="4">
        <f t="shared" si="2"/>
        <v>823522.4088045368</v>
      </c>
      <c r="E9" s="4">
        <f t="shared" si="0"/>
        <v>205880.6022011342</v>
      </c>
      <c r="F9" s="126">
        <f t="shared" si="8"/>
        <v>0.1</v>
      </c>
      <c r="G9" s="117">
        <f t="shared" si="9"/>
        <v>696853.76268178911</v>
      </c>
      <c r="H9" s="124">
        <f t="shared" si="3"/>
        <v>3.3847470583994149E-2</v>
      </c>
      <c r="I9" s="117">
        <f t="shared" si="4"/>
        <v>4031859.220113419</v>
      </c>
      <c r="J9" s="124">
        <f t="shared" si="1"/>
        <v>0.19583482741975425</v>
      </c>
      <c r="K9" s="4">
        <f>K8+($K$13-$K$8)/5</f>
        <v>2186534.6</v>
      </c>
      <c r="L9" s="124">
        <f t="shared" si="5"/>
        <v>0.10620401225871072</v>
      </c>
      <c r="M9" s="128"/>
    </row>
    <row r="10" spans="1:35">
      <c r="A10" s="1">
        <f t="shared" si="6"/>
        <v>2033</v>
      </c>
      <c r="B10" s="1">
        <v>8</v>
      </c>
      <c r="C10" s="4">
        <f t="shared" si="7"/>
        <v>21205702.026716821</v>
      </c>
      <c r="D10" s="4">
        <f t="shared" si="2"/>
        <v>848228.08106867282</v>
      </c>
      <c r="E10" s="4">
        <f t="shared" si="0"/>
        <v>212057.02026716821</v>
      </c>
      <c r="F10" s="126">
        <f t="shared" si="8"/>
        <v>0.1</v>
      </c>
      <c r="G10" s="117">
        <f t="shared" si="9"/>
        <v>779206.00356224284</v>
      </c>
      <c r="H10" s="124">
        <f t="shared" si="3"/>
        <v>3.6745117071838987E-2</v>
      </c>
      <c r="I10" s="117">
        <f t="shared" si="4"/>
        <v>4649501.0267168209</v>
      </c>
      <c r="J10" s="124">
        <f t="shared" si="1"/>
        <v>0.21925711399976139</v>
      </c>
      <c r="K10" s="4">
        <f>K9+($K$13-$K$8)/5</f>
        <v>2693469.2</v>
      </c>
      <c r="L10" s="124">
        <f t="shared" si="5"/>
        <v>0.12701627121830389</v>
      </c>
      <c r="M10" s="128"/>
    </row>
    <row r="11" spans="1:35">
      <c r="A11" s="1">
        <f t="shared" si="6"/>
        <v>2034</v>
      </c>
      <c r="B11" s="1">
        <v>9</v>
      </c>
      <c r="C11" s="4">
        <f t="shared" si="7"/>
        <v>21841873.087518323</v>
      </c>
      <c r="D11" s="4">
        <f t="shared" si="2"/>
        <v>873674.92350073298</v>
      </c>
      <c r="E11" s="4">
        <f t="shared" si="0"/>
        <v>218418.73087518325</v>
      </c>
      <c r="F11" s="126">
        <f t="shared" si="8"/>
        <v>0.1</v>
      </c>
      <c r="G11" s="117">
        <f t="shared" si="9"/>
        <v>864028.81166911009</v>
      </c>
      <c r="H11" s="124">
        <f t="shared" si="3"/>
        <v>3.955836608916407E-2</v>
      </c>
      <c r="I11" s="117">
        <f t="shared" si="4"/>
        <v>5285672.0875183232</v>
      </c>
      <c r="J11" s="124">
        <f t="shared" si="1"/>
        <v>0.24199719805802067</v>
      </c>
      <c r="K11" s="4">
        <f>K10+($K$13-$K$8)/5</f>
        <v>3200403.8000000003</v>
      </c>
      <c r="L11" s="124">
        <f t="shared" si="5"/>
        <v>0.14652606885756933</v>
      </c>
      <c r="M11" s="128"/>
    </row>
    <row r="12" spans="1:35">
      <c r="A12" s="1">
        <f t="shared" si="6"/>
        <v>2035</v>
      </c>
      <c r="B12" s="1">
        <v>10</v>
      </c>
      <c r="C12" s="4">
        <f t="shared" si="7"/>
        <v>22497129.280143872</v>
      </c>
      <c r="D12" s="4">
        <f t="shared" si="2"/>
        <v>899885.17120575486</v>
      </c>
      <c r="E12" s="4">
        <f t="shared" si="0"/>
        <v>224971.29280143871</v>
      </c>
      <c r="F12" s="126">
        <f t="shared" si="8"/>
        <v>0.1</v>
      </c>
      <c r="G12" s="117">
        <f t="shared" si="9"/>
        <v>951396.30401918339</v>
      </c>
      <c r="H12" s="124">
        <f t="shared" si="3"/>
        <v>4.2289675814722399E-2</v>
      </c>
      <c r="I12" s="117">
        <f t="shared" si="4"/>
        <v>5940928.2801438719</v>
      </c>
      <c r="J12" s="124">
        <f t="shared" si="1"/>
        <v>0.26407494957089384</v>
      </c>
      <c r="K12" s="4">
        <f>K11+($K$13-$K$8)/5</f>
        <v>3707338.4000000004</v>
      </c>
      <c r="L12" s="124">
        <f t="shared" si="5"/>
        <v>0.16479162091459038</v>
      </c>
      <c r="M12" s="128"/>
    </row>
    <row r="13" spans="1:35" s="160" customFormat="1" ht="15">
      <c r="A13" s="152">
        <f t="shared" si="6"/>
        <v>2036</v>
      </c>
      <c r="B13" s="152">
        <v>11</v>
      </c>
      <c r="C13" s="155">
        <f t="shared" si="7"/>
        <v>23172043.158548187</v>
      </c>
      <c r="D13" s="155">
        <f t="shared" si="2"/>
        <v>926881.72634192754</v>
      </c>
      <c r="E13" s="155">
        <f t="shared" si="0"/>
        <v>231720.43158548189</v>
      </c>
      <c r="F13" s="156">
        <f t="shared" si="8"/>
        <v>0.1</v>
      </c>
      <c r="G13" s="157">
        <f t="shared" si="9"/>
        <v>1041384.8211397589</v>
      </c>
      <c r="H13" s="158">
        <f t="shared" si="3"/>
        <v>4.4941432829827571E-2</v>
      </c>
      <c r="I13" s="157">
        <f t="shared" si="4"/>
        <v>6615842.1585481875</v>
      </c>
      <c r="J13" s="158">
        <f t="shared" si="1"/>
        <v>0.28550965977756682</v>
      </c>
      <c r="K13" s="155">
        <v>4214273</v>
      </c>
      <c r="L13" s="158">
        <f t="shared" si="5"/>
        <v>0.18186885684464776</v>
      </c>
      <c r="M13" s="159"/>
    </row>
    <row r="14" spans="1:35">
      <c r="A14" s="1">
        <f t="shared" si="6"/>
        <v>2037</v>
      </c>
      <c r="B14" s="1">
        <v>12</v>
      </c>
      <c r="C14" s="4">
        <f t="shared" si="7"/>
        <v>23867204.453304633</v>
      </c>
      <c r="D14" s="4">
        <f t="shared" si="2"/>
        <v>954688.17813218536</v>
      </c>
      <c r="E14" s="4">
        <f t="shared" si="0"/>
        <v>238672.04453304634</v>
      </c>
      <c r="F14" s="126">
        <f t="shared" si="8"/>
        <v>0.1</v>
      </c>
      <c r="G14" s="117">
        <f t="shared" si="9"/>
        <v>1134072.9937739517</v>
      </c>
      <c r="H14" s="124">
        <f t="shared" si="3"/>
        <v>4.7515954203716092E-2</v>
      </c>
      <c r="I14" s="117">
        <f t="shared" si="4"/>
        <v>7311003.4533046335</v>
      </c>
      <c r="J14" s="124">
        <f t="shared" si="1"/>
        <v>0.30632005803647261</v>
      </c>
      <c r="K14" s="4">
        <f>K13*(1+(K13-K12)/K12)</f>
        <v>4790524.9001626065</v>
      </c>
      <c r="L14" s="124">
        <f t="shared" si="5"/>
        <v>0.20071579432501632</v>
      </c>
      <c r="M14" s="128"/>
    </row>
    <row r="15" spans="1:35">
      <c r="A15" s="1">
        <f t="shared" si="6"/>
        <v>2038</v>
      </c>
      <c r="B15" s="1">
        <v>13</v>
      </c>
      <c r="C15" s="4">
        <f t="shared" si="7"/>
        <v>24583220.58690377</v>
      </c>
      <c r="D15" s="4">
        <f t="shared" si="2"/>
        <v>983328.82347615075</v>
      </c>
      <c r="E15" s="4">
        <f t="shared" si="0"/>
        <v>245832.20586903769</v>
      </c>
      <c r="F15" s="126">
        <f t="shared" si="8"/>
        <v>0.1</v>
      </c>
      <c r="G15" s="117">
        <f t="shared" si="9"/>
        <v>1229541.8115871702</v>
      </c>
      <c r="H15" s="124">
        <f t="shared" si="3"/>
        <v>5.0015489518170968E-2</v>
      </c>
      <c r="I15" s="117">
        <f t="shared" si="4"/>
        <v>8027019.5869037695</v>
      </c>
      <c r="J15" s="124">
        <f t="shared" si="1"/>
        <v>0.32652432819075006</v>
      </c>
      <c r="K15" s="4">
        <f t="shared" ref="K15:K22" si="10">K14*(1+(K14-K13)/K13)</f>
        <v>5445572.4199827472</v>
      </c>
      <c r="L15" s="124">
        <f t="shared" si="5"/>
        <v>0.2215158262414067</v>
      </c>
      <c r="M15" s="128"/>
    </row>
    <row r="16" spans="1:35">
      <c r="A16" s="1">
        <f t="shared" si="6"/>
        <v>2039</v>
      </c>
      <c r="B16" s="1">
        <v>14</v>
      </c>
      <c r="C16" s="4">
        <f t="shared" si="7"/>
        <v>25320717.204510882</v>
      </c>
      <c r="D16" s="4">
        <f t="shared" si="2"/>
        <v>1012828.6881804353</v>
      </c>
      <c r="E16" s="4">
        <f t="shared" si="0"/>
        <v>253207.17204510883</v>
      </c>
      <c r="F16" s="126">
        <f t="shared" si="8"/>
        <v>0.1</v>
      </c>
      <c r="G16" s="117">
        <f t="shared" si="9"/>
        <v>1327874.6939347852</v>
      </c>
      <c r="H16" s="124">
        <f t="shared" si="3"/>
        <v>5.2442222833175692E-2</v>
      </c>
      <c r="I16" s="117">
        <f t="shared" si="4"/>
        <v>8764516.2045108825</v>
      </c>
      <c r="J16" s="124">
        <f t="shared" si="1"/>
        <v>0.3461401244570389</v>
      </c>
      <c r="K16" s="4">
        <f t="shared" si="10"/>
        <v>6190189.9268429196</v>
      </c>
      <c r="L16" s="124">
        <f t="shared" si="5"/>
        <v>0.24447135035101367</v>
      </c>
      <c r="M16" s="128"/>
      <c r="P16" s="182">
        <v>0.1</v>
      </c>
      <c r="Q16" t="s">
        <v>1283</v>
      </c>
      <c r="S16" s="182">
        <v>0.04</v>
      </c>
      <c r="T16" t="s">
        <v>1286</v>
      </c>
    </row>
    <row r="17" spans="1:20">
      <c r="A17" s="1">
        <f t="shared" si="6"/>
        <v>2040</v>
      </c>
      <c r="B17" s="1">
        <v>15</v>
      </c>
      <c r="C17" s="4">
        <f t="shared" si="7"/>
        <v>26080338.72064621</v>
      </c>
      <c r="D17" s="4">
        <f t="shared" si="2"/>
        <v>1043213.5488258484</v>
      </c>
      <c r="E17" s="4">
        <f t="shared" si="0"/>
        <v>260803.3872064621</v>
      </c>
      <c r="F17" s="126">
        <f t="shared" si="8"/>
        <v>0.1</v>
      </c>
      <c r="G17" s="117">
        <f t="shared" si="9"/>
        <v>1429157.5627528287</v>
      </c>
      <c r="H17" s="124">
        <f t="shared" si="3"/>
        <v>5.47982745953162E-2</v>
      </c>
      <c r="I17" s="117">
        <f t="shared" si="4"/>
        <v>9524137.72064621</v>
      </c>
      <c r="J17" s="124">
        <f t="shared" si="1"/>
        <v>0.36518458685149408</v>
      </c>
      <c r="K17" s="4">
        <f t="shared" si="10"/>
        <v>7036625.0552056665</v>
      </c>
      <c r="L17" s="124">
        <f t="shared" si="5"/>
        <v>0.26980573874353864</v>
      </c>
      <c r="M17" s="128"/>
      <c r="P17" s="182">
        <v>0.5</v>
      </c>
      <c r="Q17" t="s">
        <v>1285</v>
      </c>
      <c r="S17" s="182">
        <v>0.01</v>
      </c>
      <c r="T17" t="s">
        <v>1287</v>
      </c>
    </row>
    <row r="18" spans="1:20">
      <c r="A18" s="1">
        <f t="shared" si="6"/>
        <v>2041</v>
      </c>
      <c r="B18" s="1">
        <v>16</v>
      </c>
      <c r="C18" s="4">
        <f t="shared" si="7"/>
        <v>26862748.882265598</v>
      </c>
      <c r="D18" s="4">
        <f t="shared" si="2"/>
        <v>1074509.9552906239</v>
      </c>
      <c r="E18" s="4">
        <f t="shared" si="0"/>
        <v>268627.48882265599</v>
      </c>
      <c r="F18" s="126">
        <f t="shared" si="8"/>
        <v>0.1</v>
      </c>
      <c r="G18" s="117">
        <f t="shared" si="9"/>
        <v>1533478.9176354136</v>
      </c>
      <c r="H18" s="124">
        <f t="shared" si="3"/>
        <v>5.7085703490598258E-2</v>
      </c>
      <c r="I18" s="117">
        <f t="shared" si="4"/>
        <v>10306547.882265598</v>
      </c>
      <c r="J18" s="124">
        <f t="shared" si="1"/>
        <v>0.38367435616649914</v>
      </c>
      <c r="K18" s="4">
        <f t="shared" si="10"/>
        <v>7998800.1584308418</v>
      </c>
      <c r="L18" s="124">
        <f t="shared" si="5"/>
        <v>0.29776551139602603</v>
      </c>
      <c r="M18" s="128"/>
      <c r="P18" s="182">
        <v>1</v>
      </c>
      <c r="Q18" t="s">
        <v>1284</v>
      </c>
    </row>
    <row r="19" spans="1:20">
      <c r="A19" s="1">
        <f t="shared" si="6"/>
        <v>2042</v>
      </c>
      <c r="B19" s="1">
        <v>17</v>
      </c>
      <c r="C19" s="4">
        <f t="shared" si="7"/>
        <v>27668631.348733563</v>
      </c>
      <c r="D19" s="4">
        <f t="shared" si="2"/>
        <v>1106745.2539493425</v>
      </c>
      <c r="E19" s="4">
        <f t="shared" si="0"/>
        <v>276686.31348733563</v>
      </c>
      <c r="F19" s="126">
        <f t="shared" si="8"/>
        <v>0.1</v>
      </c>
      <c r="G19" s="117">
        <f t="shared" si="9"/>
        <v>1640929.9131644759</v>
      </c>
      <c r="H19" s="124">
        <f t="shared" si="3"/>
        <v>5.9306508243299277E-2</v>
      </c>
      <c r="I19" s="117">
        <f t="shared" si="4"/>
        <v>11112430.348733559</v>
      </c>
      <c r="J19" s="124">
        <f t="shared" si="1"/>
        <v>0.40162558851116403</v>
      </c>
      <c r="K19" s="4">
        <f t="shared" si="10"/>
        <v>9092541.3067420051</v>
      </c>
      <c r="L19" s="124">
        <f t="shared" si="5"/>
        <v>0.32862273497160838</v>
      </c>
      <c r="M19" s="128"/>
    </row>
    <row r="20" spans="1:20">
      <c r="A20" s="1">
        <f t="shared" si="6"/>
        <v>2043</v>
      </c>
      <c r="B20" s="1">
        <v>18</v>
      </c>
      <c r="C20" s="4">
        <f t="shared" si="7"/>
        <v>28498690.289195571</v>
      </c>
      <c r="D20" s="4">
        <f t="shared" si="2"/>
        <v>1139947.611567823</v>
      </c>
      <c r="E20" s="4">
        <f t="shared" si="0"/>
        <v>284986.90289195575</v>
      </c>
      <c r="F20" s="126">
        <f t="shared" si="8"/>
        <v>0.1</v>
      </c>
      <c r="G20" s="117">
        <f t="shared" si="9"/>
        <v>1751604.4385594102</v>
      </c>
      <c r="H20" s="124">
        <f t="shared" si="3"/>
        <v>6.1462629362426482E-2</v>
      </c>
      <c r="I20" s="117">
        <f t="shared" si="4"/>
        <v>11942489.289195564</v>
      </c>
      <c r="J20" s="124">
        <f t="shared" si="1"/>
        <v>0.41905396942831447</v>
      </c>
      <c r="K20" s="4">
        <f t="shared" si="10"/>
        <v>10335838.597951442</v>
      </c>
      <c r="L20" s="124">
        <f t="shared" si="5"/>
        <v>0.3626776702040222</v>
      </c>
      <c r="M20" s="128"/>
    </row>
    <row r="21" spans="1:20" ht="15">
      <c r="A21" s="1">
        <f t="shared" si="6"/>
        <v>2044</v>
      </c>
      <c r="B21" s="1">
        <v>19</v>
      </c>
      <c r="C21" s="4">
        <f t="shared" si="7"/>
        <v>29353650.997871436</v>
      </c>
      <c r="D21" s="4">
        <f t="shared" si="2"/>
        <v>1174146.0399148574</v>
      </c>
      <c r="E21" s="4">
        <f t="shared" si="0"/>
        <v>293536.50997871434</v>
      </c>
      <c r="F21" s="126">
        <f t="shared" si="8"/>
        <v>0.1</v>
      </c>
      <c r="G21" s="117">
        <f t="shared" si="9"/>
        <v>1865599.1997161924</v>
      </c>
      <c r="H21" s="124">
        <f t="shared" si="3"/>
        <v>6.3555950837307265E-2</v>
      </c>
      <c r="I21" s="117">
        <f t="shared" si="4"/>
        <v>12797449.997871425</v>
      </c>
      <c r="J21" s="124">
        <f t="shared" si="1"/>
        <v>0.43597472760030515</v>
      </c>
      <c r="K21" s="4">
        <f t="shared" si="10"/>
        <v>11749142.062592562</v>
      </c>
      <c r="L21" s="124">
        <f t="shared" si="5"/>
        <v>0.40026169362865782</v>
      </c>
      <c r="M21" s="128"/>
      <c r="O21" s="36"/>
      <c r="P21" s="153"/>
      <c r="S21" s="36"/>
    </row>
    <row r="22" spans="1:20" ht="15">
      <c r="A22" s="1">
        <f t="shared" si="6"/>
        <v>2045</v>
      </c>
      <c r="B22" s="1">
        <v>20</v>
      </c>
      <c r="C22" s="4">
        <f t="shared" si="7"/>
        <v>30234260.527807578</v>
      </c>
      <c r="D22" s="4">
        <f t="shared" si="2"/>
        <v>1209370.4211123032</v>
      </c>
      <c r="E22" s="4">
        <f t="shared" si="0"/>
        <v>302342.60527807579</v>
      </c>
      <c r="F22" s="126">
        <f t="shared" si="8"/>
        <v>0.1</v>
      </c>
      <c r="G22" s="117">
        <f t="shared" si="9"/>
        <v>1983013.8037076781</v>
      </c>
      <c r="H22" s="124">
        <f t="shared" si="3"/>
        <v>6.5588301783793462E-2</v>
      </c>
      <c r="I22" s="117">
        <f t="shared" si="4"/>
        <v>13678059.527807571</v>
      </c>
      <c r="J22" s="124">
        <f t="shared" si="1"/>
        <v>0.45240264815563619</v>
      </c>
      <c r="K22" s="4">
        <f t="shared" si="10"/>
        <v>13355698.03057313</v>
      </c>
      <c r="L22" s="124">
        <f t="shared" si="5"/>
        <v>0.44174052209047399</v>
      </c>
      <c r="M22" s="128"/>
      <c r="O22" s="36"/>
      <c r="P22" s="153"/>
      <c r="S22" s="36"/>
    </row>
    <row r="23" spans="1:20">
      <c r="P23" s="126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R45"/>
  <sheetViews>
    <sheetView zoomScale="90" zoomScaleNormal="90" workbookViewId="0">
      <selection activeCell="B34" sqref="B34"/>
    </sheetView>
  </sheetViews>
  <sheetFormatPr defaultRowHeight="15"/>
  <cols>
    <col min="1" max="1" width="9" style="78"/>
    <col min="2" max="2" width="9.875" style="78" bestFit="1" customWidth="1"/>
    <col min="3" max="3" width="13.625" style="1" bestFit="1" customWidth="1"/>
    <col min="4" max="4" width="14.25" style="284" customWidth="1"/>
    <col min="5" max="5" width="20.25" style="233" bestFit="1" customWidth="1"/>
    <col min="6" max="6" width="14.25" style="284" customWidth="1"/>
    <col min="7" max="7" width="17.375" style="233" bestFit="1" customWidth="1"/>
    <col min="8" max="9" width="12.125" style="1" customWidth="1"/>
    <col min="10" max="10" width="9" style="304"/>
    <col min="11" max="12" width="11" style="306" bestFit="1" customWidth="1"/>
    <col min="13" max="13" width="9" style="306"/>
    <col min="14" max="14" width="11" style="306" bestFit="1" customWidth="1"/>
    <col min="15" max="15" width="9" style="306"/>
    <col min="16" max="16" width="11" style="306" bestFit="1" customWidth="1"/>
    <col min="17" max="17" width="9" style="306"/>
    <col min="18" max="18" width="12.5" customWidth="1"/>
  </cols>
  <sheetData>
    <row r="1" spans="1:18" s="16" customFormat="1">
      <c r="A1" s="247" t="s">
        <v>1204</v>
      </c>
      <c r="B1" s="247" t="s">
        <v>0</v>
      </c>
      <c r="C1" s="291" t="s">
        <v>1189</v>
      </c>
      <c r="D1" s="292" t="s">
        <v>1483</v>
      </c>
      <c r="E1" s="291" t="s">
        <v>1477</v>
      </c>
      <c r="F1" s="292" t="s">
        <v>1484</v>
      </c>
      <c r="G1" s="291" t="s">
        <v>1478</v>
      </c>
      <c r="H1" s="5"/>
      <c r="I1" s="5"/>
      <c r="J1" s="293" t="s">
        <v>1469</v>
      </c>
      <c r="K1" s="305" t="s">
        <v>1470</v>
      </c>
      <c r="L1" s="305" t="s">
        <v>1471</v>
      </c>
      <c r="M1" s="305" t="s">
        <v>1474</v>
      </c>
      <c r="N1" s="305" t="s">
        <v>1472</v>
      </c>
      <c r="O1" s="305" t="s">
        <v>1475</v>
      </c>
      <c r="P1" s="305" t="s">
        <v>1473</v>
      </c>
      <c r="Q1" s="305" t="s">
        <v>1476</v>
      </c>
    </row>
    <row r="2" spans="1:18">
      <c r="A2" s="69">
        <f>main!B2</f>
        <v>2025</v>
      </c>
      <c r="B2" s="78">
        <v>0</v>
      </c>
      <c r="C2" s="313">
        <f>main!B4</f>
        <v>16739977</v>
      </c>
      <c r="D2" s="309">
        <f>main!B19</f>
        <v>265847</v>
      </c>
      <c r="E2" s="238">
        <f>D2/C2</f>
        <v>1.5880965666798707E-2</v>
      </c>
      <c r="F2" s="307">
        <f>main!B19</f>
        <v>265847</v>
      </c>
      <c r="G2" s="238">
        <f>F2/C2</f>
        <v>1.5880965666798707E-2</v>
      </c>
      <c r="H2" s="236"/>
      <c r="J2" s="294">
        <v>2025</v>
      </c>
      <c r="K2" s="295">
        <v>17401294</v>
      </c>
      <c r="L2" s="295">
        <v>348026</v>
      </c>
      <c r="M2" s="296">
        <f t="shared" ref="M2:M30" si="0">L2/$K2</f>
        <v>2.0000006896038879E-2</v>
      </c>
      <c r="N2" s="297">
        <v>429712</v>
      </c>
      <c r="O2" s="298">
        <f t="shared" ref="O2:O30" si="1">N2/$K2</f>
        <v>2.469425549617172E-2</v>
      </c>
      <c r="P2" s="297">
        <v>1062134</v>
      </c>
      <c r="Q2" s="298">
        <f t="shared" ref="Q2:Q17" si="2">P2/$K2</f>
        <v>6.1037644671712347E-2</v>
      </c>
    </row>
    <row r="3" spans="1:18">
      <c r="A3" s="78">
        <f>A2+1</f>
        <v>2026</v>
      </c>
      <c r="B3" s="78">
        <v>1</v>
      </c>
      <c r="C3" s="28">
        <f t="shared" ref="C3:C22" si="3">C2*K3/K2</f>
        <v>17645307.683729153</v>
      </c>
      <c r="D3" s="309">
        <f t="shared" ref="D3:D22" si="4">C3*E3</f>
        <v>557360.876011663</v>
      </c>
      <c r="E3" s="238">
        <f t="shared" ref="E3:E21" si="5">E2+($E$22-$E$2)/20</f>
        <v>3.1586917383458771E-2</v>
      </c>
      <c r="F3" s="307">
        <f t="shared" ref="F3:F22" si="6">C3*M3</f>
        <v>565608.49423502642</v>
      </c>
      <c r="G3" s="238">
        <f>F3/C3</f>
        <v>3.2054328797937452E-2</v>
      </c>
      <c r="H3" s="236"/>
      <c r="I3" s="4"/>
      <c r="J3" s="294">
        <v>2026</v>
      </c>
      <c r="K3" s="295">
        <v>18342390</v>
      </c>
      <c r="L3" s="295">
        <v>587953</v>
      </c>
      <c r="M3" s="296">
        <f t="shared" si="0"/>
        <v>3.2054328797937452E-2</v>
      </c>
      <c r="N3" s="297">
        <v>650679</v>
      </c>
      <c r="O3" s="298">
        <f t="shared" si="1"/>
        <v>3.5474057633710768E-2</v>
      </c>
      <c r="P3" s="297">
        <v>1699366</v>
      </c>
      <c r="Q3" s="298">
        <f t="shared" si="2"/>
        <v>9.2646923328966402E-2</v>
      </c>
      <c r="R3" s="31"/>
    </row>
    <row r="4" spans="1:18">
      <c r="A4" s="78">
        <f t="shared" ref="A4:A22" si="7">A3+1</f>
        <v>2027</v>
      </c>
      <c r="B4" s="221">
        <v>2</v>
      </c>
      <c r="C4" s="28">
        <f t="shared" si="3"/>
        <v>18584890.238674607</v>
      </c>
      <c r="D4" s="309">
        <f t="shared" si="4"/>
        <v>878932.78129771457</v>
      </c>
      <c r="E4" s="238">
        <f t="shared" si="5"/>
        <v>4.7292869100118838E-2</v>
      </c>
      <c r="F4" s="307">
        <f t="shared" si="6"/>
        <v>1035054.8961051403</v>
      </c>
      <c r="G4" s="238">
        <f t="shared" ref="G4:G21" si="8">F4/C4</f>
        <v>5.5693355344720932E-2</v>
      </c>
      <c r="H4" s="236"/>
      <c r="I4" s="4"/>
      <c r="J4" s="294">
        <v>2027</v>
      </c>
      <c r="K4" s="295">
        <v>19319091</v>
      </c>
      <c r="L4" s="295">
        <v>1075945</v>
      </c>
      <c r="M4" s="296">
        <f t="shared" si="0"/>
        <v>5.5693355344720932E-2</v>
      </c>
      <c r="N4" s="297">
        <v>924364</v>
      </c>
      <c r="O4" s="298">
        <f t="shared" si="1"/>
        <v>4.7847178731131812E-2</v>
      </c>
      <c r="P4" s="297">
        <v>2404288</v>
      </c>
      <c r="Q4" s="298">
        <f t="shared" si="2"/>
        <v>0.12445140405415556</v>
      </c>
      <c r="R4" s="31"/>
    </row>
    <row r="5" spans="1:18">
      <c r="A5" s="78">
        <f t="shared" si="7"/>
        <v>2028</v>
      </c>
      <c r="B5" s="221">
        <v>3</v>
      </c>
      <c r="C5" s="28">
        <f t="shared" si="3"/>
        <v>19557743.428812191</v>
      </c>
      <c r="D5" s="309">
        <f t="shared" si="4"/>
        <v>1232114.7738522743</v>
      </c>
      <c r="E5" s="238">
        <f t="shared" si="5"/>
        <v>6.2998820816778905E-2</v>
      </c>
      <c r="F5" s="307">
        <f t="shared" si="6"/>
        <v>1739408.2401658176</v>
      </c>
      <c r="G5" s="238">
        <f t="shared" si="8"/>
        <v>8.8937062013163842E-2</v>
      </c>
      <c r="H5" s="236"/>
      <c r="I5" s="4"/>
      <c r="J5" s="294">
        <v>2028</v>
      </c>
      <c r="K5" s="295">
        <v>20330377</v>
      </c>
      <c r="L5" s="295">
        <v>1808124</v>
      </c>
      <c r="M5" s="296">
        <f t="shared" si="0"/>
        <v>8.8937062013163842E-2</v>
      </c>
      <c r="N5" s="297">
        <v>1252857</v>
      </c>
      <c r="O5" s="298">
        <f t="shared" si="1"/>
        <v>6.1624877885933939E-2</v>
      </c>
      <c r="P5" s="297">
        <v>3180814</v>
      </c>
      <c r="Q5" s="298">
        <f t="shared" si="2"/>
        <v>0.15645622311873508</v>
      </c>
      <c r="R5" s="31"/>
    </row>
    <row r="6" spans="1:18">
      <c r="A6" s="78">
        <f t="shared" si="7"/>
        <v>2029</v>
      </c>
      <c r="B6" s="221">
        <v>4</v>
      </c>
      <c r="C6" s="28">
        <f t="shared" si="3"/>
        <v>20564194.332816631</v>
      </c>
      <c r="D6" s="309">
        <f t="shared" si="4"/>
        <v>1618500.2372977675</v>
      </c>
      <c r="E6" s="238">
        <f t="shared" si="5"/>
        <v>7.8704772533438966E-2</v>
      </c>
      <c r="F6" s="307">
        <f t="shared" si="6"/>
        <v>2673344.8399878768</v>
      </c>
      <c r="G6" s="238">
        <f t="shared" si="8"/>
        <v>0.12999997941673386</v>
      </c>
      <c r="H6" s="236"/>
      <c r="I6" s="4"/>
      <c r="J6" s="294">
        <v>2029</v>
      </c>
      <c r="K6" s="295">
        <v>21376588</v>
      </c>
      <c r="L6" s="295">
        <v>2778956</v>
      </c>
      <c r="M6" s="296">
        <f t="shared" si="0"/>
        <v>0.12999997941673386</v>
      </c>
      <c r="N6" s="297">
        <v>1636993</v>
      </c>
      <c r="O6" s="298">
        <f t="shared" si="1"/>
        <v>7.6578778615184057E-2</v>
      </c>
      <c r="P6" s="297">
        <v>4032090</v>
      </c>
      <c r="Q6" s="298">
        <f t="shared" si="2"/>
        <v>0.18862177630967111</v>
      </c>
      <c r="R6" s="31"/>
    </row>
    <row r="7" spans="1:18">
      <c r="A7" s="78">
        <f t="shared" si="7"/>
        <v>2030</v>
      </c>
      <c r="B7" s="221">
        <v>5</v>
      </c>
      <c r="C7" s="28">
        <f t="shared" si="3"/>
        <v>21604242.950687923</v>
      </c>
      <c r="D7" s="309">
        <f t="shared" si="4"/>
        <v>2039672.2238495431</v>
      </c>
      <c r="E7" s="238">
        <f t="shared" si="5"/>
        <v>9.4410724250099026E-2</v>
      </c>
      <c r="F7" s="307">
        <f t="shared" si="6"/>
        <v>3819674.7872223761</v>
      </c>
      <c r="G7" s="238">
        <f t="shared" si="8"/>
        <v>0.17680206596180451</v>
      </c>
      <c r="H7" s="236"/>
      <c r="I7" s="4"/>
      <c r="J7" s="294">
        <v>2030</v>
      </c>
      <c r="K7" s="295">
        <v>22457724</v>
      </c>
      <c r="L7" s="295">
        <v>3970572</v>
      </c>
      <c r="M7" s="296">
        <f t="shared" si="0"/>
        <v>0.17680206596180451</v>
      </c>
      <c r="N7" s="297">
        <v>2079108</v>
      </c>
      <c r="O7" s="298">
        <f t="shared" si="1"/>
        <v>9.2578749298014351E-2</v>
      </c>
      <c r="P7" s="297">
        <v>4964543</v>
      </c>
      <c r="Q7" s="298">
        <f t="shared" si="2"/>
        <v>0.22106171578206232</v>
      </c>
      <c r="R7" s="31"/>
    </row>
    <row r="8" spans="1:18">
      <c r="A8" s="78">
        <f t="shared" si="7"/>
        <v>2031</v>
      </c>
      <c r="B8" s="221">
        <v>6</v>
      </c>
      <c r="C8" s="28">
        <f t="shared" si="3"/>
        <v>22677889.282426067</v>
      </c>
      <c r="D8" s="309">
        <f t="shared" si="4"/>
        <v>2497213.78572295</v>
      </c>
      <c r="E8" s="238">
        <f t="shared" si="5"/>
        <v>0.11011667596675909</v>
      </c>
      <c r="F8" s="307">
        <f t="shared" si="6"/>
        <v>5158312.5652529635</v>
      </c>
      <c r="G8" s="238">
        <f t="shared" si="8"/>
        <v>0.22745999422663776</v>
      </c>
      <c r="H8" s="236"/>
      <c r="I8" s="4"/>
      <c r="J8" s="294">
        <v>2031</v>
      </c>
      <c r="K8" s="295">
        <v>23573785</v>
      </c>
      <c r="L8" s="295">
        <v>5362093</v>
      </c>
      <c r="M8" s="296">
        <f t="shared" si="0"/>
        <v>0.22745999422663776</v>
      </c>
      <c r="N8" s="297">
        <v>2580305</v>
      </c>
      <c r="O8" s="298">
        <f t="shared" si="1"/>
        <v>0.10945654251109867</v>
      </c>
      <c r="P8" s="297">
        <v>5979783</v>
      </c>
      <c r="Q8" s="298">
        <f t="shared" si="2"/>
        <v>0.25366240508259491</v>
      </c>
      <c r="R8" s="31"/>
    </row>
    <row r="9" spans="1:18">
      <c r="A9" s="78">
        <f t="shared" si="7"/>
        <v>2032</v>
      </c>
      <c r="B9" s="221">
        <v>7</v>
      </c>
      <c r="C9" s="28">
        <f t="shared" si="3"/>
        <v>23785133.328031067</v>
      </c>
      <c r="D9" s="309">
        <f t="shared" si="4"/>
        <v>2992707.9751333371</v>
      </c>
      <c r="E9" s="238">
        <f t="shared" si="5"/>
        <v>0.12582262768341915</v>
      </c>
      <c r="F9" s="307">
        <f t="shared" si="6"/>
        <v>6660818.683312403</v>
      </c>
      <c r="G9" s="238">
        <f t="shared" si="8"/>
        <v>0.28004125902723226</v>
      </c>
      <c r="H9" s="236"/>
      <c r="I9" s="4"/>
      <c r="J9" s="294">
        <v>2032</v>
      </c>
      <c r="K9" s="295">
        <v>24724771</v>
      </c>
      <c r="L9" s="295">
        <v>6923956</v>
      </c>
      <c r="M9" s="296">
        <f t="shared" si="0"/>
        <v>0.28004125902723226</v>
      </c>
      <c r="N9" s="297">
        <v>3141818</v>
      </c>
      <c r="O9" s="298">
        <f t="shared" si="1"/>
        <v>0.12707167237261774</v>
      </c>
      <c r="P9" s="297">
        <v>7082700</v>
      </c>
      <c r="Q9" s="298">
        <f t="shared" si="2"/>
        <v>0.28646170271910709</v>
      </c>
      <c r="R9" s="31"/>
    </row>
    <row r="10" spans="1:18">
      <c r="A10" s="78">
        <f t="shared" si="7"/>
        <v>2033</v>
      </c>
      <c r="B10" s="221">
        <v>8</v>
      </c>
      <c r="C10" s="28">
        <f t="shared" si="3"/>
        <v>24925975.087502919</v>
      </c>
      <c r="D10" s="309">
        <f t="shared" si="4"/>
        <v>3527737.8442960531</v>
      </c>
      <c r="E10" s="238">
        <f t="shared" si="5"/>
        <v>0.14152857940007921</v>
      </c>
      <c r="F10" s="307">
        <f t="shared" si="6"/>
        <v>8290711.3632196551</v>
      </c>
      <c r="G10" s="238">
        <f t="shared" si="8"/>
        <v>0.33261332140929367</v>
      </c>
      <c r="H10" s="236"/>
      <c r="I10" s="4"/>
      <c r="J10" s="294">
        <v>2033</v>
      </c>
      <c r="K10" s="295">
        <v>25910682</v>
      </c>
      <c r="L10" s="295">
        <v>8618238</v>
      </c>
      <c r="M10" s="296">
        <f t="shared" si="0"/>
        <v>0.33261332140929367</v>
      </c>
      <c r="N10" s="297">
        <v>3764735</v>
      </c>
      <c r="O10" s="298">
        <f t="shared" si="1"/>
        <v>0.14529663866045672</v>
      </c>
      <c r="P10" s="297">
        <v>8277416</v>
      </c>
      <c r="Q10" s="298">
        <f t="shared" si="2"/>
        <v>0.31945959585316974</v>
      </c>
      <c r="R10" s="31"/>
    </row>
    <row r="11" spans="1:18">
      <c r="A11" s="78">
        <f t="shared" si="7"/>
        <v>2034</v>
      </c>
      <c r="B11" s="221">
        <v>9</v>
      </c>
      <c r="C11" s="28">
        <f t="shared" si="3"/>
        <v>26100415.522837728</v>
      </c>
      <c r="D11" s="309">
        <f t="shared" si="4"/>
        <v>4103886.5966854533</v>
      </c>
      <c r="E11" s="238">
        <f t="shared" si="5"/>
        <v>0.15723453111673927</v>
      </c>
      <c r="F11" s="307">
        <f t="shared" si="6"/>
        <v>10002821.039995359</v>
      </c>
      <c r="G11" s="238">
        <f t="shared" si="8"/>
        <v>0.38324374687609641</v>
      </c>
      <c r="H11" s="236"/>
      <c r="I11" s="4"/>
      <c r="J11" s="294">
        <v>2034</v>
      </c>
      <c r="K11" s="295">
        <v>27131519</v>
      </c>
      <c r="L11" s="295">
        <v>10397985</v>
      </c>
      <c r="M11" s="296">
        <f t="shared" si="0"/>
        <v>0.38324374687609641</v>
      </c>
      <c r="N11" s="297">
        <v>4450204</v>
      </c>
      <c r="O11" s="298">
        <f t="shared" si="1"/>
        <v>0.16402340023792991</v>
      </c>
      <c r="P11" s="297">
        <v>9568097</v>
      </c>
      <c r="Q11" s="298">
        <f t="shared" si="2"/>
        <v>0.35265614873977386</v>
      </c>
      <c r="R11" s="31"/>
    </row>
    <row r="12" spans="1:18">
      <c r="A12" s="78">
        <f t="shared" si="7"/>
        <v>2035</v>
      </c>
      <c r="B12" s="221">
        <v>10</v>
      </c>
      <c r="C12" s="28">
        <f t="shared" si="3"/>
        <v>27308452.710043289</v>
      </c>
      <c r="D12" s="309">
        <f t="shared" si="4"/>
        <v>4722736.9971079389</v>
      </c>
      <c r="E12" s="238">
        <f t="shared" si="5"/>
        <v>0.17294048283339933</v>
      </c>
      <c r="F12" s="307">
        <f t="shared" si="6"/>
        <v>11742634.280520173</v>
      </c>
      <c r="G12" s="238">
        <f t="shared" si="8"/>
        <v>0.42999998590918181</v>
      </c>
      <c r="H12" s="236"/>
      <c r="I12" s="4"/>
      <c r="J12" s="294">
        <v>2035</v>
      </c>
      <c r="K12" s="295">
        <v>28387280</v>
      </c>
      <c r="L12" s="295">
        <v>12206530</v>
      </c>
      <c r="M12" s="296">
        <f t="shared" si="0"/>
        <v>0.42999998590918187</v>
      </c>
      <c r="N12" s="297">
        <v>5198482</v>
      </c>
      <c r="O12" s="298">
        <f t="shared" si="1"/>
        <v>0.18312716117923239</v>
      </c>
      <c r="P12" s="297">
        <v>10958946</v>
      </c>
      <c r="Q12" s="298">
        <f t="shared" si="2"/>
        <v>0.38605128775986991</v>
      </c>
      <c r="R12" s="31"/>
    </row>
    <row r="13" spans="1:18" s="233" customFormat="1">
      <c r="A13" s="230">
        <f t="shared" si="7"/>
        <v>2036</v>
      </c>
      <c r="B13" s="230">
        <v>11</v>
      </c>
      <c r="C13" s="28">
        <f t="shared" si="3"/>
        <v>28550087.611115705</v>
      </c>
      <c r="D13" s="309">
        <f t="shared" si="4"/>
        <v>5385872.2339288006</v>
      </c>
      <c r="E13" s="238">
        <f t="shared" si="5"/>
        <v>0.18864643455005939</v>
      </c>
      <c r="F13" s="307">
        <f t="shared" si="6"/>
        <v>13457091.227785073</v>
      </c>
      <c r="G13" s="238">
        <f t="shared" si="8"/>
        <v>0.47135026032444405</v>
      </c>
      <c r="H13" s="236"/>
      <c r="I13" s="231"/>
      <c r="J13" s="294">
        <v>2036</v>
      </c>
      <c r="K13" s="295">
        <v>29677966</v>
      </c>
      <c r="L13" s="295">
        <v>13988717</v>
      </c>
      <c r="M13" s="296">
        <f t="shared" si="0"/>
        <v>0.47135026032444405</v>
      </c>
      <c r="N13" s="297">
        <v>6001686</v>
      </c>
      <c r="O13" s="298">
        <f t="shared" si="1"/>
        <v>0.20222699897964705</v>
      </c>
      <c r="P13" s="297">
        <v>12454123</v>
      </c>
      <c r="Q13" s="298">
        <f t="shared" si="2"/>
        <v>0.41964206711470725</v>
      </c>
      <c r="R13" s="31"/>
    </row>
    <row r="14" spans="1:18">
      <c r="A14" s="78">
        <f t="shared" si="7"/>
        <v>2037</v>
      </c>
      <c r="B14" s="78">
        <v>12</v>
      </c>
      <c r="C14" s="28">
        <f t="shared" si="3"/>
        <v>29825320.226054974</v>
      </c>
      <c r="D14" s="309">
        <f t="shared" si="4"/>
        <v>6094875.3593633864</v>
      </c>
      <c r="E14" s="238">
        <f t="shared" si="5"/>
        <v>0.20435238626671945</v>
      </c>
      <c r="F14" s="307">
        <f t="shared" si="6"/>
        <v>15132333.365942787</v>
      </c>
      <c r="G14" s="238">
        <f t="shared" si="8"/>
        <v>0.50736532755559138</v>
      </c>
      <c r="H14" s="236"/>
      <c r="I14" s="4"/>
      <c r="J14" s="294">
        <v>2037</v>
      </c>
      <c r="K14" s="295">
        <v>31003577</v>
      </c>
      <c r="L14" s="295">
        <v>15730140</v>
      </c>
      <c r="M14" s="296">
        <f t="shared" si="0"/>
        <v>0.50736532755559138</v>
      </c>
      <c r="N14" s="297">
        <v>6887325</v>
      </c>
      <c r="O14" s="298">
        <f t="shared" si="1"/>
        <v>0.2221461413952332</v>
      </c>
      <c r="P14" s="297">
        <v>14058184</v>
      </c>
      <c r="Q14" s="298">
        <f t="shared" si="2"/>
        <v>0.45343748561657904</v>
      </c>
      <c r="R14" s="31"/>
    </row>
    <row r="15" spans="1:18">
      <c r="A15" s="78">
        <f t="shared" si="7"/>
        <v>2038</v>
      </c>
      <c r="B15" s="78">
        <v>13</v>
      </c>
      <c r="C15" s="28">
        <f t="shared" si="3"/>
        <v>31134151.516857199</v>
      </c>
      <c r="D15" s="309">
        <f t="shared" si="4"/>
        <v>6851329.6373223094</v>
      </c>
      <c r="E15" s="238">
        <f t="shared" si="5"/>
        <v>0.22005833798337951</v>
      </c>
      <c r="F15" s="307">
        <f t="shared" si="6"/>
        <v>16766261.619498471</v>
      </c>
      <c r="G15" s="238">
        <f t="shared" si="8"/>
        <v>0.53851673492436714</v>
      </c>
      <c r="H15" s="236"/>
      <c r="I15" s="4"/>
      <c r="J15" s="294">
        <v>2038</v>
      </c>
      <c r="K15" s="295">
        <v>32364114</v>
      </c>
      <c r="L15" s="295">
        <v>17428617</v>
      </c>
      <c r="M15" s="296">
        <f t="shared" si="0"/>
        <v>0.53851673492436714</v>
      </c>
      <c r="N15" s="297">
        <v>7828215</v>
      </c>
      <c r="O15" s="298">
        <f t="shared" si="1"/>
        <v>0.24187947799219839</v>
      </c>
      <c r="P15" s="297">
        <v>15775192</v>
      </c>
      <c r="Q15" s="298">
        <f t="shared" si="2"/>
        <v>0.48742851418704064</v>
      </c>
      <c r="R15" s="31"/>
    </row>
    <row r="16" spans="1:18">
      <c r="A16" s="78">
        <f t="shared" si="7"/>
        <v>2039</v>
      </c>
      <c r="B16" s="78">
        <v>14</v>
      </c>
      <c r="C16" s="28">
        <f t="shared" si="3"/>
        <v>32476579.559530176</v>
      </c>
      <c r="D16" s="309">
        <f t="shared" si="4"/>
        <v>7656817.7117394563</v>
      </c>
      <c r="E16" s="238">
        <f t="shared" si="5"/>
        <v>0.23576428970003957</v>
      </c>
      <c r="F16" s="307">
        <f t="shared" si="6"/>
        <v>18358231.4510637</v>
      </c>
      <c r="G16" s="238">
        <f t="shared" si="8"/>
        <v>0.56527601428631724</v>
      </c>
      <c r="H16" s="236"/>
      <c r="I16" s="4"/>
      <c r="J16" s="294">
        <v>2039</v>
      </c>
      <c r="K16" s="295">
        <v>33759575</v>
      </c>
      <c r="L16" s="295">
        <v>19083478</v>
      </c>
      <c r="M16" s="296">
        <f t="shared" si="0"/>
        <v>0.56527601428631724</v>
      </c>
      <c r="N16" s="297">
        <v>8834723</v>
      </c>
      <c r="O16" s="298">
        <f t="shared" si="1"/>
        <v>0.26169532643701826</v>
      </c>
      <c r="P16" s="297">
        <v>17609608</v>
      </c>
      <c r="Q16" s="298">
        <f t="shared" si="2"/>
        <v>0.52161817795395826</v>
      </c>
      <c r="R16" s="31"/>
    </row>
    <row r="17" spans="1:18" s="102" customFormat="1">
      <c r="A17" s="287">
        <f t="shared" si="7"/>
        <v>2040</v>
      </c>
      <c r="B17" s="287">
        <v>15</v>
      </c>
      <c r="C17" s="311">
        <f t="shared" si="3"/>
        <v>33852606.278066114</v>
      </c>
      <c r="D17" s="309">
        <f t="shared" si="4"/>
        <v>8512923.0733297672</v>
      </c>
      <c r="E17" s="238">
        <f t="shared" si="5"/>
        <v>0.25147024141669966</v>
      </c>
      <c r="F17" s="307">
        <f t="shared" si="6"/>
        <v>19909211.590713315</v>
      </c>
      <c r="G17" s="238">
        <f t="shared" si="8"/>
        <v>0.58811458790435744</v>
      </c>
      <c r="H17" s="243"/>
      <c r="I17" s="26"/>
      <c r="J17" s="294">
        <v>2040</v>
      </c>
      <c r="K17" s="295">
        <v>35189962</v>
      </c>
      <c r="L17" s="295">
        <v>20695730</v>
      </c>
      <c r="M17" s="296">
        <f t="shared" si="0"/>
        <v>0.58811458790435744</v>
      </c>
      <c r="N17" s="297">
        <v>9905961</v>
      </c>
      <c r="O17" s="298">
        <f t="shared" si="1"/>
        <v>0.28149962196605954</v>
      </c>
      <c r="P17" s="297">
        <v>19565845</v>
      </c>
      <c r="Q17" s="298">
        <f t="shared" si="2"/>
        <v>0.55600642592339256</v>
      </c>
      <c r="R17" s="31"/>
    </row>
    <row r="18" spans="1:18">
      <c r="A18" s="78">
        <f t="shared" si="7"/>
        <v>2041</v>
      </c>
      <c r="B18" s="78">
        <v>16</v>
      </c>
      <c r="C18" s="28">
        <f t="shared" si="3"/>
        <v>35262229.748472795</v>
      </c>
      <c r="D18" s="309">
        <f t="shared" si="4"/>
        <v>9421228.3055908699</v>
      </c>
      <c r="E18" s="238">
        <f t="shared" si="5"/>
        <v>0.26717619313335972</v>
      </c>
      <c r="F18" s="307">
        <f t="shared" si="6"/>
        <v>21421945.65133059</v>
      </c>
      <c r="G18" s="238">
        <f t="shared" si="8"/>
        <v>0.60750400085684808</v>
      </c>
      <c r="H18" s="236"/>
      <c r="I18" s="4"/>
      <c r="J18" s="294">
        <v>2041</v>
      </c>
      <c r="K18" s="295">
        <v>36655273</v>
      </c>
      <c r="L18" s="295">
        <v>22268225</v>
      </c>
      <c r="M18" s="296">
        <f t="shared" si="0"/>
        <v>0.60750400085684808</v>
      </c>
      <c r="N18" s="297">
        <v>11042617</v>
      </c>
      <c r="O18" s="298">
        <f t="shared" si="1"/>
        <v>0.30125589297889011</v>
      </c>
      <c r="P18" s="297">
        <v>21648539</v>
      </c>
      <c r="Q18" s="298">
        <f t="shared" ref="Q18:Q30" si="9">P18/$K18</f>
        <v>0.59059822034335963</v>
      </c>
      <c r="R18" s="31"/>
    </row>
    <row r="19" spans="1:18">
      <c r="A19" s="78">
        <f t="shared" si="7"/>
        <v>2042</v>
      </c>
      <c r="B19" s="78">
        <v>17</v>
      </c>
      <c r="C19" s="28">
        <f t="shared" si="3"/>
        <v>36705451.894742437</v>
      </c>
      <c r="D19" s="309">
        <f t="shared" si="4"/>
        <v>10383316.959673963</v>
      </c>
      <c r="E19" s="238">
        <f t="shared" si="5"/>
        <v>0.28288214485001978</v>
      </c>
      <c r="F19" s="307">
        <f t="shared" si="6"/>
        <v>22901108.933971871</v>
      </c>
      <c r="G19" s="238">
        <f t="shared" si="8"/>
        <v>0.62391573327155103</v>
      </c>
      <c r="H19" s="236"/>
      <c r="I19" s="4"/>
      <c r="J19" s="294">
        <v>2042</v>
      </c>
      <c r="K19" s="295">
        <v>38155510</v>
      </c>
      <c r="L19" s="295">
        <v>23805823</v>
      </c>
      <c r="M19" s="296">
        <f t="shared" si="0"/>
        <v>0.62391573327155103</v>
      </c>
      <c r="N19" s="297">
        <v>12243146</v>
      </c>
      <c r="O19" s="298">
        <f t="shared" si="1"/>
        <v>0.32087491426533155</v>
      </c>
      <c r="P19" s="297">
        <v>23861648</v>
      </c>
      <c r="Q19" s="298">
        <f t="shared" si="9"/>
        <v>0.62537882470972084</v>
      </c>
      <c r="R19" s="31"/>
    </row>
    <row r="20" spans="1:18">
      <c r="A20" s="78">
        <f t="shared" si="7"/>
        <v>2043</v>
      </c>
      <c r="B20" s="78">
        <v>18</v>
      </c>
      <c r="C20" s="28">
        <f t="shared" si="3"/>
        <v>38182270.79288283</v>
      </c>
      <c r="D20" s="309">
        <f t="shared" si="4"/>
        <v>11400771.558640417</v>
      </c>
      <c r="E20" s="238">
        <f t="shared" si="5"/>
        <v>0.29858809656667984</v>
      </c>
      <c r="F20" s="307">
        <f t="shared" si="6"/>
        <v>24353467.157223433</v>
      </c>
      <c r="G20" s="238">
        <f t="shared" si="8"/>
        <v>0.63782134093928522</v>
      </c>
      <c r="H20" s="236"/>
      <c r="I20" s="4"/>
      <c r="J20" s="294">
        <v>2043</v>
      </c>
      <c r="K20" s="295">
        <v>39690671</v>
      </c>
      <c r="L20" s="295">
        <v>25315557</v>
      </c>
      <c r="M20" s="296">
        <f t="shared" si="0"/>
        <v>0.63782134093928522</v>
      </c>
      <c r="N20" s="297">
        <v>13508555</v>
      </c>
      <c r="O20" s="298">
        <f t="shared" si="1"/>
        <v>0.34034584600497181</v>
      </c>
      <c r="P20" s="297">
        <v>26210249</v>
      </c>
      <c r="Q20" s="298">
        <f t="shared" si="9"/>
        <v>0.66036296035408426</v>
      </c>
      <c r="R20" s="31"/>
    </row>
    <row r="21" spans="1:18">
      <c r="A21" s="78">
        <f t="shared" si="7"/>
        <v>2044</v>
      </c>
      <c r="B21" s="78">
        <v>19</v>
      </c>
      <c r="C21" s="28">
        <f t="shared" si="3"/>
        <v>39692688.366886176</v>
      </c>
      <c r="D21" s="309">
        <f t="shared" si="4"/>
        <v>12475175.714077687</v>
      </c>
      <c r="E21" s="238">
        <f t="shared" si="5"/>
        <v>0.3142940482833399</v>
      </c>
      <c r="F21" s="307">
        <f t="shared" si="6"/>
        <v>25788031.338573907</v>
      </c>
      <c r="G21" s="238">
        <f t="shared" si="8"/>
        <v>0.64969223299290813</v>
      </c>
      <c r="H21" s="236"/>
      <c r="I21" s="4"/>
      <c r="J21" s="294">
        <v>2044</v>
      </c>
      <c r="K21" s="295">
        <v>41260758</v>
      </c>
      <c r="L21" s="295">
        <v>26806794</v>
      </c>
      <c r="M21" s="296">
        <f t="shared" si="0"/>
        <v>0.64969223299290813</v>
      </c>
      <c r="N21" s="297">
        <v>14837196</v>
      </c>
      <c r="O21" s="298">
        <f t="shared" si="1"/>
        <v>0.35959581741081925</v>
      </c>
      <c r="P21" s="297">
        <v>28698743</v>
      </c>
      <c r="Q21" s="298">
        <f t="shared" si="9"/>
        <v>0.69554570471051458</v>
      </c>
      <c r="R21" s="31"/>
    </row>
    <row r="22" spans="1:18" s="44" customFormat="1">
      <c r="A22" s="288">
        <f t="shared" si="7"/>
        <v>2045</v>
      </c>
      <c r="B22" s="288">
        <v>20</v>
      </c>
      <c r="C22" s="312">
        <f t="shared" si="3"/>
        <v>41236702.692760274</v>
      </c>
      <c r="D22" s="310">
        <f t="shared" si="4"/>
        <v>13608111.88861089</v>
      </c>
      <c r="E22" s="285">
        <v>0.33</v>
      </c>
      <c r="F22" s="308">
        <f t="shared" si="6"/>
        <v>27216224.219739988</v>
      </c>
      <c r="G22" s="285">
        <f>M22</f>
        <v>0.66000001073117343</v>
      </c>
      <c r="H22" s="289"/>
      <c r="I22" s="286"/>
      <c r="J22" s="299">
        <v>2045</v>
      </c>
      <c r="K22" s="300">
        <v>42865769</v>
      </c>
      <c r="L22" s="300">
        <v>28291408</v>
      </c>
      <c r="M22" s="301">
        <f t="shared" si="0"/>
        <v>0.66000001073117343</v>
      </c>
      <c r="N22" s="302">
        <v>16230584</v>
      </c>
      <c r="O22" s="303">
        <f t="shared" si="1"/>
        <v>0.37863741578974125</v>
      </c>
      <c r="P22" s="302">
        <v>31331572</v>
      </c>
      <c r="Q22" s="303">
        <f t="shared" si="9"/>
        <v>0.73092289560931478</v>
      </c>
      <c r="R22" s="290"/>
    </row>
    <row r="23" spans="1:18">
      <c r="H23" s="237"/>
      <c r="J23" s="294">
        <v>2046</v>
      </c>
      <c r="K23" s="295">
        <v>44505706</v>
      </c>
      <c r="L23" s="295">
        <v>29780217</v>
      </c>
      <c r="M23" s="296">
        <f t="shared" si="0"/>
        <v>0.66913256021598666</v>
      </c>
      <c r="N23" s="297">
        <v>17685806</v>
      </c>
      <c r="O23" s="298">
        <f t="shared" si="1"/>
        <v>0.39738288838739017</v>
      </c>
      <c r="P23" s="297">
        <v>34113939</v>
      </c>
      <c r="Q23" s="298">
        <f t="shared" si="9"/>
        <v>0.76650708563077286</v>
      </c>
    </row>
    <row r="24" spans="1:18">
      <c r="C24" s="78"/>
      <c r="J24" s="294">
        <v>2047</v>
      </c>
      <c r="K24" s="295">
        <v>46180568</v>
      </c>
      <c r="L24" s="295">
        <v>31270833</v>
      </c>
      <c r="M24" s="296">
        <f t="shared" si="0"/>
        <v>0.6771426674526827</v>
      </c>
      <c r="N24" s="297">
        <v>19202663</v>
      </c>
      <c r="O24" s="298">
        <f t="shared" si="1"/>
        <v>0.41581695140692077</v>
      </c>
      <c r="P24" s="297">
        <v>37059005</v>
      </c>
      <c r="Q24" s="298">
        <f t="shared" si="9"/>
        <v>0.80248049352706097</v>
      </c>
    </row>
    <row r="25" spans="1:18">
      <c r="C25" s="283"/>
      <c r="J25" s="294">
        <v>2048</v>
      </c>
      <c r="K25" s="295">
        <v>47890354</v>
      </c>
      <c r="L25" s="295">
        <v>32757189</v>
      </c>
      <c r="M25" s="296">
        <f t="shared" si="0"/>
        <v>0.68400390191310756</v>
      </c>
      <c r="N25" s="297">
        <v>20781100</v>
      </c>
      <c r="O25" s="298">
        <f t="shared" si="1"/>
        <v>0.43393080786164162</v>
      </c>
      <c r="P25" s="297">
        <v>40144079</v>
      </c>
      <c r="Q25" s="298">
        <f t="shared" si="9"/>
        <v>0.83824978616779489</v>
      </c>
    </row>
    <row r="26" spans="1:18">
      <c r="C26" s="33"/>
      <c r="J26" s="294">
        <v>2049</v>
      </c>
      <c r="K26" s="295">
        <v>49635066</v>
      </c>
      <c r="L26" s="295">
        <v>34232478</v>
      </c>
      <c r="M26" s="296">
        <f t="shared" si="0"/>
        <v>0.68968333798528647</v>
      </c>
      <c r="N26" s="297">
        <v>22421199</v>
      </c>
      <c r="O26" s="298">
        <f t="shared" si="1"/>
        <v>0.45172094663881379</v>
      </c>
      <c r="P26" s="297">
        <v>43402828</v>
      </c>
      <c r="Q26" s="298">
        <f t="shared" si="9"/>
        <v>0.87443880904681381</v>
      </c>
    </row>
    <row r="27" spans="1:18">
      <c r="C27" s="78"/>
      <c r="J27" s="294">
        <v>2050</v>
      </c>
      <c r="K27" s="295">
        <v>51414063</v>
      </c>
      <c r="L27" s="295">
        <v>35689637</v>
      </c>
      <c r="M27" s="296">
        <f t="shared" si="0"/>
        <v>0.6941609924895451</v>
      </c>
      <c r="N27" s="297">
        <v>24122981</v>
      </c>
      <c r="O27" s="298">
        <f t="shared" si="1"/>
        <v>0.46919032638988284</v>
      </c>
      <c r="P27" s="297">
        <v>46829955</v>
      </c>
      <c r="Q27" s="298">
        <f t="shared" si="9"/>
        <v>0.91083941372227284</v>
      </c>
    </row>
    <row r="28" spans="1:18">
      <c r="C28" s="78"/>
      <c r="J28" s="294">
        <v>2051</v>
      </c>
      <c r="K28" s="295">
        <v>53229065</v>
      </c>
      <c r="L28" s="295">
        <v>37121091</v>
      </c>
      <c r="M28" s="296">
        <f t="shared" si="0"/>
        <v>0.69738386349638115</v>
      </c>
      <c r="N28" s="297">
        <v>25886367</v>
      </c>
      <c r="O28" s="298">
        <f t="shared" si="1"/>
        <v>0.48632015234533987</v>
      </c>
      <c r="P28" s="297">
        <v>50426861</v>
      </c>
      <c r="Q28" s="298">
        <f t="shared" si="9"/>
        <v>0.94735575385365123</v>
      </c>
    </row>
    <row r="29" spans="1:18">
      <c r="C29" s="78"/>
      <c r="J29" s="294">
        <v>2052</v>
      </c>
      <c r="K29" s="295">
        <v>55078562</v>
      </c>
      <c r="L29" s="295">
        <v>38518794</v>
      </c>
      <c r="M29" s="296">
        <f t="shared" si="0"/>
        <v>0.69934276788126748</v>
      </c>
      <c r="N29" s="297">
        <v>27711409</v>
      </c>
      <c r="O29" s="298">
        <f t="shared" si="1"/>
        <v>0.50312513605565812</v>
      </c>
      <c r="P29" s="297">
        <v>54022000</v>
      </c>
      <c r="Q29" s="298">
        <f t="shared" si="9"/>
        <v>0.9808171825546208</v>
      </c>
    </row>
    <row r="30" spans="1:18">
      <c r="C30" s="78"/>
      <c r="J30" s="294">
        <v>2053</v>
      </c>
      <c r="K30" s="295">
        <v>56962846</v>
      </c>
      <c r="L30" s="295">
        <v>39874215</v>
      </c>
      <c r="M30" s="296">
        <f t="shared" si="0"/>
        <v>0.70000391132142514</v>
      </c>
      <c r="N30" s="297">
        <v>29598496</v>
      </c>
      <c r="O30" s="298">
        <f t="shared" si="1"/>
        <v>0.51961055457095662</v>
      </c>
      <c r="P30" s="297">
        <v>56795443</v>
      </c>
      <c r="Q30" s="298">
        <f t="shared" si="9"/>
        <v>0.99706118967440638</v>
      </c>
    </row>
    <row r="31" spans="1:18">
      <c r="C31" s="78"/>
    </row>
    <row r="32" spans="1:18">
      <c r="C32" s="78"/>
    </row>
    <row r="33" spans="2:3">
      <c r="C33" s="78"/>
    </row>
    <row r="34" spans="2:3">
      <c r="C34" s="78"/>
    </row>
    <row r="35" spans="2:3">
      <c r="C35" s="78"/>
    </row>
    <row r="36" spans="2:3">
      <c r="C36" s="78"/>
    </row>
    <row r="37" spans="2:3">
      <c r="C37" s="78"/>
    </row>
    <row r="38" spans="2:3">
      <c r="C38" s="78"/>
    </row>
    <row r="39" spans="2:3">
      <c r="C39" s="78"/>
    </row>
    <row r="40" spans="2:3">
      <c r="C40" s="78"/>
    </row>
    <row r="41" spans="2:3">
      <c r="C41" s="78"/>
    </row>
    <row r="42" spans="2:3">
      <c r="C42" s="78"/>
    </row>
    <row r="43" spans="2:3">
      <c r="C43" s="78"/>
    </row>
    <row r="44" spans="2:3">
      <c r="C44" s="78"/>
    </row>
    <row r="45" spans="2:3">
      <c r="B45" s="1"/>
      <c r="C45" s="78"/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0"/>
  <sheetViews>
    <sheetView zoomScale="90" zoomScaleNormal="90" workbookViewId="0">
      <selection activeCell="C22" sqref="C22"/>
    </sheetView>
  </sheetViews>
  <sheetFormatPr defaultRowHeight="15"/>
  <cols>
    <col min="1" max="2" width="9.125" style="78"/>
    <col min="3" max="3" width="13.625" style="1" bestFit="1" customWidth="1"/>
    <col min="4" max="4" width="13.625" style="1" customWidth="1"/>
    <col min="5" max="5" width="11.25" style="1" customWidth="1"/>
    <col min="6" max="6" width="15.25" style="43" bestFit="1" customWidth="1"/>
    <col min="7" max="7" width="11.25" style="5" customWidth="1"/>
    <col min="8" max="8" width="12.875" style="233" bestFit="1" customWidth="1"/>
    <col min="9" max="9" width="13.125" style="78" customWidth="1"/>
    <col min="10" max="11" width="10.625" style="1" customWidth="1"/>
    <col min="12" max="12" width="12.875" style="1" customWidth="1"/>
    <col min="13" max="13" width="13.625" style="127" bestFit="1" customWidth="1"/>
    <col min="14" max="14" width="14.875" bestFit="1" customWidth="1"/>
    <col min="15" max="15" width="10.875" bestFit="1" customWidth="1"/>
    <col min="17" max="17" width="14.75" customWidth="1"/>
    <col min="20" max="23" width="11" bestFit="1" customWidth="1"/>
  </cols>
  <sheetData>
    <row r="1" spans="1:27" s="16" customFormat="1">
      <c r="A1" s="69" t="s">
        <v>1204</v>
      </c>
      <c r="B1" s="69" t="s">
        <v>0</v>
      </c>
      <c r="C1" s="5" t="s">
        <v>1189</v>
      </c>
      <c r="D1" s="5" t="s">
        <v>1280</v>
      </c>
      <c r="E1" s="5" t="s">
        <v>1278</v>
      </c>
      <c r="F1" s="14" t="s">
        <v>1279</v>
      </c>
      <c r="G1" s="272" t="s">
        <v>64</v>
      </c>
      <c r="H1" s="5" t="s">
        <v>1451</v>
      </c>
      <c r="I1" s="69"/>
      <c r="J1" s="5" t="s">
        <v>1449</v>
      </c>
      <c r="K1" s="5" t="s">
        <v>1450</v>
      </c>
      <c r="L1" s="5"/>
      <c r="M1" s="241" t="s">
        <v>1458</v>
      </c>
      <c r="N1" s="5" t="s">
        <v>1459</v>
      </c>
    </row>
    <row r="2" spans="1:27">
      <c r="A2" s="69">
        <f>main!B2</f>
        <v>2025</v>
      </c>
      <c r="B2" s="78">
        <v>0</v>
      </c>
      <c r="C2" s="39">
        <f>main!B4</f>
        <v>16739977</v>
      </c>
      <c r="D2" s="4">
        <f>C2*main!$B$17</f>
        <v>669599.07999999996</v>
      </c>
      <c r="E2" s="4">
        <f>C2*main!$B$18</f>
        <v>167399.76999999999</v>
      </c>
      <c r="F2" s="236">
        <f>K2</f>
        <v>0.1</v>
      </c>
      <c r="G2" s="282">
        <f>main!B19</f>
        <v>265847</v>
      </c>
      <c r="H2" s="238">
        <f t="shared" ref="H2:H22" si="0">G2/C2</f>
        <v>1.5880965666798707E-2</v>
      </c>
      <c r="I2" s="222"/>
      <c r="J2" s="236">
        <f>main!B16</f>
        <v>0.1</v>
      </c>
      <c r="K2" s="236">
        <f>main!B16</f>
        <v>0.1</v>
      </c>
      <c r="M2" s="126">
        <v>1.1321513969110531E-2</v>
      </c>
      <c r="N2" s="254">
        <v>1.1321513969110531E-2</v>
      </c>
      <c r="P2">
        <v>183776</v>
      </c>
      <c r="Q2">
        <v>183776</v>
      </c>
      <c r="S2" s="257">
        <v>2025</v>
      </c>
      <c r="T2" s="258">
        <v>17401294</v>
      </c>
      <c r="U2" s="259">
        <v>348026</v>
      </c>
      <c r="V2" s="260">
        <v>429712</v>
      </c>
      <c r="W2" s="260">
        <v>1062134</v>
      </c>
      <c r="X2" s="261"/>
      <c r="Y2" s="262">
        <f>U2/$T2</f>
        <v>2.0000006896038879E-2</v>
      </c>
      <c r="Z2" s="262">
        <f>V2/$T2</f>
        <v>2.469425549617172E-2</v>
      </c>
      <c r="AA2" s="262">
        <f>W2/$T2</f>
        <v>6.1037644671712347E-2</v>
      </c>
    </row>
    <row r="3" spans="1:27">
      <c r="A3" s="78">
        <f>A2+1</f>
        <v>2026</v>
      </c>
      <c r="B3" s="78">
        <v>1</v>
      </c>
      <c r="C3" s="4">
        <f>C2+D2-E2</f>
        <v>17242176.309999999</v>
      </c>
      <c r="D3" s="4">
        <f>C3*main!$B$17</f>
        <v>689687.05239999993</v>
      </c>
      <c r="E3" s="4">
        <f>C3*main!$B$18</f>
        <v>172421.76309999998</v>
      </c>
      <c r="F3" s="236">
        <f>K3</f>
        <v>0.12000000000000001</v>
      </c>
      <c r="G3" s="183">
        <f t="shared" ref="G3:G22" si="1">G2+F2*D2</f>
        <v>332806.908</v>
      </c>
      <c r="H3" s="238">
        <f t="shared" si="0"/>
        <v>1.9301908414367675E-2</v>
      </c>
      <c r="I3" s="222"/>
      <c r="J3" s="236">
        <f t="shared" ref="J3:J12" si="2">J2+0.01</f>
        <v>0.11</v>
      </c>
      <c r="K3" s="236">
        <f>K2+0.02</f>
        <v>0.12000000000000001</v>
      </c>
      <c r="L3" s="4"/>
      <c r="M3" s="126">
        <v>1.4875256280689836E-2</v>
      </c>
      <c r="N3" s="254">
        <v>1.4875256280689836E-2</v>
      </c>
      <c r="P3">
        <v>248705.83199999999</v>
      </c>
      <c r="Q3">
        <v>248705.83199999999</v>
      </c>
      <c r="R3" s="140">
        <f>(T3-T2)/T2</f>
        <v>5.4081955054606862E-2</v>
      </c>
      <c r="S3" s="257">
        <v>2026</v>
      </c>
      <c r="T3" s="258">
        <v>18342390</v>
      </c>
      <c r="U3" s="259">
        <v>587953</v>
      </c>
      <c r="V3" s="260">
        <v>650679</v>
      </c>
      <c r="W3" s="260">
        <v>1699366</v>
      </c>
      <c r="X3" s="261"/>
      <c r="Y3" s="262">
        <f t="shared" ref="Y3:Y30" si="3">U3/$T3</f>
        <v>3.2054328797937452E-2</v>
      </c>
      <c r="Z3" s="262">
        <f t="shared" ref="Z3:Z30" si="4">V3/$T3</f>
        <v>3.5474057633710768E-2</v>
      </c>
      <c r="AA3" s="262">
        <f t="shared" ref="AA3:AA30" si="5">W3/$T3</f>
        <v>9.2646923328966402E-2</v>
      </c>
    </row>
    <row r="4" spans="1:27">
      <c r="A4" s="78">
        <f t="shared" ref="A4:A22" si="6">A3+1</f>
        <v>2027</v>
      </c>
      <c r="B4" s="221">
        <v>2</v>
      </c>
      <c r="C4" s="200">
        <f t="shared" ref="C4:C22" si="7">C3+D3-E3</f>
        <v>17759441.599300001</v>
      </c>
      <c r="D4" s="200">
        <f>C4*main!$B$17</f>
        <v>710377.66397200001</v>
      </c>
      <c r="E4" s="200">
        <f>C4*main!$B$18</f>
        <v>177594.415993</v>
      </c>
      <c r="F4" s="236">
        <f t="shared" ref="F4:F22" si="8">K4</f>
        <v>0.14500000000000002</v>
      </c>
      <c r="G4" s="183">
        <f t="shared" si="1"/>
        <v>415569.35428799997</v>
      </c>
      <c r="H4" s="238">
        <f t="shared" si="0"/>
        <v>2.3399911081910363E-2</v>
      </c>
      <c r="I4" s="222"/>
      <c r="J4" s="236">
        <f t="shared" si="2"/>
        <v>0.12</v>
      </c>
      <c r="K4" s="236">
        <f>K3+0.025</f>
        <v>0.14500000000000002</v>
      </c>
      <c r="L4" s="4"/>
      <c r="M4" s="126">
        <v>1.8713841049213437E-2</v>
      </c>
      <c r="N4" s="254">
        <v>1.9102190563776541E-2</v>
      </c>
      <c r="P4">
        <v>322271.33165599999</v>
      </c>
      <c r="Q4">
        <v>328959.10435199999</v>
      </c>
      <c r="R4" s="140">
        <f t="shared" ref="R4:R30" si="9">(T4-T3)/T3</f>
        <v>5.3248295342101001E-2</v>
      </c>
      <c r="S4" s="257">
        <v>2027</v>
      </c>
      <c r="T4" s="258">
        <v>19319091</v>
      </c>
      <c r="U4" s="259">
        <v>1075945</v>
      </c>
      <c r="V4" s="260">
        <v>924364</v>
      </c>
      <c r="W4" s="260">
        <v>2404288</v>
      </c>
      <c r="X4" s="261"/>
      <c r="Y4" s="262">
        <f t="shared" si="3"/>
        <v>5.5693355344720932E-2</v>
      </c>
      <c r="Z4" s="262">
        <f t="shared" si="4"/>
        <v>4.7847178731131812E-2</v>
      </c>
      <c r="AA4" s="262">
        <f t="shared" si="5"/>
        <v>0.12445140405415556</v>
      </c>
    </row>
    <row r="5" spans="1:27">
      <c r="A5" s="78">
        <f t="shared" si="6"/>
        <v>2028</v>
      </c>
      <c r="B5" s="221">
        <v>3</v>
      </c>
      <c r="C5" s="200">
        <f t="shared" si="7"/>
        <v>18292224.847279001</v>
      </c>
      <c r="D5" s="200">
        <f>C5*main!$B$17</f>
        <v>731688.99389116</v>
      </c>
      <c r="E5" s="200">
        <f>C5*main!$B$18</f>
        <v>182922.24847279</v>
      </c>
      <c r="F5" s="236">
        <f t="shared" si="8"/>
        <v>0.17500000000000002</v>
      </c>
      <c r="G5" s="183">
        <f t="shared" si="1"/>
        <v>518574.11556393997</v>
      </c>
      <c r="H5" s="238">
        <f t="shared" si="0"/>
        <v>2.8349428234864429E-2</v>
      </c>
      <c r="I5" s="222"/>
      <c r="J5" s="236">
        <f t="shared" si="2"/>
        <v>0.13</v>
      </c>
      <c r="K5" s="236">
        <f>K4+0.03</f>
        <v>0.17500000000000002</v>
      </c>
      <c r="L5" s="4"/>
      <c r="M5" s="126">
        <v>2.2828971892440229E-2</v>
      </c>
      <c r="N5" s="254">
        <v>2.4176884042501501E-2</v>
      </c>
      <c r="P5">
        <v>404932.20217855996</v>
      </c>
      <c r="Q5">
        <v>428840.98956676002</v>
      </c>
      <c r="R5" s="140">
        <f t="shared" si="9"/>
        <v>5.2346458743840481E-2</v>
      </c>
      <c r="S5" s="257">
        <v>2028</v>
      </c>
      <c r="T5" s="258">
        <v>20330377</v>
      </c>
      <c r="U5" s="259">
        <v>1808124</v>
      </c>
      <c r="V5" s="260">
        <v>1252857</v>
      </c>
      <c r="W5" s="260">
        <v>3180814</v>
      </c>
      <c r="X5" s="261"/>
      <c r="Y5" s="262">
        <f t="shared" si="3"/>
        <v>8.8937062013163842E-2</v>
      </c>
      <c r="Z5" s="262">
        <f t="shared" si="4"/>
        <v>6.1624877885933939E-2</v>
      </c>
      <c r="AA5" s="262">
        <f t="shared" si="5"/>
        <v>0.15645622311873508</v>
      </c>
    </row>
    <row r="6" spans="1:27">
      <c r="A6" s="78">
        <f t="shared" si="6"/>
        <v>2029</v>
      </c>
      <c r="B6" s="221">
        <v>4</v>
      </c>
      <c r="C6" s="200">
        <f t="shared" si="7"/>
        <v>18840991.592697371</v>
      </c>
      <c r="D6" s="200">
        <f>C6*main!$B$17</f>
        <v>753639.66370789486</v>
      </c>
      <c r="E6" s="200">
        <f>C6*main!$B$18</f>
        <v>188409.91592697371</v>
      </c>
      <c r="F6" s="236">
        <f t="shared" si="8"/>
        <v>0.21000000000000002</v>
      </c>
      <c r="G6" s="183">
        <f t="shared" si="1"/>
        <v>646619.68949489295</v>
      </c>
      <c r="H6" s="238">
        <f t="shared" si="0"/>
        <v>3.4319833237732453E-2</v>
      </c>
      <c r="I6" s="222"/>
      <c r="J6" s="236">
        <f t="shared" si="2"/>
        <v>0.14000000000000001</v>
      </c>
      <c r="K6" s="236">
        <f>K5+0.035</f>
        <v>0.21000000000000002</v>
      </c>
      <c r="L6" s="4"/>
      <c r="M6" s="126">
        <v>2.7212594070330318E-2</v>
      </c>
      <c r="N6" s="254">
        <v>3.026881945873932E-2</v>
      </c>
      <c r="P6">
        <v>497167.95686998311</v>
      </c>
      <c r="Q6">
        <v>553004.50549752195</v>
      </c>
      <c r="R6" s="140">
        <f t="shared" si="9"/>
        <v>5.1460482016639435E-2</v>
      </c>
      <c r="S6" s="257">
        <v>2029</v>
      </c>
      <c r="T6" s="258">
        <v>21376588</v>
      </c>
      <c r="U6" s="259">
        <v>2778956</v>
      </c>
      <c r="V6" s="260">
        <v>1636993</v>
      </c>
      <c r="W6" s="260">
        <v>4032090</v>
      </c>
      <c r="X6" s="261"/>
      <c r="Y6" s="262">
        <f t="shared" si="3"/>
        <v>0.12999997941673386</v>
      </c>
      <c r="Z6" s="262">
        <f t="shared" si="4"/>
        <v>7.6578778615184057E-2</v>
      </c>
      <c r="AA6" s="262">
        <f t="shared" si="5"/>
        <v>0.18862177630967111</v>
      </c>
    </row>
    <row r="7" spans="1:27">
      <c r="A7" s="78">
        <f t="shared" si="6"/>
        <v>2030</v>
      </c>
      <c r="B7" s="221">
        <v>5</v>
      </c>
      <c r="C7" s="200">
        <f t="shared" si="7"/>
        <v>19406221.34047829</v>
      </c>
      <c r="D7" s="200">
        <f>C7*main!$B$17</f>
        <v>776248.85361913161</v>
      </c>
      <c r="E7" s="200">
        <f>C7*main!$B$18</f>
        <v>194062.2134047829</v>
      </c>
      <c r="F7" s="236">
        <f t="shared" si="8"/>
        <v>0.25</v>
      </c>
      <c r="G7" s="183">
        <f t="shared" si="1"/>
        <v>804884.01887355093</v>
      </c>
      <c r="H7" s="238">
        <f t="shared" si="0"/>
        <v>4.1475566250225693E-2</v>
      </c>
      <c r="I7" s="222"/>
      <c r="J7" s="236">
        <f t="shared" si="2"/>
        <v>0.15000000000000002</v>
      </c>
      <c r="K7" s="236">
        <f>K6+0.04</f>
        <v>0.25</v>
      </c>
      <c r="L7" s="4"/>
      <c r="M7" s="126">
        <v>3.1856887446922638E-2</v>
      </c>
      <c r="N7" s="254">
        <v>3.7542543163824577E-2</v>
      </c>
      <c r="P7">
        <v>599478.69399693096</v>
      </c>
      <c r="Q7">
        <v>706470.61118794372</v>
      </c>
      <c r="R7" s="140">
        <f t="shared" si="9"/>
        <v>5.0575704597946129E-2</v>
      </c>
      <c r="S7" s="257">
        <v>2030</v>
      </c>
      <c r="T7" s="258">
        <v>22457724</v>
      </c>
      <c r="U7" s="259">
        <v>3970572</v>
      </c>
      <c r="V7" s="260">
        <v>2079108</v>
      </c>
      <c r="W7" s="260">
        <v>4964543</v>
      </c>
      <c r="X7" s="261"/>
      <c r="Y7" s="262">
        <f t="shared" si="3"/>
        <v>0.17680206596180451</v>
      </c>
      <c r="Z7" s="262">
        <f t="shared" si="4"/>
        <v>9.2578749298014351E-2</v>
      </c>
      <c r="AA7" s="262">
        <f t="shared" si="5"/>
        <v>0.22106171578206232</v>
      </c>
    </row>
    <row r="8" spans="1:27">
      <c r="A8" s="78">
        <f t="shared" si="6"/>
        <v>2031</v>
      </c>
      <c r="B8" s="221">
        <v>6</v>
      </c>
      <c r="C8" s="200">
        <f t="shared" si="7"/>
        <v>19988407.98069264</v>
      </c>
      <c r="D8" s="200">
        <f>C8*main!$B$17</f>
        <v>799536.31922770559</v>
      </c>
      <c r="E8" s="200">
        <f>C8*main!$B$18</f>
        <v>199884.0798069264</v>
      </c>
      <c r="F8" s="236">
        <f t="shared" si="8"/>
        <v>0.29499999999999998</v>
      </c>
      <c r="G8" s="183">
        <f t="shared" si="1"/>
        <v>998946.23227833386</v>
      </c>
      <c r="H8" s="238">
        <f t="shared" si="0"/>
        <v>4.9976277912840476E-2</v>
      </c>
      <c r="I8" s="222"/>
      <c r="J8" s="236">
        <f t="shared" si="2"/>
        <v>0.16000000000000003</v>
      </c>
      <c r="K8" s="236">
        <f>K7+0.045</f>
        <v>0.29499999999999998</v>
      </c>
      <c r="L8" s="4"/>
      <c r="M8" s="126">
        <v>3.675425965720644E-2</v>
      </c>
      <c r="N8" s="254">
        <v>4.6157808896917063E-2</v>
      </c>
      <c r="P8">
        <v>712385.90032631275</v>
      </c>
      <c r="Q8">
        <v>894649.28840357997</v>
      </c>
      <c r="R8" s="140">
        <f t="shared" si="9"/>
        <v>4.9696086745032578E-2</v>
      </c>
      <c r="S8" s="257">
        <v>2031</v>
      </c>
      <c r="T8" s="258">
        <v>23573785</v>
      </c>
      <c r="U8" s="259">
        <v>5362093</v>
      </c>
      <c r="V8" s="260">
        <v>2580305</v>
      </c>
      <c r="W8" s="260">
        <v>5979783</v>
      </c>
      <c r="X8" s="261"/>
      <c r="Y8" s="262">
        <f t="shared" si="3"/>
        <v>0.22745999422663776</v>
      </c>
      <c r="Z8" s="262">
        <f t="shared" si="4"/>
        <v>0.10945654251109867</v>
      </c>
      <c r="AA8" s="262">
        <f t="shared" si="5"/>
        <v>0.25366240508259491</v>
      </c>
    </row>
    <row r="9" spans="1:27">
      <c r="A9" s="78">
        <f t="shared" si="6"/>
        <v>2032</v>
      </c>
      <c r="B9" s="221">
        <v>7</v>
      </c>
      <c r="C9" s="200">
        <f t="shared" si="7"/>
        <v>20588060.220113419</v>
      </c>
      <c r="D9" s="200">
        <f>C9*main!$B$17</f>
        <v>823522.4088045368</v>
      </c>
      <c r="E9" s="200">
        <f>C9*main!$B$18</f>
        <v>205880.6022011342</v>
      </c>
      <c r="F9" s="236">
        <f t="shared" si="8"/>
        <v>0.34499999999999997</v>
      </c>
      <c r="G9" s="183">
        <f t="shared" si="1"/>
        <v>1234809.446450507</v>
      </c>
      <c r="H9" s="238">
        <f t="shared" si="0"/>
        <v>5.997696884741794E-2</v>
      </c>
      <c r="I9" s="222"/>
      <c r="J9" s="236">
        <f t="shared" si="2"/>
        <v>0.17000000000000004</v>
      </c>
      <c r="K9" s="236">
        <f>K8+0.05</f>
        <v>0.34499999999999997</v>
      </c>
      <c r="L9" s="4"/>
      <c r="M9" s="126">
        <v>4.1897339473015965E-2</v>
      </c>
      <c r="N9" s="254">
        <v>5.6269717375647642E-2</v>
      </c>
      <c r="P9">
        <v>836433.28434686025</v>
      </c>
      <c r="Q9">
        <v>1123361.6526914644</v>
      </c>
      <c r="R9" s="140">
        <f t="shared" si="9"/>
        <v>4.8824828087640569E-2</v>
      </c>
      <c r="S9" s="257">
        <v>2032</v>
      </c>
      <c r="T9" s="258">
        <v>24724771</v>
      </c>
      <c r="U9" s="259">
        <v>6923956</v>
      </c>
      <c r="V9" s="260">
        <v>3141818</v>
      </c>
      <c r="W9" s="260">
        <v>7082700</v>
      </c>
      <c r="X9" s="261"/>
      <c r="Y9" s="262">
        <f t="shared" si="3"/>
        <v>0.28004125902723226</v>
      </c>
      <c r="Z9" s="262">
        <f t="shared" si="4"/>
        <v>0.12707167237261774</v>
      </c>
      <c r="AA9" s="262">
        <f t="shared" si="5"/>
        <v>0.28646170271910709</v>
      </c>
    </row>
    <row r="10" spans="1:27">
      <c r="A10" s="78">
        <f t="shared" si="6"/>
        <v>2033</v>
      </c>
      <c r="B10" s="221">
        <v>8</v>
      </c>
      <c r="C10" s="200">
        <f t="shared" si="7"/>
        <v>21205702.026716821</v>
      </c>
      <c r="D10" s="200">
        <f>C10*main!$B$17</f>
        <v>848228.08106867282</v>
      </c>
      <c r="E10" s="200">
        <f>C10*main!$B$18</f>
        <v>212057.02026716821</v>
      </c>
      <c r="F10" s="236">
        <f t="shared" si="8"/>
        <v>0.39999999999999997</v>
      </c>
      <c r="G10" s="183">
        <f t="shared" si="1"/>
        <v>1518924.6774880723</v>
      </c>
      <c r="H10" s="238">
        <f t="shared" si="0"/>
        <v>7.1628125094580525E-2</v>
      </c>
      <c r="I10" s="222"/>
      <c r="J10" s="236">
        <f t="shared" si="2"/>
        <v>0.18000000000000005</v>
      </c>
      <c r="K10" s="236">
        <f>K9+0.055</f>
        <v>0.39999999999999997</v>
      </c>
      <c r="L10" s="4"/>
      <c r="M10" s="126">
        <v>4.727897036215143E-2</v>
      </c>
      <c r="N10" s="254">
        <v>6.8028851821017144E-2</v>
      </c>
      <c r="P10" s="1">
        <v>972187.64023434685</v>
      </c>
      <c r="Q10">
        <v>1398863.139639599</v>
      </c>
      <c r="R10" s="140">
        <f t="shared" si="9"/>
        <v>4.7964488730755081E-2</v>
      </c>
      <c r="S10" s="257">
        <v>2033</v>
      </c>
      <c r="T10" s="258">
        <v>25910682</v>
      </c>
      <c r="U10" s="259">
        <v>8618238</v>
      </c>
      <c r="V10" s="260">
        <v>3764735</v>
      </c>
      <c r="W10" s="260">
        <v>8277416</v>
      </c>
      <c r="X10" s="261"/>
      <c r="Y10" s="262">
        <f t="shared" si="3"/>
        <v>0.33261332140929367</v>
      </c>
      <c r="Z10" s="262">
        <f t="shared" si="4"/>
        <v>0.14529663866045672</v>
      </c>
      <c r="AA10" s="262">
        <f t="shared" si="5"/>
        <v>0.31945959585316974</v>
      </c>
    </row>
    <row r="11" spans="1:27">
      <c r="A11" s="78">
        <f t="shared" si="6"/>
        <v>2034</v>
      </c>
      <c r="B11" s="221">
        <v>9</v>
      </c>
      <c r="C11" s="200">
        <f t="shared" si="7"/>
        <v>21841873.087518323</v>
      </c>
      <c r="D11" s="200">
        <f>C11*main!$B$17</f>
        <v>873674.92350073298</v>
      </c>
      <c r="E11" s="200">
        <f>C11*main!$B$18</f>
        <v>218418.73087518325</v>
      </c>
      <c r="F11" s="236">
        <f t="shared" si="8"/>
        <v>0.45499999999999996</v>
      </c>
      <c r="G11" s="183">
        <f t="shared" si="1"/>
        <v>1858215.9099155413</v>
      </c>
      <c r="H11" s="238">
        <f t="shared" si="0"/>
        <v>8.5075849606388865E-2</v>
      </c>
      <c r="I11" s="222"/>
      <c r="J11" s="236">
        <f t="shared" si="2"/>
        <v>0.19000000000000006</v>
      </c>
      <c r="K11" s="236">
        <f>K10+0.055</f>
        <v>0.45499999999999996</v>
      </c>
      <c r="L11" s="4"/>
      <c r="M11" s="126">
        <v>5.2892204235098481E-2</v>
      </c>
      <c r="N11" s="254">
        <v>8.1581409534968091E-2</v>
      </c>
      <c r="P11">
        <v>1120239.7436551705</v>
      </c>
      <c r="Q11">
        <v>1727867.8139080959</v>
      </c>
      <c r="R11" s="140">
        <f t="shared" si="9"/>
        <v>4.711713107358579E-2</v>
      </c>
      <c r="S11" s="257">
        <v>2034</v>
      </c>
      <c r="T11" s="258">
        <v>27131519</v>
      </c>
      <c r="U11" s="259">
        <v>10397985</v>
      </c>
      <c r="V11" s="260">
        <v>4450204</v>
      </c>
      <c r="W11" s="260">
        <v>9568097</v>
      </c>
      <c r="X11" s="261"/>
      <c r="Y11" s="262">
        <f t="shared" si="3"/>
        <v>0.38324374687609641</v>
      </c>
      <c r="Z11" s="262">
        <f t="shared" si="4"/>
        <v>0.16402340023792991</v>
      </c>
      <c r="AA11" s="262">
        <f t="shared" si="5"/>
        <v>0.35265614873977386</v>
      </c>
    </row>
    <row r="12" spans="1:27">
      <c r="A12" s="78">
        <f t="shared" si="6"/>
        <v>2035</v>
      </c>
      <c r="B12" s="221">
        <v>10</v>
      </c>
      <c r="C12" s="200">
        <f t="shared" si="7"/>
        <v>22497129.280143872</v>
      </c>
      <c r="D12" s="200">
        <f>C12*main!$B$17</f>
        <v>899885.17120575486</v>
      </c>
      <c r="E12" s="200">
        <f>C12*main!$B$18</f>
        <v>224971.29280143871</v>
      </c>
      <c r="F12" s="236">
        <f t="shared" si="8"/>
        <v>0.51</v>
      </c>
      <c r="G12" s="183">
        <f t="shared" si="1"/>
        <v>2255738.0001083747</v>
      </c>
      <c r="H12" s="238">
        <f t="shared" si="0"/>
        <v>0.10026781515183385</v>
      </c>
      <c r="I12" s="222"/>
      <c r="J12" s="236">
        <f t="shared" si="2"/>
        <v>0.20000000000000007</v>
      </c>
      <c r="K12" s="236">
        <f>K11+0.055</f>
        <v>0.51</v>
      </c>
      <c r="L12" s="4"/>
      <c r="M12" s="126">
        <v>5.8730295373882024E-2</v>
      </c>
      <c r="N12" s="254">
        <v>9.6875154888318535E-2</v>
      </c>
      <c r="P12">
        <v>1281205.2805410328</v>
      </c>
      <c r="Q12">
        <v>2113337.9153979234</v>
      </c>
      <c r="R12" s="140">
        <f t="shared" si="9"/>
        <v>4.6284212837475115E-2</v>
      </c>
      <c r="S12" s="257">
        <v>2035</v>
      </c>
      <c r="T12" s="258">
        <v>28387280</v>
      </c>
      <c r="U12" s="259">
        <v>12206530</v>
      </c>
      <c r="V12" s="260">
        <v>5198482</v>
      </c>
      <c r="W12" s="260">
        <v>10958946</v>
      </c>
      <c r="X12" s="261"/>
      <c r="Y12" s="262">
        <f t="shared" si="3"/>
        <v>0.42999998590918187</v>
      </c>
      <c r="Z12" s="262">
        <f t="shared" si="4"/>
        <v>0.18312716117923239</v>
      </c>
      <c r="AA12" s="262">
        <f t="shared" si="5"/>
        <v>0.38605128775986991</v>
      </c>
    </row>
    <row r="13" spans="1:27" s="233" customFormat="1">
      <c r="A13" s="230">
        <f t="shared" si="6"/>
        <v>2036</v>
      </c>
      <c r="B13" s="230">
        <v>11</v>
      </c>
      <c r="C13" s="231">
        <f t="shared" si="7"/>
        <v>23172043.158548187</v>
      </c>
      <c r="D13" s="231">
        <f>C13*main!$B$17</f>
        <v>926881.72634192754</v>
      </c>
      <c r="E13" s="231">
        <f>C13*main!$B$18</f>
        <v>231720.43158548189</v>
      </c>
      <c r="F13" s="236">
        <f t="shared" si="8"/>
        <v>0.57000000000000006</v>
      </c>
      <c r="G13" s="183">
        <f t="shared" si="1"/>
        <v>2714679.4374233098</v>
      </c>
      <c r="H13" s="238">
        <f t="shared" si="0"/>
        <v>0.11715321859401345</v>
      </c>
      <c r="I13" s="232"/>
      <c r="J13" s="236">
        <f>J12+0.02</f>
        <v>0.22000000000000006</v>
      </c>
      <c r="K13" s="236">
        <f>K12+0.06</f>
        <v>0.57000000000000006</v>
      </c>
      <c r="L13" s="231"/>
      <c r="M13" s="126">
        <v>6.4786694537749531E-2</v>
      </c>
      <c r="N13" s="254">
        <v>0.11385937367797913</v>
      </c>
      <c r="P13" s="234">
        <v>1455725.810006757</v>
      </c>
      <c r="Q13" s="233">
        <v>2558365.2655355199</v>
      </c>
      <c r="R13" s="140">
        <f t="shared" si="9"/>
        <v>4.5467054258104336E-2</v>
      </c>
      <c r="S13" s="257">
        <v>2036</v>
      </c>
      <c r="T13" s="258">
        <v>29677966</v>
      </c>
      <c r="U13" s="259">
        <v>13988717</v>
      </c>
      <c r="V13" s="260">
        <v>6001686</v>
      </c>
      <c r="W13" s="260">
        <v>12454123</v>
      </c>
      <c r="X13" s="261"/>
      <c r="Y13" s="262">
        <f t="shared" si="3"/>
        <v>0.47135026032444405</v>
      </c>
      <c r="Z13" s="262">
        <f t="shared" si="4"/>
        <v>0.20222699897964705</v>
      </c>
      <c r="AA13" s="262">
        <f t="shared" si="5"/>
        <v>0.41964206711470725</v>
      </c>
    </row>
    <row r="14" spans="1:27">
      <c r="A14" s="78">
        <f t="shared" si="6"/>
        <v>2037</v>
      </c>
      <c r="B14" s="78">
        <v>12</v>
      </c>
      <c r="C14" s="4">
        <f t="shared" si="7"/>
        <v>23867204.453304633</v>
      </c>
      <c r="D14" s="4">
        <f>C14*main!$B$17</f>
        <v>954688.17813218536</v>
      </c>
      <c r="E14" s="4">
        <f>C14*main!$B$18</f>
        <v>238672.04453304634</v>
      </c>
      <c r="F14" s="236">
        <f t="shared" si="8"/>
        <v>0.63000000000000012</v>
      </c>
      <c r="G14" s="183">
        <f t="shared" si="1"/>
        <v>3243002.0214382084</v>
      </c>
      <c r="H14" s="238">
        <f t="shared" si="0"/>
        <v>0.13587691125632373</v>
      </c>
      <c r="I14" s="222"/>
      <c r="J14" s="236">
        <f>J13+0.02</f>
        <v>0.24000000000000005</v>
      </c>
      <c r="K14" s="236">
        <f>K13+0.06</f>
        <v>0.63000000000000012</v>
      </c>
      <c r="L14" s="4"/>
      <c r="M14" s="126">
        <v>7.1443392755096632E-2</v>
      </c>
      <c r="N14" s="254">
        <v>0.13267900357085352</v>
      </c>
      <c r="P14">
        <v>1653457.5698914225</v>
      </c>
      <c r="Q14">
        <v>3070670.2797821532</v>
      </c>
      <c r="R14" s="140">
        <f t="shared" si="9"/>
        <v>4.4666504436321544E-2</v>
      </c>
      <c r="S14" s="257">
        <v>2037</v>
      </c>
      <c r="T14" s="258">
        <v>31003577</v>
      </c>
      <c r="U14" s="259">
        <v>15730140</v>
      </c>
      <c r="V14" s="260">
        <v>6887325</v>
      </c>
      <c r="W14" s="260">
        <v>14058184</v>
      </c>
      <c r="X14" s="261"/>
      <c r="Y14" s="262">
        <f t="shared" si="3"/>
        <v>0.50736532755559138</v>
      </c>
      <c r="Z14" s="262">
        <f t="shared" si="4"/>
        <v>0.2221461413952332</v>
      </c>
      <c r="AA14" s="262">
        <f t="shared" si="5"/>
        <v>0.45343748561657904</v>
      </c>
    </row>
    <row r="15" spans="1:27">
      <c r="A15" s="78">
        <f t="shared" si="6"/>
        <v>2038</v>
      </c>
      <c r="B15" s="78">
        <v>13</v>
      </c>
      <c r="C15" s="4">
        <f t="shared" si="7"/>
        <v>24583220.58690377</v>
      </c>
      <c r="D15" s="4">
        <f>C15*main!$B$17</f>
        <v>983328.82347615075</v>
      </c>
      <c r="E15" s="4">
        <f>C15*main!$B$18</f>
        <v>245832.20586903769</v>
      </c>
      <c r="F15" s="236">
        <f t="shared" si="8"/>
        <v>0.69000000000000017</v>
      </c>
      <c r="G15" s="183">
        <f t="shared" si="1"/>
        <v>3844455.5736614852</v>
      </c>
      <c r="H15" s="238">
        <f t="shared" si="0"/>
        <v>0.15638535073429491</v>
      </c>
      <c r="I15" s="222"/>
      <c r="J15" s="236">
        <f>J14+0.02</f>
        <v>0.26000000000000006</v>
      </c>
      <c r="K15" s="236">
        <f>K14+0.06</f>
        <v>0.69000000000000017</v>
      </c>
      <c r="L15" s="4"/>
      <c r="M15" s="126">
        <v>7.8682905587472457E-2</v>
      </c>
      <c r="N15" s="254">
        <v>0.15328058599111991</v>
      </c>
      <c r="P15">
        <v>1875636.1655436468</v>
      </c>
      <c r="Q15">
        <v>3653889.0933692418</v>
      </c>
      <c r="R15" s="140">
        <f t="shared" si="9"/>
        <v>4.3883226764447211E-2</v>
      </c>
      <c r="S15" s="257">
        <v>2038</v>
      </c>
      <c r="T15" s="258">
        <v>32364114</v>
      </c>
      <c r="U15" s="259">
        <v>17428617</v>
      </c>
      <c r="V15" s="260">
        <v>7828215</v>
      </c>
      <c r="W15" s="260">
        <v>15775192</v>
      </c>
      <c r="X15" s="261"/>
      <c r="Y15" s="262">
        <f t="shared" si="3"/>
        <v>0.53851673492436714</v>
      </c>
      <c r="Z15" s="262">
        <f t="shared" si="4"/>
        <v>0.24187947799219839</v>
      </c>
      <c r="AA15" s="262">
        <f t="shared" si="5"/>
        <v>0.48742851418704064</v>
      </c>
    </row>
    <row r="16" spans="1:27">
      <c r="A16" s="78">
        <f t="shared" si="6"/>
        <v>2039</v>
      </c>
      <c r="B16" s="78">
        <v>14</v>
      </c>
      <c r="C16" s="4">
        <f t="shared" si="7"/>
        <v>25320717.204510882</v>
      </c>
      <c r="D16" s="4">
        <f>C16*main!$B$17</f>
        <v>1012828.6881804353</v>
      </c>
      <c r="E16" s="4">
        <f>C16*main!$B$18</f>
        <v>253207.17204510883</v>
      </c>
      <c r="F16" s="236">
        <f t="shared" si="8"/>
        <v>0.75000000000000022</v>
      </c>
      <c r="G16" s="183">
        <f t="shared" si="1"/>
        <v>4522952.461860029</v>
      </c>
      <c r="H16" s="238">
        <f t="shared" si="0"/>
        <v>0.17862655411096592</v>
      </c>
      <c r="I16" s="222"/>
      <c r="J16" s="236">
        <f>J15+0.02</f>
        <v>0.28000000000000008</v>
      </c>
      <c r="K16" s="236">
        <f>K15+0.06</f>
        <v>0.75000000000000022</v>
      </c>
      <c r="L16" s="4"/>
      <c r="M16" s="126">
        <v>8.6488257851914996E-2</v>
      </c>
      <c r="N16" s="254">
        <v>0.17561221940885427</v>
      </c>
      <c r="P16">
        <v>2123550.4485255871</v>
      </c>
      <c r="Q16">
        <v>4311815.459744391</v>
      </c>
      <c r="R16" s="140">
        <f t="shared" si="9"/>
        <v>4.3117540619217937E-2</v>
      </c>
      <c r="S16" s="257">
        <v>2039</v>
      </c>
      <c r="T16" s="258">
        <v>33759575</v>
      </c>
      <c r="U16" s="259">
        <v>19083478</v>
      </c>
      <c r="V16" s="260">
        <v>8834723</v>
      </c>
      <c r="W16" s="260">
        <v>17609608</v>
      </c>
      <c r="X16" s="261"/>
      <c r="Y16" s="262">
        <f t="shared" si="3"/>
        <v>0.56527601428631724</v>
      </c>
      <c r="Z16" s="262">
        <f t="shared" si="4"/>
        <v>0.26169532643701826</v>
      </c>
      <c r="AA16" s="262">
        <f t="shared" si="5"/>
        <v>0.52161817795395826</v>
      </c>
    </row>
    <row r="17" spans="1:27" s="102" customFormat="1">
      <c r="A17" s="242">
        <f t="shared" si="6"/>
        <v>2040</v>
      </c>
      <c r="B17" s="242">
        <v>15</v>
      </c>
      <c r="C17" s="26">
        <f t="shared" si="7"/>
        <v>26080338.72064621</v>
      </c>
      <c r="D17" s="26">
        <f>C17*main!$B$17</f>
        <v>1043213.5488258484</v>
      </c>
      <c r="E17" s="26">
        <f>C17*main!$B$18</f>
        <v>260803.3872064621</v>
      </c>
      <c r="F17" s="236">
        <f t="shared" si="8"/>
        <v>0.80000000000000027</v>
      </c>
      <c r="G17" s="273">
        <f t="shared" si="1"/>
        <v>5282573.9779953556</v>
      </c>
      <c r="H17" s="244">
        <f t="shared" si="0"/>
        <v>0.20255005253491837</v>
      </c>
      <c r="I17" s="245"/>
      <c r="J17" s="243">
        <f>J16+0.02</f>
        <v>0.3000000000000001</v>
      </c>
      <c r="K17" s="243">
        <f>K16+0.05</f>
        <v>0.80000000000000027</v>
      </c>
      <c r="L17" s="26"/>
      <c r="M17" s="255">
        <v>9.4842968788266993E-2</v>
      </c>
      <c r="N17" s="256">
        <v>0.19962351398917891</v>
      </c>
      <c r="O17" s="246"/>
      <c r="P17" s="102">
        <v>2398544.5993409394</v>
      </c>
      <c r="Q17" s="102">
        <v>5048406.9351426559</v>
      </c>
      <c r="R17" s="140">
        <f t="shared" si="9"/>
        <v>4.2369816563152821E-2</v>
      </c>
      <c r="S17" s="263">
        <v>2040</v>
      </c>
      <c r="T17" s="264">
        <v>35189962</v>
      </c>
      <c r="U17" s="265">
        <v>20695730</v>
      </c>
      <c r="V17" s="266">
        <v>9905961</v>
      </c>
      <c r="W17" s="266">
        <v>19565845</v>
      </c>
      <c r="X17" s="261"/>
      <c r="Y17" s="267">
        <f t="shared" si="3"/>
        <v>0.58811458790435744</v>
      </c>
      <c r="Z17" s="267">
        <f t="shared" si="4"/>
        <v>0.28149962196605954</v>
      </c>
      <c r="AA17" s="267">
        <f t="shared" si="5"/>
        <v>0.55600642592339256</v>
      </c>
    </row>
    <row r="18" spans="1:27">
      <c r="A18" s="78">
        <f t="shared" si="6"/>
        <v>2041</v>
      </c>
      <c r="B18" s="78">
        <v>16</v>
      </c>
      <c r="C18" s="4">
        <f t="shared" si="7"/>
        <v>26862748.882265598</v>
      </c>
      <c r="D18" s="4">
        <f>C18*main!$B$17</f>
        <v>1074509.9552906239</v>
      </c>
      <c r="E18" s="4">
        <f>C18*main!$B$18</f>
        <v>268627.48882265599</v>
      </c>
      <c r="F18" s="236">
        <f t="shared" si="8"/>
        <v>0.80000000000000027</v>
      </c>
      <c r="G18" s="183">
        <f t="shared" si="1"/>
        <v>6117144.8170560347</v>
      </c>
      <c r="H18" s="238">
        <f t="shared" si="0"/>
        <v>0.22771849760671686</v>
      </c>
      <c r="I18" s="222"/>
      <c r="J18" s="236">
        <f t="shared" ref="J18:K22" si="10">J17</f>
        <v>0.3000000000000001</v>
      </c>
      <c r="K18" s="236">
        <f t="shared" si="10"/>
        <v>0.80000000000000027</v>
      </c>
      <c r="L18" s="4"/>
      <c r="M18" s="126">
        <v>0.10373103765851165</v>
      </c>
      <c r="N18" s="254">
        <v>0.2248771980477465</v>
      </c>
      <c r="P18">
        <v>2702020.2872050246</v>
      </c>
      <c r="Q18">
        <v>5857675.4361135494</v>
      </c>
      <c r="R18" s="140">
        <f t="shared" si="9"/>
        <v>4.1640027914778652E-2</v>
      </c>
      <c r="S18" s="257">
        <v>2041</v>
      </c>
      <c r="T18" s="258">
        <v>36655273</v>
      </c>
      <c r="U18" s="259">
        <v>22268225</v>
      </c>
      <c r="V18" s="260">
        <v>11042617</v>
      </c>
      <c r="W18" s="260">
        <v>21648539</v>
      </c>
      <c r="X18" s="261"/>
      <c r="Y18" s="262">
        <f t="shared" si="3"/>
        <v>0.60750400085684808</v>
      </c>
      <c r="Z18" s="262">
        <f t="shared" si="4"/>
        <v>0.30125589297889011</v>
      </c>
      <c r="AA18" s="262">
        <f t="shared" si="5"/>
        <v>0.59059822034335963</v>
      </c>
    </row>
    <row r="19" spans="1:27">
      <c r="A19" s="78">
        <f t="shared" si="6"/>
        <v>2042</v>
      </c>
      <c r="B19" s="78">
        <v>17</v>
      </c>
      <c r="C19" s="4">
        <f t="shared" si="7"/>
        <v>27668631.348733563</v>
      </c>
      <c r="D19" s="4">
        <f>C19*main!$B$17</f>
        <v>1106745.2539493425</v>
      </c>
      <c r="E19" s="4">
        <f>C19*main!$B$18</f>
        <v>276686.31348733563</v>
      </c>
      <c r="F19" s="236">
        <f t="shared" si="8"/>
        <v>0.80000000000000027</v>
      </c>
      <c r="G19" s="183">
        <f t="shared" si="1"/>
        <v>6976752.7812885344</v>
      </c>
      <c r="H19" s="238">
        <f t="shared" si="0"/>
        <v>0.25215388117156984</v>
      </c>
      <c r="I19" s="222"/>
      <c r="J19" s="236">
        <f t="shared" si="10"/>
        <v>0.3000000000000001</v>
      </c>
      <c r="K19" s="236">
        <f t="shared" si="10"/>
        <v>0.80000000000000027</v>
      </c>
      <c r="L19" s="4"/>
      <c r="M19" s="126">
        <v>0.11236023073641907</v>
      </c>
      <c r="N19" s="254">
        <v>0.2493953379104335</v>
      </c>
      <c r="P19">
        <v>3014600.2457050323</v>
      </c>
      <c r="Q19">
        <v>6691221.9921135698</v>
      </c>
      <c r="R19" s="140">
        <f t="shared" si="9"/>
        <v>4.0928272448004954E-2</v>
      </c>
      <c r="S19" s="257">
        <v>2042</v>
      </c>
      <c r="T19" s="258">
        <v>38155510</v>
      </c>
      <c r="U19" s="259">
        <v>23805823</v>
      </c>
      <c r="V19" s="260">
        <v>12243146</v>
      </c>
      <c r="W19" s="260">
        <v>23861648</v>
      </c>
      <c r="X19" s="261"/>
      <c r="Y19" s="262">
        <f t="shared" si="3"/>
        <v>0.62391573327155103</v>
      </c>
      <c r="Z19" s="262">
        <f t="shared" si="4"/>
        <v>0.32087491426533155</v>
      </c>
      <c r="AA19" s="262">
        <f t="shared" si="5"/>
        <v>0.62537882470972084</v>
      </c>
    </row>
    <row r="20" spans="1:27">
      <c r="A20" s="78">
        <f t="shared" si="6"/>
        <v>2043</v>
      </c>
      <c r="B20" s="78">
        <v>18</v>
      </c>
      <c r="C20" s="4">
        <f t="shared" si="7"/>
        <v>28498690.289195571</v>
      </c>
      <c r="D20" s="4">
        <f>C20*main!$B$17</f>
        <v>1139947.611567823</v>
      </c>
      <c r="E20" s="4">
        <f>C20*main!$B$18</f>
        <v>284986.90289195575</v>
      </c>
      <c r="F20" s="236">
        <f t="shared" si="8"/>
        <v>0.80000000000000027</v>
      </c>
      <c r="G20" s="183">
        <f t="shared" si="1"/>
        <v>7862148.9844480082</v>
      </c>
      <c r="H20" s="238">
        <f t="shared" si="0"/>
        <v>0.27587755453550467</v>
      </c>
      <c r="I20" s="222"/>
      <c r="J20" s="236">
        <f t="shared" si="10"/>
        <v>0.3000000000000001</v>
      </c>
      <c r="K20" s="236">
        <f t="shared" si="10"/>
        <v>0.80000000000000027</v>
      </c>
      <c r="L20" s="4"/>
      <c r="M20" s="126">
        <v>0.12073808809361074</v>
      </c>
      <c r="N20" s="254">
        <v>0.27319935719459559</v>
      </c>
      <c r="P20">
        <v>3336557.6029600403</v>
      </c>
      <c r="Q20">
        <v>7549774.9447935913</v>
      </c>
      <c r="R20" s="140">
        <f t="shared" si="9"/>
        <v>4.0234320023503814E-2</v>
      </c>
      <c r="S20" s="257">
        <v>2043</v>
      </c>
      <c r="T20" s="258">
        <v>39690671</v>
      </c>
      <c r="U20" s="259">
        <v>25315557</v>
      </c>
      <c r="V20" s="260">
        <v>13508555</v>
      </c>
      <c r="W20" s="260">
        <v>26210249</v>
      </c>
      <c r="X20" s="261"/>
      <c r="Y20" s="262">
        <f t="shared" si="3"/>
        <v>0.63782134093928522</v>
      </c>
      <c r="Z20" s="262">
        <f t="shared" si="4"/>
        <v>0.34034584600497181</v>
      </c>
      <c r="AA20" s="262">
        <f t="shared" si="5"/>
        <v>0.66036296035408426</v>
      </c>
    </row>
    <row r="21" spans="1:27">
      <c r="A21" s="78">
        <f t="shared" si="6"/>
        <v>2044</v>
      </c>
      <c r="B21" s="78">
        <v>19</v>
      </c>
      <c r="C21" s="4">
        <f t="shared" si="7"/>
        <v>29353650.997871436</v>
      </c>
      <c r="D21" s="4">
        <f>C21*main!$B$17</f>
        <v>1174146.0399148574</v>
      </c>
      <c r="E21" s="4">
        <f>C21*main!$B$18</f>
        <v>293536.50997871434</v>
      </c>
      <c r="F21" s="236">
        <f t="shared" si="8"/>
        <v>0.80000000000000027</v>
      </c>
      <c r="G21" s="183">
        <f t="shared" si="1"/>
        <v>8774107.0737022664</v>
      </c>
      <c r="H21" s="238">
        <f t="shared" si="0"/>
        <v>0.29891024712184922</v>
      </c>
      <c r="I21" s="222"/>
      <c r="J21" s="236">
        <f t="shared" si="10"/>
        <v>0.3000000000000001</v>
      </c>
      <c r="K21" s="236">
        <f t="shared" si="10"/>
        <v>0.80000000000000027</v>
      </c>
      <c r="L21" s="4"/>
      <c r="M21" s="126">
        <v>0.12887193018797161</v>
      </c>
      <c r="N21" s="254">
        <v>0.29631005552873357</v>
      </c>
      <c r="P21">
        <v>3668173.6809326988</v>
      </c>
      <c r="Q21">
        <v>8434084.4860540126</v>
      </c>
      <c r="R21" s="140">
        <f t="shared" si="9"/>
        <v>3.9558086584124519E-2</v>
      </c>
      <c r="S21" s="257">
        <v>2044</v>
      </c>
      <c r="T21" s="258">
        <v>41260758</v>
      </c>
      <c r="U21" s="259">
        <v>26806794</v>
      </c>
      <c r="V21" s="260">
        <v>14837196</v>
      </c>
      <c r="W21" s="260">
        <v>28698743</v>
      </c>
      <c r="X21" s="261"/>
      <c r="Y21" s="262">
        <f t="shared" si="3"/>
        <v>0.64969223299290813</v>
      </c>
      <c r="Z21" s="262">
        <f t="shared" si="4"/>
        <v>0.35959581741081925</v>
      </c>
      <c r="AA21" s="262">
        <f t="shared" si="5"/>
        <v>0.69554570471051458</v>
      </c>
    </row>
    <row r="22" spans="1:27">
      <c r="A22" s="78">
        <f t="shared" si="6"/>
        <v>2045</v>
      </c>
      <c r="B22" s="78">
        <v>20</v>
      </c>
      <c r="C22" s="4">
        <f t="shared" si="7"/>
        <v>30234260.527807578</v>
      </c>
      <c r="D22" s="4">
        <f>C22*main!$B$17</f>
        <v>1209370.4211123032</v>
      </c>
      <c r="E22" s="4">
        <f>C22*main!$B$18</f>
        <v>302342.60527807579</v>
      </c>
      <c r="F22" s="236">
        <f t="shared" si="8"/>
        <v>0.80000000000000027</v>
      </c>
      <c r="G22" s="183">
        <f t="shared" si="1"/>
        <v>9713423.9056341518</v>
      </c>
      <c r="H22" s="238">
        <f t="shared" si="0"/>
        <v>0.32127208458431961</v>
      </c>
      <c r="I22" s="222"/>
      <c r="J22" s="236">
        <f t="shared" si="10"/>
        <v>0.3000000000000001</v>
      </c>
      <c r="K22" s="236">
        <f t="shared" si="10"/>
        <v>0.80000000000000027</v>
      </c>
      <c r="L22" s="4"/>
      <c r="M22" s="126">
        <v>0.13676886426016663</v>
      </c>
      <c r="N22" s="254">
        <v>0.31874762672692586</v>
      </c>
      <c r="P22">
        <v>4009738.2412445368</v>
      </c>
      <c r="Q22">
        <v>9344923.3135522474</v>
      </c>
      <c r="R22" s="140">
        <f t="shared" si="9"/>
        <v>3.8899212661095563E-2</v>
      </c>
      <c r="S22" s="257">
        <v>2045</v>
      </c>
      <c r="T22" s="258">
        <v>42865769</v>
      </c>
      <c r="U22" s="259">
        <v>28291408</v>
      </c>
      <c r="V22" s="260">
        <v>16230584</v>
      </c>
      <c r="W22" s="260">
        <v>31331572</v>
      </c>
      <c r="X22" s="261"/>
      <c r="Y22" s="262">
        <f t="shared" si="3"/>
        <v>0.66000001073117343</v>
      </c>
      <c r="Z22" s="262">
        <f t="shared" si="4"/>
        <v>0.37863741578974125</v>
      </c>
      <c r="AA22" s="262">
        <f t="shared" si="5"/>
        <v>0.73092289560931478</v>
      </c>
    </row>
    <row r="23" spans="1:27">
      <c r="I23" s="218"/>
      <c r="J23" s="237"/>
      <c r="K23" s="237"/>
      <c r="N23" s="220"/>
      <c r="Q23" s="220"/>
      <c r="R23" s="140">
        <f t="shared" si="9"/>
        <v>3.8257496325331292E-2</v>
      </c>
      <c r="S23" s="257">
        <v>2046</v>
      </c>
      <c r="T23" s="258">
        <v>44505706</v>
      </c>
      <c r="U23" s="259">
        <v>29780217</v>
      </c>
      <c r="V23" s="260">
        <v>17685806</v>
      </c>
      <c r="W23" s="260">
        <v>34113939</v>
      </c>
      <c r="X23" s="261"/>
      <c r="Y23" s="262">
        <f t="shared" si="3"/>
        <v>0.66913256021598666</v>
      </c>
      <c r="Z23" s="262">
        <f t="shared" si="4"/>
        <v>0.39738288838739017</v>
      </c>
      <c r="AA23" s="262">
        <f t="shared" si="5"/>
        <v>0.76650708563077286</v>
      </c>
    </row>
    <row r="24" spans="1:27">
      <c r="Q24" s="220"/>
      <c r="R24" s="140">
        <f t="shared" si="9"/>
        <v>3.7632522894929472E-2</v>
      </c>
      <c r="S24" s="257">
        <v>2047</v>
      </c>
      <c r="T24" s="258">
        <v>46180568</v>
      </c>
      <c r="U24" s="259">
        <v>31270833</v>
      </c>
      <c r="V24" s="260">
        <v>19202663</v>
      </c>
      <c r="W24" s="260">
        <v>37059005</v>
      </c>
      <c r="X24" s="261"/>
      <c r="Y24" s="262">
        <f t="shared" si="3"/>
        <v>0.6771426674526827</v>
      </c>
      <c r="Z24" s="262">
        <f t="shared" si="4"/>
        <v>0.41581695140692077</v>
      </c>
      <c r="AA24" s="262">
        <f t="shared" si="5"/>
        <v>0.80248049352706097</v>
      </c>
    </row>
    <row r="25" spans="1:27">
      <c r="Q25" s="219"/>
      <c r="R25" s="140">
        <f t="shared" si="9"/>
        <v>3.7023927466634882E-2</v>
      </c>
      <c r="S25" s="257">
        <v>2048</v>
      </c>
      <c r="T25" s="258">
        <v>47890354</v>
      </c>
      <c r="U25" s="259">
        <v>32757189</v>
      </c>
      <c r="V25" s="260">
        <v>20781100</v>
      </c>
      <c r="W25" s="260">
        <v>40144079</v>
      </c>
      <c r="X25" s="261"/>
      <c r="Y25" s="262">
        <f t="shared" si="3"/>
        <v>0.68400390191310756</v>
      </c>
      <c r="Z25" s="262">
        <f t="shared" si="4"/>
        <v>0.43393080786164162</v>
      </c>
      <c r="AA25" s="262">
        <f t="shared" si="5"/>
        <v>0.83824978616779489</v>
      </c>
    </row>
    <row r="26" spans="1:27">
      <c r="P26" s="1"/>
      <c r="R26" s="140">
        <f t="shared" si="9"/>
        <v>3.6431386579435183E-2</v>
      </c>
      <c r="S26" s="257">
        <v>2049</v>
      </c>
      <c r="T26" s="258">
        <v>49635066</v>
      </c>
      <c r="U26" s="259">
        <v>34232478</v>
      </c>
      <c r="V26" s="260">
        <v>22421199</v>
      </c>
      <c r="W26" s="260">
        <v>43402828</v>
      </c>
      <c r="X26" s="261"/>
      <c r="Y26" s="262">
        <f t="shared" si="3"/>
        <v>0.68968333798528647</v>
      </c>
      <c r="Z26" s="262">
        <f t="shared" si="4"/>
        <v>0.45172094663881379</v>
      </c>
      <c r="AA26" s="262">
        <f t="shared" si="5"/>
        <v>0.87443880904681381</v>
      </c>
    </row>
    <row r="27" spans="1:27">
      <c r="P27" s="1"/>
      <c r="R27" s="140">
        <f t="shared" si="9"/>
        <v>3.5841535901251748E-2</v>
      </c>
      <c r="S27" s="257">
        <v>2050</v>
      </c>
      <c r="T27" s="258">
        <v>51414063</v>
      </c>
      <c r="U27" s="259">
        <v>35689637</v>
      </c>
      <c r="V27" s="260">
        <v>24122981</v>
      </c>
      <c r="W27" s="260">
        <v>46829955</v>
      </c>
      <c r="X27" s="261"/>
      <c r="Y27" s="262">
        <f t="shared" si="3"/>
        <v>0.6941609924895451</v>
      </c>
      <c r="Z27" s="262">
        <f t="shared" si="4"/>
        <v>0.46919032638988284</v>
      </c>
      <c r="AA27" s="262">
        <f t="shared" si="5"/>
        <v>0.91083941372227284</v>
      </c>
    </row>
    <row r="28" spans="1:27">
      <c r="R28" s="140">
        <f t="shared" si="9"/>
        <v>3.5301664449277237E-2</v>
      </c>
      <c r="S28" s="257">
        <v>2051</v>
      </c>
      <c r="T28" s="258">
        <v>53229065</v>
      </c>
      <c r="U28" s="259">
        <v>37121091</v>
      </c>
      <c r="V28" s="260">
        <v>25886367</v>
      </c>
      <c r="W28" s="260">
        <v>50426861</v>
      </c>
      <c r="X28" s="261"/>
      <c r="Y28" s="262">
        <f t="shared" si="3"/>
        <v>0.69738386349638115</v>
      </c>
      <c r="Z28" s="262">
        <f t="shared" si="4"/>
        <v>0.48632015234533987</v>
      </c>
      <c r="AA28" s="262">
        <f t="shared" si="5"/>
        <v>0.94735575385365123</v>
      </c>
    </row>
    <row r="29" spans="1:27">
      <c r="R29" s="140">
        <f t="shared" si="9"/>
        <v>3.4745998262415465E-2</v>
      </c>
      <c r="S29" s="257">
        <v>2052</v>
      </c>
      <c r="T29" s="258">
        <v>55078562</v>
      </c>
      <c r="U29" s="259">
        <v>38518794</v>
      </c>
      <c r="V29" s="260">
        <v>27711409</v>
      </c>
      <c r="W29" s="260">
        <v>54022000</v>
      </c>
      <c r="X29" s="261"/>
      <c r="Y29" s="262">
        <f t="shared" si="3"/>
        <v>0.69934276788126748</v>
      </c>
      <c r="Z29" s="262">
        <f t="shared" si="4"/>
        <v>0.50312513605565812</v>
      </c>
      <c r="AA29" s="262">
        <f t="shared" si="5"/>
        <v>0.9808171825546208</v>
      </c>
    </row>
    <row r="30" spans="1:27">
      <c r="R30" s="140">
        <f t="shared" si="9"/>
        <v>3.4210842323733871E-2</v>
      </c>
      <c r="S30" s="268">
        <v>2053</v>
      </c>
      <c r="T30" s="269">
        <v>56962846</v>
      </c>
      <c r="U30" s="270">
        <v>39874215</v>
      </c>
      <c r="V30" s="271">
        <v>29598496</v>
      </c>
      <c r="W30" s="271">
        <v>56795443</v>
      </c>
      <c r="X30" s="261"/>
      <c r="Y30" s="262">
        <f t="shared" si="3"/>
        <v>0.70000391132142514</v>
      </c>
      <c r="Z30" s="262">
        <f t="shared" si="4"/>
        <v>0.51961055457095662</v>
      </c>
      <c r="AA30" s="262">
        <f t="shared" si="5"/>
        <v>0.99706118967440638</v>
      </c>
    </row>
  </sheetData>
  <phoneticPr fontId="22" type="noConversion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M211"/>
  <sheetViews>
    <sheetView zoomScaleNormal="100" workbookViewId="0">
      <selection activeCell="E16" sqref="E16"/>
    </sheetView>
  </sheetViews>
  <sheetFormatPr defaultRowHeight="14.25"/>
  <cols>
    <col min="1" max="1" width="5.875" style="1" customWidth="1"/>
    <col min="2" max="2" width="11.375" style="1" customWidth="1"/>
    <col min="3" max="3" width="11.375" customWidth="1"/>
    <col min="4" max="4" width="14.125" customWidth="1"/>
    <col min="5" max="5" width="10.125" customWidth="1"/>
    <col min="6" max="7" width="14.125" customWidth="1"/>
    <col min="8" max="8" width="10.875" bestFit="1" customWidth="1"/>
    <col min="9" max="9" width="51.25" style="1" customWidth="1"/>
    <col min="17" max="27" width="12.375" style="1" customWidth="1"/>
    <col min="28" max="36" width="12.375" customWidth="1"/>
  </cols>
  <sheetData>
    <row r="1" spans="1:39">
      <c r="A1" s="1" t="s">
        <v>0</v>
      </c>
      <c r="B1" s="1" t="s">
        <v>2</v>
      </c>
      <c r="C1" s="1" t="s">
        <v>121</v>
      </c>
      <c r="D1" s="1" t="s">
        <v>122</v>
      </c>
      <c r="E1" s="1" t="s">
        <v>123</v>
      </c>
      <c r="F1" s="1" t="s">
        <v>125</v>
      </c>
      <c r="G1" s="1" t="s">
        <v>126</v>
      </c>
      <c r="H1" s="1" t="s">
        <v>127</v>
      </c>
      <c r="I1" s="1" t="s">
        <v>1240</v>
      </c>
      <c r="J1" t="s">
        <v>1239</v>
      </c>
      <c r="R1" s="12" t="s">
        <v>1445</v>
      </c>
      <c r="AD1" t="s">
        <v>1446</v>
      </c>
    </row>
    <row r="2" spans="1:39">
      <c r="A2" s="1">
        <v>0</v>
      </c>
      <c r="B2" s="1" t="s">
        <v>12</v>
      </c>
      <c r="C2" s="38">
        <v>2250000</v>
      </c>
      <c r="D2" s="38">
        <v>93000</v>
      </c>
      <c r="E2" s="3">
        <v>8.39</v>
      </c>
      <c r="F2" s="6">
        <v>-7.0000000000000001E-3</v>
      </c>
      <c r="G2" s="6">
        <v>-0.01</v>
      </c>
      <c r="H2" s="3">
        <v>-4.0000000000000001E-3</v>
      </c>
      <c r="I2" s="6" t="s">
        <v>1269</v>
      </c>
      <c r="K2" t="s">
        <v>1241</v>
      </c>
      <c r="L2">
        <v>2022</v>
      </c>
      <c r="Q2" s="1" t="s">
        <v>0</v>
      </c>
      <c r="R2" s="1" t="s">
        <v>12</v>
      </c>
      <c r="S2" s="1" t="s">
        <v>13</v>
      </c>
      <c r="T2" s="1" t="s">
        <v>14</v>
      </c>
      <c r="U2" s="1" t="s">
        <v>15</v>
      </c>
      <c r="V2" s="1" t="s">
        <v>16</v>
      </c>
      <c r="W2" s="1" t="s">
        <v>17</v>
      </c>
      <c r="X2" s="1" t="s">
        <v>18</v>
      </c>
      <c r="Y2" s="1" t="s">
        <v>19</v>
      </c>
      <c r="Z2" s="1" t="s">
        <v>20</v>
      </c>
      <c r="AA2" s="1" t="s">
        <v>21</v>
      </c>
      <c r="AC2" s="1" t="s">
        <v>0</v>
      </c>
      <c r="AD2" s="1" t="s">
        <v>12</v>
      </c>
      <c r="AE2" s="1" t="s">
        <v>13</v>
      </c>
      <c r="AF2" s="1" t="s">
        <v>14</v>
      </c>
      <c r="AG2" s="1" t="s">
        <v>15</v>
      </c>
      <c r="AH2" s="1" t="s">
        <v>16</v>
      </c>
      <c r="AI2" s="1" t="s">
        <v>17</v>
      </c>
      <c r="AJ2" s="1" t="s">
        <v>18</v>
      </c>
      <c r="AK2" s="1" t="s">
        <v>19</v>
      </c>
      <c r="AL2" s="1" t="s">
        <v>20</v>
      </c>
      <c r="AM2" s="1" t="s">
        <v>21</v>
      </c>
    </row>
    <row r="3" spans="1:39">
      <c r="A3" s="1">
        <v>0</v>
      </c>
      <c r="B3" s="1" t="s">
        <v>13</v>
      </c>
      <c r="C3" s="38">
        <v>1170000</v>
      </c>
      <c r="D3" s="38">
        <v>40000</v>
      </c>
      <c r="E3" s="102">
        <f>6.44</f>
        <v>6.44</v>
      </c>
      <c r="F3" s="6">
        <v>0</v>
      </c>
      <c r="G3" s="13">
        <v>0</v>
      </c>
      <c r="H3" s="102">
        <v>0</v>
      </c>
      <c r="I3" s="6" t="s">
        <v>1242</v>
      </c>
      <c r="K3" t="s">
        <v>1245</v>
      </c>
      <c r="Q3" s="1">
        <v>0</v>
      </c>
      <c r="R3">
        <v>-6.0000000000000001E-3</v>
      </c>
      <c r="S3">
        <v>-2E-3</v>
      </c>
      <c r="T3">
        <v>-1.9E-2</v>
      </c>
      <c r="U3">
        <v>-0.02</v>
      </c>
      <c r="V3" s="32"/>
      <c r="W3" s="32"/>
      <c r="X3" s="32">
        <v>-0.01</v>
      </c>
      <c r="Y3" s="32">
        <v>-0.03</v>
      </c>
      <c r="Z3" s="32"/>
      <c r="AA3" s="32"/>
      <c r="AC3" s="1">
        <v>0</v>
      </c>
      <c r="AD3">
        <v>-4.0000000000000001E-3</v>
      </c>
      <c r="AE3">
        <v>-8.0000000000000002E-3</v>
      </c>
      <c r="AG3">
        <v>-6.0000000000000001E-3</v>
      </c>
      <c r="AJ3">
        <v>-2.7E-2</v>
      </c>
      <c r="AK3">
        <v>-3.5000000000000003E-2</v>
      </c>
    </row>
    <row r="4" spans="1:39">
      <c r="A4" s="1">
        <v>0</v>
      </c>
      <c r="B4" s="1" t="s">
        <v>14</v>
      </c>
      <c r="C4" s="38">
        <v>3067000</v>
      </c>
      <c r="D4" s="38">
        <v>115000</v>
      </c>
      <c r="E4" s="103">
        <v>19</v>
      </c>
      <c r="F4" s="6">
        <v>0</v>
      </c>
      <c r="G4" s="13">
        <v>0</v>
      </c>
      <c r="H4" s="102">
        <v>0</v>
      </c>
      <c r="I4" s="6" t="s">
        <v>1247</v>
      </c>
      <c r="K4" t="s">
        <v>1270</v>
      </c>
      <c r="Q4" s="1">
        <v>1</v>
      </c>
      <c r="R4">
        <v>-6.0000000000000001E-3</v>
      </c>
      <c r="S4">
        <v>-2E-3</v>
      </c>
      <c r="T4">
        <v>-0.01</v>
      </c>
      <c r="U4">
        <v>-1.9E-2</v>
      </c>
      <c r="V4" s="32"/>
      <c r="W4" s="32"/>
      <c r="X4" s="32">
        <f>X3-0.001</f>
        <v>-1.0999999999999999E-2</v>
      </c>
      <c r="Y4" s="32">
        <f>Y3-0.004</f>
        <v>-3.4000000000000002E-2</v>
      </c>
      <c r="Z4" s="32"/>
      <c r="AA4" s="32"/>
      <c r="AC4" s="1">
        <v>1</v>
      </c>
      <c r="AD4">
        <v>-5.0000000000000001E-3</v>
      </c>
      <c r="AE4">
        <v>-4.0000000000000001E-3</v>
      </c>
      <c r="AG4">
        <v>-7.0000000000000001E-3</v>
      </c>
      <c r="AJ4">
        <v>-2.8000000000000001E-2</v>
      </c>
      <c r="AK4">
        <v>-3.5999999999999997E-2</v>
      </c>
    </row>
    <row r="5" spans="1:39">
      <c r="A5" s="1">
        <v>0</v>
      </c>
      <c r="B5" s="1" t="s">
        <v>15</v>
      </c>
      <c r="C5" s="38">
        <v>2450000</v>
      </c>
      <c r="D5" s="38">
        <v>48000</v>
      </c>
      <c r="E5" s="3">
        <v>0</v>
      </c>
      <c r="F5" s="6">
        <v>-5.0000000000000001E-3</v>
      </c>
      <c r="G5" s="13">
        <v>-4.0000000000000001E-3</v>
      </c>
      <c r="H5" s="102">
        <v>0</v>
      </c>
      <c r="I5" s="6" t="s">
        <v>1246</v>
      </c>
      <c r="Q5" s="1">
        <v>2</v>
      </c>
      <c r="R5">
        <v>-6.0000000000000001E-3</v>
      </c>
      <c r="S5">
        <v>-2E-3</v>
      </c>
      <c r="T5">
        <v>-7.0000000000000001E-3</v>
      </c>
      <c r="U5">
        <v>-1.7000000000000001E-2</v>
      </c>
      <c r="V5" s="32"/>
      <c r="W5" s="32"/>
      <c r="X5" s="32">
        <f t="shared" ref="X5:X27" si="0">X4-0.001</f>
        <v>-1.2E-2</v>
      </c>
      <c r="Y5" s="32">
        <f t="shared" ref="Y5:Y27" si="1">Y4-0.004</f>
        <v>-3.8000000000000006E-2</v>
      </c>
      <c r="Z5" s="32"/>
      <c r="AA5" s="32"/>
      <c r="AC5" s="1">
        <v>2</v>
      </c>
      <c r="AD5">
        <v>-4.0000000000000001E-3</v>
      </c>
      <c r="AE5">
        <v>-4.0000000000000001E-3</v>
      </c>
      <c r="AG5">
        <v>-7.0000000000000001E-3</v>
      </c>
      <c r="AJ5">
        <v>-2.8000000000000001E-2</v>
      </c>
      <c r="AK5">
        <v>-3.6999999999999998E-2</v>
      </c>
    </row>
    <row r="6" spans="1:39">
      <c r="A6" s="1">
        <v>0</v>
      </c>
      <c r="B6" s="1" t="s">
        <v>16</v>
      </c>
      <c r="C6" s="38">
        <v>3100000</v>
      </c>
      <c r="D6" s="38">
        <v>63000</v>
      </c>
      <c r="E6" s="3">
        <v>0</v>
      </c>
      <c r="F6" s="6">
        <v>0</v>
      </c>
      <c r="G6" s="13">
        <v>0</v>
      </c>
      <c r="H6" s="102">
        <v>0</v>
      </c>
      <c r="I6" s="6" t="s">
        <v>1248</v>
      </c>
      <c r="Q6" s="1">
        <v>3</v>
      </c>
      <c r="R6">
        <v>-6.0000000000000001E-3</v>
      </c>
      <c r="S6">
        <v>-2E-3</v>
      </c>
      <c r="T6">
        <v>-6.0000000000000001E-3</v>
      </c>
      <c r="U6">
        <v>-1.6E-2</v>
      </c>
      <c r="V6" s="32"/>
      <c r="W6" s="32"/>
      <c r="X6" s="32">
        <f t="shared" si="0"/>
        <v>-1.3000000000000001E-2</v>
      </c>
      <c r="Y6" s="32">
        <f t="shared" si="1"/>
        <v>-4.200000000000001E-2</v>
      </c>
      <c r="Z6" s="32"/>
      <c r="AA6" s="32"/>
      <c r="AC6" s="1">
        <v>3</v>
      </c>
      <c r="AD6">
        <v>-5.0000000000000001E-3</v>
      </c>
      <c r="AE6">
        <v>-8.9999999999999993E-3</v>
      </c>
      <c r="AG6">
        <v>-7.0000000000000001E-3</v>
      </c>
      <c r="AJ6">
        <v>-2.9000000000000001E-2</v>
      </c>
      <c r="AK6">
        <v>-3.7999999999999999E-2</v>
      </c>
    </row>
    <row r="7" spans="1:39">
      <c r="A7" s="1">
        <v>0</v>
      </c>
      <c r="B7" s="1" t="s">
        <v>17</v>
      </c>
      <c r="C7" s="38">
        <v>2133000</v>
      </c>
      <c r="D7" s="38">
        <v>52000</v>
      </c>
      <c r="E7" s="3">
        <v>0</v>
      </c>
      <c r="F7" s="6">
        <v>0</v>
      </c>
      <c r="G7" s="13">
        <v>0</v>
      </c>
      <c r="H7" s="102">
        <v>0</v>
      </c>
      <c r="I7" s="6" t="s">
        <v>1249</v>
      </c>
      <c r="Q7" s="1">
        <v>4</v>
      </c>
      <c r="R7">
        <v>-6.0000000000000001E-3</v>
      </c>
      <c r="S7">
        <v>-2E-3</v>
      </c>
      <c r="T7">
        <v>-6.0000000000000001E-3</v>
      </c>
      <c r="U7">
        <v>-1.4999999999999999E-2</v>
      </c>
      <c r="V7" s="32"/>
      <c r="W7" s="32"/>
      <c r="X7" s="32">
        <f t="shared" si="0"/>
        <v>-1.4000000000000002E-2</v>
      </c>
      <c r="Y7" s="32">
        <f t="shared" si="1"/>
        <v>-4.6000000000000013E-2</v>
      </c>
      <c r="Z7" s="32"/>
      <c r="AA7" s="32"/>
      <c r="AC7" s="1">
        <v>4</v>
      </c>
      <c r="AD7">
        <v>-4.0000000000000001E-3</v>
      </c>
      <c r="AE7">
        <v>-4.0000000000000001E-3</v>
      </c>
      <c r="AG7">
        <v>-7.0000000000000001E-3</v>
      </c>
      <c r="AJ7">
        <v>-0.03</v>
      </c>
      <c r="AK7">
        <v>-0.04</v>
      </c>
    </row>
    <row r="8" spans="1:39">
      <c r="A8" s="1">
        <v>0</v>
      </c>
      <c r="B8" s="1" t="s">
        <v>18</v>
      </c>
      <c r="C8" s="38">
        <v>1600000</v>
      </c>
      <c r="D8" s="38">
        <v>41000</v>
      </c>
      <c r="E8" s="3">
        <v>0</v>
      </c>
      <c r="F8" s="6">
        <v>-7.0000000000000001E-3</v>
      </c>
      <c r="G8" s="13">
        <v>-8.5000000000000006E-3</v>
      </c>
      <c r="H8" s="102">
        <v>0</v>
      </c>
      <c r="I8" s="6" t="s">
        <v>1243</v>
      </c>
      <c r="Q8" s="1">
        <v>5</v>
      </c>
      <c r="R8">
        <v>-6.0000000000000001E-3</v>
      </c>
      <c r="S8">
        <v>-2E-3</v>
      </c>
      <c r="T8">
        <v>-8.0000000000000002E-3</v>
      </c>
      <c r="U8">
        <v>-1.4E-2</v>
      </c>
      <c r="V8" s="32"/>
      <c r="W8" s="32"/>
      <c r="X8" s="32">
        <f t="shared" si="0"/>
        <v>-1.5000000000000003E-2</v>
      </c>
      <c r="Y8" s="32">
        <f t="shared" si="1"/>
        <v>-5.0000000000000017E-2</v>
      </c>
      <c r="Z8" s="32"/>
      <c r="AA8" s="32"/>
      <c r="AC8" s="1">
        <v>5</v>
      </c>
      <c r="AD8">
        <v>-5.0000000000000001E-3</v>
      </c>
      <c r="AE8">
        <v>-4.0000000000000001E-3</v>
      </c>
      <c r="AG8">
        <v>-7.0000000000000001E-3</v>
      </c>
      <c r="AJ8">
        <v>-1.7000000000000001E-2</v>
      </c>
      <c r="AK8">
        <v>-4.1000000000000002E-2</v>
      </c>
    </row>
    <row r="9" spans="1:39">
      <c r="A9" s="1">
        <v>0</v>
      </c>
      <c r="B9" s="1" t="s">
        <v>19</v>
      </c>
      <c r="C9" s="38">
        <v>777000</v>
      </c>
      <c r="D9" s="38">
        <v>12000</v>
      </c>
      <c r="E9" s="3">
        <v>0</v>
      </c>
      <c r="F9" s="6">
        <v>-0.06</v>
      </c>
      <c r="G9" s="13">
        <v>-1.4999999999999999E-2</v>
      </c>
      <c r="H9" s="102">
        <v>0</v>
      </c>
      <c r="I9" s="6" t="s">
        <v>1244</v>
      </c>
      <c r="Q9" s="1">
        <v>6</v>
      </c>
      <c r="R9" s="1">
        <v>-6.0000000000000001E-3</v>
      </c>
      <c r="S9">
        <v>-2E-3</v>
      </c>
      <c r="T9" s="1">
        <v>-7.0000000000000001E-3</v>
      </c>
      <c r="U9" s="1">
        <v>-1.2999999999999999E-2</v>
      </c>
      <c r="V9" s="32"/>
      <c r="W9" s="32"/>
      <c r="X9" s="32">
        <f t="shared" si="0"/>
        <v>-1.6000000000000004E-2</v>
      </c>
      <c r="Y9" s="32">
        <f t="shared" si="1"/>
        <v>-5.400000000000002E-2</v>
      </c>
      <c r="Z9" s="32"/>
      <c r="AA9" s="32"/>
      <c r="AC9" s="1">
        <v>6</v>
      </c>
      <c r="AD9" s="1">
        <v>-5.0000000000000001E-3</v>
      </c>
      <c r="AE9" s="1">
        <v>-8.9999999999999993E-3</v>
      </c>
      <c r="AG9" s="1">
        <v>-7.0000000000000001E-3</v>
      </c>
      <c r="AJ9" s="1">
        <v>-1.7999999999999999E-2</v>
      </c>
      <c r="AK9" s="1">
        <v>-4.2999999999999997E-2</v>
      </c>
    </row>
    <row r="10" spans="1:39">
      <c r="A10" s="1">
        <v>0</v>
      </c>
      <c r="B10" s="1" t="s">
        <v>20</v>
      </c>
      <c r="C10" s="38">
        <v>5050000</v>
      </c>
      <c r="D10" s="38">
        <v>160000</v>
      </c>
      <c r="E10" s="26">
        <v>2.14</v>
      </c>
      <c r="F10" s="6">
        <v>-0.02</v>
      </c>
      <c r="G10" s="13">
        <v>0</v>
      </c>
      <c r="H10" s="102">
        <v>0</v>
      </c>
      <c r="Q10" s="1">
        <v>7</v>
      </c>
      <c r="R10" s="1">
        <v>-6.0000000000000001E-3</v>
      </c>
      <c r="S10">
        <v>-2E-3</v>
      </c>
      <c r="T10" s="1">
        <v>-6.0000000000000001E-3</v>
      </c>
      <c r="U10" s="1">
        <v>-1.2999999999999999E-2</v>
      </c>
      <c r="V10" s="32"/>
      <c r="W10" s="32"/>
      <c r="X10" s="32">
        <f t="shared" si="0"/>
        <v>-1.7000000000000005E-2</v>
      </c>
      <c r="Y10" s="32">
        <f t="shared" si="1"/>
        <v>-5.8000000000000024E-2</v>
      </c>
      <c r="Z10" s="32"/>
      <c r="AA10" s="32"/>
      <c r="AC10" s="1">
        <v>7</v>
      </c>
      <c r="AD10" s="1">
        <v>-4.0000000000000001E-3</v>
      </c>
      <c r="AE10" s="1">
        <v>-4.0000000000000001E-3</v>
      </c>
      <c r="AG10" s="1">
        <v>-7.0000000000000001E-3</v>
      </c>
      <c r="AJ10" s="1">
        <v>-1.7999999999999999E-2</v>
      </c>
      <c r="AK10" s="1">
        <v>-4.3999999999999997E-2</v>
      </c>
    </row>
    <row r="11" spans="1:39">
      <c r="A11" s="1">
        <v>0</v>
      </c>
      <c r="B11" s="1" t="s">
        <v>21</v>
      </c>
      <c r="C11" s="38">
        <v>0</v>
      </c>
      <c r="D11" s="38">
        <v>0</v>
      </c>
      <c r="E11" s="26">
        <v>1000</v>
      </c>
      <c r="F11" s="6">
        <v>0</v>
      </c>
      <c r="G11" s="13">
        <v>0</v>
      </c>
      <c r="H11" s="102">
        <v>0</v>
      </c>
      <c r="Q11" s="1">
        <v>8</v>
      </c>
      <c r="R11" s="1">
        <v>-6.0000000000000001E-3</v>
      </c>
      <c r="S11">
        <v>-2E-3</v>
      </c>
      <c r="T11" s="1">
        <v>-6.0000000000000001E-3</v>
      </c>
      <c r="U11" s="1">
        <v>-1.2E-2</v>
      </c>
      <c r="V11" s="32"/>
      <c r="W11" s="32"/>
      <c r="X11" s="32">
        <f t="shared" si="0"/>
        <v>-1.8000000000000006E-2</v>
      </c>
      <c r="Y11" s="32">
        <f t="shared" si="1"/>
        <v>-6.2000000000000027E-2</v>
      </c>
      <c r="Z11" s="32"/>
      <c r="AA11" s="32"/>
      <c r="AC11" s="1">
        <v>8</v>
      </c>
      <c r="AD11" s="1">
        <v>-5.0000000000000001E-3</v>
      </c>
      <c r="AE11" s="1">
        <v>-4.0000000000000001E-3</v>
      </c>
      <c r="AG11" s="1">
        <v>-7.0000000000000001E-3</v>
      </c>
      <c r="AJ11" s="1">
        <v>-1.7999999999999999E-2</v>
      </c>
      <c r="AK11" s="1">
        <v>-4.5999999999999999E-2</v>
      </c>
    </row>
    <row r="12" spans="1:39">
      <c r="A12" s="1">
        <f>A2+1</f>
        <v>1</v>
      </c>
      <c r="B12" s="1" t="str">
        <f t="shared" ref="B12:B75" si="2">B2</f>
        <v>coal</v>
      </c>
      <c r="C12" s="52">
        <f>C2*(1+VLOOKUP(A12,$Q$3:$AA$27,MATCH(B12,$Q$2:$AA$2,0),0))</f>
        <v>2236500</v>
      </c>
      <c r="D12" s="52">
        <f>D2*(1+VLOOKUP(A12,$AC$3:$AM$27,MATCH(B12,$Q$2:$AA$2,0),0))</f>
        <v>92535</v>
      </c>
      <c r="E12" s="8">
        <f>E2</f>
        <v>8.39</v>
      </c>
      <c r="F12" s="8">
        <f>F2</f>
        <v>-7.0000000000000001E-3</v>
      </c>
      <c r="G12" s="8">
        <f>G2</f>
        <v>-0.01</v>
      </c>
      <c r="H12" s="8">
        <f>H2</f>
        <v>-4.0000000000000001E-3</v>
      </c>
      <c r="I12" s="1" t="s">
        <v>121</v>
      </c>
      <c r="J12" t="s">
        <v>124</v>
      </c>
      <c r="Q12" s="1">
        <v>9</v>
      </c>
      <c r="R12" s="1">
        <v>-6.0000000000000001E-3</v>
      </c>
      <c r="S12">
        <v>-2E-3</v>
      </c>
      <c r="T12" s="1">
        <v>-6.0000000000000001E-3</v>
      </c>
      <c r="U12" s="1">
        <v>-1.0999999999999999E-2</v>
      </c>
      <c r="V12" s="32"/>
      <c r="W12" s="32"/>
      <c r="X12" s="32">
        <f t="shared" si="0"/>
        <v>-1.9000000000000006E-2</v>
      </c>
      <c r="Y12" s="32">
        <f t="shared" si="1"/>
        <v>-6.6000000000000031E-2</v>
      </c>
      <c r="Z12" s="32"/>
      <c r="AA12" s="32"/>
      <c r="AC12" s="1">
        <v>9</v>
      </c>
      <c r="AD12" s="1">
        <v>-4.0000000000000001E-3</v>
      </c>
      <c r="AE12" s="1">
        <v>-4.0000000000000001E-3</v>
      </c>
      <c r="AG12" s="1">
        <v>-7.0000000000000001E-3</v>
      </c>
      <c r="AJ12" s="1">
        <v>-1.9E-2</v>
      </c>
      <c r="AK12" s="1">
        <v>-4.8000000000000001E-2</v>
      </c>
    </row>
    <row r="13" spans="1:39">
      <c r="A13" s="1">
        <f t="shared" ref="A13:A76" si="3">A3+1</f>
        <v>1</v>
      </c>
      <c r="B13" s="1" t="str">
        <f t="shared" si="2"/>
        <v>naturalGas</v>
      </c>
      <c r="C13" s="52">
        <f t="shared" ref="C13:C76" si="4">C3*(1+VLOOKUP(A13,$Q$3:$AA$27,MATCH(B13,$Q$2:$AA$2,0),0))</f>
        <v>1167660</v>
      </c>
      <c r="D13" s="52">
        <f t="shared" ref="D13:D76" si="5">D3*(1+VLOOKUP(A13,$AC$3:$AM$27,MATCH(B13,$Q$2:$AA$2,0),0))</f>
        <v>39840</v>
      </c>
      <c r="E13" s="8">
        <f t="shared" ref="E13:E27" si="6">E3+E3*H3</f>
        <v>6.44</v>
      </c>
      <c r="F13" s="8">
        <f t="shared" ref="F13:H28" si="7">F3</f>
        <v>0</v>
      </c>
      <c r="G13" s="8">
        <f t="shared" si="7"/>
        <v>0</v>
      </c>
      <c r="H13" s="8">
        <f t="shared" si="7"/>
        <v>0</v>
      </c>
      <c r="I13" s="1" t="s">
        <v>122</v>
      </c>
      <c r="J13" t="s">
        <v>124</v>
      </c>
      <c r="Q13" s="1">
        <v>10</v>
      </c>
      <c r="R13" s="1">
        <v>-0.01</v>
      </c>
      <c r="S13">
        <v>-2E-3</v>
      </c>
      <c r="T13" s="1">
        <v>-7.0000000000000001E-3</v>
      </c>
      <c r="U13" s="1">
        <v>-5.0000000000000001E-3</v>
      </c>
      <c r="V13" s="32"/>
      <c r="W13" s="32"/>
      <c r="X13" s="32">
        <f t="shared" si="0"/>
        <v>-2.0000000000000007E-2</v>
      </c>
      <c r="Y13" s="32">
        <f t="shared" si="1"/>
        <v>-7.0000000000000034E-2</v>
      </c>
      <c r="Z13" s="32"/>
      <c r="AA13" s="32"/>
      <c r="AC13" s="1">
        <v>10</v>
      </c>
      <c r="AD13" s="1">
        <v>-8.0000000000000002E-3</v>
      </c>
      <c r="AE13" s="1">
        <v>-8.9999999999999993E-3</v>
      </c>
      <c r="AG13" s="1">
        <v>0</v>
      </c>
      <c r="AJ13" s="1">
        <v>-1.9E-2</v>
      </c>
      <c r="AK13" s="1">
        <v>-7.0000000000000001E-3</v>
      </c>
    </row>
    <row r="14" spans="1:39">
      <c r="A14" s="1">
        <f t="shared" si="3"/>
        <v>1</v>
      </c>
      <c r="B14" s="1" t="str">
        <f t="shared" si="2"/>
        <v>bioMass</v>
      </c>
      <c r="C14" s="52">
        <f t="shared" si="4"/>
        <v>3036330</v>
      </c>
      <c r="D14" s="52">
        <f t="shared" si="5"/>
        <v>115000</v>
      </c>
      <c r="E14" s="8">
        <f t="shared" si="6"/>
        <v>19</v>
      </c>
      <c r="F14" s="8">
        <f t="shared" si="7"/>
        <v>0</v>
      </c>
      <c r="G14" s="8">
        <f t="shared" si="7"/>
        <v>0</v>
      </c>
      <c r="H14" s="8">
        <f t="shared" si="7"/>
        <v>0</v>
      </c>
      <c r="I14" s="1" t="s">
        <v>123</v>
      </c>
      <c r="J14" t="s">
        <v>124</v>
      </c>
      <c r="Q14" s="1">
        <v>11</v>
      </c>
      <c r="R14" s="1">
        <v>-0.01</v>
      </c>
      <c r="S14">
        <v>-2E-3</v>
      </c>
      <c r="T14" s="1">
        <v>-7.0000000000000001E-3</v>
      </c>
      <c r="U14" s="1">
        <v>-5.0000000000000001E-3</v>
      </c>
      <c r="V14" s="32"/>
      <c r="W14" s="32"/>
      <c r="X14" s="32">
        <f t="shared" si="0"/>
        <v>-2.1000000000000008E-2</v>
      </c>
      <c r="Y14" s="32">
        <f t="shared" si="1"/>
        <v>-7.4000000000000038E-2</v>
      </c>
      <c r="Z14" s="32"/>
      <c r="AA14" s="32"/>
      <c r="AC14" s="1">
        <v>11</v>
      </c>
      <c r="AD14" s="1">
        <v>-8.0000000000000002E-3</v>
      </c>
      <c r="AE14" s="1">
        <v>-5.0000000000000001E-3</v>
      </c>
      <c r="AG14" s="1">
        <v>0</v>
      </c>
      <c r="AJ14" s="1">
        <v>-1.9E-2</v>
      </c>
      <c r="AK14" s="1">
        <v>-8.0000000000000002E-3</v>
      </c>
    </row>
    <row r="15" spans="1:39">
      <c r="A15" s="1">
        <f t="shared" si="3"/>
        <v>1</v>
      </c>
      <c r="B15" s="1" t="str">
        <f t="shared" si="2"/>
        <v>geoThermal</v>
      </c>
      <c r="C15" s="52">
        <f t="shared" si="4"/>
        <v>2403450</v>
      </c>
      <c r="D15" s="52">
        <f t="shared" si="5"/>
        <v>47664</v>
      </c>
      <c r="E15" s="8">
        <f t="shared" si="6"/>
        <v>0</v>
      </c>
      <c r="F15" s="8">
        <f t="shared" si="7"/>
        <v>-5.0000000000000001E-3</v>
      </c>
      <c r="G15" s="8">
        <f t="shared" si="7"/>
        <v>-4.0000000000000001E-3</v>
      </c>
      <c r="H15" s="8">
        <f t="shared" si="7"/>
        <v>0</v>
      </c>
      <c r="Q15" s="1">
        <v>12</v>
      </c>
      <c r="R15" s="1">
        <v>-0.01</v>
      </c>
      <c r="S15">
        <v>-2E-3</v>
      </c>
      <c r="T15" s="1">
        <v>-7.0000000000000001E-3</v>
      </c>
      <c r="U15" s="1">
        <v>-5.0000000000000001E-3</v>
      </c>
      <c r="V15" s="32"/>
      <c r="W15" s="32"/>
      <c r="X15" s="32">
        <f t="shared" si="0"/>
        <v>-2.2000000000000009E-2</v>
      </c>
      <c r="Y15" s="32">
        <f t="shared" si="1"/>
        <v>-7.8000000000000042E-2</v>
      </c>
      <c r="Z15" s="32"/>
      <c r="AA15" s="32"/>
      <c r="AC15" s="1">
        <v>12</v>
      </c>
      <c r="AD15" s="1">
        <v>-8.0000000000000002E-3</v>
      </c>
      <c r="AE15" s="1">
        <v>-5.0000000000000001E-3</v>
      </c>
      <c r="AG15" s="1">
        <v>0</v>
      </c>
      <c r="AJ15" s="1">
        <v>-0.02</v>
      </c>
      <c r="AK15" s="1">
        <v>-8.0000000000000002E-3</v>
      </c>
    </row>
    <row r="16" spans="1:39">
      <c r="A16" s="1">
        <f t="shared" si="3"/>
        <v>1</v>
      </c>
      <c r="B16" s="1" t="str">
        <f t="shared" si="2"/>
        <v>hydroRiver</v>
      </c>
      <c r="C16" s="52">
        <f t="shared" si="4"/>
        <v>3100000</v>
      </c>
      <c r="D16" s="52">
        <f t="shared" si="5"/>
        <v>63000</v>
      </c>
      <c r="E16" s="8">
        <f t="shared" si="6"/>
        <v>0</v>
      </c>
      <c r="F16" s="8">
        <f t="shared" si="7"/>
        <v>0</v>
      </c>
      <c r="G16" s="8">
        <f t="shared" si="7"/>
        <v>0</v>
      </c>
      <c r="H16" s="8">
        <f t="shared" si="7"/>
        <v>0</v>
      </c>
      <c r="I16" s="1" t="s">
        <v>125</v>
      </c>
      <c r="J16" t="s">
        <v>1226</v>
      </c>
      <c r="Q16" s="1">
        <v>13</v>
      </c>
      <c r="R16" s="1">
        <v>-0.01</v>
      </c>
      <c r="S16">
        <v>-2E-3</v>
      </c>
      <c r="T16" s="1">
        <v>-8.0000000000000002E-3</v>
      </c>
      <c r="U16" s="1">
        <v>-5.0000000000000001E-3</v>
      </c>
      <c r="V16" s="32"/>
      <c r="W16" s="32"/>
      <c r="X16" s="32">
        <f t="shared" si="0"/>
        <v>-2.300000000000001E-2</v>
      </c>
      <c r="Y16" s="32">
        <f t="shared" si="1"/>
        <v>-8.2000000000000045E-2</v>
      </c>
      <c r="Z16" s="32"/>
      <c r="AA16" s="32"/>
      <c r="AC16" s="1">
        <v>13</v>
      </c>
      <c r="AD16" s="1">
        <v>-8.0000000000000002E-3</v>
      </c>
      <c r="AE16" s="1">
        <v>-8.9999999999999993E-3</v>
      </c>
      <c r="AG16" s="1">
        <v>0</v>
      </c>
      <c r="AJ16" s="1">
        <v>-0.02</v>
      </c>
      <c r="AK16" s="1">
        <v>-8.0000000000000002E-3</v>
      </c>
    </row>
    <row r="17" spans="1:37">
      <c r="A17" s="1">
        <f t="shared" si="3"/>
        <v>1</v>
      </c>
      <c r="B17" s="1" t="str">
        <f t="shared" si="2"/>
        <v>hydroDam</v>
      </c>
      <c r="C17" s="52">
        <f t="shared" si="4"/>
        <v>2133000</v>
      </c>
      <c r="D17" s="52">
        <f t="shared" si="5"/>
        <v>52000</v>
      </c>
      <c r="E17" s="8">
        <f t="shared" si="6"/>
        <v>0</v>
      </c>
      <c r="F17" s="8">
        <f t="shared" si="7"/>
        <v>0</v>
      </c>
      <c r="G17" s="8">
        <f t="shared" si="7"/>
        <v>0</v>
      </c>
      <c r="H17" s="8">
        <f t="shared" si="7"/>
        <v>0</v>
      </c>
      <c r="I17" s="1" t="s">
        <v>126</v>
      </c>
      <c r="J17" t="s">
        <v>1227</v>
      </c>
      <c r="Q17" s="1">
        <v>14</v>
      </c>
      <c r="R17" s="1">
        <v>-0.01</v>
      </c>
      <c r="S17">
        <v>-2E-3</v>
      </c>
      <c r="T17" s="1">
        <v>-7.0000000000000001E-3</v>
      </c>
      <c r="U17" s="1">
        <v>-5.0000000000000001E-3</v>
      </c>
      <c r="V17" s="32"/>
      <c r="W17" s="32"/>
      <c r="X17" s="32">
        <f t="shared" si="0"/>
        <v>-2.4000000000000011E-2</v>
      </c>
      <c r="Y17" s="32">
        <f t="shared" si="1"/>
        <v>-8.6000000000000049E-2</v>
      </c>
      <c r="Z17" s="32"/>
      <c r="AA17" s="32"/>
      <c r="AC17" s="1">
        <v>14</v>
      </c>
      <c r="AD17" s="1">
        <v>-8.0000000000000002E-3</v>
      </c>
      <c r="AE17" s="1">
        <v>-5.0000000000000001E-3</v>
      </c>
      <c r="AG17" s="1">
        <v>0</v>
      </c>
      <c r="AJ17" s="1">
        <v>-2.1000000000000001E-2</v>
      </c>
      <c r="AK17" s="1">
        <v>-8.0000000000000002E-3</v>
      </c>
    </row>
    <row r="18" spans="1:37">
      <c r="A18" s="1">
        <f t="shared" si="3"/>
        <v>1</v>
      </c>
      <c r="B18" s="1" t="str">
        <f t="shared" si="2"/>
        <v>wind</v>
      </c>
      <c r="C18" s="52">
        <f t="shared" si="4"/>
        <v>1582400</v>
      </c>
      <c r="D18" s="52">
        <f t="shared" si="5"/>
        <v>39852</v>
      </c>
      <c r="E18" s="8">
        <f t="shared" si="6"/>
        <v>0</v>
      </c>
      <c r="F18" s="8">
        <f t="shared" si="7"/>
        <v>-7.0000000000000001E-3</v>
      </c>
      <c r="G18" s="8">
        <f t="shared" si="7"/>
        <v>-8.5000000000000006E-3</v>
      </c>
      <c r="H18" s="8">
        <f t="shared" si="7"/>
        <v>0</v>
      </c>
      <c r="I18" s="1" t="s">
        <v>127</v>
      </c>
      <c r="J18" t="s">
        <v>1228</v>
      </c>
      <c r="Q18" s="1">
        <v>15</v>
      </c>
      <c r="R18">
        <v>-0.01</v>
      </c>
      <c r="S18">
        <v>-2E-3</v>
      </c>
      <c r="T18">
        <v>-6.0000000000000001E-3</v>
      </c>
      <c r="U18">
        <v>-5.0000000000000001E-3</v>
      </c>
      <c r="V18" s="32"/>
      <c r="W18" s="32"/>
      <c r="X18" s="32">
        <f t="shared" si="0"/>
        <v>-2.5000000000000012E-2</v>
      </c>
      <c r="Y18" s="32">
        <f t="shared" si="1"/>
        <v>-9.0000000000000052E-2</v>
      </c>
      <c r="Z18" s="32"/>
      <c r="AA18" s="32"/>
      <c r="AC18" s="1">
        <v>15</v>
      </c>
      <c r="AD18">
        <v>-8.9999999999999993E-3</v>
      </c>
      <c r="AE18">
        <v>-5.0000000000000001E-3</v>
      </c>
      <c r="AG18">
        <v>0</v>
      </c>
      <c r="AJ18">
        <v>-2.1000000000000001E-2</v>
      </c>
      <c r="AK18">
        <v>-8.0000000000000002E-3</v>
      </c>
    </row>
    <row r="19" spans="1:37">
      <c r="A19" s="1">
        <f t="shared" si="3"/>
        <v>1</v>
      </c>
      <c r="B19" s="1" t="str">
        <f t="shared" si="2"/>
        <v>solar</v>
      </c>
      <c r="C19" s="52">
        <f t="shared" si="4"/>
        <v>750582</v>
      </c>
      <c r="D19" s="52">
        <f t="shared" si="5"/>
        <v>11568</v>
      </c>
      <c r="E19" s="8">
        <f t="shared" si="6"/>
        <v>0</v>
      </c>
      <c r="F19" s="8">
        <f t="shared" si="7"/>
        <v>-0.06</v>
      </c>
      <c r="G19" s="8">
        <f t="shared" si="7"/>
        <v>-1.4999999999999999E-2</v>
      </c>
      <c r="H19" s="8">
        <f t="shared" si="7"/>
        <v>0</v>
      </c>
      <c r="Q19" s="1">
        <v>16</v>
      </c>
      <c r="R19">
        <v>-0.01</v>
      </c>
      <c r="S19">
        <v>-2E-3</v>
      </c>
      <c r="T19">
        <v>-7.0000000000000001E-3</v>
      </c>
      <c r="U19">
        <v>-5.0000000000000001E-3</v>
      </c>
      <c r="V19" s="32"/>
      <c r="W19" s="32"/>
      <c r="X19" s="32">
        <f t="shared" si="0"/>
        <v>-2.6000000000000013E-2</v>
      </c>
      <c r="Y19" s="32">
        <f t="shared" si="1"/>
        <v>-9.4000000000000056E-2</v>
      </c>
      <c r="Z19" s="32"/>
      <c r="AA19" s="32"/>
      <c r="AC19" s="1">
        <v>16</v>
      </c>
      <c r="AD19">
        <v>-8.9999999999999993E-3</v>
      </c>
      <c r="AE19">
        <v>-8.9999999999999993E-3</v>
      </c>
      <c r="AG19">
        <v>0</v>
      </c>
      <c r="AJ19">
        <v>-2.1999999999999999E-2</v>
      </c>
      <c r="AK19">
        <v>-8.0000000000000002E-3</v>
      </c>
    </row>
    <row r="20" spans="1:37">
      <c r="A20" s="1">
        <f t="shared" si="3"/>
        <v>1</v>
      </c>
      <c r="B20" s="1" t="str">
        <f t="shared" si="2"/>
        <v>nuclear</v>
      </c>
      <c r="C20" s="52">
        <f t="shared" si="4"/>
        <v>5050000</v>
      </c>
      <c r="D20" s="52">
        <f t="shared" si="5"/>
        <v>160000</v>
      </c>
      <c r="E20" s="8">
        <f t="shared" si="6"/>
        <v>2.14</v>
      </c>
      <c r="F20" s="8">
        <f t="shared" si="7"/>
        <v>-0.02</v>
      </c>
      <c r="G20" s="8">
        <f t="shared" si="7"/>
        <v>0</v>
      </c>
      <c r="H20" s="8">
        <f t="shared" si="7"/>
        <v>0</v>
      </c>
      <c r="I20" s="3" t="s">
        <v>123</v>
      </c>
      <c r="J20" s="102" t="s">
        <v>128</v>
      </c>
      <c r="Q20" s="1">
        <v>17</v>
      </c>
      <c r="R20">
        <v>-0.01</v>
      </c>
      <c r="S20">
        <v>-2E-3</v>
      </c>
      <c r="T20">
        <v>-7.0000000000000001E-3</v>
      </c>
      <c r="U20">
        <v>-5.0000000000000001E-3</v>
      </c>
      <c r="V20" s="32"/>
      <c r="W20" s="32"/>
      <c r="X20" s="32">
        <f t="shared" si="0"/>
        <v>-2.7000000000000014E-2</v>
      </c>
      <c r="Y20" s="32">
        <f t="shared" si="1"/>
        <v>-9.8000000000000059E-2</v>
      </c>
      <c r="Z20" s="32"/>
      <c r="AA20" s="32"/>
      <c r="AC20" s="1">
        <v>17</v>
      </c>
      <c r="AD20">
        <v>-8.9999999999999993E-3</v>
      </c>
      <c r="AE20">
        <v>-5.0000000000000001E-3</v>
      </c>
      <c r="AG20">
        <v>0</v>
      </c>
      <c r="AJ20">
        <v>-2.1999999999999999E-2</v>
      </c>
      <c r="AK20">
        <v>-8.0000000000000002E-3</v>
      </c>
    </row>
    <row r="21" spans="1:37">
      <c r="A21" s="1">
        <f t="shared" si="3"/>
        <v>1</v>
      </c>
      <c r="B21" s="1" t="str">
        <f t="shared" si="2"/>
        <v>other</v>
      </c>
      <c r="C21" s="52">
        <f t="shared" si="4"/>
        <v>0</v>
      </c>
      <c r="D21" s="52">
        <f t="shared" si="5"/>
        <v>0</v>
      </c>
      <c r="E21" s="8">
        <f t="shared" si="6"/>
        <v>1000</v>
      </c>
      <c r="F21" s="8">
        <f t="shared" si="7"/>
        <v>0</v>
      </c>
      <c r="G21" s="8">
        <f t="shared" si="7"/>
        <v>0</v>
      </c>
      <c r="H21" s="8">
        <f t="shared" si="7"/>
        <v>0</v>
      </c>
      <c r="Q21" s="1">
        <v>18</v>
      </c>
      <c r="R21">
        <v>-0.01</v>
      </c>
      <c r="S21">
        <v>-2E-3</v>
      </c>
      <c r="T21">
        <v>-7.0000000000000001E-3</v>
      </c>
      <c r="U21">
        <v>-5.0000000000000001E-3</v>
      </c>
      <c r="V21" s="32"/>
      <c r="W21" s="32"/>
      <c r="X21" s="32">
        <f t="shared" si="0"/>
        <v>-2.8000000000000014E-2</v>
      </c>
      <c r="Y21" s="32">
        <f t="shared" si="1"/>
        <v>-0.10200000000000006</v>
      </c>
      <c r="Z21" s="32"/>
      <c r="AA21" s="32"/>
      <c r="AC21" s="1">
        <v>18</v>
      </c>
      <c r="AD21">
        <v>-8.9999999999999993E-3</v>
      </c>
      <c r="AE21">
        <v>-5.0000000000000001E-3</v>
      </c>
      <c r="AG21">
        <v>0</v>
      </c>
      <c r="AJ21">
        <v>-2.1999999999999999E-2</v>
      </c>
      <c r="AK21">
        <v>-8.0000000000000002E-3</v>
      </c>
    </row>
    <row r="22" spans="1:37">
      <c r="A22" s="1">
        <f t="shared" si="3"/>
        <v>2</v>
      </c>
      <c r="B22" s="1" t="str">
        <f t="shared" si="2"/>
        <v>coal</v>
      </c>
      <c r="C22" s="52">
        <f t="shared" si="4"/>
        <v>2223081</v>
      </c>
      <c r="D22" s="52">
        <f t="shared" si="5"/>
        <v>92164.86</v>
      </c>
      <c r="E22" s="8">
        <f t="shared" si="6"/>
        <v>8.356440000000001</v>
      </c>
      <c r="F22" s="8">
        <f t="shared" si="7"/>
        <v>-7.0000000000000001E-3</v>
      </c>
      <c r="G22" s="8">
        <f t="shared" si="7"/>
        <v>-0.01</v>
      </c>
      <c r="H22" s="8">
        <f t="shared" si="7"/>
        <v>-4.0000000000000001E-3</v>
      </c>
      <c r="Q22" s="1">
        <v>19</v>
      </c>
      <c r="R22">
        <v>-0.01</v>
      </c>
      <c r="S22">
        <v>-2E-3</v>
      </c>
      <c r="T22">
        <v>-8.0000000000000002E-3</v>
      </c>
      <c r="U22">
        <v>-5.0000000000000001E-3</v>
      </c>
      <c r="V22" s="32"/>
      <c r="W22" s="32"/>
      <c r="X22" s="32">
        <f t="shared" si="0"/>
        <v>-2.9000000000000015E-2</v>
      </c>
      <c r="Y22" s="32">
        <f t="shared" si="1"/>
        <v>-0.10600000000000007</v>
      </c>
      <c r="Z22" s="32"/>
      <c r="AA22" s="32"/>
      <c r="AC22" s="1">
        <v>19</v>
      </c>
      <c r="AD22">
        <v>-7.0000000000000001E-3</v>
      </c>
      <c r="AE22">
        <v>-8.9999999999999993E-3</v>
      </c>
      <c r="AG22">
        <v>0</v>
      </c>
      <c r="AJ22">
        <v>-2.3E-2</v>
      </c>
      <c r="AK22">
        <v>-8.0000000000000002E-3</v>
      </c>
    </row>
    <row r="23" spans="1:37">
      <c r="A23" s="1">
        <f t="shared" si="3"/>
        <v>2</v>
      </c>
      <c r="B23" s="1" t="str">
        <f t="shared" si="2"/>
        <v>naturalGas</v>
      </c>
      <c r="C23" s="52">
        <f t="shared" si="4"/>
        <v>1165324.68</v>
      </c>
      <c r="D23" s="52">
        <f t="shared" si="5"/>
        <v>39680.639999999999</v>
      </c>
      <c r="E23" s="8">
        <f t="shared" si="6"/>
        <v>6.44</v>
      </c>
      <c r="F23" s="8">
        <f t="shared" si="7"/>
        <v>0</v>
      </c>
      <c r="G23" s="8">
        <f t="shared" si="7"/>
        <v>0</v>
      </c>
      <c r="H23" s="8">
        <f t="shared" si="7"/>
        <v>0</v>
      </c>
      <c r="Q23" s="1">
        <v>20</v>
      </c>
      <c r="R23">
        <v>-1.0999999999999999E-2</v>
      </c>
      <c r="S23">
        <v>-2E-3</v>
      </c>
      <c r="T23">
        <v>-8.0000000000000002E-3</v>
      </c>
      <c r="U23">
        <v>-5.0000000000000001E-3</v>
      </c>
      <c r="V23" s="32"/>
      <c r="W23" s="32"/>
      <c r="X23" s="32">
        <f t="shared" si="0"/>
        <v>-3.0000000000000016E-2</v>
      </c>
      <c r="Y23" s="32">
        <f t="shared" si="1"/>
        <v>-0.11000000000000007</v>
      </c>
      <c r="Z23" s="32"/>
      <c r="AA23" s="32"/>
      <c r="AC23" s="1">
        <v>20</v>
      </c>
      <c r="AD23">
        <v>-8.9999999999999993E-3</v>
      </c>
      <c r="AE23">
        <v>-5.0000000000000001E-3</v>
      </c>
      <c r="AG23">
        <v>0</v>
      </c>
      <c r="AJ23">
        <v>-2.4E-2</v>
      </c>
      <c r="AK23">
        <v>-8.0000000000000002E-3</v>
      </c>
    </row>
    <row r="24" spans="1:37">
      <c r="A24" s="1">
        <f t="shared" si="3"/>
        <v>2</v>
      </c>
      <c r="B24" s="1" t="str">
        <f t="shared" si="2"/>
        <v>bioMass</v>
      </c>
      <c r="C24" s="52">
        <f t="shared" si="4"/>
        <v>3015075.69</v>
      </c>
      <c r="D24" s="52">
        <f t="shared" si="5"/>
        <v>115000</v>
      </c>
      <c r="E24" s="8">
        <f t="shared" si="6"/>
        <v>19</v>
      </c>
      <c r="F24" s="8">
        <f t="shared" si="7"/>
        <v>0</v>
      </c>
      <c r="G24" s="8">
        <f t="shared" si="7"/>
        <v>0</v>
      </c>
      <c r="H24" s="8">
        <f t="shared" si="7"/>
        <v>0</v>
      </c>
      <c r="Q24" s="1">
        <v>21</v>
      </c>
      <c r="R24">
        <v>-1.0999999999999999E-2</v>
      </c>
      <c r="S24">
        <v>-2E-3</v>
      </c>
      <c r="T24">
        <v>-7.0000000000000001E-3</v>
      </c>
      <c r="U24">
        <v>-5.0000000000000001E-3</v>
      </c>
      <c r="V24" s="32"/>
      <c r="W24" s="32"/>
      <c r="X24" s="32">
        <f t="shared" si="0"/>
        <v>-3.1000000000000017E-2</v>
      </c>
      <c r="Y24" s="32">
        <f t="shared" si="1"/>
        <v>-0.11400000000000007</v>
      </c>
      <c r="Z24" s="32"/>
      <c r="AA24" s="32"/>
      <c r="AC24" s="1">
        <v>21</v>
      </c>
      <c r="AD24">
        <v>-8.9999999999999993E-3</v>
      </c>
      <c r="AE24">
        <v>-5.0000000000000001E-3</v>
      </c>
      <c r="AG24">
        <v>0</v>
      </c>
      <c r="AJ24">
        <v>-2.4E-2</v>
      </c>
      <c r="AK24">
        <v>-8.0000000000000002E-3</v>
      </c>
    </row>
    <row r="25" spans="1:37">
      <c r="A25" s="1">
        <f t="shared" si="3"/>
        <v>2</v>
      </c>
      <c r="B25" s="1" t="str">
        <f t="shared" si="2"/>
        <v>geoThermal</v>
      </c>
      <c r="C25" s="52">
        <f t="shared" si="4"/>
        <v>2362591.35</v>
      </c>
      <c r="D25" s="52">
        <f t="shared" si="5"/>
        <v>47330.351999999999</v>
      </c>
      <c r="E25" s="8">
        <f t="shared" si="6"/>
        <v>0</v>
      </c>
      <c r="F25" s="8">
        <f t="shared" si="7"/>
        <v>-5.0000000000000001E-3</v>
      </c>
      <c r="G25" s="8">
        <f t="shared" si="7"/>
        <v>-4.0000000000000001E-3</v>
      </c>
      <c r="H25" s="8">
        <f t="shared" si="7"/>
        <v>0</v>
      </c>
      <c r="Q25" s="1">
        <v>22</v>
      </c>
      <c r="R25">
        <v>-1.0999999999999999E-2</v>
      </c>
      <c r="S25">
        <v>-2E-3</v>
      </c>
      <c r="T25">
        <v>-8.0000000000000002E-3</v>
      </c>
      <c r="U25">
        <v>-5.0000000000000001E-3</v>
      </c>
      <c r="V25" s="32"/>
      <c r="W25" s="32"/>
      <c r="X25" s="32">
        <f t="shared" si="0"/>
        <v>-3.2000000000000015E-2</v>
      </c>
      <c r="Y25" s="32">
        <f t="shared" si="1"/>
        <v>-0.11800000000000008</v>
      </c>
      <c r="Z25" s="32"/>
      <c r="AA25" s="32"/>
      <c r="AC25" s="1">
        <v>22</v>
      </c>
      <c r="AD25">
        <v>-8.9999999999999993E-3</v>
      </c>
      <c r="AE25">
        <v>-0.01</v>
      </c>
      <c r="AG25">
        <v>0</v>
      </c>
      <c r="AJ25">
        <v>-2.5000000000000001E-2</v>
      </c>
      <c r="AK25">
        <v>-8.0000000000000002E-3</v>
      </c>
    </row>
    <row r="26" spans="1:37">
      <c r="A26" s="1">
        <f t="shared" si="3"/>
        <v>2</v>
      </c>
      <c r="B26" s="1" t="str">
        <f t="shared" si="2"/>
        <v>hydroRiver</v>
      </c>
      <c r="C26" s="52">
        <f t="shared" si="4"/>
        <v>3100000</v>
      </c>
      <c r="D26" s="52">
        <f t="shared" si="5"/>
        <v>63000</v>
      </c>
      <c r="E26" s="8">
        <f t="shared" si="6"/>
        <v>0</v>
      </c>
      <c r="F26" s="8">
        <f t="shared" si="7"/>
        <v>0</v>
      </c>
      <c r="G26" s="8">
        <f t="shared" si="7"/>
        <v>0</v>
      </c>
      <c r="H26" s="8">
        <f t="shared" si="7"/>
        <v>0</v>
      </c>
      <c r="Q26" s="1">
        <v>23</v>
      </c>
      <c r="R26">
        <v>-1.0999999999999999E-2</v>
      </c>
      <c r="S26">
        <v>-2E-3</v>
      </c>
      <c r="T26">
        <v>-8.0000000000000002E-3</v>
      </c>
      <c r="U26">
        <v>-5.0000000000000001E-3</v>
      </c>
      <c r="V26" s="32"/>
      <c r="W26" s="32"/>
      <c r="X26" s="32">
        <f t="shared" si="0"/>
        <v>-3.3000000000000015E-2</v>
      </c>
      <c r="Y26" s="32">
        <f t="shared" si="1"/>
        <v>-0.12200000000000008</v>
      </c>
      <c r="Z26" s="32"/>
      <c r="AA26" s="32"/>
      <c r="AC26" s="1">
        <v>23</v>
      </c>
      <c r="AD26">
        <v>-8.9999999999999993E-3</v>
      </c>
      <c r="AE26">
        <v>-5.0000000000000001E-3</v>
      </c>
      <c r="AG26">
        <v>0</v>
      </c>
      <c r="AJ26">
        <v>-2.5000000000000001E-2</v>
      </c>
      <c r="AK26">
        <v>-8.0000000000000002E-3</v>
      </c>
    </row>
    <row r="27" spans="1:37">
      <c r="A27" s="1">
        <f t="shared" si="3"/>
        <v>2</v>
      </c>
      <c r="B27" s="1" t="str">
        <f t="shared" si="2"/>
        <v>hydroDam</v>
      </c>
      <c r="C27" s="52">
        <f t="shared" si="4"/>
        <v>2133000</v>
      </c>
      <c r="D27" s="52">
        <f t="shared" si="5"/>
        <v>52000</v>
      </c>
      <c r="E27" s="8">
        <f t="shared" si="6"/>
        <v>0</v>
      </c>
      <c r="F27" s="8">
        <f t="shared" si="7"/>
        <v>0</v>
      </c>
      <c r="G27" s="8">
        <f t="shared" si="7"/>
        <v>0</v>
      </c>
      <c r="H27" s="8">
        <f t="shared" si="7"/>
        <v>0</v>
      </c>
      <c r="Q27" s="1">
        <v>24</v>
      </c>
      <c r="R27">
        <v>-1.0999999999999999E-2</v>
      </c>
      <c r="S27">
        <v>-2E-3</v>
      </c>
      <c r="T27">
        <v>-1.2E-2</v>
      </c>
      <c r="U27">
        <v>-5.0000000000000001E-3</v>
      </c>
      <c r="V27" s="32"/>
      <c r="W27" s="32"/>
      <c r="X27" s="32">
        <f t="shared" si="0"/>
        <v>-3.4000000000000016E-2</v>
      </c>
      <c r="Y27" s="32">
        <f t="shared" si="1"/>
        <v>-0.12600000000000008</v>
      </c>
      <c r="Z27" s="32"/>
      <c r="AA27" s="32"/>
      <c r="AC27" s="1">
        <v>24</v>
      </c>
      <c r="AD27">
        <v>-8.9999999999999993E-3</v>
      </c>
      <c r="AE27">
        <v>-5.0000000000000001E-3</v>
      </c>
      <c r="AG27">
        <v>0</v>
      </c>
      <c r="AJ27">
        <v>-2.5999999999999999E-2</v>
      </c>
      <c r="AK27">
        <v>-8.0000000000000002E-3</v>
      </c>
    </row>
    <row r="28" spans="1:37">
      <c r="A28" s="1">
        <f t="shared" si="3"/>
        <v>2</v>
      </c>
      <c r="B28" s="1" t="str">
        <f t="shared" si="2"/>
        <v>wind</v>
      </c>
      <c r="C28" s="52">
        <f t="shared" si="4"/>
        <v>1563411.2</v>
      </c>
      <c r="D28" s="52">
        <f t="shared" si="5"/>
        <v>38736.144</v>
      </c>
      <c r="E28" s="8">
        <f t="shared" ref="E28:E43" si="8">E18+E18*H18</f>
        <v>0</v>
      </c>
      <c r="F28" s="8">
        <f t="shared" si="7"/>
        <v>-7.0000000000000001E-3</v>
      </c>
      <c r="G28" s="8">
        <f t="shared" si="7"/>
        <v>-8.5000000000000006E-3</v>
      </c>
      <c r="H28" s="8">
        <f t="shared" si="7"/>
        <v>0</v>
      </c>
    </row>
    <row r="29" spans="1:37">
      <c r="A29" s="1">
        <f t="shared" si="3"/>
        <v>2</v>
      </c>
      <c r="B29" s="1" t="str">
        <f t="shared" si="2"/>
        <v>solar</v>
      </c>
      <c r="C29" s="52">
        <f t="shared" si="4"/>
        <v>722059.88399999996</v>
      </c>
      <c r="D29" s="52">
        <f t="shared" si="5"/>
        <v>11139.984</v>
      </c>
      <c r="E29" s="8">
        <f t="shared" si="8"/>
        <v>0</v>
      </c>
      <c r="F29" s="8">
        <f t="shared" ref="F29:H44" si="9">F19</f>
        <v>-0.06</v>
      </c>
      <c r="G29" s="8">
        <f t="shared" si="9"/>
        <v>-1.4999999999999999E-2</v>
      </c>
      <c r="H29" s="8">
        <f t="shared" si="9"/>
        <v>0</v>
      </c>
    </row>
    <row r="30" spans="1:37">
      <c r="A30" s="1">
        <f t="shared" si="3"/>
        <v>2</v>
      </c>
      <c r="B30" s="1" t="str">
        <f t="shared" si="2"/>
        <v>nuclear</v>
      </c>
      <c r="C30" s="52">
        <f t="shared" si="4"/>
        <v>5050000</v>
      </c>
      <c r="D30" s="52">
        <f t="shared" si="5"/>
        <v>160000</v>
      </c>
      <c r="E30" s="8">
        <f t="shared" si="8"/>
        <v>2.14</v>
      </c>
      <c r="F30" s="8">
        <f t="shared" si="9"/>
        <v>-0.02</v>
      </c>
      <c r="G30" s="8">
        <f t="shared" si="9"/>
        <v>0</v>
      </c>
      <c r="H30" s="8">
        <f t="shared" si="9"/>
        <v>0</v>
      </c>
    </row>
    <row r="31" spans="1:37">
      <c r="A31" s="1">
        <f t="shared" si="3"/>
        <v>2</v>
      </c>
      <c r="B31" s="1" t="str">
        <f t="shared" si="2"/>
        <v>other</v>
      </c>
      <c r="C31" s="52">
        <f t="shared" si="4"/>
        <v>0</v>
      </c>
      <c r="D31" s="52">
        <f t="shared" si="5"/>
        <v>0</v>
      </c>
      <c r="E31" s="8">
        <f t="shared" si="8"/>
        <v>1000</v>
      </c>
      <c r="F31" s="8">
        <f t="shared" si="9"/>
        <v>0</v>
      </c>
      <c r="G31" s="8">
        <f t="shared" si="9"/>
        <v>0</v>
      </c>
      <c r="H31" s="8">
        <f t="shared" si="9"/>
        <v>0</v>
      </c>
    </row>
    <row r="32" spans="1:37">
      <c r="A32" s="1">
        <f t="shared" si="3"/>
        <v>3</v>
      </c>
      <c r="B32" s="1" t="str">
        <f t="shared" si="2"/>
        <v>coal</v>
      </c>
      <c r="C32" s="52">
        <f t="shared" si="4"/>
        <v>2209742.514</v>
      </c>
      <c r="D32" s="52">
        <f t="shared" si="5"/>
        <v>91704.035699999993</v>
      </c>
      <c r="E32" s="8">
        <f t="shared" si="8"/>
        <v>8.3230142400000009</v>
      </c>
      <c r="F32" s="8">
        <f t="shared" si="9"/>
        <v>-7.0000000000000001E-3</v>
      </c>
      <c r="G32" s="8">
        <f t="shared" si="9"/>
        <v>-0.01</v>
      </c>
      <c r="H32" s="8">
        <f t="shared" si="9"/>
        <v>-4.0000000000000001E-3</v>
      </c>
    </row>
    <row r="33" spans="1:8">
      <c r="A33" s="1">
        <f t="shared" si="3"/>
        <v>3</v>
      </c>
      <c r="B33" s="1" t="str">
        <f t="shared" si="2"/>
        <v>naturalGas</v>
      </c>
      <c r="C33" s="52">
        <f t="shared" si="4"/>
        <v>1162994.03064</v>
      </c>
      <c r="D33" s="52">
        <f t="shared" si="5"/>
        <v>39323.514239999997</v>
      </c>
      <c r="E33" s="8">
        <f t="shared" si="8"/>
        <v>6.44</v>
      </c>
      <c r="F33" s="8">
        <f t="shared" si="9"/>
        <v>0</v>
      </c>
      <c r="G33" s="8">
        <f t="shared" si="9"/>
        <v>0</v>
      </c>
      <c r="H33" s="8">
        <f t="shared" si="9"/>
        <v>0</v>
      </c>
    </row>
    <row r="34" spans="1:8">
      <c r="A34" s="1">
        <f t="shared" si="3"/>
        <v>3</v>
      </c>
      <c r="B34" s="1" t="str">
        <f t="shared" si="2"/>
        <v>bioMass</v>
      </c>
      <c r="C34" s="52">
        <f t="shared" si="4"/>
        <v>2996985.2358599999</v>
      </c>
      <c r="D34" s="52">
        <f t="shared" si="5"/>
        <v>115000</v>
      </c>
      <c r="E34" s="8">
        <f t="shared" si="8"/>
        <v>19</v>
      </c>
      <c r="F34" s="8">
        <f t="shared" si="9"/>
        <v>0</v>
      </c>
      <c r="G34" s="8">
        <f t="shared" si="9"/>
        <v>0</v>
      </c>
      <c r="H34" s="8">
        <f t="shared" si="9"/>
        <v>0</v>
      </c>
    </row>
    <row r="35" spans="1:8">
      <c r="A35" s="1">
        <f t="shared" si="3"/>
        <v>3</v>
      </c>
      <c r="B35" s="1" t="str">
        <f t="shared" si="2"/>
        <v>geoThermal</v>
      </c>
      <c r="C35" s="52">
        <f t="shared" si="4"/>
        <v>2324789.8884000001</v>
      </c>
      <c r="D35" s="52">
        <f t="shared" si="5"/>
        <v>46999.039535999997</v>
      </c>
      <c r="E35" s="8">
        <f t="shared" si="8"/>
        <v>0</v>
      </c>
      <c r="F35" s="8">
        <f t="shared" si="9"/>
        <v>-5.0000000000000001E-3</v>
      </c>
      <c r="G35" s="8">
        <f t="shared" si="9"/>
        <v>-4.0000000000000001E-3</v>
      </c>
      <c r="H35" s="8">
        <f t="shared" si="9"/>
        <v>0</v>
      </c>
    </row>
    <row r="36" spans="1:8">
      <c r="A36" s="1">
        <f t="shared" si="3"/>
        <v>3</v>
      </c>
      <c r="B36" s="1" t="str">
        <f t="shared" si="2"/>
        <v>hydroRiver</v>
      </c>
      <c r="C36" s="52">
        <f t="shared" si="4"/>
        <v>3100000</v>
      </c>
      <c r="D36" s="52">
        <f t="shared" si="5"/>
        <v>63000</v>
      </c>
      <c r="E36" s="8">
        <f t="shared" si="8"/>
        <v>0</v>
      </c>
      <c r="F36" s="8">
        <f t="shared" si="9"/>
        <v>0</v>
      </c>
      <c r="G36" s="8">
        <f t="shared" si="9"/>
        <v>0</v>
      </c>
      <c r="H36" s="8">
        <f t="shared" si="9"/>
        <v>0</v>
      </c>
    </row>
    <row r="37" spans="1:8">
      <c r="A37" s="1">
        <f t="shared" si="3"/>
        <v>3</v>
      </c>
      <c r="B37" s="1" t="str">
        <f t="shared" si="2"/>
        <v>hydroDam</v>
      </c>
      <c r="C37" s="52">
        <f t="shared" si="4"/>
        <v>2133000</v>
      </c>
      <c r="D37" s="52">
        <f t="shared" si="5"/>
        <v>52000</v>
      </c>
      <c r="E37" s="8">
        <f t="shared" si="8"/>
        <v>0</v>
      </c>
      <c r="F37" s="8">
        <f t="shared" si="9"/>
        <v>0</v>
      </c>
      <c r="G37" s="8">
        <f t="shared" si="9"/>
        <v>0</v>
      </c>
      <c r="H37" s="8">
        <f t="shared" si="9"/>
        <v>0</v>
      </c>
    </row>
    <row r="38" spans="1:8">
      <c r="A38" s="1">
        <f t="shared" si="3"/>
        <v>3</v>
      </c>
      <c r="B38" s="1" t="str">
        <f t="shared" si="2"/>
        <v>wind</v>
      </c>
      <c r="C38" s="52">
        <f t="shared" si="4"/>
        <v>1543086.8543999998</v>
      </c>
      <c r="D38" s="52">
        <f t="shared" si="5"/>
        <v>37612.795824000001</v>
      </c>
      <c r="E38" s="8">
        <f t="shared" si="8"/>
        <v>0</v>
      </c>
      <c r="F38" s="8">
        <f t="shared" si="9"/>
        <v>-7.0000000000000001E-3</v>
      </c>
      <c r="G38" s="8">
        <f t="shared" si="9"/>
        <v>-8.5000000000000006E-3</v>
      </c>
      <c r="H38" s="8">
        <f t="shared" si="9"/>
        <v>0</v>
      </c>
    </row>
    <row r="39" spans="1:8">
      <c r="A39" s="1">
        <f t="shared" si="3"/>
        <v>3</v>
      </c>
      <c r="B39" s="1" t="str">
        <f t="shared" si="2"/>
        <v>solar</v>
      </c>
      <c r="C39" s="52">
        <f t="shared" si="4"/>
        <v>691733.3688719999</v>
      </c>
      <c r="D39" s="52">
        <f t="shared" si="5"/>
        <v>10716.664607999999</v>
      </c>
      <c r="E39" s="8">
        <f t="shared" si="8"/>
        <v>0</v>
      </c>
      <c r="F39" s="8">
        <f t="shared" si="9"/>
        <v>-0.06</v>
      </c>
      <c r="G39" s="8">
        <f t="shared" si="9"/>
        <v>-1.4999999999999999E-2</v>
      </c>
      <c r="H39" s="8">
        <f t="shared" si="9"/>
        <v>0</v>
      </c>
    </row>
    <row r="40" spans="1:8">
      <c r="A40" s="1">
        <f t="shared" si="3"/>
        <v>3</v>
      </c>
      <c r="B40" s="1" t="str">
        <f t="shared" si="2"/>
        <v>nuclear</v>
      </c>
      <c r="C40" s="52">
        <f t="shared" si="4"/>
        <v>5050000</v>
      </c>
      <c r="D40" s="52">
        <f t="shared" si="5"/>
        <v>160000</v>
      </c>
      <c r="E40" s="8">
        <f t="shared" si="8"/>
        <v>2.14</v>
      </c>
      <c r="F40" s="8">
        <f t="shared" si="9"/>
        <v>-0.02</v>
      </c>
      <c r="G40" s="8">
        <f t="shared" si="9"/>
        <v>0</v>
      </c>
      <c r="H40" s="8">
        <f t="shared" si="9"/>
        <v>0</v>
      </c>
    </row>
    <row r="41" spans="1:8">
      <c r="A41" s="1">
        <f t="shared" si="3"/>
        <v>3</v>
      </c>
      <c r="B41" s="1" t="str">
        <f t="shared" si="2"/>
        <v>other</v>
      </c>
      <c r="C41" s="52">
        <f t="shared" si="4"/>
        <v>0</v>
      </c>
      <c r="D41" s="52">
        <f t="shared" si="5"/>
        <v>0</v>
      </c>
      <c r="E41" s="8">
        <f t="shared" si="8"/>
        <v>1000</v>
      </c>
      <c r="F41" s="8">
        <f t="shared" si="9"/>
        <v>0</v>
      </c>
      <c r="G41" s="8">
        <f t="shared" si="9"/>
        <v>0</v>
      </c>
      <c r="H41" s="8">
        <f t="shared" si="9"/>
        <v>0</v>
      </c>
    </row>
    <row r="42" spans="1:8">
      <c r="A42" s="1">
        <f t="shared" si="3"/>
        <v>4</v>
      </c>
      <c r="B42" s="1" t="str">
        <f t="shared" si="2"/>
        <v>coal</v>
      </c>
      <c r="C42" s="52">
        <f t="shared" si="4"/>
        <v>2196484.0589160002</v>
      </c>
      <c r="D42" s="52">
        <f t="shared" si="5"/>
        <v>91337.219557199991</v>
      </c>
      <c r="E42" s="8">
        <f t="shared" si="8"/>
        <v>8.2897221830400003</v>
      </c>
      <c r="F42" s="8">
        <f t="shared" si="9"/>
        <v>-7.0000000000000001E-3</v>
      </c>
      <c r="G42" s="8">
        <f t="shared" si="9"/>
        <v>-0.01</v>
      </c>
      <c r="H42" s="8">
        <f t="shared" si="9"/>
        <v>-4.0000000000000001E-3</v>
      </c>
    </row>
    <row r="43" spans="1:8">
      <c r="A43" s="1">
        <f t="shared" si="3"/>
        <v>4</v>
      </c>
      <c r="B43" s="1" t="str">
        <f t="shared" si="2"/>
        <v>naturalGas</v>
      </c>
      <c r="C43" s="52">
        <f t="shared" si="4"/>
        <v>1160668.04257872</v>
      </c>
      <c r="D43" s="52">
        <f t="shared" si="5"/>
        <v>39166.220183039994</v>
      </c>
      <c r="E43" s="8">
        <f t="shared" si="8"/>
        <v>6.44</v>
      </c>
      <c r="F43" s="8">
        <f t="shared" si="9"/>
        <v>0</v>
      </c>
      <c r="G43" s="8">
        <f t="shared" si="9"/>
        <v>0</v>
      </c>
      <c r="H43" s="8">
        <f t="shared" si="9"/>
        <v>0</v>
      </c>
    </row>
    <row r="44" spans="1:8">
      <c r="A44" s="1">
        <f t="shared" si="3"/>
        <v>4</v>
      </c>
      <c r="B44" s="1" t="str">
        <f t="shared" si="2"/>
        <v>bioMass</v>
      </c>
      <c r="C44" s="52">
        <f t="shared" si="4"/>
        <v>2979003.3244448397</v>
      </c>
      <c r="D44" s="52">
        <f t="shared" si="5"/>
        <v>115000</v>
      </c>
      <c r="E44" s="8">
        <f t="shared" ref="E44:E59" si="10">E34+E34*H34</f>
        <v>19</v>
      </c>
      <c r="F44" s="8">
        <f t="shared" si="9"/>
        <v>0</v>
      </c>
      <c r="G44" s="8">
        <f t="shared" si="9"/>
        <v>0</v>
      </c>
      <c r="H44" s="8">
        <f t="shared" si="9"/>
        <v>0</v>
      </c>
    </row>
    <row r="45" spans="1:8">
      <c r="A45" s="1">
        <f t="shared" si="3"/>
        <v>4</v>
      </c>
      <c r="B45" s="1" t="str">
        <f t="shared" si="2"/>
        <v>geoThermal</v>
      </c>
      <c r="C45" s="52">
        <f t="shared" si="4"/>
        <v>2289918.0400740001</v>
      </c>
      <c r="D45" s="52">
        <f t="shared" si="5"/>
        <v>46670.046259247996</v>
      </c>
      <c r="E45" s="8">
        <f t="shared" si="10"/>
        <v>0</v>
      </c>
      <c r="F45" s="8">
        <f t="shared" ref="F45:H60" si="11">F35</f>
        <v>-5.0000000000000001E-3</v>
      </c>
      <c r="G45" s="8">
        <f t="shared" si="11"/>
        <v>-4.0000000000000001E-3</v>
      </c>
      <c r="H45" s="8">
        <f t="shared" si="11"/>
        <v>0</v>
      </c>
    </row>
    <row r="46" spans="1:8">
      <c r="A46" s="1">
        <f t="shared" si="3"/>
        <v>4</v>
      </c>
      <c r="B46" s="1" t="str">
        <f t="shared" si="2"/>
        <v>hydroRiver</v>
      </c>
      <c r="C46" s="52">
        <f t="shared" si="4"/>
        <v>3100000</v>
      </c>
      <c r="D46" s="52">
        <f t="shared" si="5"/>
        <v>63000</v>
      </c>
      <c r="E46" s="8">
        <f t="shared" si="10"/>
        <v>0</v>
      </c>
      <c r="F46" s="8">
        <f t="shared" si="11"/>
        <v>0</v>
      </c>
      <c r="G46" s="8">
        <f t="shared" si="11"/>
        <v>0</v>
      </c>
      <c r="H46" s="8">
        <f t="shared" si="11"/>
        <v>0</v>
      </c>
    </row>
    <row r="47" spans="1:8">
      <c r="A47" s="1">
        <f t="shared" si="3"/>
        <v>4</v>
      </c>
      <c r="B47" s="1" t="str">
        <f t="shared" si="2"/>
        <v>hydroDam</v>
      </c>
      <c r="C47" s="52">
        <f t="shared" si="4"/>
        <v>2133000</v>
      </c>
      <c r="D47" s="52">
        <f t="shared" si="5"/>
        <v>52000</v>
      </c>
      <c r="E47" s="8">
        <f t="shared" si="10"/>
        <v>0</v>
      </c>
      <c r="F47" s="8">
        <f t="shared" si="11"/>
        <v>0</v>
      </c>
      <c r="G47" s="8">
        <f t="shared" si="11"/>
        <v>0</v>
      </c>
      <c r="H47" s="8">
        <f t="shared" si="11"/>
        <v>0</v>
      </c>
    </row>
    <row r="48" spans="1:8">
      <c r="A48" s="1">
        <f t="shared" si="3"/>
        <v>4</v>
      </c>
      <c r="B48" s="1" t="str">
        <f t="shared" si="2"/>
        <v>wind</v>
      </c>
      <c r="C48" s="52">
        <f t="shared" si="4"/>
        <v>1521483.6384383999</v>
      </c>
      <c r="D48" s="52">
        <f t="shared" si="5"/>
        <v>36484.411949280002</v>
      </c>
      <c r="E48" s="8">
        <f t="shared" si="10"/>
        <v>0</v>
      </c>
      <c r="F48" s="8">
        <f t="shared" si="11"/>
        <v>-7.0000000000000001E-3</v>
      </c>
      <c r="G48" s="8">
        <f t="shared" si="11"/>
        <v>-8.5000000000000006E-3</v>
      </c>
      <c r="H48" s="8">
        <f t="shared" si="11"/>
        <v>0</v>
      </c>
    </row>
    <row r="49" spans="1:8">
      <c r="A49" s="1">
        <f t="shared" si="3"/>
        <v>4</v>
      </c>
      <c r="B49" s="1" t="str">
        <f t="shared" si="2"/>
        <v>solar</v>
      </c>
      <c r="C49" s="52">
        <f t="shared" si="4"/>
        <v>659913.63390388794</v>
      </c>
      <c r="D49" s="52">
        <f t="shared" si="5"/>
        <v>10287.998023679998</v>
      </c>
      <c r="E49" s="8">
        <f t="shared" si="10"/>
        <v>0</v>
      </c>
      <c r="F49" s="8">
        <f t="shared" si="11"/>
        <v>-0.06</v>
      </c>
      <c r="G49" s="8">
        <f t="shared" si="11"/>
        <v>-1.4999999999999999E-2</v>
      </c>
      <c r="H49" s="8">
        <f t="shared" si="11"/>
        <v>0</v>
      </c>
    </row>
    <row r="50" spans="1:8">
      <c r="A50" s="1">
        <f t="shared" si="3"/>
        <v>4</v>
      </c>
      <c r="B50" s="1" t="str">
        <f t="shared" si="2"/>
        <v>nuclear</v>
      </c>
      <c r="C50" s="52">
        <f t="shared" si="4"/>
        <v>5050000</v>
      </c>
      <c r="D50" s="52">
        <f t="shared" si="5"/>
        <v>160000</v>
      </c>
      <c r="E50" s="8">
        <f t="shared" si="10"/>
        <v>2.14</v>
      </c>
      <c r="F50" s="8">
        <f t="shared" si="11"/>
        <v>-0.02</v>
      </c>
      <c r="G50" s="8">
        <f t="shared" si="11"/>
        <v>0</v>
      </c>
      <c r="H50" s="8">
        <f t="shared" si="11"/>
        <v>0</v>
      </c>
    </row>
    <row r="51" spans="1:8">
      <c r="A51" s="1">
        <f t="shared" si="3"/>
        <v>4</v>
      </c>
      <c r="B51" s="1" t="str">
        <f t="shared" si="2"/>
        <v>other</v>
      </c>
      <c r="C51" s="52">
        <f t="shared" si="4"/>
        <v>0</v>
      </c>
      <c r="D51" s="52">
        <f t="shared" si="5"/>
        <v>0</v>
      </c>
      <c r="E51" s="8">
        <f t="shared" si="10"/>
        <v>1000</v>
      </c>
      <c r="F51" s="8">
        <f t="shared" si="11"/>
        <v>0</v>
      </c>
      <c r="G51" s="8">
        <f t="shared" si="11"/>
        <v>0</v>
      </c>
      <c r="H51" s="8">
        <f t="shared" si="11"/>
        <v>0</v>
      </c>
    </row>
    <row r="52" spans="1:8">
      <c r="A52" s="1">
        <f t="shared" si="3"/>
        <v>5</v>
      </c>
      <c r="B52" s="1" t="str">
        <f t="shared" si="2"/>
        <v>coal</v>
      </c>
      <c r="C52" s="52">
        <f t="shared" si="4"/>
        <v>2183305.154562504</v>
      </c>
      <c r="D52" s="52">
        <f t="shared" si="5"/>
        <v>90880.533459413986</v>
      </c>
      <c r="E52" s="8">
        <f t="shared" si="10"/>
        <v>8.2565632943078402</v>
      </c>
      <c r="F52" s="8">
        <f t="shared" si="11"/>
        <v>-7.0000000000000001E-3</v>
      </c>
      <c r="G52" s="8">
        <f t="shared" si="11"/>
        <v>-0.01</v>
      </c>
      <c r="H52" s="8">
        <f t="shared" si="11"/>
        <v>-4.0000000000000001E-3</v>
      </c>
    </row>
    <row r="53" spans="1:8">
      <c r="A53" s="1">
        <f t="shared" si="3"/>
        <v>5</v>
      </c>
      <c r="B53" s="1" t="str">
        <f t="shared" si="2"/>
        <v>naturalGas</v>
      </c>
      <c r="C53" s="52">
        <f t="shared" si="4"/>
        <v>1158346.7064935626</v>
      </c>
      <c r="D53" s="52">
        <f t="shared" si="5"/>
        <v>39009.555302307832</v>
      </c>
      <c r="E53" s="8">
        <f t="shared" si="10"/>
        <v>6.44</v>
      </c>
      <c r="F53" s="8">
        <f t="shared" si="11"/>
        <v>0</v>
      </c>
      <c r="G53" s="8">
        <f t="shared" si="11"/>
        <v>0</v>
      </c>
      <c r="H53" s="8">
        <f t="shared" si="11"/>
        <v>0</v>
      </c>
    </row>
    <row r="54" spans="1:8">
      <c r="A54" s="1">
        <f t="shared" si="3"/>
        <v>5</v>
      </c>
      <c r="B54" s="1" t="str">
        <f t="shared" si="2"/>
        <v>bioMass</v>
      </c>
      <c r="C54" s="52">
        <f t="shared" si="4"/>
        <v>2955171.2978492808</v>
      </c>
      <c r="D54" s="52">
        <f t="shared" si="5"/>
        <v>115000</v>
      </c>
      <c r="E54" s="8">
        <f t="shared" si="10"/>
        <v>19</v>
      </c>
      <c r="F54" s="8">
        <f t="shared" si="11"/>
        <v>0</v>
      </c>
      <c r="G54" s="8">
        <f t="shared" si="11"/>
        <v>0</v>
      </c>
      <c r="H54" s="8">
        <f t="shared" si="11"/>
        <v>0</v>
      </c>
    </row>
    <row r="55" spans="1:8">
      <c r="A55" s="1">
        <f t="shared" si="3"/>
        <v>5</v>
      </c>
      <c r="B55" s="1" t="str">
        <f t="shared" si="2"/>
        <v>geoThermal</v>
      </c>
      <c r="C55" s="52">
        <f t="shared" si="4"/>
        <v>2257859.187512964</v>
      </c>
      <c r="D55" s="52">
        <f t="shared" si="5"/>
        <v>46343.355935433261</v>
      </c>
      <c r="E55" s="8">
        <f t="shared" si="10"/>
        <v>0</v>
      </c>
      <c r="F55" s="8">
        <f t="shared" si="11"/>
        <v>-5.0000000000000001E-3</v>
      </c>
      <c r="G55" s="8">
        <f t="shared" si="11"/>
        <v>-4.0000000000000001E-3</v>
      </c>
      <c r="H55" s="8">
        <f t="shared" si="11"/>
        <v>0</v>
      </c>
    </row>
    <row r="56" spans="1:8">
      <c r="A56" s="1">
        <f t="shared" si="3"/>
        <v>5</v>
      </c>
      <c r="B56" s="1" t="str">
        <f t="shared" si="2"/>
        <v>hydroRiver</v>
      </c>
      <c r="C56" s="52">
        <f t="shared" si="4"/>
        <v>3100000</v>
      </c>
      <c r="D56" s="52">
        <f t="shared" si="5"/>
        <v>63000</v>
      </c>
      <c r="E56" s="8">
        <f t="shared" si="10"/>
        <v>0</v>
      </c>
      <c r="F56" s="8">
        <f t="shared" si="11"/>
        <v>0</v>
      </c>
      <c r="G56" s="8">
        <f t="shared" si="11"/>
        <v>0</v>
      </c>
      <c r="H56" s="8">
        <f t="shared" si="11"/>
        <v>0</v>
      </c>
    </row>
    <row r="57" spans="1:8">
      <c r="A57" s="1">
        <f t="shared" si="3"/>
        <v>5</v>
      </c>
      <c r="B57" s="1" t="str">
        <f t="shared" si="2"/>
        <v>hydroDam</v>
      </c>
      <c r="C57" s="52">
        <f t="shared" si="4"/>
        <v>2133000</v>
      </c>
      <c r="D57" s="52">
        <f t="shared" si="5"/>
        <v>52000</v>
      </c>
      <c r="E57" s="8">
        <f t="shared" si="10"/>
        <v>0</v>
      </c>
      <c r="F57" s="8">
        <f t="shared" si="11"/>
        <v>0</v>
      </c>
      <c r="G57" s="8">
        <f t="shared" si="11"/>
        <v>0</v>
      </c>
      <c r="H57" s="8">
        <f t="shared" si="11"/>
        <v>0</v>
      </c>
    </row>
    <row r="58" spans="1:8">
      <c r="A58" s="1">
        <f t="shared" si="3"/>
        <v>5</v>
      </c>
      <c r="B58" s="1" t="str">
        <f t="shared" si="2"/>
        <v>wind</v>
      </c>
      <c r="C58" s="52">
        <f t="shared" si="4"/>
        <v>1498661.3838618239</v>
      </c>
      <c r="D58" s="52">
        <f t="shared" si="5"/>
        <v>35864.176946142245</v>
      </c>
      <c r="E58" s="8">
        <f t="shared" si="10"/>
        <v>0</v>
      </c>
      <c r="F58" s="8">
        <f t="shared" si="11"/>
        <v>-7.0000000000000001E-3</v>
      </c>
      <c r="G58" s="8">
        <f t="shared" si="11"/>
        <v>-8.5000000000000006E-3</v>
      </c>
      <c r="H58" s="8">
        <f t="shared" si="11"/>
        <v>0</v>
      </c>
    </row>
    <row r="59" spans="1:8">
      <c r="A59" s="1">
        <f t="shared" si="3"/>
        <v>5</v>
      </c>
      <c r="B59" s="1" t="str">
        <f t="shared" si="2"/>
        <v>solar</v>
      </c>
      <c r="C59" s="52">
        <f t="shared" si="4"/>
        <v>626917.95220869349</v>
      </c>
      <c r="D59" s="52">
        <f t="shared" si="5"/>
        <v>9866.1901047091178</v>
      </c>
      <c r="E59" s="8">
        <f t="shared" si="10"/>
        <v>0</v>
      </c>
      <c r="F59" s="8">
        <f t="shared" si="11"/>
        <v>-0.06</v>
      </c>
      <c r="G59" s="8">
        <f t="shared" si="11"/>
        <v>-1.4999999999999999E-2</v>
      </c>
      <c r="H59" s="8">
        <f t="shared" si="11"/>
        <v>0</v>
      </c>
    </row>
    <row r="60" spans="1:8">
      <c r="A60" s="1">
        <f t="shared" si="3"/>
        <v>5</v>
      </c>
      <c r="B60" s="1" t="str">
        <f t="shared" si="2"/>
        <v>nuclear</v>
      </c>
      <c r="C60" s="52">
        <f t="shared" si="4"/>
        <v>5050000</v>
      </c>
      <c r="D60" s="52">
        <f t="shared" si="5"/>
        <v>160000</v>
      </c>
      <c r="E60" s="8">
        <f t="shared" ref="E60:E75" si="12">E50+E50*H50</f>
        <v>2.14</v>
      </c>
      <c r="F60" s="8">
        <f t="shared" si="11"/>
        <v>-0.02</v>
      </c>
      <c r="G60" s="8">
        <f t="shared" si="11"/>
        <v>0</v>
      </c>
      <c r="H60" s="8">
        <f t="shared" si="11"/>
        <v>0</v>
      </c>
    </row>
    <row r="61" spans="1:8">
      <c r="A61" s="1">
        <f t="shared" si="3"/>
        <v>5</v>
      </c>
      <c r="B61" s="1" t="str">
        <f t="shared" si="2"/>
        <v>other</v>
      </c>
      <c r="C61" s="52">
        <f t="shared" si="4"/>
        <v>0</v>
      </c>
      <c r="D61" s="52">
        <f t="shared" si="5"/>
        <v>0</v>
      </c>
      <c r="E61" s="8">
        <f t="shared" si="12"/>
        <v>1000</v>
      </c>
      <c r="F61" s="8">
        <f t="shared" ref="F61:H76" si="13">F51</f>
        <v>0</v>
      </c>
      <c r="G61" s="8">
        <f t="shared" si="13"/>
        <v>0</v>
      </c>
      <c r="H61" s="8">
        <f t="shared" si="13"/>
        <v>0</v>
      </c>
    </row>
    <row r="62" spans="1:8">
      <c r="A62" s="1">
        <f t="shared" si="3"/>
        <v>6</v>
      </c>
      <c r="B62" s="1" t="str">
        <f t="shared" si="2"/>
        <v>coal</v>
      </c>
      <c r="C62" s="52">
        <f t="shared" si="4"/>
        <v>2170205.3236351288</v>
      </c>
      <c r="D62" s="52">
        <f t="shared" si="5"/>
        <v>90426.130792116921</v>
      </c>
      <c r="E62" s="8">
        <f t="shared" si="12"/>
        <v>8.2235370411306086</v>
      </c>
      <c r="F62" s="8">
        <f t="shared" si="13"/>
        <v>-7.0000000000000001E-3</v>
      </c>
      <c r="G62" s="8">
        <f t="shared" si="13"/>
        <v>-0.01</v>
      </c>
      <c r="H62" s="8">
        <f t="shared" si="13"/>
        <v>-4.0000000000000001E-3</v>
      </c>
    </row>
    <row r="63" spans="1:8">
      <c r="A63" s="1">
        <f t="shared" si="3"/>
        <v>6</v>
      </c>
      <c r="B63" s="1" t="str">
        <f t="shared" si="2"/>
        <v>naturalGas</v>
      </c>
      <c r="C63" s="52">
        <f t="shared" si="4"/>
        <v>1156030.0130805755</v>
      </c>
      <c r="D63" s="52">
        <f t="shared" si="5"/>
        <v>38658.469304587059</v>
      </c>
      <c r="E63" s="8">
        <f t="shared" si="12"/>
        <v>6.44</v>
      </c>
      <c r="F63" s="8">
        <f t="shared" si="13"/>
        <v>0</v>
      </c>
      <c r="G63" s="8">
        <f t="shared" si="13"/>
        <v>0</v>
      </c>
      <c r="H63" s="8">
        <f t="shared" si="13"/>
        <v>0</v>
      </c>
    </row>
    <row r="64" spans="1:8">
      <c r="A64" s="1">
        <f t="shared" si="3"/>
        <v>6</v>
      </c>
      <c r="B64" s="1" t="str">
        <f t="shared" si="2"/>
        <v>bioMass</v>
      </c>
      <c r="C64" s="52">
        <f t="shared" si="4"/>
        <v>2934485.0987643357</v>
      </c>
      <c r="D64" s="52">
        <f t="shared" si="5"/>
        <v>115000</v>
      </c>
      <c r="E64" s="8">
        <f t="shared" si="12"/>
        <v>19</v>
      </c>
      <c r="F64" s="8">
        <f t="shared" si="13"/>
        <v>0</v>
      </c>
      <c r="G64" s="8">
        <f t="shared" si="13"/>
        <v>0</v>
      </c>
      <c r="H64" s="8">
        <f t="shared" si="13"/>
        <v>0</v>
      </c>
    </row>
    <row r="65" spans="1:8">
      <c r="A65" s="1">
        <f t="shared" si="3"/>
        <v>6</v>
      </c>
      <c r="B65" s="1" t="str">
        <f t="shared" si="2"/>
        <v>geoThermal</v>
      </c>
      <c r="C65" s="52">
        <f t="shared" si="4"/>
        <v>2228507.0180752953</v>
      </c>
      <c r="D65" s="52">
        <f t="shared" si="5"/>
        <v>46018.952443885231</v>
      </c>
      <c r="E65" s="8">
        <f t="shared" si="12"/>
        <v>0</v>
      </c>
      <c r="F65" s="8">
        <f t="shared" si="13"/>
        <v>-5.0000000000000001E-3</v>
      </c>
      <c r="G65" s="8">
        <f t="shared" si="13"/>
        <v>-4.0000000000000001E-3</v>
      </c>
      <c r="H65" s="8">
        <f t="shared" si="13"/>
        <v>0</v>
      </c>
    </row>
    <row r="66" spans="1:8">
      <c r="A66" s="1">
        <f t="shared" si="3"/>
        <v>6</v>
      </c>
      <c r="B66" s="1" t="str">
        <f t="shared" si="2"/>
        <v>hydroRiver</v>
      </c>
      <c r="C66" s="52">
        <f t="shared" si="4"/>
        <v>3100000</v>
      </c>
      <c r="D66" s="52">
        <f t="shared" si="5"/>
        <v>63000</v>
      </c>
      <c r="E66" s="8">
        <f t="shared" si="12"/>
        <v>0</v>
      </c>
      <c r="F66" s="8">
        <f t="shared" si="13"/>
        <v>0</v>
      </c>
      <c r="G66" s="8">
        <f t="shared" si="13"/>
        <v>0</v>
      </c>
      <c r="H66" s="8">
        <f t="shared" si="13"/>
        <v>0</v>
      </c>
    </row>
    <row r="67" spans="1:8">
      <c r="A67" s="1">
        <f t="shared" si="3"/>
        <v>6</v>
      </c>
      <c r="B67" s="1" t="str">
        <f t="shared" si="2"/>
        <v>hydroDam</v>
      </c>
      <c r="C67" s="52">
        <f t="shared" si="4"/>
        <v>2133000</v>
      </c>
      <c r="D67" s="52">
        <f t="shared" si="5"/>
        <v>52000</v>
      </c>
      <c r="E67" s="8">
        <f t="shared" si="12"/>
        <v>0</v>
      </c>
      <c r="F67" s="8">
        <f t="shared" si="13"/>
        <v>0</v>
      </c>
      <c r="G67" s="8">
        <f t="shared" si="13"/>
        <v>0</v>
      </c>
      <c r="H67" s="8">
        <f t="shared" si="13"/>
        <v>0</v>
      </c>
    </row>
    <row r="68" spans="1:8">
      <c r="A68" s="1">
        <f t="shared" si="3"/>
        <v>6</v>
      </c>
      <c r="B68" s="1" t="str">
        <f t="shared" si="2"/>
        <v>wind</v>
      </c>
      <c r="C68" s="52">
        <f t="shared" si="4"/>
        <v>1474682.8017200348</v>
      </c>
      <c r="D68" s="52">
        <f t="shared" si="5"/>
        <v>35218.621761111681</v>
      </c>
      <c r="E68" s="8">
        <f t="shared" si="12"/>
        <v>0</v>
      </c>
      <c r="F68" s="8">
        <f t="shared" si="13"/>
        <v>-7.0000000000000001E-3</v>
      </c>
      <c r="G68" s="8">
        <f t="shared" si="13"/>
        <v>-8.5000000000000006E-3</v>
      </c>
      <c r="H68" s="8">
        <f t="shared" si="13"/>
        <v>0</v>
      </c>
    </row>
    <row r="69" spans="1:8">
      <c r="A69" s="1">
        <f t="shared" si="3"/>
        <v>6</v>
      </c>
      <c r="B69" s="1" t="str">
        <f t="shared" si="2"/>
        <v>solar</v>
      </c>
      <c r="C69" s="52">
        <f t="shared" si="4"/>
        <v>593064.38278942404</v>
      </c>
      <c r="D69" s="52">
        <f t="shared" si="5"/>
        <v>9441.9439302066257</v>
      </c>
      <c r="E69" s="8">
        <f t="shared" si="12"/>
        <v>0</v>
      </c>
      <c r="F69" s="8">
        <f t="shared" si="13"/>
        <v>-0.06</v>
      </c>
      <c r="G69" s="8">
        <f t="shared" si="13"/>
        <v>-1.4999999999999999E-2</v>
      </c>
      <c r="H69" s="8">
        <f t="shared" si="13"/>
        <v>0</v>
      </c>
    </row>
    <row r="70" spans="1:8">
      <c r="A70" s="1">
        <f t="shared" si="3"/>
        <v>6</v>
      </c>
      <c r="B70" s="1" t="str">
        <f t="shared" si="2"/>
        <v>nuclear</v>
      </c>
      <c r="C70" s="52">
        <f t="shared" si="4"/>
        <v>5050000</v>
      </c>
      <c r="D70" s="52">
        <f t="shared" si="5"/>
        <v>160000</v>
      </c>
      <c r="E70" s="8">
        <f t="shared" si="12"/>
        <v>2.14</v>
      </c>
      <c r="F70" s="8">
        <f t="shared" si="13"/>
        <v>-0.02</v>
      </c>
      <c r="G70" s="8">
        <f t="shared" si="13"/>
        <v>0</v>
      </c>
      <c r="H70" s="8">
        <f t="shared" si="13"/>
        <v>0</v>
      </c>
    </row>
    <row r="71" spans="1:8">
      <c r="A71" s="1">
        <f t="shared" si="3"/>
        <v>6</v>
      </c>
      <c r="B71" s="1" t="str">
        <f t="shared" si="2"/>
        <v>other</v>
      </c>
      <c r="C71" s="52">
        <f t="shared" si="4"/>
        <v>0</v>
      </c>
      <c r="D71" s="52">
        <f t="shared" si="5"/>
        <v>0</v>
      </c>
      <c r="E71" s="8">
        <f t="shared" si="12"/>
        <v>1000</v>
      </c>
      <c r="F71" s="8">
        <f t="shared" si="13"/>
        <v>0</v>
      </c>
      <c r="G71" s="8">
        <f t="shared" si="13"/>
        <v>0</v>
      </c>
      <c r="H71" s="8">
        <f t="shared" si="13"/>
        <v>0</v>
      </c>
    </row>
    <row r="72" spans="1:8">
      <c r="A72" s="1">
        <f t="shared" si="3"/>
        <v>7</v>
      </c>
      <c r="B72" s="1" t="str">
        <f t="shared" si="2"/>
        <v>coal</v>
      </c>
      <c r="C72" s="52">
        <f t="shared" si="4"/>
        <v>2157184.091693318</v>
      </c>
      <c r="D72" s="52">
        <f t="shared" si="5"/>
        <v>90064.426268948446</v>
      </c>
      <c r="E72" s="8">
        <f t="shared" si="12"/>
        <v>8.1906428929660855</v>
      </c>
      <c r="F72" s="8">
        <f t="shared" si="13"/>
        <v>-7.0000000000000001E-3</v>
      </c>
      <c r="G72" s="8">
        <f t="shared" si="13"/>
        <v>-0.01</v>
      </c>
      <c r="H72" s="8">
        <f t="shared" si="13"/>
        <v>-4.0000000000000001E-3</v>
      </c>
    </row>
    <row r="73" spans="1:8">
      <c r="A73" s="1">
        <f t="shared" si="3"/>
        <v>7</v>
      </c>
      <c r="B73" s="1" t="str">
        <f t="shared" si="2"/>
        <v>naturalGas</v>
      </c>
      <c r="C73" s="52">
        <f t="shared" si="4"/>
        <v>1153717.9530544144</v>
      </c>
      <c r="D73" s="52">
        <f t="shared" si="5"/>
        <v>38503.835427368707</v>
      </c>
      <c r="E73" s="8">
        <f t="shared" si="12"/>
        <v>6.44</v>
      </c>
      <c r="F73" s="8">
        <f t="shared" si="13"/>
        <v>0</v>
      </c>
      <c r="G73" s="8">
        <f t="shared" si="13"/>
        <v>0</v>
      </c>
      <c r="H73" s="8">
        <f t="shared" si="13"/>
        <v>0</v>
      </c>
    </row>
    <row r="74" spans="1:8">
      <c r="A74" s="1">
        <f t="shared" si="3"/>
        <v>7</v>
      </c>
      <c r="B74" s="1" t="str">
        <f t="shared" si="2"/>
        <v>bioMass</v>
      </c>
      <c r="C74" s="52">
        <f t="shared" si="4"/>
        <v>2916878.1881717499</v>
      </c>
      <c r="D74" s="52">
        <f t="shared" si="5"/>
        <v>115000</v>
      </c>
      <c r="E74" s="8">
        <f t="shared" si="12"/>
        <v>19</v>
      </c>
      <c r="F74" s="8">
        <f t="shared" si="13"/>
        <v>0</v>
      </c>
      <c r="G74" s="8">
        <f t="shared" si="13"/>
        <v>0</v>
      </c>
      <c r="H74" s="8">
        <f t="shared" si="13"/>
        <v>0</v>
      </c>
    </row>
    <row r="75" spans="1:8">
      <c r="A75" s="1">
        <f t="shared" si="3"/>
        <v>7</v>
      </c>
      <c r="B75" s="1" t="str">
        <f t="shared" si="2"/>
        <v>geoThermal</v>
      </c>
      <c r="C75" s="52">
        <f t="shared" si="4"/>
        <v>2199536.4268403165</v>
      </c>
      <c r="D75" s="52">
        <f t="shared" si="5"/>
        <v>45696.819776778037</v>
      </c>
      <c r="E75" s="8">
        <f t="shared" si="12"/>
        <v>0</v>
      </c>
      <c r="F75" s="8">
        <f t="shared" si="13"/>
        <v>-5.0000000000000001E-3</v>
      </c>
      <c r="G75" s="8">
        <f t="shared" si="13"/>
        <v>-4.0000000000000001E-3</v>
      </c>
      <c r="H75" s="8">
        <f t="shared" si="13"/>
        <v>0</v>
      </c>
    </row>
    <row r="76" spans="1:8">
      <c r="A76" s="1">
        <f t="shared" si="3"/>
        <v>7</v>
      </c>
      <c r="B76" s="1" t="str">
        <f t="shared" ref="B76:B139" si="14">B66</f>
        <v>hydroRiver</v>
      </c>
      <c r="C76" s="52">
        <f t="shared" si="4"/>
        <v>3100000</v>
      </c>
      <c r="D76" s="52">
        <f t="shared" si="5"/>
        <v>63000</v>
      </c>
      <c r="E76" s="8">
        <f t="shared" ref="E76:E91" si="15">E66+E66*H66</f>
        <v>0</v>
      </c>
      <c r="F76" s="8">
        <f t="shared" si="13"/>
        <v>0</v>
      </c>
      <c r="G76" s="8">
        <f t="shared" si="13"/>
        <v>0</v>
      </c>
      <c r="H76" s="8">
        <f t="shared" si="13"/>
        <v>0</v>
      </c>
    </row>
    <row r="77" spans="1:8">
      <c r="A77" s="1">
        <f t="shared" ref="A77:A100" si="16">A67+1</f>
        <v>7</v>
      </c>
      <c r="B77" s="1" t="str">
        <f t="shared" si="14"/>
        <v>hydroDam</v>
      </c>
      <c r="C77" s="52">
        <f t="shared" ref="C77:C140" si="17">C67*(1+VLOOKUP(A77,$Q$3:$AA$27,MATCH(B77,$Q$2:$AA$2,0),0))</f>
        <v>2133000</v>
      </c>
      <c r="D77" s="52">
        <f t="shared" ref="D77:D140" si="18">D67*(1+VLOOKUP(A77,$AC$3:$AM$27,MATCH(B77,$Q$2:$AA$2,0),0))</f>
        <v>52000</v>
      </c>
      <c r="E77" s="8">
        <f t="shared" si="15"/>
        <v>0</v>
      </c>
      <c r="F77" s="8">
        <f t="shared" ref="F77:H92" si="19">F67</f>
        <v>0</v>
      </c>
      <c r="G77" s="8">
        <f t="shared" si="19"/>
        <v>0</v>
      </c>
      <c r="H77" s="8">
        <f t="shared" si="19"/>
        <v>0</v>
      </c>
    </row>
    <row r="78" spans="1:8">
      <c r="A78" s="1">
        <f t="shared" si="16"/>
        <v>7</v>
      </c>
      <c r="B78" s="1" t="str">
        <f t="shared" si="14"/>
        <v>wind</v>
      </c>
      <c r="C78" s="52">
        <f t="shared" si="17"/>
        <v>1449613.1940907941</v>
      </c>
      <c r="D78" s="52">
        <f t="shared" si="18"/>
        <v>34584.686569411671</v>
      </c>
      <c r="E78" s="8">
        <f t="shared" si="15"/>
        <v>0</v>
      </c>
      <c r="F78" s="8">
        <f t="shared" si="19"/>
        <v>-7.0000000000000001E-3</v>
      </c>
      <c r="G78" s="8">
        <f t="shared" si="19"/>
        <v>-8.5000000000000006E-3</v>
      </c>
      <c r="H78" s="8">
        <f t="shared" si="19"/>
        <v>0</v>
      </c>
    </row>
    <row r="79" spans="1:8">
      <c r="A79" s="1">
        <f t="shared" si="16"/>
        <v>7</v>
      </c>
      <c r="B79" s="1" t="str">
        <f t="shared" si="14"/>
        <v>solar</v>
      </c>
      <c r="C79" s="52">
        <f t="shared" si="17"/>
        <v>558666.64858763746</v>
      </c>
      <c r="D79" s="52">
        <f t="shared" si="18"/>
        <v>9026.4983972775335</v>
      </c>
      <c r="E79" s="8">
        <f t="shared" si="15"/>
        <v>0</v>
      </c>
      <c r="F79" s="8">
        <f t="shared" si="19"/>
        <v>-0.06</v>
      </c>
      <c r="G79" s="8">
        <f t="shared" si="19"/>
        <v>-1.4999999999999999E-2</v>
      </c>
      <c r="H79" s="8">
        <f t="shared" si="19"/>
        <v>0</v>
      </c>
    </row>
    <row r="80" spans="1:8">
      <c r="A80" s="1">
        <f t="shared" si="16"/>
        <v>7</v>
      </c>
      <c r="B80" s="1" t="str">
        <f t="shared" si="14"/>
        <v>nuclear</v>
      </c>
      <c r="C80" s="52">
        <f t="shared" si="17"/>
        <v>5050000</v>
      </c>
      <c r="D80" s="52">
        <f t="shared" si="18"/>
        <v>160000</v>
      </c>
      <c r="E80" s="8">
        <f t="shared" si="15"/>
        <v>2.14</v>
      </c>
      <c r="F80" s="8">
        <f t="shared" si="19"/>
        <v>-0.02</v>
      </c>
      <c r="G80" s="8">
        <f t="shared" si="19"/>
        <v>0</v>
      </c>
      <c r="H80" s="8">
        <f t="shared" si="19"/>
        <v>0</v>
      </c>
    </row>
    <row r="81" spans="1:8">
      <c r="A81" s="1">
        <f t="shared" si="16"/>
        <v>7</v>
      </c>
      <c r="B81" s="1" t="str">
        <f t="shared" si="14"/>
        <v>other</v>
      </c>
      <c r="C81" s="52">
        <f t="shared" si="17"/>
        <v>0</v>
      </c>
      <c r="D81" s="52">
        <f t="shared" si="18"/>
        <v>0</v>
      </c>
      <c r="E81" s="8">
        <f t="shared" si="15"/>
        <v>1000</v>
      </c>
      <c r="F81" s="8">
        <f t="shared" si="19"/>
        <v>0</v>
      </c>
      <c r="G81" s="8">
        <f t="shared" si="19"/>
        <v>0</v>
      </c>
      <c r="H81" s="8">
        <f t="shared" si="19"/>
        <v>0</v>
      </c>
    </row>
    <row r="82" spans="1:8">
      <c r="A82" s="1">
        <f t="shared" si="16"/>
        <v>8</v>
      </c>
      <c r="B82" s="40" t="str">
        <f t="shared" si="14"/>
        <v>coal</v>
      </c>
      <c r="C82" s="52">
        <f t="shared" si="17"/>
        <v>2144240.987143158</v>
      </c>
      <c r="D82" s="52">
        <f t="shared" si="18"/>
        <v>89614.104137603703</v>
      </c>
      <c r="E82" s="8">
        <f t="shared" si="15"/>
        <v>8.1578803213942219</v>
      </c>
      <c r="F82" s="8">
        <f t="shared" si="19"/>
        <v>-7.0000000000000001E-3</v>
      </c>
      <c r="G82" s="8">
        <f t="shared" si="19"/>
        <v>-0.01</v>
      </c>
      <c r="H82" s="8">
        <f t="shared" si="19"/>
        <v>-4.0000000000000001E-3</v>
      </c>
    </row>
    <row r="83" spans="1:8">
      <c r="A83" s="1">
        <f t="shared" si="16"/>
        <v>8</v>
      </c>
      <c r="B83" s="40" t="str">
        <f t="shared" si="14"/>
        <v>naturalGas</v>
      </c>
      <c r="C83" s="52">
        <f t="shared" si="17"/>
        <v>1151410.5171483054</v>
      </c>
      <c r="D83" s="52">
        <f t="shared" si="18"/>
        <v>38349.82008565923</v>
      </c>
      <c r="E83" s="8">
        <f t="shared" si="15"/>
        <v>6.44</v>
      </c>
      <c r="F83" s="8">
        <f t="shared" si="19"/>
        <v>0</v>
      </c>
      <c r="G83" s="8">
        <f t="shared" si="19"/>
        <v>0</v>
      </c>
      <c r="H83" s="8">
        <f t="shared" si="19"/>
        <v>0</v>
      </c>
    </row>
    <row r="84" spans="1:8">
      <c r="A84" s="1">
        <f t="shared" si="16"/>
        <v>8</v>
      </c>
      <c r="B84" s="40" t="str">
        <f t="shared" si="14"/>
        <v>bioMass</v>
      </c>
      <c r="C84" s="52">
        <f t="shared" si="17"/>
        <v>2899376.9190427195</v>
      </c>
      <c r="D84" s="52">
        <f t="shared" si="18"/>
        <v>115000</v>
      </c>
      <c r="E84" s="8">
        <f t="shared" si="15"/>
        <v>19</v>
      </c>
      <c r="F84" s="8">
        <f t="shared" si="19"/>
        <v>0</v>
      </c>
      <c r="G84" s="8">
        <f t="shared" si="19"/>
        <v>0</v>
      </c>
      <c r="H84" s="8">
        <f t="shared" si="19"/>
        <v>0</v>
      </c>
    </row>
    <row r="85" spans="1:8">
      <c r="A85" s="1">
        <f t="shared" si="16"/>
        <v>8</v>
      </c>
      <c r="B85" s="40" t="str">
        <f t="shared" si="14"/>
        <v>geoThermal</v>
      </c>
      <c r="C85" s="52">
        <f t="shared" si="17"/>
        <v>2173141.9897182328</v>
      </c>
      <c r="D85" s="52">
        <f t="shared" si="18"/>
        <v>45376.942038340589</v>
      </c>
      <c r="E85" s="8">
        <f t="shared" si="15"/>
        <v>0</v>
      </c>
      <c r="F85" s="8">
        <f t="shared" si="19"/>
        <v>-5.0000000000000001E-3</v>
      </c>
      <c r="G85" s="8">
        <f t="shared" si="19"/>
        <v>-4.0000000000000001E-3</v>
      </c>
      <c r="H85" s="8">
        <f t="shared" si="19"/>
        <v>0</v>
      </c>
    </row>
    <row r="86" spans="1:8">
      <c r="A86" s="1">
        <f t="shared" si="16"/>
        <v>8</v>
      </c>
      <c r="B86" s="40" t="str">
        <f t="shared" si="14"/>
        <v>hydroRiver</v>
      </c>
      <c r="C86" s="52">
        <f t="shared" si="17"/>
        <v>3100000</v>
      </c>
      <c r="D86" s="52">
        <f t="shared" si="18"/>
        <v>63000</v>
      </c>
      <c r="E86" s="8">
        <f t="shared" si="15"/>
        <v>0</v>
      </c>
      <c r="F86" s="8">
        <f t="shared" si="19"/>
        <v>0</v>
      </c>
      <c r="G86" s="8">
        <f t="shared" si="19"/>
        <v>0</v>
      </c>
      <c r="H86" s="8">
        <f t="shared" si="19"/>
        <v>0</v>
      </c>
    </row>
    <row r="87" spans="1:8">
      <c r="A87" s="1">
        <f t="shared" si="16"/>
        <v>8</v>
      </c>
      <c r="B87" s="40" t="str">
        <f t="shared" si="14"/>
        <v>hydroDam</v>
      </c>
      <c r="C87" s="52">
        <f t="shared" si="17"/>
        <v>2133000</v>
      </c>
      <c r="D87" s="52">
        <f t="shared" si="18"/>
        <v>52000</v>
      </c>
      <c r="E87" s="8">
        <f t="shared" si="15"/>
        <v>0</v>
      </c>
      <c r="F87" s="8">
        <f t="shared" si="19"/>
        <v>0</v>
      </c>
      <c r="G87" s="8">
        <f t="shared" si="19"/>
        <v>0</v>
      </c>
      <c r="H87" s="8">
        <f t="shared" si="19"/>
        <v>0</v>
      </c>
    </row>
    <row r="88" spans="1:8">
      <c r="A88" s="1">
        <f t="shared" si="16"/>
        <v>8</v>
      </c>
      <c r="B88" s="40" t="str">
        <f t="shared" si="14"/>
        <v>wind</v>
      </c>
      <c r="C88" s="52">
        <f t="shared" si="17"/>
        <v>1423520.1565971598</v>
      </c>
      <c r="D88" s="52">
        <f t="shared" si="18"/>
        <v>33962.162211162264</v>
      </c>
      <c r="E88" s="8">
        <f t="shared" si="15"/>
        <v>0</v>
      </c>
      <c r="F88" s="8">
        <f t="shared" si="19"/>
        <v>-7.0000000000000001E-3</v>
      </c>
      <c r="G88" s="8">
        <f t="shared" si="19"/>
        <v>-8.5000000000000006E-3</v>
      </c>
      <c r="H88" s="8">
        <f t="shared" si="19"/>
        <v>0</v>
      </c>
    </row>
    <row r="89" spans="1:8">
      <c r="A89" s="1">
        <f t="shared" si="16"/>
        <v>8</v>
      </c>
      <c r="B89" s="40" t="str">
        <f t="shared" si="14"/>
        <v>solar</v>
      </c>
      <c r="C89" s="52">
        <f t="shared" si="17"/>
        <v>524029.3163752039</v>
      </c>
      <c r="D89" s="52">
        <f t="shared" si="18"/>
        <v>8611.2794710027665</v>
      </c>
      <c r="E89" s="8">
        <f t="shared" si="15"/>
        <v>0</v>
      </c>
      <c r="F89" s="8">
        <f t="shared" si="19"/>
        <v>-0.06</v>
      </c>
      <c r="G89" s="8">
        <f t="shared" si="19"/>
        <v>-1.4999999999999999E-2</v>
      </c>
      <c r="H89" s="8">
        <f t="shared" si="19"/>
        <v>0</v>
      </c>
    </row>
    <row r="90" spans="1:8">
      <c r="A90" s="1">
        <f t="shared" si="16"/>
        <v>8</v>
      </c>
      <c r="B90" s="40" t="str">
        <f t="shared" si="14"/>
        <v>nuclear</v>
      </c>
      <c r="C90" s="52">
        <f t="shared" si="17"/>
        <v>5050000</v>
      </c>
      <c r="D90" s="52">
        <f t="shared" si="18"/>
        <v>160000</v>
      </c>
      <c r="E90" s="8">
        <f t="shared" si="15"/>
        <v>2.14</v>
      </c>
      <c r="F90" s="8">
        <f t="shared" si="19"/>
        <v>-0.02</v>
      </c>
      <c r="G90" s="8">
        <f t="shared" si="19"/>
        <v>0</v>
      </c>
      <c r="H90" s="8">
        <f t="shared" si="19"/>
        <v>0</v>
      </c>
    </row>
    <row r="91" spans="1:8">
      <c r="A91" s="1">
        <f t="shared" si="16"/>
        <v>8</v>
      </c>
      <c r="B91" s="40" t="str">
        <f t="shared" si="14"/>
        <v>other</v>
      </c>
      <c r="C91" s="52">
        <f t="shared" si="17"/>
        <v>0</v>
      </c>
      <c r="D91" s="52">
        <f t="shared" si="18"/>
        <v>0</v>
      </c>
      <c r="E91" s="8">
        <f t="shared" si="15"/>
        <v>1000</v>
      </c>
      <c r="F91" s="8">
        <f t="shared" si="19"/>
        <v>0</v>
      </c>
      <c r="G91" s="8">
        <f t="shared" si="19"/>
        <v>0</v>
      </c>
      <c r="H91" s="8">
        <f t="shared" si="19"/>
        <v>0</v>
      </c>
    </row>
    <row r="92" spans="1:8">
      <c r="A92" s="1">
        <f t="shared" si="16"/>
        <v>9</v>
      </c>
      <c r="B92" s="1" t="str">
        <f t="shared" si="14"/>
        <v>coal</v>
      </c>
      <c r="C92" s="52">
        <f t="shared" si="17"/>
        <v>2131375.541220299</v>
      </c>
      <c r="D92" s="52">
        <f t="shared" si="18"/>
        <v>89255.64772105329</v>
      </c>
      <c r="E92" s="8">
        <f t="shared" ref="E92:E107" si="20">E82+E82*H82</f>
        <v>8.1252488001086451</v>
      </c>
      <c r="F92" s="8">
        <f t="shared" si="19"/>
        <v>-7.0000000000000001E-3</v>
      </c>
      <c r="G92" s="8">
        <f t="shared" si="19"/>
        <v>-0.01</v>
      </c>
      <c r="H92" s="8">
        <f t="shared" si="19"/>
        <v>-4.0000000000000001E-3</v>
      </c>
    </row>
    <row r="93" spans="1:8">
      <c r="A93" s="1">
        <f t="shared" si="16"/>
        <v>9</v>
      </c>
      <c r="B93" s="1" t="str">
        <f t="shared" si="14"/>
        <v>naturalGas</v>
      </c>
      <c r="C93" s="52">
        <f t="shared" si="17"/>
        <v>1149107.6961140088</v>
      </c>
      <c r="D93" s="52">
        <f t="shared" si="18"/>
        <v>38196.420805316593</v>
      </c>
      <c r="E93" s="8">
        <f t="shared" si="20"/>
        <v>6.44</v>
      </c>
      <c r="F93" s="8">
        <f t="shared" ref="F93:H108" si="21">F83</f>
        <v>0</v>
      </c>
      <c r="G93" s="8">
        <f t="shared" si="21"/>
        <v>0</v>
      </c>
      <c r="H93" s="8">
        <f t="shared" si="21"/>
        <v>0</v>
      </c>
    </row>
    <row r="94" spans="1:8">
      <c r="A94" s="1">
        <f t="shared" si="16"/>
        <v>9</v>
      </c>
      <c r="B94" s="1" t="str">
        <f t="shared" si="14"/>
        <v>bioMass</v>
      </c>
      <c r="C94" s="52">
        <f t="shared" si="17"/>
        <v>2881980.6575284633</v>
      </c>
      <c r="D94" s="52">
        <f t="shared" si="18"/>
        <v>115000</v>
      </c>
      <c r="E94" s="8">
        <f t="shared" si="20"/>
        <v>19</v>
      </c>
      <c r="F94" s="8">
        <f t="shared" si="21"/>
        <v>0</v>
      </c>
      <c r="G94" s="8">
        <f t="shared" si="21"/>
        <v>0</v>
      </c>
      <c r="H94" s="8">
        <f t="shared" si="21"/>
        <v>0</v>
      </c>
    </row>
    <row r="95" spans="1:8">
      <c r="A95" s="1">
        <f t="shared" si="16"/>
        <v>9</v>
      </c>
      <c r="B95" s="1" t="str">
        <f t="shared" si="14"/>
        <v>geoThermal</v>
      </c>
      <c r="C95" s="52">
        <f t="shared" si="17"/>
        <v>2149237.4278313322</v>
      </c>
      <c r="D95" s="52">
        <f t="shared" si="18"/>
        <v>45059.303444072204</v>
      </c>
      <c r="E95" s="8">
        <f t="shared" si="20"/>
        <v>0</v>
      </c>
      <c r="F95" s="8">
        <f t="shared" si="21"/>
        <v>-5.0000000000000001E-3</v>
      </c>
      <c r="G95" s="8">
        <f t="shared" si="21"/>
        <v>-4.0000000000000001E-3</v>
      </c>
      <c r="H95" s="8">
        <f t="shared" si="21"/>
        <v>0</v>
      </c>
    </row>
    <row r="96" spans="1:8">
      <c r="A96" s="1">
        <f t="shared" si="16"/>
        <v>9</v>
      </c>
      <c r="B96" s="1" t="str">
        <f t="shared" si="14"/>
        <v>hydroRiver</v>
      </c>
      <c r="C96" s="52">
        <f t="shared" si="17"/>
        <v>3100000</v>
      </c>
      <c r="D96" s="52">
        <f t="shared" si="18"/>
        <v>63000</v>
      </c>
      <c r="E96" s="8">
        <f t="shared" si="20"/>
        <v>0</v>
      </c>
      <c r="F96" s="8">
        <f t="shared" si="21"/>
        <v>0</v>
      </c>
      <c r="G96" s="8">
        <f t="shared" si="21"/>
        <v>0</v>
      </c>
      <c r="H96" s="8">
        <f t="shared" si="21"/>
        <v>0</v>
      </c>
    </row>
    <row r="97" spans="1:8">
      <c r="A97" s="1">
        <f t="shared" si="16"/>
        <v>9</v>
      </c>
      <c r="B97" s="1" t="str">
        <f t="shared" si="14"/>
        <v>hydroDam</v>
      </c>
      <c r="C97" s="52">
        <f t="shared" si="17"/>
        <v>2133000</v>
      </c>
      <c r="D97" s="52">
        <f t="shared" si="18"/>
        <v>52000</v>
      </c>
      <c r="E97" s="8">
        <f t="shared" si="20"/>
        <v>0</v>
      </c>
      <c r="F97" s="8">
        <f t="shared" si="21"/>
        <v>0</v>
      </c>
      <c r="G97" s="8">
        <f t="shared" si="21"/>
        <v>0</v>
      </c>
      <c r="H97" s="8">
        <f t="shared" si="21"/>
        <v>0</v>
      </c>
    </row>
    <row r="98" spans="1:8">
      <c r="A98" s="1">
        <f t="shared" si="16"/>
        <v>9</v>
      </c>
      <c r="B98" s="1" t="str">
        <f t="shared" si="14"/>
        <v>wind</v>
      </c>
      <c r="C98" s="52">
        <f t="shared" si="17"/>
        <v>1396473.2736218136</v>
      </c>
      <c r="D98" s="52">
        <f t="shared" si="18"/>
        <v>33316.881129150177</v>
      </c>
      <c r="E98" s="8">
        <f t="shared" si="20"/>
        <v>0</v>
      </c>
      <c r="F98" s="8">
        <f t="shared" si="21"/>
        <v>-7.0000000000000001E-3</v>
      </c>
      <c r="G98" s="8">
        <f t="shared" si="21"/>
        <v>-8.5000000000000006E-3</v>
      </c>
      <c r="H98" s="8">
        <f t="shared" si="21"/>
        <v>0</v>
      </c>
    </row>
    <row r="99" spans="1:8">
      <c r="A99" s="1">
        <f t="shared" si="16"/>
        <v>9</v>
      </c>
      <c r="B99" s="1" t="str">
        <f t="shared" si="14"/>
        <v>solar</v>
      </c>
      <c r="C99" s="52">
        <f t="shared" si="17"/>
        <v>489443.38149444043</v>
      </c>
      <c r="D99" s="52">
        <f t="shared" si="18"/>
        <v>8197.9380563946343</v>
      </c>
      <c r="E99" s="8">
        <f t="shared" si="20"/>
        <v>0</v>
      </c>
      <c r="F99" s="8">
        <f t="shared" si="21"/>
        <v>-0.06</v>
      </c>
      <c r="G99" s="8">
        <f t="shared" si="21"/>
        <v>-1.4999999999999999E-2</v>
      </c>
      <c r="H99" s="8">
        <f t="shared" si="21"/>
        <v>0</v>
      </c>
    </row>
    <row r="100" spans="1:8">
      <c r="A100" s="1">
        <f t="shared" si="16"/>
        <v>9</v>
      </c>
      <c r="B100" s="1" t="str">
        <f t="shared" si="14"/>
        <v>nuclear</v>
      </c>
      <c r="C100" s="52">
        <f t="shared" si="17"/>
        <v>5050000</v>
      </c>
      <c r="D100" s="52">
        <f t="shared" si="18"/>
        <v>160000</v>
      </c>
      <c r="E100" s="8">
        <f t="shared" si="20"/>
        <v>2.14</v>
      </c>
      <c r="F100" s="8">
        <f t="shared" si="21"/>
        <v>-0.02</v>
      </c>
      <c r="G100" s="8">
        <f t="shared" si="21"/>
        <v>0</v>
      </c>
      <c r="H100" s="8">
        <f t="shared" si="21"/>
        <v>0</v>
      </c>
    </row>
    <row r="101" spans="1:8">
      <c r="A101" s="1">
        <f>A91+1</f>
        <v>9</v>
      </c>
      <c r="B101" s="1" t="str">
        <f t="shared" si="14"/>
        <v>other</v>
      </c>
      <c r="C101" s="52">
        <f t="shared" si="17"/>
        <v>0</v>
      </c>
      <c r="D101" s="52">
        <f t="shared" si="18"/>
        <v>0</v>
      </c>
      <c r="E101" s="8">
        <f t="shared" si="20"/>
        <v>1000</v>
      </c>
      <c r="F101" s="8">
        <f t="shared" si="21"/>
        <v>0</v>
      </c>
      <c r="G101" s="8">
        <f t="shared" si="21"/>
        <v>0</v>
      </c>
      <c r="H101" s="8">
        <f t="shared" si="21"/>
        <v>0</v>
      </c>
    </row>
    <row r="102" spans="1:8">
      <c r="A102" s="1">
        <f>A92+1</f>
        <v>10</v>
      </c>
      <c r="B102" s="1" t="str">
        <f t="shared" si="14"/>
        <v>coal</v>
      </c>
      <c r="C102" s="52">
        <f t="shared" si="17"/>
        <v>2110061.7858080962</v>
      </c>
      <c r="D102" s="52">
        <f t="shared" si="18"/>
        <v>88541.602539284868</v>
      </c>
      <c r="E102" s="8">
        <f t="shared" si="20"/>
        <v>8.0927478049082104</v>
      </c>
      <c r="F102" s="8">
        <f t="shared" si="21"/>
        <v>-7.0000000000000001E-3</v>
      </c>
      <c r="G102" s="8">
        <f t="shared" si="21"/>
        <v>-0.01</v>
      </c>
      <c r="H102" s="8">
        <f t="shared" si="21"/>
        <v>-4.0000000000000001E-3</v>
      </c>
    </row>
    <row r="103" spans="1:8">
      <c r="A103" s="1">
        <f t="shared" ref="A103:A166" si="22">A93+1</f>
        <v>10</v>
      </c>
      <c r="B103" s="1" t="str">
        <f t="shared" si="14"/>
        <v>naturalGas</v>
      </c>
      <c r="C103" s="52">
        <f t="shared" si="17"/>
        <v>1146809.4807217808</v>
      </c>
      <c r="D103" s="52">
        <f t="shared" si="18"/>
        <v>37852.65301806874</v>
      </c>
      <c r="E103" s="8">
        <f t="shared" si="20"/>
        <v>6.44</v>
      </c>
      <c r="F103" s="8">
        <f t="shared" si="21"/>
        <v>0</v>
      </c>
      <c r="G103" s="8">
        <f t="shared" si="21"/>
        <v>0</v>
      </c>
      <c r="H103" s="8">
        <f t="shared" si="21"/>
        <v>0</v>
      </c>
    </row>
    <row r="104" spans="1:8">
      <c r="A104" s="1">
        <f t="shared" si="22"/>
        <v>10</v>
      </c>
      <c r="B104" s="1" t="str">
        <f t="shared" si="14"/>
        <v>bioMass</v>
      </c>
      <c r="C104" s="52">
        <f t="shared" si="17"/>
        <v>2861806.7929257639</v>
      </c>
      <c r="D104" s="52">
        <f t="shared" si="18"/>
        <v>115000</v>
      </c>
      <c r="E104" s="8">
        <f t="shared" si="20"/>
        <v>19</v>
      </c>
      <c r="F104" s="8">
        <f t="shared" si="21"/>
        <v>0</v>
      </c>
      <c r="G104" s="8">
        <f t="shared" si="21"/>
        <v>0</v>
      </c>
      <c r="H104" s="8">
        <f t="shared" si="21"/>
        <v>0</v>
      </c>
    </row>
    <row r="105" spans="1:8">
      <c r="A105" s="1">
        <f t="shared" si="22"/>
        <v>10</v>
      </c>
      <c r="B105" s="1" t="str">
        <f t="shared" si="14"/>
        <v>geoThermal</v>
      </c>
      <c r="C105" s="52">
        <f t="shared" si="17"/>
        <v>2138491.2406921755</v>
      </c>
      <c r="D105" s="52">
        <f t="shared" si="18"/>
        <v>45059.303444072204</v>
      </c>
      <c r="E105" s="8">
        <f t="shared" si="20"/>
        <v>0</v>
      </c>
      <c r="F105" s="8">
        <f t="shared" si="21"/>
        <v>-5.0000000000000001E-3</v>
      </c>
      <c r="G105" s="8">
        <f t="shared" si="21"/>
        <v>-4.0000000000000001E-3</v>
      </c>
      <c r="H105" s="8">
        <f t="shared" si="21"/>
        <v>0</v>
      </c>
    </row>
    <row r="106" spans="1:8">
      <c r="A106" s="1">
        <f t="shared" si="22"/>
        <v>10</v>
      </c>
      <c r="B106" s="1" t="str">
        <f t="shared" si="14"/>
        <v>hydroRiver</v>
      </c>
      <c r="C106" s="52">
        <f t="shared" si="17"/>
        <v>3100000</v>
      </c>
      <c r="D106" s="52">
        <f t="shared" si="18"/>
        <v>63000</v>
      </c>
      <c r="E106" s="8">
        <f t="shared" si="20"/>
        <v>0</v>
      </c>
      <c r="F106" s="8">
        <f t="shared" si="21"/>
        <v>0</v>
      </c>
      <c r="G106" s="8">
        <f t="shared" si="21"/>
        <v>0</v>
      </c>
      <c r="H106" s="8">
        <f t="shared" si="21"/>
        <v>0</v>
      </c>
    </row>
    <row r="107" spans="1:8">
      <c r="A107" s="1">
        <f t="shared" si="22"/>
        <v>10</v>
      </c>
      <c r="B107" s="1" t="str">
        <f t="shared" si="14"/>
        <v>hydroDam</v>
      </c>
      <c r="C107" s="52">
        <f t="shared" si="17"/>
        <v>2133000</v>
      </c>
      <c r="D107" s="52">
        <f t="shared" si="18"/>
        <v>52000</v>
      </c>
      <c r="E107" s="8">
        <f t="shared" si="20"/>
        <v>0</v>
      </c>
      <c r="F107" s="8">
        <f t="shared" si="21"/>
        <v>0</v>
      </c>
      <c r="G107" s="8">
        <f t="shared" si="21"/>
        <v>0</v>
      </c>
      <c r="H107" s="8">
        <f t="shared" si="21"/>
        <v>0</v>
      </c>
    </row>
    <row r="108" spans="1:8">
      <c r="A108" s="1">
        <f t="shared" si="22"/>
        <v>10</v>
      </c>
      <c r="B108" s="1" t="str">
        <f t="shared" si="14"/>
        <v>wind</v>
      </c>
      <c r="C108" s="52">
        <f t="shared" si="17"/>
        <v>1368543.8081493773</v>
      </c>
      <c r="D108" s="52">
        <f t="shared" si="18"/>
        <v>32683.860387696324</v>
      </c>
      <c r="E108" s="8">
        <f t="shared" ref="E108:E123" si="23">E98+E98*H98</f>
        <v>0</v>
      </c>
      <c r="F108" s="8">
        <f t="shared" si="21"/>
        <v>-7.0000000000000001E-3</v>
      </c>
      <c r="G108" s="8">
        <f t="shared" si="21"/>
        <v>-8.5000000000000006E-3</v>
      </c>
      <c r="H108" s="8">
        <f t="shared" si="21"/>
        <v>0</v>
      </c>
    </row>
    <row r="109" spans="1:8">
      <c r="A109" s="1">
        <f t="shared" si="22"/>
        <v>10</v>
      </c>
      <c r="B109" s="1" t="str">
        <f t="shared" si="14"/>
        <v>solar</v>
      </c>
      <c r="C109" s="52">
        <f t="shared" si="17"/>
        <v>455182.34478982957</v>
      </c>
      <c r="D109" s="52">
        <f t="shared" si="18"/>
        <v>8140.5524899998718</v>
      </c>
      <c r="E109" s="8">
        <f t="shared" si="23"/>
        <v>0</v>
      </c>
      <c r="F109" s="8">
        <f t="shared" ref="F109:H124" si="24">F99</f>
        <v>-0.06</v>
      </c>
      <c r="G109" s="8">
        <f t="shared" si="24"/>
        <v>-1.4999999999999999E-2</v>
      </c>
      <c r="H109" s="8">
        <f t="shared" si="24"/>
        <v>0</v>
      </c>
    </row>
    <row r="110" spans="1:8">
      <c r="A110" s="1">
        <f t="shared" si="22"/>
        <v>10</v>
      </c>
      <c r="B110" s="1" t="str">
        <f t="shared" si="14"/>
        <v>nuclear</v>
      </c>
      <c r="C110" s="52">
        <f t="shared" si="17"/>
        <v>5050000</v>
      </c>
      <c r="D110" s="52">
        <f t="shared" si="18"/>
        <v>160000</v>
      </c>
      <c r="E110" s="8">
        <f t="shared" si="23"/>
        <v>2.14</v>
      </c>
      <c r="F110" s="8">
        <f t="shared" si="24"/>
        <v>-0.02</v>
      </c>
      <c r="G110" s="8">
        <f t="shared" si="24"/>
        <v>0</v>
      </c>
      <c r="H110" s="8">
        <f t="shared" si="24"/>
        <v>0</v>
      </c>
    </row>
    <row r="111" spans="1:8">
      <c r="A111" s="1">
        <f t="shared" si="22"/>
        <v>10</v>
      </c>
      <c r="B111" s="1" t="str">
        <f t="shared" si="14"/>
        <v>other</v>
      </c>
      <c r="C111" s="52">
        <f t="shared" si="17"/>
        <v>0</v>
      </c>
      <c r="D111" s="52">
        <f t="shared" si="18"/>
        <v>0</v>
      </c>
      <c r="E111" s="8">
        <f t="shared" si="23"/>
        <v>1000</v>
      </c>
      <c r="F111" s="8">
        <f t="shared" si="24"/>
        <v>0</v>
      </c>
      <c r="G111" s="8">
        <f t="shared" si="24"/>
        <v>0</v>
      </c>
      <c r="H111" s="8">
        <f t="shared" si="24"/>
        <v>0</v>
      </c>
    </row>
    <row r="112" spans="1:8">
      <c r="A112" s="1">
        <f t="shared" si="22"/>
        <v>11</v>
      </c>
      <c r="B112" s="1" t="str">
        <f t="shared" si="14"/>
        <v>coal</v>
      </c>
      <c r="C112" s="52">
        <f t="shared" si="17"/>
        <v>2088961.1679500153</v>
      </c>
      <c r="D112" s="52">
        <f t="shared" si="18"/>
        <v>87833.269718970594</v>
      </c>
      <c r="E112" s="8">
        <f t="shared" si="23"/>
        <v>8.0603768136885776</v>
      </c>
      <c r="F112" s="8">
        <f t="shared" si="24"/>
        <v>-7.0000000000000001E-3</v>
      </c>
      <c r="G112" s="8">
        <f t="shared" si="24"/>
        <v>-0.01</v>
      </c>
      <c r="H112" s="8">
        <f t="shared" si="24"/>
        <v>-4.0000000000000001E-3</v>
      </c>
    </row>
    <row r="113" spans="1:8">
      <c r="A113" s="1">
        <f t="shared" si="22"/>
        <v>11</v>
      </c>
      <c r="B113" s="1" t="str">
        <f t="shared" si="14"/>
        <v>naturalGas</v>
      </c>
      <c r="C113" s="52">
        <f t="shared" si="17"/>
        <v>1144515.8617603371</v>
      </c>
      <c r="D113" s="52">
        <f t="shared" si="18"/>
        <v>37663.389752978394</v>
      </c>
      <c r="E113" s="8">
        <f t="shared" si="23"/>
        <v>6.44</v>
      </c>
      <c r="F113" s="8">
        <f t="shared" si="24"/>
        <v>0</v>
      </c>
      <c r="G113" s="8">
        <f t="shared" si="24"/>
        <v>0</v>
      </c>
      <c r="H113" s="8">
        <f t="shared" si="24"/>
        <v>0</v>
      </c>
    </row>
    <row r="114" spans="1:8">
      <c r="A114" s="1">
        <f t="shared" si="22"/>
        <v>11</v>
      </c>
      <c r="B114" s="1" t="str">
        <f t="shared" si="14"/>
        <v>bioMass</v>
      </c>
      <c r="C114" s="52">
        <f t="shared" si="17"/>
        <v>2841774.1453752834</v>
      </c>
      <c r="D114" s="52">
        <f t="shared" si="18"/>
        <v>115000</v>
      </c>
      <c r="E114" s="8">
        <f t="shared" si="23"/>
        <v>19</v>
      </c>
      <c r="F114" s="8">
        <f t="shared" si="24"/>
        <v>0</v>
      </c>
      <c r="G114" s="8">
        <f t="shared" si="24"/>
        <v>0</v>
      </c>
      <c r="H114" s="8">
        <f t="shared" si="24"/>
        <v>0</v>
      </c>
    </row>
    <row r="115" spans="1:8">
      <c r="A115" s="1">
        <f t="shared" si="22"/>
        <v>11</v>
      </c>
      <c r="B115" s="1" t="str">
        <f t="shared" si="14"/>
        <v>geoThermal</v>
      </c>
      <c r="C115" s="52">
        <f t="shared" si="17"/>
        <v>2127798.7844887148</v>
      </c>
      <c r="D115" s="52">
        <f t="shared" si="18"/>
        <v>45059.303444072204</v>
      </c>
      <c r="E115" s="8">
        <f t="shared" si="23"/>
        <v>0</v>
      </c>
      <c r="F115" s="8">
        <f t="shared" si="24"/>
        <v>-5.0000000000000001E-3</v>
      </c>
      <c r="G115" s="8">
        <f t="shared" si="24"/>
        <v>-4.0000000000000001E-3</v>
      </c>
      <c r="H115" s="8">
        <f t="shared" si="24"/>
        <v>0</v>
      </c>
    </row>
    <row r="116" spans="1:8">
      <c r="A116" s="1">
        <f t="shared" si="22"/>
        <v>11</v>
      </c>
      <c r="B116" s="1" t="str">
        <f t="shared" si="14"/>
        <v>hydroRiver</v>
      </c>
      <c r="C116" s="52">
        <f t="shared" si="17"/>
        <v>3100000</v>
      </c>
      <c r="D116" s="52">
        <f t="shared" si="18"/>
        <v>63000</v>
      </c>
      <c r="E116" s="8">
        <f t="shared" si="23"/>
        <v>0</v>
      </c>
      <c r="F116" s="8">
        <f t="shared" si="24"/>
        <v>0</v>
      </c>
      <c r="G116" s="8">
        <f t="shared" si="24"/>
        <v>0</v>
      </c>
      <c r="H116" s="8">
        <f t="shared" si="24"/>
        <v>0</v>
      </c>
    </row>
    <row r="117" spans="1:8">
      <c r="A117" s="1">
        <f t="shared" si="22"/>
        <v>11</v>
      </c>
      <c r="B117" s="1" t="str">
        <f t="shared" si="14"/>
        <v>hydroDam</v>
      </c>
      <c r="C117" s="52">
        <f t="shared" si="17"/>
        <v>2133000</v>
      </c>
      <c r="D117" s="52">
        <f t="shared" si="18"/>
        <v>52000</v>
      </c>
      <c r="E117" s="8">
        <f t="shared" si="23"/>
        <v>0</v>
      </c>
      <c r="F117" s="8">
        <f t="shared" si="24"/>
        <v>0</v>
      </c>
      <c r="G117" s="8">
        <f t="shared" si="24"/>
        <v>0</v>
      </c>
      <c r="H117" s="8">
        <f t="shared" si="24"/>
        <v>0</v>
      </c>
    </row>
    <row r="118" spans="1:8">
      <c r="A118" s="1">
        <f t="shared" si="22"/>
        <v>11</v>
      </c>
      <c r="B118" s="1" t="str">
        <f t="shared" si="14"/>
        <v>wind</v>
      </c>
      <c r="C118" s="52">
        <f t="shared" si="17"/>
        <v>1339804.3881782405</v>
      </c>
      <c r="D118" s="52">
        <f t="shared" si="18"/>
        <v>32062.867040330093</v>
      </c>
      <c r="E118" s="8">
        <f t="shared" si="23"/>
        <v>0</v>
      </c>
      <c r="F118" s="8">
        <f t="shared" si="24"/>
        <v>-7.0000000000000001E-3</v>
      </c>
      <c r="G118" s="8">
        <f t="shared" si="24"/>
        <v>-8.5000000000000006E-3</v>
      </c>
      <c r="H118" s="8">
        <f t="shared" si="24"/>
        <v>0</v>
      </c>
    </row>
    <row r="119" spans="1:8">
      <c r="A119" s="1">
        <f t="shared" si="22"/>
        <v>11</v>
      </c>
      <c r="B119" s="1" t="str">
        <f t="shared" si="14"/>
        <v>solar</v>
      </c>
      <c r="C119" s="52">
        <f t="shared" si="17"/>
        <v>421498.85127538216</v>
      </c>
      <c r="D119" s="52">
        <f t="shared" si="18"/>
        <v>8075.4280700798727</v>
      </c>
      <c r="E119" s="8">
        <f t="shared" si="23"/>
        <v>0</v>
      </c>
      <c r="F119" s="8">
        <f t="shared" si="24"/>
        <v>-0.06</v>
      </c>
      <c r="G119" s="8">
        <f t="shared" si="24"/>
        <v>-1.4999999999999999E-2</v>
      </c>
      <c r="H119" s="8">
        <f t="shared" si="24"/>
        <v>0</v>
      </c>
    </row>
    <row r="120" spans="1:8">
      <c r="A120" s="1">
        <f t="shared" si="22"/>
        <v>11</v>
      </c>
      <c r="B120" s="1" t="str">
        <f t="shared" si="14"/>
        <v>nuclear</v>
      </c>
      <c r="C120" s="52">
        <f t="shared" si="17"/>
        <v>5050000</v>
      </c>
      <c r="D120" s="52">
        <f t="shared" si="18"/>
        <v>160000</v>
      </c>
      <c r="E120" s="8">
        <f t="shared" si="23"/>
        <v>2.14</v>
      </c>
      <c r="F120" s="8">
        <f t="shared" si="24"/>
        <v>-0.02</v>
      </c>
      <c r="G120" s="8">
        <f t="shared" si="24"/>
        <v>0</v>
      </c>
      <c r="H120" s="8">
        <f t="shared" si="24"/>
        <v>0</v>
      </c>
    </row>
    <row r="121" spans="1:8">
      <c r="A121" s="1">
        <f t="shared" si="22"/>
        <v>11</v>
      </c>
      <c r="B121" s="1" t="str">
        <f t="shared" si="14"/>
        <v>other</v>
      </c>
      <c r="C121" s="52">
        <f t="shared" si="17"/>
        <v>0</v>
      </c>
      <c r="D121" s="52">
        <f t="shared" si="18"/>
        <v>0</v>
      </c>
      <c r="E121" s="8">
        <f t="shared" si="23"/>
        <v>1000</v>
      </c>
      <c r="F121" s="8">
        <f t="shared" si="24"/>
        <v>0</v>
      </c>
      <c r="G121" s="8">
        <f t="shared" si="24"/>
        <v>0</v>
      </c>
      <c r="H121" s="8">
        <f t="shared" si="24"/>
        <v>0</v>
      </c>
    </row>
    <row r="122" spans="1:8">
      <c r="A122" s="1">
        <f t="shared" si="22"/>
        <v>12</v>
      </c>
      <c r="B122" s="1" t="str">
        <f t="shared" si="14"/>
        <v>coal</v>
      </c>
      <c r="C122" s="52">
        <f t="shared" si="17"/>
        <v>2068071.5562705151</v>
      </c>
      <c r="D122" s="52">
        <f t="shared" si="18"/>
        <v>87130.603561218828</v>
      </c>
      <c r="E122" s="8">
        <f t="shared" si="23"/>
        <v>8.028135306433823</v>
      </c>
      <c r="F122" s="8">
        <f t="shared" si="24"/>
        <v>-7.0000000000000001E-3</v>
      </c>
      <c r="G122" s="8">
        <f t="shared" si="24"/>
        <v>-0.01</v>
      </c>
      <c r="H122" s="8">
        <f t="shared" si="24"/>
        <v>-4.0000000000000001E-3</v>
      </c>
    </row>
    <row r="123" spans="1:8">
      <c r="A123" s="1">
        <f t="shared" si="22"/>
        <v>12</v>
      </c>
      <c r="B123" s="1" t="str">
        <f t="shared" si="14"/>
        <v>naturalGas</v>
      </c>
      <c r="C123" s="52">
        <f t="shared" si="17"/>
        <v>1142226.8300368164</v>
      </c>
      <c r="D123" s="52">
        <f t="shared" si="18"/>
        <v>37475.072804213502</v>
      </c>
      <c r="E123" s="8">
        <f t="shared" si="23"/>
        <v>6.44</v>
      </c>
      <c r="F123" s="8">
        <f t="shared" si="24"/>
        <v>0</v>
      </c>
      <c r="G123" s="8">
        <f t="shared" si="24"/>
        <v>0</v>
      </c>
      <c r="H123" s="8">
        <f t="shared" si="24"/>
        <v>0</v>
      </c>
    </row>
    <row r="124" spans="1:8">
      <c r="A124" s="1">
        <f t="shared" si="22"/>
        <v>12</v>
      </c>
      <c r="B124" s="1" t="str">
        <f t="shared" si="14"/>
        <v>bioMass</v>
      </c>
      <c r="C124" s="52">
        <f t="shared" si="17"/>
        <v>2821881.7263576565</v>
      </c>
      <c r="D124" s="52">
        <f t="shared" si="18"/>
        <v>115000</v>
      </c>
      <c r="E124" s="8">
        <f t="shared" ref="E124:E139" si="25">E114+E114*H114</f>
        <v>19</v>
      </c>
      <c r="F124" s="8">
        <f t="shared" si="24"/>
        <v>0</v>
      </c>
      <c r="G124" s="8">
        <f t="shared" si="24"/>
        <v>0</v>
      </c>
      <c r="H124" s="8">
        <f t="shared" si="24"/>
        <v>0</v>
      </c>
    </row>
    <row r="125" spans="1:8">
      <c r="A125" s="1">
        <f t="shared" si="22"/>
        <v>12</v>
      </c>
      <c r="B125" s="1" t="str">
        <f t="shared" si="14"/>
        <v>geoThermal</v>
      </c>
      <c r="C125" s="52">
        <f t="shared" si="17"/>
        <v>2117159.7905662712</v>
      </c>
      <c r="D125" s="52">
        <f t="shared" si="18"/>
        <v>45059.303444072204</v>
      </c>
      <c r="E125" s="8">
        <f t="shared" si="25"/>
        <v>0</v>
      </c>
      <c r="F125" s="8">
        <f t="shared" ref="F125:H140" si="26">F115</f>
        <v>-5.0000000000000001E-3</v>
      </c>
      <c r="G125" s="8">
        <f t="shared" si="26"/>
        <v>-4.0000000000000001E-3</v>
      </c>
      <c r="H125" s="8">
        <f t="shared" si="26"/>
        <v>0</v>
      </c>
    </row>
    <row r="126" spans="1:8">
      <c r="A126" s="1">
        <f t="shared" si="22"/>
        <v>12</v>
      </c>
      <c r="B126" s="1" t="str">
        <f t="shared" si="14"/>
        <v>hydroRiver</v>
      </c>
      <c r="C126" s="52">
        <f t="shared" si="17"/>
        <v>3100000</v>
      </c>
      <c r="D126" s="52">
        <f t="shared" si="18"/>
        <v>63000</v>
      </c>
      <c r="E126" s="8">
        <f t="shared" si="25"/>
        <v>0</v>
      </c>
      <c r="F126" s="8">
        <f t="shared" si="26"/>
        <v>0</v>
      </c>
      <c r="G126" s="8">
        <f t="shared" si="26"/>
        <v>0</v>
      </c>
      <c r="H126" s="8">
        <f t="shared" si="26"/>
        <v>0</v>
      </c>
    </row>
    <row r="127" spans="1:8">
      <c r="A127" s="1">
        <f t="shared" si="22"/>
        <v>12</v>
      </c>
      <c r="B127" s="1" t="str">
        <f t="shared" si="14"/>
        <v>hydroDam</v>
      </c>
      <c r="C127" s="52">
        <f t="shared" si="17"/>
        <v>2133000</v>
      </c>
      <c r="D127" s="52">
        <f t="shared" si="18"/>
        <v>52000</v>
      </c>
      <c r="E127" s="8">
        <f t="shared" si="25"/>
        <v>0</v>
      </c>
      <c r="F127" s="8">
        <f t="shared" si="26"/>
        <v>0</v>
      </c>
      <c r="G127" s="8">
        <f t="shared" si="26"/>
        <v>0</v>
      </c>
      <c r="H127" s="8">
        <f t="shared" si="26"/>
        <v>0</v>
      </c>
    </row>
    <row r="128" spans="1:8">
      <c r="A128" s="1">
        <f t="shared" si="22"/>
        <v>12</v>
      </c>
      <c r="B128" s="1" t="str">
        <f t="shared" si="14"/>
        <v>wind</v>
      </c>
      <c r="C128" s="52">
        <f t="shared" si="17"/>
        <v>1310328.6916383193</v>
      </c>
      <c r="D128" s="52">
        <f t="shared" si="18"/>
        <v>31421.609699523491</v>
      </c>
      <c r="E128" s="8">
        <f t="shared" si="25"/>
        <v>0</v>
      </c>
      <c r="F128" s="8">
        <f t="shared" si="26"/>
        <v>-7.0000000000000001E-3</v>
      </c>
      <c r="G128" s="8">
        <f t="shared" si="26"/>
        <v>-8.5000000000000006E-3</v>
      </c>
      <c r="H128" s="8">
        <f t="shared" si="26"/>
        <v>0</v>
      </c>
    </row>
    <row r="129" spans="1:8">
      <c r="A129" s="1">
        <f t="shared" si="22"/>
        <v>12</v>
      </c>
      <c r="B129" s="1" t="str">
        <f t="shared" si="14"/>
        <v>solar</v>
      </c>
      <c r="C129" s="52">
        <f t="shared" si="17"/>
        <v>388621.94087590231</v>
      </c>
      <c r="D129" s="52">
        <f t="shared" si="18"/>
        <v>8010.8246455192339</v>
      </c>
      <c r="E129" s="8">
        <f t="shared" si="25"/>
        <v>0</v>
      </c>
      <c r="F129" s="8">
        <f t="shared" si="26"/>
        <v>-0.06</v>
      </c>
      <c r="G129" s="8">
        <f t="shared" si="26"/>
        <v>-1.4999999999999999E-2</v>
      </c>
      <c r="H129" s="8">
        <f t="shared" si="26"/>
        <v>0</v>
      </c>
    </row>
    <row r="130" spans="1:8">
      <c r="A130" s="1">
        <f t="shared" si="22"/>
        <v>12</v>
      </c>
      <c r="B130" s="1" t="str">
        <f t="shared" si="14"/>
        <v>nuclear</v>
      </c>
      <c r="C130" s="52">
        <f t="shared" si="17"/>
        <v>5050000</v>
      </c>
      <c r="D130" s="52">
        <f t="shared" si="18"/>
        <v>160000</v>
      </c>
      <c r="E130" s="8">
        <f t="shared" si="25"/>
        <v>2.14</v>
      </c>
      <c r="F130" s="8">
        <f t="shared" si="26"/>
        <v>-0.02</v>
      </c>
      <c r="G130" s="8">
        <f t="shared" si="26"/>
        <v>0</v>
      </c>
      <c r="H130" s="8">
        <f t="shared" si="26"/>
        <v>0</v>
      </c>
    </row>
    <row r="131" spans="1:8">
      <c r="A131" s="1">
        <f t="shared" si="22"/>
        <v>12</v>
      </c>
      <c r="B131" s="1" t="str">
        <f t="shared" si="14"/>
        <v>other</v>
      </c>
      <c r="C131" s="52">
        <f t="shared" si="17"/>
        <v>0</v>
      </c>
      <c r="D131" s="52">
        <f t="shared" si="18"/>
        <v>0</v>
      </c>
      <c r="E131" s="8">
        <f t="shared" si="25"/>
        <v>1000</v>
      </c>
      <c r="F131" s="8">
        <f t="shared" si="26"/>
        <v>0</v>
      </c>
      <c r="G131" s="8">
        <f t="shared" si="26"/>
        <v>0</v>
      </c>
      <c r="H131" s="8">
        <f t="shared" si="26"/>
        <v>0</v>
      </c>
    </row>
    <row r="132" spans="1:8">
      <c r="A132" s="1">
        <f t="shared" si="22"/>
        <v>13</v>
      </c>
      <c r="B132" s="1" t="str">
        <f t="shared" si="14"/>
        <v>coal</v>
      </c>
      <c r="C132" s="52">
        <f t="shared" si="17"/>
        <v>2047390.8407078099</v>
      </c>
      <c r="D132" s="52">
        <f t="shared" si="18"/>
        <v>86433.55873272907</v>
      </c>
      <c r="E132" s="8">
        <f t="shared" si="25"/>
        <v>7.996022765208088</v>
      </c>
      <c r="F132" s="8">
        <f t="shared" si="26"/>
        <v>-7.0000000000000001E-3</v>
      </c>
      <c r="G132" s="8">
        <f t="shared" si="26"/>
        <v>-0.01</v>
      </c>
      <c r="H132" s="8">
        <f t="shared" si="26"/>
        <v>-4.0000000000000001E-3</v>
      </c>
    </row>
    <row r="133" spans="1:8">
      <c r="A133" s="1">
        <f t="shared" si="22"/>
        <v>13</v>
      </c>
      <c r="B133" s="1" t="str">
        <f t="shared" si="14"/>
        <v>naturalGas</v>
      </c>
      <c r="C133" s="52">
        <f t="shared" si="17"/>
        <v>1139942.3763767427</v>
      </c>
      <c r="D133" s="52">
        <f t="shared" si="18"/>
        <v>37137.79714897558</v>
      </c>
      <c r="E133" s="8">
        <f t="shared" si="25"/>
        <v>6.44</v>
      </c>
      <c r="F133" s="8">
        <f t="shared" si="26"/>
        <v>0</v>
      </c>
      <c r="G133" s="8">
        <f t="shared" si="26"/>
        <v>0</v>
      </c>
      <c r="H133" s="8">
        <f t="shared" si="26"/>
        <v>0</v>
      </c>
    </row>
    <row r="134" spans="1:8">
      <c r="A134" s="1">
        <f t="shared" si="22"/>
        <v>13</v>
      </c>
      <c r="B134" s="1" t="str">
        <f t="shared" si="14"/>
        <v>bioMass</v>
      </c>
      <c r="C134" s="52">
        <f t="shared" si="17"/>
        <v>2799306.6725467951</v>
      </c>
      <c r="D134" s="52">
        <f t="shared" si="18"/>
        <v>115000</v>
      </c>
      <c r="E134" s="8">
        <f t="shared" si="25"/>
        <v>19</v>
      </c>
      <c r="F134" s="8">
        <f t="shared" si="26"/>
        <v>0</v>
      </c>
      <c r="G134" s="8">
        <f t="shared" si="26"/>
        <v>0</v>
      </c>
      <c r="H134" s="8">
        <f t="shared" si="26"/>
        <v>0</v>
      </c>
    </row>
    <row r="135" spans="1:8">
      <c r="A135" s="1">
        <f t="shared" si="22"/>
        <v>13</v>
      </c>
      <c r="B135" s="1" t="str">
        <f t="shared" si="14"/>
        <v>geoThermal</v>
      </c>
      <c r="C135" s="52">
        <f t="shared" si="17"/>
        <v>2106573.9916134397</v>
      </c>
      <c r="D135" s="52">
        <f t="shared" si="18"/>
        <v>45059.303444072204</v>
      </c>
      <c r="E135" s="8">
        <f t="shared" si="25"/>
        <v>0</v>
      </c>
      <c r="F135" s="8">
        <f t="shared" si="26"/>
        <v>-5.0000000000000001E-3</v>
      </c>
      <c r="G135" s="8">
        <f t="shared" si="26"/>
        <v>-4.0000000000000001E-3</v>
      </c>
      <c r="H135" s="8">
        <f t="shared" si="26"/>
        <v>0</v>
      </c>
    </row>
    <row r="136" spans="1:8">
      <c r="A136" s="1">
        <f t="shared" si="22"/>
        <v>13</v>
      </c>
      <c r="B136" s="1" t="str">
        <f t="shared" si="14"/>
        <v>hydroRiver</v>
      </c>
      <c r="C136" s="52">
        <f t="shared" si="17"/>
        <v>3100000</v>
      </c>
      <c r="D136" s="52">
        <f t="shared" si="18"/>
        <v>63000</v>
      </c>
      <c r="E136" s="8">
        <f t="shared" si="25"/>
        <v>0</v>
      </c>
      <c r="F136" s="8">
        <f t="shared" si="26"/>
        <v>0</v>
      </c>
      <c r="G136" s="8">
        <f t="shared" si="26"/>
        <v>0</v>
      </c>
      <c r="H136" s="8">
        <f t="shared" si="26"/>
        <v>0</v>
      </c>
    </row>
    <row r="137" spans="1:8">
      <c r="A137" s="1">
        <f t="shared" si="22"/>
        <v>13</v>
      </c>
      <c r="B137" s="1" t="str">
        <f t="shared" si="14"/>
        <v>hydroDam</v>
      </c>
      <c r="C137" s="52">
        <f t="shared" si="17"/>
        <v>2133000</v>
      </c>
      <c r="D137" s="52">
        <f t="shared" si="18"/>
        <v>52000</v>
      </c>
      <c r="E137" s="8">
        <f t="shared" si="25"/>
        <v>0</v>
      </c>
      <c r="F137" s="8">
        <f t="shared" si="26"/>
        <v>0</v>
      </c>
      <c r="G137" s="8">
        <f t="shared" si="26"/>
        <v>0</v>
      </c>
      <c r="H137" s="8">
        <f t="shared" si="26"/>
        <v>0</v>
      </c>
    </row>
    <row r="138" spans="1:8">
      <c r="A138" s="1">
        <f t="shared" si="22"/>
        <v>13</v>
      </c>
      <c r="B138" s="1" t="str">
        <f t="shared" si="14"/>
        <v>wind</v>
      </c>
      <c r="C138" s="52">
        <f t="shared" si="17"/>
        <v>1280191.131730638</v>
      </c>
      <c r="D138" s="52">
        <f t="shared" si="18"/>
        <v>30793.177505533022</v>
      </c>
      <c r="E138" s="8">
        <f t="shared" si="25"/>
        <v>0</v>
      </c>
      <c r="F138" s="8">
        <f t="shared" si="26"/>
        <v>-7.0000000000000001E-3</v>
      </c>
      <c r="G138" s="8">
        <f t="shared" si="26"/>
        <v>-8.5000000000000006E-3</v>
      </c>
      <c r="H138" s="8">
        <f t="shared" si="26"/>
        <v>0</v>
      </c>
    </row>
    <row r="139" spans="1:8">
      <c r="A139" s="1">
        <f t="shared" si="22"/>
        <v>13</v>
      </c>
      <c r="B139" s="1" t="str">
        <f t="shared" si="14"/>
        <v>solar</v>
      </c>
      <c r="C139" s="52">
        <f t="shared" si="17"/>
        <v>356754.94172407826</v>
      </c>
      <c r="D139" s="52">
        <f t="shared" si="18"/>
        <v>7946.7380483550796</v>
      </c>
      <c r="E139" s="8">
        <f t="shared" si="25"/>
        <v>0</v>
      </c>
      <c r="F139" s="8">
        <f t="shared" si="26"/>
        <v>-0.06</v>
      </c>
      <c r="G139" s="8">
        <f t="shared" si="26"/>
        <v>-1.4999999999999999E-2</v>
      </c>
      <c r="H139" s="8">
        <f t="shared" si="26"/>
        <v>0</v>
      </c>
    </row>
    <row r="140" spans="1:8">
      <c r="A140" s="1">
        <f t="shared" si="22"/>
        <v>13</v>
      </c>
      <c r="B140" s="1" t="str">
        <f t="shared" ref="B140:B203" si="27">B130</f>
        <v>nuclear</v>
      </c>
      <c r="C140" s="52">
        <f t="shared" si="17"/>
        <v>5050000</v>
      </c>
      <c r="D140" s="52">
        <f t="shared" si="18"/>
        <v>160000</v>
      </c>
      <c r="E140" s="8">
        <f t="shared" ref="E140:E155" si="28">E130+E130*H130</f>
        <v>2.14</v>
      </c>
      <c r="F140" s="8">
        <f t="shared" si="26"/>
        <v>-0.02</v>
      </c>
      <c r="G140" s="8">
        <f t="shared" si="26"/>
        <v>0</v>
      </c>
      <c r="H140" s="8">
        <f t="shared" si="26"/>
        <v>0</v>
      </c>
    </row>
    <row r="141" spans="1:8">
      <c r="A141" s="1">
        <f t="shared" si="22"/>
        <v>13</v>
      </c>
      <c r="B141" s="1" t="str">
        <f t="shared" si="27"/>
        <v>other</v>
      </c>
      <c r="C141" s="52">
        <f t="shared" ref="C141:C204" si="29">C131*(1+VLOOKUP(A141,$Q$3:$AA$27,MATCH(B141,$Q$2:$AA$2,0),0))</f>
        <v>0</v>
      </c>
      <c r="D141" s="52">
        <f t="shared" ref="D141:D204" si="30">D131*(1+VLOOKUP(A141,$AC$3:$AM$27,MATCH(B141,$Q$2:$AA$2,0),0))</f>
        <v>0</v>
      </c>
      <c r="E141" s="8">
        <f t="shared" si="28"/>
        <v>1000</v>
      </c>
      <c r="F141" s="8">
        <f t="shared" ref="F141:H156" si="31">F131</f>
        <v>0</v>
      </c>
      <c r="G141" s="8">
        <f t="shared" si="31"/>
        <v>0</v>
      </c>
      <c r="H141" s="8">
        <f t="shared" si="31"/>
        <v>0</v>
      </c>
    </row>
    <row r="142" spans="1:8">
      <c r="A142" s="1">
        <f t="shared" si="22"/>
        <v>14</v>
      </c>
      <c r="B142" s="1" t="str">
        <f t="shared" si="27"/>
        <v>coal</v>
      </c>
      <c r="C142" s="52">
        <f t="shared" si="29"/>
        <v>2026916.9323007318</v>
      </c>
      <c r="D142" s="52">
        <f t="shared" si="30"/>
        <v>85742.090262867234</v>
      </c>
      <c r="E142" s="8">
        <f t="shared" si="28"/>
        <v>7.9640386741472557</v>
      </c>
      <c r="F142" s="8">
        <f t="shared" si="31"/>
        <v>-7.0000000000000001E-3</v>
      </c>
      <c r="G142" s="8">
        <f t="shared" si="31"/>
        <v>-0.01</v>
      </c>
      <c r="H142" s="8">
        <f t="shared" si="31"/>
        <v>-4.0000000000000001E-3</v>
      </c>
    </row>
    <row r="143" spans="1:8">
      <c r="A143" s="1">
        <f t="shared" si="22"/>
        <v>14</v>
      </c>
      <c r="B143" s="1" t="str">
        <f t="shared" si="27"/>
        <v>naturalGas</v>
      </c>
      <c r="C143" s="52">
        <f t="shared" si="29"/>
        <v>1137662.4916239893</v>
      </c>
      <c r="D143" s="52">
        <f t="shared" si="30"/>
        <v>36952.108163230703</v>
      </c>
      <c r="E143" s="8">
        <f t="shared" si="28"/>
        <v>6.44</v>
      </c>
      <c r="F143" s="8">
        <f t="shared" si="31"/>
        <v>0</v>
      </c>
      <c r="G143" s="8">
        <f t="shared" si="31"/>
        <v>0</v>
      </c>
      <c r="H143" s="8">
        <f t="shared" si="31"/>
        <v>0</v>
      </c>
    </row>
    <row r="144" spans="1:8">
      <c r="A144" s="1">
        <f t="shared" si="22"/>
        <v>14</v>
      </c>
      <c r="B144" s="1" t="str">
        <f t="shared" si="27"/>
        <v>bioMass</v>
      </c>
      <c r="C144" s="52">
        <f t="shared" si="29"/>
        <v>2779711.5258389674</v>
      </c>
      <c r="D144" s="52">
        <f t="shared" si="30"/>
        <v>115000</v>
      </c>
      <c r="E144" s="8">
        <f t="shared" si="28"/>
        <v>19</v>
      </c>
      <c r="F144" s="8">
        <f t="shared" si="31"/>
        <v>0</v>
      </c>
      <c r="G144" s="8">
        <f t="shared" si="31"/>
        <v>0</v>
      </c>
      <c r="H144" s="8">
        <f t="shared" si="31"/>
        <v>0</v>
      </c>
    </row>
    <row r="145" spans="1:8">
      <c r="A145" s="1">
        <f t="shared" si="22"/>
        <v>14</v>
      </c>
      <c r="B145" s="1" t="str">
        <f t="shared" si="27"/>
        <v>geoThermal</v>
      </c>
      <c r="C145" s="52">
        <f t="shared" si="29"/>
        <v>2096041.1216553724</v>
      </c>
      <c r="D145" s="52">
        <f t="shared" si="30"/>
        <v>45059.303444072204</v>
      </c>
      <c r="E145" s="8">
        <f t="shared" si="28"/>
        <v>0</v>
      </c>
      <c r="F145" s="8">
        <f t="shared" si="31"/>
        <v>-5.0000000000000001E-3</v>
      </c>
      <c r="G145" s="8">
        <f t="shared" si="31"/>
        <v>-4.0000000000000001E-3</v>
      </c>
      <c r="H145" s="8">
        <f t="shared" si="31"/>
        <v>0</v>
      </c>
    </row>
    <row r="146" spans="1:8">
      <c r="A146" s="1">
        <f t="shared" si="22"/>
        <v>14</v>
      </c>
      <c r="B146" s="1" t="str">
        <f t="shared" si="27"/>
        <v>hydroRiver</v>
      </c>
      <c r="C146" s="52">
        <f t="shared" si="29"/>
        <v>3100000</v>
      </c>
      <c r="D146" s="52">
        <f t="shared" si="30"/>
        <v>63000</v>
      </c>
      <c r="E146" s="8">
        <f t="shared" si="28"/>
        <v>0</v>
      </c>
      <c r="F146" s="8">
        <f t="shared" si="31"/>
        <v>0</v>
      </c>
      <c r="G146" s="8">
        <f t="shared" si="31"/>
        <v>0</v>
      </c>
      <c r="H146" s="8">
        <f t="shared" si="31"/>
        <v>0</v>
      </c>
    </row>
    <row r="147" spans="1:8">
      <c r="A147" s="1">
        <f t="shared" si="22"/>
        <v>14</v>
      </c>
      <c r="B147" s="1" t="str">
        <f t="shared" si="27"/>
        <v>hydroDam</v>
      </c>
      <c r="C147" s="52">
        <f t="shared" si="29"/>
        <v>2133000</v>
      </c>
      <c r="D147" s="52">
        <f t="shared" si="30"/>
        <v>52000</v>
      </c>
      <c r="E147" s="8">
        <f t="shared" si="28"/>
        <v>0</v>
      </c>
      <c r="F147" s="8">
        <f t="shared" si="31"/>
        <v>0</v>
      </c>
      <c r="G147" s="8">
        <f t="shared" si="31"/>
        <v>0</v>
      </c>
      <c r="H147" s="8">
        <f t="shared" si="31"/>
        <v>0</v>
      </c>
    </row>
    <row r="148" spans="1:8">
      <c r="A148" s="1">
        <f t="shared" si="22"/>
        <v>14</v>
      </c>
      <c r="B148" s="1" t="str">
        <f t="shared" si="27"/>
        <v>wind</v>
      </c>
      <c r="C148" s="52">
        <f t="shared" si="29"/>
        <v>1249466.5445691026</v>
      </c>
      <c r="D148" s="52">
        <f t="shared" si="30"/>
        <v>30146.520777916827</v>
      </c>
      <c r="E148" s="8">
        <f t="shared" si="28"/>
        <v>0</v>
      </c>
      <c r="F148" s="8">
        <f t="shared" si="31"/>
        <v>-7.0000000000000001E-3</v>
      </c>
      <c r="G148" s="8">
        <f t="shared" si="31"/>
        <v>-8.5000000000000006E-3</v>
      </c>
      <c r="H148" s="8">
        <f t="shared" si="31"/>
        <v>0</v>
      </c>
    </row>
    <row r="149" spans="1:8">
      <c r="A149" s="1">
        <f t="shared" si="22"/>
        <v>14</v>
      </c>
      <c r="B149" s="1" t="str">
        <f t="shared" si="27"/>
        <v>solar</v>
      </c>
      <c r="C149" s="52">
        <f t="shared" si="29"/>
        <v>326074.01673580753</v>
      </c>
      <c r="D149" s="52">
        <f t="shared" si="30"/>
        <v>7883.1641439682389</v>
      </c>
      <c r="E149" s="8">
        <f t="shared" si="28"/>
        <v>0</v>
      </c>
      <c r="F149" s="8">
        <f t="shared" si="31"/>
        <v>-0.06</v>
      </c>
      <c r="G149" s="8">
        <f t="shared" si="31"/>
        <v>-1.4999999999999999E-2</v>
      </c>
      <c r="H149" s="8">
        <f t="shared" si="31"/>
        <v>0</v>
      </c>
    </row>
    <row r="150" spans="1:8">
      <c r="A150" s="1">
        <f t="shared" si="22"/>
        <v>14</v>
      </c>
      <c r="B150" s="1" t="str">
        <f t="shared" si="27"/>
        <v>nuclear</v>
      </c>
      <c r="C150" s="52">
        <f t="shared" si="29"/>
        <v>5050000</v>
      </c>
      <c r="D150" s="52">
        <f t="shared" si="30"/>
        <v>160000</v>
      </c>
      <c r="E150" s="8">
        <f t="shared" si="28"/>
        <v>2.14</v>
      </c>
      <c r="F150" s="8">
        <f t="shared" si="31"/>
        <v>-0.02</v>
      </c>
      <c r="G150" s="8">
        <f t="shared" si="31"/>
        <v>0</v>
      </c>
      <c r="H150" s="8">
        <f t="shared" si="31"/>
        <v>0</v>
      </c>
    </row>
    <row r="151" spans="1:8">
      <c r="A151" s="1">
        <f t="shared" si="22"/>
        <v>14</v>
      </c>
      <c r="B151" s="1" t="str">
        <f t="shared" si="27"/>
        <v>other</v>
      </c>
      <c r="C151" s="52">
        <f t="shared" si="29"/>
        <v>0</v>
      </c>
      <c r="D151" s="52">
        <f t="shared" si="30"/>
        <v>0</v>
      </c>
      <c r="E151" s="8">
        <f t="shared" si="28"/>
        <v>1000</v>
      </c>
      <c r="F151" s="8">
        <f t="shared" si="31"/>
        <v>0</v>
      </c>
      <c r="G151" s="8">
        <f t="shared" si="31"/>
        <v>0</v>
      </c>
      <c r="H151" s="8">
        <f t="shared" si="31"/>
        <v>0</v>
      </c>
    </row>
    <row r="152" spans="1:8">
      <c r="A152" s="1">
        <f t="shared" si="22"/>
        <v>15</v>
      </c>
      <c r="B152" s="1" t="str">
        <f t="shared" si="27"/>
        <v>coal</v>
      </c>
      <c r="C152" s="52">
        <f t="shared" si="29"/>
        <v>2006647.7629777244</v>
      </c>
      <c r="D152" s="52">
        <f t="shared" si="30"/>
        <v>84970.411450501429</v>
      </c>
      <c r="E152" s="8">
        <f t="shared" si="28"/>
        <v>7.9321825194506665</v>
      </c>
      <c r="F152" s="8">
        <f t="shared" si="31"/>
        <v>-7.0000000000000001E-3</v>
      </c>
      <c r="G152" s="8">
        <f t="shared" si="31"/>
        <v>-0.01</v>
      </c>
      <c r="H152" s="8">
        <f t="shared" si="31"/>
        <v>-4.0000000000000001E-3</v>
      </c>
    </row>
    <row r="153" spans="1:8">
      <c r="A153" s="1">
        <f t="shared" si="22"/>
        <v>15</v>
      </c>
      <c r="B153" s="1" t="str">
        <f t="shared" si="27"/>
        <v>naturalGas</v>
      </c>
      <c r="C153" s="52">
        <f t="shared" si="29"/>
        <v>1135387.1666407413</v>
      </c>
      <c r="D153" s="52">
        <f t="shared" si="30"/>
        <v>36767.347622414549</v>
      </c>
      <c r="E153" s="8">
        <f t="shared" si="28"/>
        <v>6.44</v>
      </c>
      <c r="F153" s="8">
        <f t="shared" si="31"/>
        <v>0</v>
      </c>
      <c r="G153" s="8">
        <f t="shared" si="31"/>
        <v>0</v>
      </c>
      <c r="H153" s="8">
        <f t="shared" si="31"/>
        <v>0</v>
      </c>
    </row>
    <row r="154" spans="1:8">
      <c r="A154" s="1">
        <f t="shared" si="22"/>
        <v>15</v>
      </c>
      <c r="B154" s="1" t="str">
        <f t="shared" si="27"/>
        <v>bioMass</v>
      </c>
      <c r="C154" s="52">
        <f t="shared" si="29"/>
        <v>2763033.2566839335</v>
      </c>
      <c r="D154" s="52">
        <f t="shared" si="30"/>
        <v>115000</v>
      </c>
      <c r="E154" s="8">
        <f t="shared" si="28"/>
        <v>19</v>
      </c>
      <c r="F154" s="8">
        <f t="shared" si="31"/>
        <v>0</v>
      </c>
      <c r="G154" s="8">
        <f t="shared" si="31"/>
        <v>0</v>
      </c>
      <c r="H154" s="8">
        <f t="shared" si="31"/>
        <v>0</v>
      </c>
    </row>
    <row r="155" spans="1:8">
      <c r="A155" s="1">
        <f t="shared" si="22"/>
        <v>15</v>
      </c>
      <c r="B155" s="1" t="str">
        <f t="shared" si="27"/>
        <v>geoThermal</v>
      </c>
      <c r="C155" s="52">
        <f t="shared" si="29"/>
        <v>2085560.9160470956</v>
      </c>
      <c r="D155" s="52">
        <f t="shared" si="30"/>
        <v>45059.303444072204</v>
      </c>
      <c r="E155" s="8">
        <f t="shared" si="28"/>
        <v>0</v>
      </c>
      <c r="F155" s="8">
        <f t="shared" si="31"/>
        <v>-5.0000000000000001E-3</v>
      </c>
      <c r="G155" s="8">
        <f t="shared" si="31"/>
        <v>-4.0000000000000001E-3</v>
      </c>
      <c r="H155" s="8">
        <f t="shared" si="31"/>
        <v>0</v>
      </c>
    </row>
    <row r="156" spans="1:8">
      <c r="A156" s="1">
        <f t="shared" si="22"/>
        <v>15</v>
      </c>
      <c r="B156" s="1" t="str">
        <f t="shared" si="27"/>
        <v>hydroRiver</v>
      </c>
      <c r="C156" s="52">
        <f t="shared" si="29"/>
        <v>3100000</v>
      </c>
      <c r="D156" s="52">
        <f t="shared" si="30"/>
        <v>63000</v>
      </c>
      <c r="E156" s="8">
        <f t="shared" ref="E156:E171" si="32">E146+E146*H146</f>
        <v>0</v>
      </c>
      <c r="F156" s="8">
        <f t="shared" si="31"/>
        <v>0</v>
      </c>
      <c r="G156" s="8">
        <f t="shared" si="31"/>
        <v>0</v>
      </c>
      <c r="H156" s="8">
        <f t="shared" si="31"/>
        <v>0</v>
      </c>
    </row>
    <row r="157" spans="1:8">
      <c r="A157" s="1">
        <f t="shared" si="22"/>
        <v>15</v>
      </c>
      <c r="B157" s="1" t="str">
        <f t="shared" si="27"/>
        <v>hydroDam</v>
      </c>
      <c r="C157" s="52">
        <f t="shared" si="29"/>
        <v>2133000</v>
      </c>
      <c r="D157" s="52">
        <f t="shared" si="30"/>
        <v>52000</v>
      </c>
      <c r="E157" s="8">
        <f t="shared" si="32"/>
        <v>0</v>
      </c>
      <c r="F157" s="8">
        <f t="shared" ref="F157:H172" si="33">F147</f>
        <v>0</v>
      </c>
      <c r="G157" s="8">
        <f t="shared" si="33"/>
        <v>0</v>
      </c>
      <c r="H157" s="8">
        <f t="shared" si="33"/>
        <v>0</v>
      </c>
    </row>
    <row r="158" spans="1:8">
      <c r="A158" s="1">
        <f t="shared" si="22"/>
        <v>15</v>
      </c>
      <c r="B158" s="1" t="str">
        <f t="shared" si="27"/>
        <v>wind</v>
      </c>
      <c r="C158" s="52">
        <f t="shared" si="29"/>
        <v>1218229.8809548749</v>
      </c>
      <c r="D158" s="52">
        <f t="shared" si="30"/>
        <v>29513.443841580574</v>
      </c>
      <c r="E158" s="8">
        <f t="shared" si="32"/>
        <v>0</v>
      </c>
      <c r="F158" s="8">
        <f t="shared" si="33"/>
        <v>-7.0000000000000001E-3</v>
      </c>
      <c r="G158" s="8">
        <f t="shared" si="33"/>
        <v>-8.5000000000000006E-3</v>
      </c>
      <c r="H158" s="8">
        <f t="shared" si="33"/>
        <v>0</v>
      </c>
    </row>
    <row r="159" spans="1:8">
      <c r="A159" s="1">
        <f t="shared" si="22"/>
        <v>15</v>
      </c>
      <c r="B159" s="1" t="str">
        <f t="shared" si="27"/>
        <v>solar</v>
      </c>
      <c r="C159" s="52">
        <f t="shared" si="29"/>
        <v>296727.35522958485</v>
      </c>
      <c r="D159" s="52">
        <f t="shared" si="30"/>
        <v>7820.0988308164933</v>
      </c>
      <c r="E159" s="8">
        <f t="shared" si="32"/>
        <v>0</v>
      </c>
      <c r="F159" s="8">
        <f t="shared" si="33"/>
        <v>-0.06</v>
      </c>
      <c r="G159" s="8">
        <f t="shared" si="33"/>
        <v>-1.4999999999999999E-2</v>
      </c>
      <c r="H159" s="8">
        <f t="shared" si="33"/>
        <v>0</v>
      </c>
    </row>
    <row r="160" spans="1:8">
      <c r="A160" s="1">
        <f t="shared" si="22"/>
        <v>15</v>
      </c>
      <c r="B160" s="1" t="str">
        <f t="shared" si="27"/>
        <v>nuclear</v>
      </c>
      <c r="C160" s="52">
        <f t="shared" si="29"/>
        <v>5050000</v>
      </c>
      <c r="D160" s="52">
        <f t="shared" si="30"/>
        <v>160000</v>
      </c>
      <c r="E160" s="8">
        <f t="shared" si="32"/>
        <v>2.14</v>
      </c>
      <c r="F160" s="8">
        <f t="shared" si="33"/>
        <v>-0.02</v>
      </c>
      <c r="G160" s="8">
        <f t="shared" si="33"/>
        <v>0</v>
      </c>
      <c r="H160" s="8">
        <f t="shared" si="33"/>
        <v>0</v>
      </c>
    </row>
    <row r="161" spans="1:8">
      <c r="A161" s="1">
        <f t="shared" si="22"/>
        <v>15</v>
      </c>
      <c r="B161" s="1" t="str">
        <f t="shared" si="27"/>
        <v>other</v>
      </c>
      <c r="C161" s="52">
        <f t="shared" si="29"/>
        <v>0</v>
      </c>
      <c r="D161" s="52">
        <f t="shared" si="30"/>
        <v>0</v>
      </c>
      <c r="E161" s="8">
        <f t="shared" si="32"/>
        <v>1000</v>
      </c>
      <c r="F161" s="8">
        <f t="shared" si="33"/>
        <v>0</v>
      </c>
      <c r="G161" s="8">
        <f t="shared" si="33"/>
        <v>0</v>
      </c>
      <c r="H161" s="8">
        <f t="shared" si="33"/>
        <v>0</v>
      </c>
    </row>
    <row r="162" spans="1:8">
      <c r="A162" s="1">
        <f t="shared" si="22"/>
        <v>16</v>
      </c>
      <c r="B162" s="1" t="str">
        <f t="shared" si="27"/>
        <v>coal</v>
      </c>
      <c r="C162" s="52">
        <f t="shared" si="29"/>
        <v>1986581.2853479472</v>
      </c>
      <c r="D162" s="52">
        <f t="shared" si="30"/>
        <v>84205.677747446913</v>
      </c>
      <c r="E162" s="8">
        <f t="shared" si="32"/>
        <v>7.9004537893728637</v>
      </c>
      <c r="F162" s="8">
        <f t="shared" si="33"/>
        <v>-7.0000000000000001E-3</v>
      </c>
      <c r="G162" s="8">
        <f t="shared" si="33"/>
        <v>-0.01</v>
      </c>
      <c r="H162" s="8">
        <f t="shared" si="33"/>
        <v>-4.0000000000000001E-3</v>
      </c>
    </row>
    <row r="163" spans="1:8">
      <c r="A163" s="1">
        <f t="shared" si="22"/>
        <v>16</v>
      </c>
      <c r="B163" s="1" t="str">
        <f t="shared" si="27"/>
        <v>naturalGas</v>
      </c>
      <c r="C163" s="52">
        <f t="shared" si="29"/>
        <v>1133116.3923074598</v>
      </c>
      <c r="D163" s="52">
        <f t="shared" si="30"/>
        <v>36436.441493812817</v>
      </c>
      <c r="E163" s="8">
        <f t="shared" si="32"/>
        <v>6.44</v>
      </c>
      <c r="F163" s="8">
        <f t="shared" si="33"/>
        <v>0</v>
      </c>
      <c r="G163" s="8">
        <f t="shared" si="33"/>
        <v>0</v>
      </c>
      <c r="H163" s="8">
        <f t="shared" si="33"/>
        <v>0</v>
      </c>
    </row>
    <row r="164" spans="1:8">
      <c r="A164" s="1">
        <f t="shared" si="22"/>
        <v>16</v>
      </c>
      <c r="B164" s="1" t="str">
        <f t="shared" si="27"/>
        <v>bioMass</v>
      </c>
      <c r="C164" s="52">
        <f t="shared" si="29"/>
        <v>2743692.0238871458</v>
      </c>
      <c r="D164" s="52">
        <f t="shared" si="30"/>
        <v>115000</v>
      </c>
      <c r="E164" s="8">
        <f t="shared" si="32"/>
        <v>19</v>
      </c>
      <c r="F164" s="8">
        <f t="shared" si="33"/>
        <v>0</v>
      </c>
      <c r="G164" s="8">
        <f t="shared" si="33"/>
        <v>0</v>
      </c>
      <c r="H164" s="8">
        <f t="shared" si="33"/>
        <v>0</v>
      </c>
    </row>
    <row r="165" spans="1:8">
      <c r="A165" s="1">
        <f t="shared" si="22"/>
        <v>16</v>
      </c>
      <c r="B165" s="1" t="str">
        <f t="shared" si="27"/>
        <v>geoThermal</v>
      </c>
      <c r="C165" s="52">
        <f t="shared" si="29"/>
        <v>2075133.1114668602</v>
      </c>
      <c r="D165" s="52">
        <f t="shared" si="30"/>
        <v>45059.303444072204</v>
      </c>
      <c r="E165" s="8">
        <f t="shared" si="32"/>
        <v>0</v>
      </c>
      <c r="F165" s="8">
        <f t="shared" si="33"/>
        <v>-5.0000000000000001E-3</v>
      </c>
      <c r="G165" s="8">
        <f t="shared" si="33"/>
        <v>-4.0000000000000001E-3</v>
      </c>
      <c r="H165" s="8">
        <f t="shared" si="33"/>
        <v>0</v>
      </c>
    </row>
    <row r="166" spans="1:8">
      <c r="A166" s="1">
        <f t="shared" si="22"/>
        <v>16</v>
      </c>
      <c r="B166" s="1" t="str">
        <f t="shared" si="27"/>
        <v>hydroRiver</v>
      </c>
      <c r="C166" s="52">
        <f t="shared" si="29"/>
        <v>3100000</v>
      </c>
      <c r="D166" s="52">
        <f t="shared" si="30"/>
        <v>63000</v>
      </c>
      <c r="E166" s="8">
        <f t="shared" si="32"/>
        <v>0</v>
      </c>
      <c r="F166" s="8">
        <f t="shared" si="33"/>
        <v>0</v>
      </c>
      <c r="G166" s="8">
        <f t="shared" si="33"/>
        <v>0</v>
      </c>
      <c r="H166" s="8">
        <f t="shared" si="33"/>
        <v>0</v>
      </c>
    </row>
    <row r="167" spans="1:8">
      <c r="A167" s="1">
        <f t="shared" ref="A167:A211" si="34">A157+1</f>
        <v>16</v>
      </c>
      <c r="B167" s="1" t="str">
        <f t="shared" si="27"/>
        <v>hydroDam</v>
      </c>
      <c r="C167" s="52">
        <f t="shared" si="29"/>
        <v>2133000</v>
      </c>
      <c r="D167" s="52">
        <f t="shared" si="30"/>
        <v>52000</v>
      </c>
      <c r="E167" s="8">
        <f t="shared" si="32"/>
        <v>0</v>
      </c>
      <c r="F167" s="8">
        <f t="shared" si="33"/>
        <v>0</v>
      </c>
      <c r="G167" s="8">
        <f t="shared" si="33"/>
        <v>0</v>
      </c>
      <c r="H167" s="8">
        <f t="shared" si="33"/>
        <v>0</v>
      </c>
    </row>
    <row r="168" spans="1:8">
      <c r="A168" s="1">
        <f t="shared" si="34"/>
        <v>16</v>
      </c>
      <c r="B168" s="1" t="str">
        <f t="shared" si="27"/>
        <v>wind</v>
      </c>
      <c r="C168" s="52">
        <f t="shared" si="29"/>
        <v>1186555.9040500482</v>
      </c>
      <c r="D168" s="52">
        <f t="shared" si="30"/>
        <v>28864.148077065802</v>
      </c>
      <c r="E168" s="8">
        <f t="shared" si="32"/>
        <v>0</v>
      </c>
      <c r="F168" s="8">
        <f t="shared" si="33"/>
        <v>-7.0000000000000001E-3</v>
      </c>
      <c r="G168" s="8">
        <f t="shared" si="33"/>
        <v>-8.5000000000000006E-3</v>
      </c>
      <c r="H168" s="8">
        <f t="shared" si="33"/>
        <v>0</v>
      </c>
    </row>
    <row r="169" spans="1:8">
      <c r="A169" s="1">
        <f t="shared" si="34"/>
        <v>16</v>
      </c>
      <c r="B169" s="1" t="str">
        <f t="shared" si="27"/>
        <v>solar</v>
      </c>
      <c r="C169" s="52">
        <f t="shared" si="29"/>
        <v>268834.98383800383</v>
      </c>
      <c r="D169" s="52">
        <f t="shared" si="30"/>
        <v>7757.5380401699613</v>
      </c>
      <c r="E169" s="8">
        <f t="shared" si="32"/>
        <v>0</v>
      </c>
      <c r="F169" s="8">
        <f t="shared" si="33"/>
        <v>-0.06</v>
      </c>
      <c r="G169" s="8">
        <f t="shared" si="33"/>
        <v>-1.4999999999999999E-2</v>
      </c>
      <c r="H169" s="8">
        <f t="shared" si="33"/>
        <v>0</v>
      </c>
    </row>
    <row r="170" spans="1:8">
      <c r="A170" s="1">
        <f t="shared" si="34"/>
        <v>16</v>
      </c>
      <c r="B170" s="1" t="str">
        <f t="shared" si="27"/>
        <v>nuclear</v>
      </c>
      <c r="C170" s="52">
        <f t="shared" si="29"/>
        <v>5050000</v>
      </c>
      <c r="D170" s="52">
        <f t="shared" si="30"/>
        <v>160000</v>
      </c>
      <c r="E170" s="8">
        <f t="shared" si="32"/>
        <v>2.14</v>
      </c>
      <c r="F170" s="8">
        <f t="shared" si="33"/>
        <v>-0.02</v>
      </c>
      <c r="G170" s="8">
        <f t="shared" si="33"/>
        <v>0</v>
      </c>
      <c r="H170" s="8">
        <f t="shared" si="33"/>
        <v>0</v>
      </c>
    </row>
    <row r="171" spans="1:8">
      <c r="A171" s="1">
        <f t="shared" si="34"/>
        <v>16</v>
      </c>
      <c r="B171" s="1" t="str">
        <f t="shared" si="27"/>
        <v>other</v>
      </c>
      <c r="C171" s="52">
        <f t="shared" si="29"/>
        <v>0</v>
      </c>
      <c r="D171" s="52">
        <f t="shared" si="30"/>
        <v>0</v>
      </c>
      <c r="E171" s="8">
        <f t="shared" si="32"/>
        <v>1000</v>
      </c>
      <c r="F171" s="8">
        <f t="shared" si="33"/>
        <v>0</v>
      </c>
      <c r="G171" s="8">
        <f t="shared" si="33"/>
        <v>0</v>
      </c>
      <c r="H171" s="8">
        <f t="shared" si="33"/>
        <v>0</v>
      </c>
    </row>
    <row r="172" spans="1:8">
      <c r="A172" s="1">
        <f t="shared" si="34"/>
        <v>17</v>
      </c>
      <c r="B172" s="1" t="str">
        <f t="shared" si="27"/>
        <v>coal</v>
      </c>
      <c r="C172" s="52">
        <f t="shared" si="29"/>
        <v>1966715.4724944676</v>
      </c>
      <c r="D172" s="52">
        <f t="shared" si="30"/>
        <v>83447.826647719892</v>
      </c>
      <c r="E172" s="8">
        <f t="shared" ref="E172:E187" si="35">E162+E162*H162</f>
        <v>7.8688519742153726</v>
      </c>
      <c r="F172" s="8">
        <f t="shared" si="33"/>
        <v>-7.0000000000000001E-3</v>
      </c>
      <c r="G172" s="8">
        <f t="shared" si="33"/>
        <v>-0.01</v>
      </c>
      <c r="H172" s="8">
        <f t="shared" si="33"/>
        <v>-4.0000000000000001E-3</v>
      </c>
    </row>
    <row r="173" spans="1:8">
      <c r="A173" s="1">
        <f t="shared" si="34"/>
        <v>17</v>
      </c>
      <c r="B173" s="1" t="str">
        <f t="shared" si="27"/>
        <v>naturalGas</v>
      </c>
      <c r="C173" s="52">
        <f t="shared" si="29"/>
        <v>1130850.1595228449</v>
      </c>
      <c r="D173" s="52">
        <f t="shared" si="30"/>
        <v>36254.259286343753</v>
      </c>
      <c r="E173" s="8">
        <f t="shared" si="35"/>
        <v>6.44</v>
      </c>
      <c r="F173" s="8">
        <f t="shared" ref="F173:H188" si="36">F163</f>
        <v>0</v>
      </c>
      <c r="G173" s="8">
        <f t="shared" si="36"/>
        <v>0</v>
      </c>
      <c r="H173" s="8">
        <f t="shared" si="36"/>
        <v>0</v>
      </c>
    </row>
    <row r="174" spans="1:8">
      <c r="A174" s="1">
        <f t="shared" si="34"/>
        <v>17</v>
      </c>
      <c r="B174" s="1" t="str">
        <f t="shared" si="27"/>
        <v>bioMass</v>
      </c>
      <c r="C174" s="52">
        <f t="shared" si="29"/>
        <v>2724486.1797199356</v>
      </c>
      <c r="D174" s="52">
        <f t="shared" si="30"/>
        <v>115000</v>
      </c>
      <c r="E174" s="8">
        <f t="shared" si="35"/>
        <v>19</v>
      </c>
      <c r="F174" s="8">
        <f t="shared" si="36"/>
        <v>0</v>
      </c>
      <c r="G174" s="8">
        <f t="shared" si="36"/>
        <v>0</v>
      </c>
      <c r="H174" s="8">
        <f t="shared" si="36"/>
        <v>0</v>
      </c>
    </row>
    <row r="175" spans="1:8">
      <c r="A175" s="1">
        <f t="shared" si="34"/>
        <v>17</v>
      </c>
      <c r="B175" s="1" t="str">
        <f t="shared" si="27"/>
        <v>geoThermal</v>
      </c>
      <c r="C175" s="52">
        <f t="shared" si="29"/>
        <v>2064757.445909526</v>
      </c>
      <c r="D175" s="52">
        <f t="shared" si="30"/>
        <v>45059.303444072204</v>
      </c>
      <c r="E175" s="8">
        <f t="shared" si="35"/>
        <v>0</v>
      </c>
      <c r="F175" s="8">
        <f t="shared" si="36"/>
        <v>-5.0000000000000001E-3</v>
      </c>
      <c r="G175" s="8">
        <f t="shared" si="36"/>
        <v>-4.0000000000000001E-3</v>
      </c>
      <c r="H175" s="8">
        <f t="shared" si="36"/>
        <v>0</v>
      </c>
    </row>
    <row r="176" spans="1:8">
      <c r="A176" s="1">
        <f t="shared" si="34"/>
        <v>17</v>
      </c>
      <c r="B176" s="1" t="str">
        <f t="shared" si="27"/>
        <v>hydroRiver</v>
      </c>
      <c r="C176" s="52">
        <f t="shared" si="29"/>
        <v>3100000</v>
      </c>
      <c r="D176" s="52">
        <f t="shared" si="30"/>
        <v>63000</v>
      </c>
      <c r="E176" s="8">
        <f t="shared" si="35"/>
        <v>0</v>
      </c>
      <c r="F176" s="8">
        <f t="shared" si="36"/>
        <v>0</v>
      </c>
      <c r="G176" s="8">
        <f t="shared" si="36"/>
        <v>0</v>
      </c>
      <c r="H176" s="8">
        <f t="shared" si="36"/>
        <v>0</v>
      </c>
    </row>
    <row r="177" spans="1:8">
      <c r="A177" s="1">
        <f t="shared" si="34"/>
        <v>17</v>
      </c>
      <c r="B177" s="1" t="str">
        <f t="shared" si="27"/>
        <v>hydroDam</v>
      </c>
      <c r="C177" s="52">
        <f t="shared" si="29"/>
        <v>2133000</v>
      </c>
      <c r="D177" s="52">
        <f t="shared" si="30"/>
        <v>52000</v>
      </c>
      <c r="E177" s="8">
        <f t="shared" si="35"/>
        <v>0</v>
      </c>
      <c r="F177" s="8">
        <f t="shared" si="36"/>
        <v>0</v>
      </c>
      <c r="G177" s="8">
        <f t="shared" si="36"/>
        <v>0</v>
      </c>
      <c r="H177" s="8">
        <f t="shared" si="36"/>
        <v>0</v>
      </c>
    </row>
    <row r="178" spans="1:8">
      <c r="A178" s="1">
        <f t="shared" si="34"/>
        <v>17</v>
      </c>
      <c r="B178" s="1" t="str">
        <f t="shared" si="27"/>
        <v>wind</v>
      </c>
      <c r="C178" s="52">
        <f t="shared" si="29"/>
        <v>1154518.8946406969</v>
      </c>
      <c r="D178" s="52">
        <f t="shared" si="30"/>
        <v>28229.136819370353</v>
      </c>
      <c r="E178" s="8">
        <f t="shared" si="35"/>
        <v>0</v>
      </c>
      <c r="F178" s="8">
        <f t="shared" si="36"/>
        <v>-7.0000000000000001E-3</v>
      </c>
      <c r="G178" s="8">
        <f t="shared" si="36"/>
        <v>-8.5000000000000006E-3</v>
      </c>
      <c r="H178" s="8">
        <f t="shared" si="36"/>
        <v>0</v>
      </c>
    </row>
    <row r="179" spans="1:8">
      <c r="A179" s="1">
        <f t="shared" si="34"/>
        <v>17</v>
      </c>
      <c r="B179" s="1" t="str">
        <f t="shared" si="27"/>
        <v>solar</v>
      </c>
      <c r="C179" s="52">
        <f t="shared" si="29"/>
        <v>242489.15542187943</v>
      </c>
      <c r="D179" s="52">
        <f t="shared" si="30"/>
        <v>7695.4777358486017</v>
      </c>
      <c r="E179" s="8">
        <f t="shared" si="35"/>
        <v>0</v>
      </c>
      <c r="F179" s="8">
        <f t="shared" si="36"/>
        <v>-0.06</v>
      </c>
      <c r="G179" s="8">
        <f t="shared" si="36"/>
        <v>-1.4999999999999999E-2</v>
      </c>
      <c r="H179" s="8">
        <f t="shared" si="36"/>
        <v>0</v>
      </c>
    </row>
    <row r="180" spans="1:8">
      <c r="A180" s="1">
        <f t="shared" si="34"/>
        <v>17</v>
      </c>
      <c r="B180" s="1" t="str">
        <f t="shared" si="27"/>
        <v>nuclear</v>
      </c>
      <c r="C180" s="52">
        <f t="shared" si="29"/>
        <v>5050000</v>
      </c>
      <c r="D180" s="52">
        <f t="shared" si="30"/>
        <v>160000</v>
      </c>
      <c r="E180" s="8">
        <f t="shared" si="35"/>
        <v>2.14</v>
      </c>
      <c r="F180" s="8">
        <f t="shared" si="36"/>
        <v>-0.02</v>
      </c>
      <c r="G180" s="8">
        <f t="shared" si="36"/>
        <v>0</v>
      </c>
      <c r="H180" s="8">
        <f t="shared" si="36"/>
        <v>0</v>
      </c>
    </row>
    <row r="181" spans="1:8">
      <c r="A181" s="1">
        <f t="shared" si="34"/>
        <v>17</v>
      </c>
      <c r="B181" s="1" t="str">
        <f t="shared" si="27"/>
        <v>other</v>
      </c>
      <c r="C181" s="52">
        <f t="shared" si="29"/>
        <v>0</v>
      </c>
      <c r="D181" s="52">
        <f t="shared" si="30"/>
        <v>0</v>
      </c>
      <c r="E181" s="8">
        <f t="shared" si="35"/>
        <v>1000</v>
      </c>
      <c r="F181" s="8">
        <f t="shared" si="36"/>
        <v>0</v>
      </c>
      <c r="G181" s="8">
        <f t="shared" si="36"/>
        <v>0</v>
      </c>
      <c r="H181" s="8">
        <f t="shared" si="36"/>
        <v>0</v>
      </c>
    </row>
    <row r="182" spans="1:8">
      <c r="A182" s="1">
        <f t="shared" si="34"/>
        <v>18</v>
      </c>
      <c r="B182" s="1" t="str">
        <f t="shared" si="27"/>
        <v>coal</v>
      </c>
      <c r="C182" s="52">
        <f t="shared" si="29"/>
        <v>1947048.317769523</v>
      </c>
      <c r="D182" s="52">
        <f t="shared" si="30"/>
        <v>82696.796207890409</v>
      </c>
      <c r="E182" s="8">
        <f t="shared" si="35"/>
        <v>7.8373765663185111</v>
      </c>
      <c r="F182" s="8">
        <f t="shared" si="36"/>
        <v>-7.0000000000000001E-3</v>
      </c>
      <c r="G182" s="8">
        <f t="shared" si="36"/>
        <v>-0.01</v>
      </c>
      <c r="H182" s="8">
        <f t="shared" si="36"/>
        <v>-4.0000000000000001E-3</v>
      </c>
    </row>
    <row r="183" spans="1:8">
      <c r="A183" s="1">
        <f t="shared" si="34"/>
        <v>18</v>
      </c>
      <c r="B183" s="1" t="str">
        <f t="shared" si="27"/>
        <v>naturalGas</v>
      </c>
      <c r="C183" s="52">
        <f t="shared" si="29"/>
        <v>1128588.4592037993</v>
      </c>
      <c r="D183" s="52">
        <f t="shared" si="30"/>
        <v>36072.987989912035</v>
      </c>
      <c r="E183" s="8">
        <f t="shared" si="35"/>
        <v>6.44</v>
      </c>
      <c r="F183" s="8">
        <f t="shared" si="36"/>
        <v>0</v>
      </c>
      <c r="G183" s="8">
        <f t="shared" si="36"/>
        <v>0</v>
      </c>
      <c r="H183" s="8">
        <f t="shared" si="36"/>
        <v>0</v>
      </c>
    </row>
    <row r="184" spans="1:8">
      <c r="A184" s="1">
        <f t="shared" si="34"/>
        <v>18</v>
      </c>
      <c r="B184" s="1" t="str">
        <f t="shared" si="27"/>
        <v>bioMass</v>
      </c>
      <c r="C184" s="52">
        <f t="shared" si="29"/>
        <v>2705414.776461896</v>
      </c>
      <c r="D184" s="52">
        <f t="shared" si="30"/>
        <v>115000</v>
      </c>
      <c r="E184" s="8">
        <f t="shared" si="35"/>
        <v>19</v>
      </c>
      <c r="F184" s="8">
        <f t="shared" si="36"/>
        <v>0</v>
      </c>
      <c r="G184" s="8">
        <f t="shared" si="36"/>
        <v>0</v>
      </c>
      <c r="H184" s="8">
        <f t="shared" si="36"/>
        <v>0</v>
      </c>
    </row>
    <row r="185" spans="1:8">
      <c r="A185" s="1">
        <f t="shared" si="34"/>
        <v>18</v>
      </c>
      <c r="B185" s="1" t="str">
        <f t="shared" si="27"/>
        <v>geoThermal</v>
      </c>
      <c r="C185" s="52">
        <f t="shared" si="29"/>
        <v>2054433.6586799782</v>
      </c>
      <c r="D185" s="52">
        <f t="shared" si="30"/>
        <v>45059.303444072204</v>
      </c>
      <c r="E185" s="8">
        <f t="shared" si="35"/>
        <v>0</v>
      </c>
      <c r="F185" s="8">
        <f t="shared" si="36"/>
        <v>-5.0000000000000001E-3</v>
      </c>
      <c r="G185" s="8">
        <f t="shared" si="36"/>
        <v>-4.0000000000000001E-3</v>
      </c>
      <c r="H185" s="8">
        <f t="shared" si="36"/>
        <v>0</v>
      </c>
    </row>
    <row r="186" spans="1:8">
      <c r="A186" s="1">
        <f t="shared" si="34"/>
        <v>18</v>
      </c>
      <c r="B186" s="1" t="str">
        <f t="shared" si="27"/>
        <v>hydroRiver</v>
      </c>
      <c r="C186" s="52">
        <f t="shared" si="29"/>
        <v>3100000</v>
      </c>
      <c r="D186" s="52">
        <f t="shared" si="30"/>
        <v>63000</v>
      </c>
      <c r="E186" s="8">
        <f t="shared" si="35"/>
        <v>0</v>
      </c>
      <c r="F186" s="8">
        <f t="shared" si="36"/>
        <v>0</v>
      </c>
      <c r="G186" s="8">
        <f t="shared" si="36"/>
        <v>0</v>
      </c>
      <c r="H186" s="8">
        <f t="shared" si="36"/>
        <v>0</v>
      </c>
    </row>
    <row r="187" spans="1:8">
      <c r="A187" s="1">
        <f t="shared" si="34"/>
        <v>18</v>
      </c>
      <c r="B187" s="1" t="str">
        <f t="shared" si="27"/>
        <v>hydroDam</v>
      </c>
      <c r="C187" s="52">
        <f t="shared" si="29"/>
        <v>2133000</v>
      </c>
      <c r="D187" s="52">
        <f t="shared" si="30"/>
        <v>52000</v>
      </c>
      <c r="E187" s="8">
        <f t="shared" si="35"/>
        <v>0</v>
      </c>
      <c r="F187" s="8">
        <f t="shared" si="36"/>
        <v>0</v>
      </c>
      <c r="G187" s="8">
        <f t="shared" si="36"/>
        <v>0</v>
      </c>
      <c r="H187" s="8">
        <f t="shared" si="36"/>
        <v>0</v>
      </c>
    </row>
    <row r="188" spans="1:8">
      <c r="A188" s="1">
        <f t="shared" si="34"/>
        <v>18</v>
      </c>
      <c r="B188" s="1" t="str">
        <f t="shared" si="27"/>
        <v>wind</v>
      </c>
      <c r="C188" s="52">
        <f t="shared" si="29"/>
        <v>1122192.3655907575</v>
      </c>
      <c r="D188" s="52">
        <f t="shared" si="30"/>
        <v>27608.095809344206</v>
      </c>
      <c r="E188" s="8">
        <f t="shared" ref="E188:E203" si="37">E178+E178*H178</f>
        <v>0</v>
      </c>
      <c r="F188" s="8">
        <f t="shared" si="36"/>
        <v>-7.0000000000000001E-3</v>
      </c>
      <c r="G188" s="8">
        <f t="shared" si="36"/>
        <v>-8.5000000000000006E-3</v>
      </c>
      <c r="H188" s="8">
        <f t="shared" si="36"/>
        <v>0</v>
      </c>
    </row>
    <row r="189" spans="1:8">
      <c r="A189" s="1">
        <f t="shared" si="34"/>
        <v>18</v>
      </c>
      <c r="B189" s="1" t="str">
        <f t="shared" si="27"/>
        <v>solar</v>
      </c>
      <c r="C189" s="52">
        <f t="shared" si="29"/>
        <v>217755.26156884772</v>
      </c>
      <c r="D189" s="52">
        <f t="shared" si="30"/>
        <v>7633.9139139618128</v>
      </c>
      <c r="E189" s="8">
        <f t="shared" si="37"/>
        <v>0</v>
      </c>
      <c r="F189" s="8">
        <f t="shared" ref="F189:H204" si="38">F179</f>
        <v>-0.06</v>
      </c>
      <c r="G189" s="8">
        <f t="shared" si="38"/>
        <v>-1.4999999999999999E-2</v>
      </c>
      <c r="H189" s="8">
        <f t="shared" si="38"/>
        <v>0</v>
      </c>
    </row>
    <row r="190" spans="1:8">
      <c r="A190" s="1">
        <f t="shared" si="34"/>
        <v>18</v>
      </c>
      <c r="B190" s="1" t="str">
        <f t="shared" si="27"/>
        <v>nuclear</v>
      </c>
      <c r="C190" s="52">
        <f t="shared" si="29"/>
        <v>5050000</v>
      </c>
      <c r="D190" s="52">
        <f t="shared" si="30"/>
        <v>160000</v>
      </c>
      <c r="E190" s="8">
        <f t="shared" si="37"/>
        <v>2.14</v>
      </c>
      <c r="F190" s="8">
        <f t="shared" si="38"/>
        <v>-0.02</v>
      </c>
      <c r="G190" s="8">
        <f t="shared" si="38"/>
        <v>0</v>
      </c>
      <c r="H190" s="8">
        <f t="shared" si="38"/>
        <v>0</v>
      </c>
    </row>
    <row r="191" spans="1:8">
      <c r="A191" s="1">
        <f t="shared" si="34"/>
        <v>18</v>
      </c>
      <c r="B191" s="1" t="str">
        <f t="shared" si="27"/>
        <v>other</v>
      </c>
      <c r="C191" s="52">
        <f t="shared" si="29"/>
        <v>0</v>
      </c>
      <c r="D191" s="52">
        <f t="shared" si="30"/>
        <v>0</v>
      </c>
      <c r="E191" s="8">
        <f t="shared" si="37"/>
        <v>1000</v>
      </c>
      <c r="F191" s="8">
        <f t="shared" si="38"/>
        <v>0</v>
      </c>
      <c r="G191" s="8">
        <f t="shared" si="38"/>
        <v>0</v>
      </c>
      <c r="H191" s="8">
        <f t="shared" si="38"/>
        <v>0</v>
      </c>
    </row>
    <row r="192" spans="1:8">
      <c r="A192" s="1">
        <f t="shared" si="34"/>
        <v>19</v>
      </c>
      <c r="B192" s="1" t="str">
        <f t="shared" si="27"/>
        <v>coal</v>
      </c>
      <c r="C192" s="52">
        <f t="shared" si="29"/>
        <v>1927577.8345918278</v>
      </c>
      <c r="D192" s="52">
        <f t="shared" si="30"/>
        <v>82117.918634435177</v>
      </c>
      <c r="E192" s="8">
        <f t="shared" si="37"/>
        <v>7.8060270600532373</v>
      </c>
      <c r="F192" s="8">
        <f t="shared" si="38"/>
        <v>-7.0000000000000001E-3</v>
      </c>
      <c r="G192" s="8">
        <f t="shared" si="38"/>
        <v>-0.01</v>
      </c>
      <c r="H192" s="8">
        <f t="shared" si="38"/>
        <v>-4.0000000000000001E-3</v>
      </c>
    </row>
    <row r="193" spans="1:8">
      <c r="A193" s="1">
        <f t="shared" si="34"/>
        <v>19</v>
      </c>
      <c r="B193" s="1" t="str">
        <f t="shared" si="27"/>
        <v>naturalGas</v>
      </c>
      <c r="C193" s="52">
        <f t="shared" si="29"/>
        <v>1126331.2822853916</v>
      </c>
      <c r="D193" s="52">
        <f t="shared" si="30"/>
        <v>35748.331098002825</v>
      </c>
      <c r="E193" s="8">
        <f t="shared" si="37"/>
        <v>6.44</v>
      </c>
      <c r="F193" s="8">
        <f t="shared" si="38"/>
        <v>0</v>
      </c>
      <c r="G193" s="8">
        <f t="shared" si="38"/>
        <v>0</v>
      </c>
      <c r="H193" s="8">
        <f t="shared" si="38"/>
        <v>0</v>
      </c>
    </row>
    <row r="194" spans="1:8">
      <c r="A194" s="1">
        <f t="shared" si="34"/>
        <v>19</v>
      </c>
      <c r="B194" s="1" t="str">
        <f t="shared" si="27"/>
        <v>bioMass</v>
      </c>
      <c r="C194" s="52">
        <f t="shared" si="29"/>
        <v>2683771.4582502008</v>
      </c>
      <c r="D194" s="52">
        <f t="shared" si="30"/>
        <v>115000</v>
      </c>
      <c r="E194" s="8">
        <f t="shared" si="37"/>
        <v>19</v>
      </c>
      <c r="F194" s="8">
        <f t="shared" si="38"/>
        <v>0</v>
      </c>
      <c r="G194" s="8">
        <f t="shared" si="38"/>
        <v>0</v>
      </c>
      <c r="H194" s="8">
        <f t="shared" si="38"/>
        <v>0</v>
      </c>
    </row>
    <row r="195" spans="1:8">
      <c r="A195" s="1">
        <f t="shared" si="34"/>
        <v>19</v>
      </c>
      <c r="B195" s="1" t="str">
        <f t="shared" si="27"/>
        <v>geoThermal</v>
      </c>
      <c r="C195" s="52">
        <f t="shared" si="29"/>
        <v>2044161.4903865783</v>
      </c>
      <c r="D195" s="52">
        <f t="shared" si="30"/>
        <v>45059.303444072204</v>
      </c>
      <c r="E195" s="8">
        <f t="shared" si="37"/>
        <v>0</v>
      </c>
      <c r="F195" s="8">
        <f t="shared" si="38"/>
        <v>-5.0000000000000001E-3</v>
      </c>
      <c r="G195" s="8">
        <f t="shared" si="38"/>
        <v>-4.0000000000000001E-3</v>
      </c>
      <c r="H195" s="8">
        <f t="shared" si="38"/>
        <v>0</v>
      </c>
    </row>
    <row r="196" spans="1:8">
      <c r="A196" s="1">
        <f t="shared" si="34"/>
        <v>19</v>
      </c>
      <c r="B196" s="1" t="str">
        <f t="shared" si="27"/>
        <v>hydroRiver</v>
      </c>
      <c r="C196" s="52">
        <f t="shared" si="29"/>
        <v>3100000</v>
      </c>
      <c r="D196" s="52">
        <f t="shared" si="30"/>
        <v>63000</v>
      </c>
      <c r="E196" s="8">
        <f t="shared" si="37"/>
        <v>0</v>
      </c>
      <c r="F196" s="8">
        <f t="shared" si="38"/>
        <v>0</v>
      </c>
      <c r="G196" s="8">
        <f t="shared" si="38"/>
        <v>0</v>
      </c>
      <c r="H196" s="8">
        <f t="shared" si="38"/>
        <v>0</v>
      </c>
    </row>
    <row r="197" spans="1:8">
      <c r="A197" s="1">
        <f t="shared" si="34"/>
        <v>19</v>
      </c>
      <c r="B197" s="1" t="str">
        <f t="shared" si="27"/>
        <v>hydroDam</v>
      </c>
      <c r="C197" s="52">
        <f t="shared" si="29"/>
        <v>2133000</v>
      </c>
      <c r="D197" s="52">
        <f t="shared" si="30"/>
        <v>52000</v>
      </c>
      <c r="E197" s="8">
        <f t="shared" si="37"/>
        <v>0</v>
      </c>
      <c r="F197" s="8">
        <f t="shared" si="38"/>
        <v>0</v>
      </c>
      <c r="G197" s="8">
        <f t="shared" si="38"/>
        <v>0</v>
      </c>
      <c r="H197" s="8">
        <f t="shared" si="38"/>
        <v>0</v>
      </c>
    </row>
    <row r="198" spans="1:8">
      <c r="A198" s="1">
        <f t="shared" si="34"/>
        <v>19</v>
      </c>
      <c r="B198" s="1" t="str">
        <f t="shared" si="27"/>
        <v>wind</v>
      </c>
      <c r="C198" s="52">
        <f t="shared" si="29"/>
        <v>1089648.7869886255</v>
      </c>
      <c r="D198" s="52">
        <f t="shared" si="30"/>
        <v>26973.109605729289</v>
      </c>
      <c r="E198" s="8">
        <f t="shared" si="37"/>
        <v>0</v>
      </c>
      <c r="F198" s="8">
        <f t="shared" si="38"/>
        <v>-7.0000000000000001E-3</v>
      </c>
      <c r="G198" s="8">
        <f t="shared" si="38"/>
        <v>-8.5000000000000006E-3</v>
      </c>
      <c r="H198" s="8">
        <f t="shared" si="38"/>
        <v>0</v>
      </c>
    </row>
    <row r="199" spans="1:8">
      <c r="A199" s="1">
        <f t="shared" si="34"/>
        <v>19</v>
      </c>
      <c r="B199" s="1" t="str">
        <f t="shared" si="27"/>
        <v>solar</v>
      </c>
      <c r="C199" s="52">
        <f t="shared" si="29"/>
        <v>194673.20384254985</v>
      </c>
      <c r="D199" s="52">
        <f t="shared" si="30"/>
        <v>7572.8426026501184</v>
      </c>
      <c r="E199" s="8">
        <f t="shared" si="37"/>
        <v>0</v>
      </c>
      <c r="F199" s="8">
        <f t="shared" si="38"/>
        <v>-0.06</v>
      </c>
      <c r="G199" s="8">
        <f t="shared" si="38"/>
        <v>-1.4999999999999999E-2</v>
      </c>
      <c r="H199" s="8">
        <f t="shared" si="38"/>
        <v>0</v>
      </c>
    </row>
    <row r="200" spans="1:8">
      <c r="A200" s="1">
        <f t="shared" si="34"/>
        <v>19</v>
      </c>
      <c r="B200" s="1" t="str">
        <f t="shared" si="27"/>
        <v>nuclear</v>
      </c>
      <c r="C200" s="52">
        <f t="shared" si="29"/>
        <v>5050000</v>
      </c>
      <c r="D200" s="52">
        <f t="shared" si="30"/>
        <v>160000</v>
      </c>
      <c r="E200" s="8">
        <f t="shared" si="37"/>
        <v>2.14</v>
      </c>
      <c r="F200" s="8">
        <f t="shared" si="38"/>
        <v>-0.02</v>
      </c>
      <c r="G200" s="8">
        <f t="shared" si="38"/>
        <v>0</v>
      </c>
      <c r="H200" s="8">
        <f t="shared" si="38"/>
        <v>0</v>
      </c>
    </row>
    <row r="201" spans="1:8">
      <c r="A201" s="1">
        <f t="shared" si="34"/>
        <v>19</v>
      </c>
      <c r="B201" s="1" t="str">
        <f t="shared" si="27"/>
        <v>other</v>
      </c>
      <c r="C201" s="52">
        <f t="shared" si="29"/>
        <v>0</v>
      </c>
      <c r="D201" s="52">
        <f t="shared" si="30"/>
        <v>0</v>
      </c>
      <c r="E201" s="8">
        <f t="shared" si="37"/>
        <v>1000</v>
      </c>
      <c r="F201" s="8">
        <f t="shared" si="38"/>
        <v>0</v>
      </c>
      <c r="G201" s="8">
        <f t="shared" si="38"/>
        <v>0</v>
      </c>
      <c r="H201" s="8">
        <f t="shared" si="38"/>
        <v>0</v>
      </c>
    </row>
    <row r="202" spans="1:8">
      <c r="A202" s="1">
        <f t="shared" si="34"/>
        <v>20</v>
      </c>
      <c r="B202" s="1" t="str">
        <f t="shared" si="27"/>
        <v>coal</v>
      </c>
      <c r="C202" s="52">
        <f t="shared" si="29"/>
        <v>1906374.4784113178</v>
      </c>
      <c r="D202" s="52">
        <f t="shared" si="30"/>
        <v>81378.857366725264</v>
      </c>
      <c r="E202" s="8">
        <f t="shared" si="37"/>
        <v>7.7748029518130242</v>
      </c>
      <c r="F202" s="8">
        <f t="shared" si="38"/>
        <v>-7.0000000000000001E-3</v>
      </c>
      <c r="G202" s="8">
        <f t="shared" si="38"/>
        <v>-0.01</v>
      </c>
      <c r="H202" s="8">
        <f t="shared" si="38"/>
        <v>-4.0000000000000001E-3</v>
      </c>
    </row>
    <row r="203" spans="1:8">
      <c r="A203" s="1">
        <f t="shared" si="34"/>
        <v>20</v>
      </c>
      <c r="B203" s="1" t="str">
        <f t="shared" si="27"/>
        <v>naturalGas</v>
      </c>
      <c r="C203" s="52">
        <f t="shared" si="29"/>
        <v>1124078.6197208208</v>
      </c>
      <c r="D203" s="52">
        <f t="shared" si="30"/>
        <v>35569.589442512814</v>
      </c>
      <c r="E203" s="8">
        <f t="shared" si="37"/>
        <v>6.44</v>
      </c>
      <c r="F203" s="8">
        <f t="shared" si="38"/>
        <v>0</v>
      </c>
      <c r="G203" s="8">
        <f t="shared" si="38"/>
        <v>0</v>
      </c>
      <c r="H203" s="8">
        <f t="shared" si="38"/>
        <v>0</v>
      </c>
    </row>
    <row r="204" spans="1:8">
      <c r="A204" s="1">
        <f t="shared" si="34"/>
        <v>20</v>
      </c>
      <c r="B204" s="1" t="str">
        <f t="shared" ref="B204:B211" si="39">B194</f>
        <v>bioMass</v>
      </c>
      <c r="C204" s="52">
        <f t="shared" si="29"/>
        <v>2662301.2865841994</v>
      </c>
      <c r="D204" s="52">
        <f t="shared" si="30"/>
        <v>115000</v>
      </c>
      <c r="E204" s="8">
        <f t="shared" ref="E204:E211" si="40">E194+E194*H194</f>
        <v>19</v>
      </c>
      <c r="F204" s="8">
        <f t="shared" si="38"/>
        <v>0</v>
      </c>
      <c r="G204" s="8">
        <f t="shared" si="38"/>
        <v>0</v>
      </c>
      <c r="H204" s="8">
        <f t="shared" si="38"/>
        <v>0</v>
      </c>
    </row>
    <row r="205" spans="1:8">
      <c r="A205" s="1">
        <f t="shared" si="34"/>
        <v>20</v>
      </c>
      <c r="B205" s="1" t="str">
        <f t="shared" si="39"/>
        <v>geoThermal</v>
      </c>
      <c r="C205" s="52">
        <f t="shared" ref="C205:C211" si="41">C195*(1+VLOOKUP(A205,$Q$3:$AA$27,MATCH(B205,$Q$2:$AA$2,0),0))</f>
        <v>2033940.6829346453</v>
      </c>
      <c r="D205" s="52">
        <f t="shared" ref="D205:D211" si="42">D195*(1+VLOOKUP(A205,$AC$3:$AM$27,MATCH(B205,$Q$2:$AA$2,0),0))</f>
        <v>45059.303444072204</v>
      </c>
      <c r="E205" s="8">
        <f t="shared" si="40"/>
        <v>0</v>
      </c>
      <c r="F205" s="8">
        <f t="shared" ref="F205:H211" si="43">F195</f>
        <v>-5.0000000000000001E-3</v>
      </c>
      <c r="G205" s="8">
        <f t="shared" si="43"/>
        <v>-4.0000000000000001E-3</v>
      </c>
      <c r="H205" s="8">
        <f t="shared" si="43"/>
        <v>0</v>
      </c>
    </row>
    <row r="206" spans="1:8">
      <c r="A206" s="1">
        <f t="shared" si="34"/>
        <v>20</v>
      </c>
      <c r="B206" s="1" t="str">
        <f t="shared" si="39"/>
        <v>hydroRiver</v>
      </c>
      <c r="C206" s="52">
        <f t="shared" si="41"/>
        <v>3100000</v>
      </c>
      <c r="D206" s="52">
        <f t="shared" si="42"/>
        <v>63000</v>
      </c>
      <c r="E206" s="8">
        <f t="shared" si="40"/>
        <v>0</v>
      </c>
      <c r="F206" s="8">
        <f t="shared" si="43"/>
        <v>0</v>
      </c>
      <c r="G206" s="8">
        <f t="shared" si="43"/>
        <v>0</v>
      </c>
      <c r="H206" s="8">
        <f t="shared" si="43"/>
        <v>0</v>
      </c>
    </row>
    <row r="207" spans="1:8">
      <c r="A207" s="1">
        <f t="shared" si="34"/>
        <v>20</v>
      </c>
      <c r="B207" s="1" t="str">
        <f t="shared" si="39"/>
        <v>hydroDam</v>
      </c>
      <c r="C207" s="52">
        <f t="shared" si="41"/>
        <v>2133000</v>
      </c>
      <c r="D207" s="52">
        <f t="shared" si="42"/>
        <v>52000</v>
      </c>
      <c r="E207" s="8">
        <f t="shared" si="40"/>
        <v>0</v>
      </c>
      <c r="F207" s="8">
        <f t="shared" si="43"/>
        <v>0</v>
      </c>
      <c r="G207" s="8">
        <f t="shared" si="43"/>
        <v>0</v>
      </c>
      <c r="H207" s="8">
        <f t="shared" si="43"/>
        <v>0</v>
      </c>
    </row>
    <row r="208" spans="1:8">
      <c r="A208" s="1">
        <f t="shared" si="34"/>
        <v>20</v>
      </c>
      <c r="B208" s="1" t="str">
        <f t="shared" si="39"/>
        <v>wind</v>
      </c>
      <c r="C208" s="52">
        <f t="shared" si="41"/>
        <v>1056959.3233789667</v>
      </c>
      <c r="D208" s="52">
        <f t="shared" si="42"/>
        <v>26325.754975191787</v>
      </c>
      <c r="E208" s="8">
        <f t="shared" si="40"/>
        <v>0</v>
      </c>
      <c r="F208" s="8">
        <f t="shared" si="43"/>
        <v>-7.0000000000000001E-3</v>
      </c>
      <c r="G208" s="8">
        <f t="shared" si="43"/>
        <v>-8.5000000000000006E-3</v>
      </c>
      <c r="H208" s="8">
        <f t="shared" si="43"/>
        <v>0</v>
      </c>
    </row>
    <row r="209" spans="1:8">
      <c r="A209" s="1">
        <f t="shared" si="34"/>
        <v>20</v>
      </c>
      <c r="B209" s="1" t="str">
        <f t="shared" si="39"/>
        <v>solar</v>
      </c>
      <c r="C209" s="52">
        <f t="shared" si="41"/>
        <v>173259.15141986933</v>
      </c>
      <c r="D209" s="52">
        <f t="shared" si="42"/>
        <v>7512.2598618289176</v>
      </c>
      <c r="E209" s="8">
        <f t="shared" si="40"/>
        <v>0</v>
      </c>
      <c r="F209" s="8">
        <f t="shared" si="43"/>
        <v>-0.06</v>
      </c>
      <c r="G209" s="8">
        <f t="shared" si="43"/>
        <v>-1.4999999999999999E-2</v>
      </c>
      <c r="H209" s="8">
        <f t="shared" si="43"/>
        <v>0</v>
      </c>
    </row>
    <row r="210" spans="1:8">
      <c r="A210" s="1">
        <f t="shared" si="34"/>
        <v>20</v>
      </c>
      <c r="B210" s="1" t="str">
        <f t="shared" si="39"/>
        <v>nuclear</v>
      </c>
      <c r="C210" s="52">
        <f t="shared" si="41"/>
        <v>5050000</v>
      </c>
      <c r="D210" s="52">
        <f t="shared" si="42"/>
        <v>160000</v>
      </c>
      <c r="E210" s="8">
        <f t="shared" si="40"/>
        <v>2.14</v>
      </c>
      <c r="F210" s="8">
        <f t="shared" si="43"/>
        <v>-0.02</v>
      </c>
      <c r="G210" s="8">
        <f t="shared" si="43"/>
        <v>0</v>
      </c>
      <c r="H210" s="8">
        <f t="shared" si="43"/>
        <v>0</v>
      </c>
    </row>
    <row r="211" spans="1:8">
      <c r="A211" s="1">
        <f t="shared" si="34"/>
        <v>20</v>
      </c>
      <c r="B211" s="1" t="str">
        <f t="shared" si="39"/>
        <v>other</v>
      </c>
      <c r="C211" s="52">
        <f t="shared" si="41"/>
        <v>0</v>
      </c>
      <c r="D211" s="52">
        <f t="shared" si="42"/>
        <v>0</v>
      </c>
      <c r="E211" s="8">
        <f t="shared" si="40"/>
        <v>1000</v>
      </c>
      <c r="F211" s="8">
        <f t="shared" si="43"/>
        <v>0</v>
      </c>
      <c r="G211" s="8">
        <f t="shared" si="43"/>
        <v>0</v>
      </c>
      <c r="H211" s="8">
        <f t="shared" si="43"/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23"/>
  <sheetViews>
    <sheetView topLeftCell="D1" zoomScale="80" zoomScaleNormal="80" workbookViewId="0"/>
  </sheetViews>
  <sheetFormatPr defaultColWidth="4.875" defaultRowHeight="14.25"/>
  <cols>
    <col min="1" max="12" width="11.375" style="1" customWidth="1"/>
    <col min="13" max="13" width="4.875" style="1"/>
    <col min="14" max="16" width="9.875" style="1" customWidth="1"/>
    <col min="17" max="16384" width="4.875" style="1"/>
  </cols>
  <sheetData>
    <row r="1" spans="1:16">
      <c r="A1" s="1" t="s">
        <v>0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1229</v>
      </c>
      <c r="O1" s="1">
        <f>SUM('initCapacity(k,b)_'!B2:B11)</f>
        <v>115405</v>
      </c>
    </row>
    <row r="2" spans="1:16">
      <c r="A2" s="1">
        <v>0</v>
      </c>
      <c r="K2" s="173"/>
      <c r="L2" s="1">
        <f>P2*MAX('unitCosts(t,k)_'!$C$2:$C$9)</f>
        <v>0</v>
      </c>
      <c r="N2" s="101">
        <f>((1+main!$B$6)^(A2+1))*MAX('baseLoad(g)'!$G$2:$AD$94)/SUM('initCapacity(k,b)_'!B$2:B$11)</f>
        <v>0.50202090342706118</v>
      </c>
      <c r="O2" s="4">
        <f xml:space="preserve"> ((1+main!$B$6)^(A2+1))*MAX('baseLoad(g)'!$G$2:$AD$94)/N$2</f>
        <v>115405</v>
      </c>
      <c r="P2" s="4">
        <f>O2-O1</f>
        <v>0</v>
      </c>
    </row>
    <row r="3" spans="1:16">
      <c r="A3" s="1">
        <v>1</v>
      </c>
      <c r="K3" s="173"/>
      <c r="L3" s="1">
        <f>P3*MAX('unitCosts(t,k)_'!$C$2:$C$9)</f>
        <v>11805931499.999882</v>
      </c>
      <c r="N3" s="101"/>
      <c r="O3" s="4">
        <f xml:space="preserve"> ((1+main!$B$6)^(A3+1))*MAX('baseLoad(g)'!$G$2:$AD$94)/N$2</f>
        <v>119213.36499999996</v>
      </c>
      <c r="P3" s="4">
        <f t="shared" ref="P3:P22" si="0">O3-O2</f>
        <v>3808.3649999999616</v>
      </c>
    </row>
    <row r="4" spans="1:16">
      <c r="A4" s="1">
        <v>2</v>
      </c>
      <c r="K4" s="173"/>
      <c r="L4" s="1">
        <f>P4*MAX('unitCosts(t,k)_'!$C$2:$C$9)</f>
        <v>12195527239.500017</v>
      </c>
      <c r="N4" s="101"/>
      <c r="O4" s="4">
        <f xml:space="preserve"> ((1+main!$B$6)^(A4+1))*MAX('baseLoad(g)'!$G$2:$AD$94)/N$2</f>
        <v>123147.40604499997</v>
      </c>
      <c r="P4" s="4">
        <f t="shared" si="0"/>
        <v>3934.0410450000054</v>
      </c>
    </row>
    <row r="5" spans="1:16">
      <c r="A5" s="1">
        <v>3</v>
      </c>
      <c r="K5" s="173"/>
      <c r="L5" s="1">
        <f>P5*MAX('unitCosts(t,k)_'!$C$2:$C$9)</f>
        <v>12597979638.403452</v>
      </c>
      <c r="N5" s="101"/>
      <c r="O5" s="4">
        <f xml:space="preserve"> ((1+main!$B$6)^(A5+1))*MAX('baseLoad(g)'!$G$2:$AD$94)/N$2</f>
        <v>127211.27044448495</v>
      </c>
      <c r="P5" s="4">
        <f t="shared" si="0"/>
        <v>4063.8643994849845</v>
      </c>
    </row>
    <row r="6" spans="1:16">
      <c r="A6" s="1">
        <v>4</v>
      </c>
      <c r="K6" s="173"/>
      <c r="L6" s="1">
        <f>P6*MAX('unitCosts(t,k)_'!$C$2:$C$9)</f>
        <v>13013712966.47081</v>
      </c>
      <c r="N6" s="101"/>
      <c r="O6" s="4">
        <f xml:space="preserve"> ((1+main!$B$6)^(A6+1))*MAX('baseLoad(g)'!$G$2:$AD$94)/N$2</f>
        <v>131409.24236915295</v>
      </c>
      <c r="P6" s="4">
        <f t="shared" si="0"/>
        <v>4197.9719246680033</v>
      </c>
    </row>
    <row r="7" spans="1:16">
      <c r="A7" s="1">
        <v>5</v>
      </c>
      <c r="K7" s="173"/>
      <c r="L7" s="1">
        <f>P7*MAX('unitCosts(t,k)_'!$C$2:$C$9)</f>
        <v>13443165494.364214</v>
      </c>
      <c r="N7" s="101"/>
      <c r="O7" s="4">
        <f xml:space="preserve"> ((1+main!$B$6)^(A7+1))*MAX('baseLoad(g)'!$G$2:$AD$94)/N$2</f>
        <v>135745.74736733496</v>
      </c>
      <c r="P7" s="4">
        <f t="shared" si="0"/>
        <v>4336.5049981820048</v>
      </c>
    </row>
    <row r="8" spans="1:16">
      <c r="A8" s="1">
        <v>6</v>
      </c>
      <c r="K8" s="173"/>
      <c r="L8" s="1">
        <f>P8*MAX('unitCosts(t,k)_'!$C$2:$C$9)</f>
        <v>13886789955.678331</v>
      </c>
      <c r="N8" s="101"/>
      <c r="O8" s="4">
        <f xml:space="preserve"> ((1+main!$B$6)^(A8+1))*MAX('baseLoad(g)'!$G$2:$AD$94)/N$2</f>
        <v>140225.357030457</v>
      </c>
      <c r="P8" s="4">
        <f t="shared" si="0"/>
        <v>4479.6096631220425</v>
      </c>
    </row>
    <row r="9" spans="1:16">
      <c r="A9" s="1">
        <v>7</v>
      </c>
      <c r="K9" s="173"/>
      <c r="L9" s="1">
        <f>P9*MAX('unitCosts(t,k)_'!$C$2:$C$9)</f>
        <v>14345054024.215712</v>
      </c>
      <c r="N9" s="101"/>
      <c r="O9" s="4">
        <f xml:space="preserve"> ((1+main!$B$6)^(A9+1))*MAX('baseLoad(g)'!$G$2:$AD$94)/N$2</f>
        <v>144852.79381246207</v>
      </c>
      <c r="P9" s="4">
        <f t="shared" si="0"/>
        <v>4627.4367820050684</v>
      </c>
    </row>
    <row r="10" spans="1:16">
      <c r="A10" s="1">
        <v>8</v>
      </c>
      <c r="K10" s="173"/>
      <c r="L10" s="1">
        <f>P10*MAX('unitCosts(t,k)_'!$C$2:$C$9)</f>
        <v>14818440807.014914</v>
      </c>
      <c r="N10" s="101"/>
      <c r="O10" s="4">
        <f xml:space="preserve"> ((1+main!$B$6)^(A10+1))*MAX('baseLoad(g)'!$G$2:$AD$94)/N$2</f>
        <v>149632.93600827333</v>
      </c>
      <c r="P10" s="4">
        <f t="shared" si="0"/>
        <v>4780.1421958112624</v>
      </c>
    </row>
    <row r="11" spans="1:16">
      <c r="A11" s="1">
        <v>9</v>
      </c>
      <c r="K11" s="173"/>
      <c r="L11" s="1">
        <f>P11*MAX('unitCosts(t,k)_'!$C$2:$C$9)</f>
        <v>15307449353.646126</v>
      </c>
      <c r="N11" s="101"/>
      <c r="O11" s="4">
        <f xml:space="preserve"> ((1+main!$B$6)^(A11+1))*MAX('baseLoad(g)'!$G$2:$AD$94)/N$2</f>
        <v>154570.82289654628</v>
      </c>
      <c r="P11" s="4">
        <f t="shared" si="0"/>
        <v>4937.8868882729439</v>
      </c>
    </row>
    <row r="12" spans="1:16">
      <c r="A12" s="1">
        <v>10</v>
      </c>
      <c r="K12" s="173"/>
      <c r="L12" s="1">
        <f>P12*MAX('unitCosts(t,k)_'!$C$2:$C$9)</f>
        <v>15812595182.316755</v>
      </c>
      <c r="N12" s="101"/>
      <c r="O12" s="4">
        <f xml:space="preserve"> ((1+main!$B$6)^(A12+1))*MAX('baseLoad(g)'!$G$2:$AD$94)/N$2</f>
        <v>159671.66005213233</v>
      </c>
      <c r="P12" s="4">
        <f t="shared" si="0"/>
        <v>5100.8371555860504</v>
      </c>
    </row>
    <row r="13" spans="1:16">
      <c r="A13" s="1">
        <v>11</v>
      </c>
      <c r="K13" s="173"/>
      <c r="L13" s="1">
        <f>P13*MAX('unitCosts(t,k)_'!$C$2:$C$9)</f>
        <v>16334410823.332991</v>
      </c>
      <c r="N13" s="101"/>
      <c r="O13" s="4">
        <f xml:space="preserve"> ((1+main!$B$6)^(A13+1))*MAX('baseLoad(g)'!$G$2:$AD$94)/N$2</f>
        <v>164940.82483385265</v>
      </c>
      <c r="P13" s="4">
        <f t="shared" si="0"/>
        <v>5269.1647817203193</v>
      </c>
    </row>
    <row r="14" spans="1:16">
      <c r="A14" s="1">
        <v>12</v>
      </c>
      <c r="L14" s="1">
        <f>P14*MAX('unitCosts(t,k)_'!$C$2:$C$9)</f>
        <v>16873446380.503153</v>
      </c>
      <c r="N14" s="101"/>
      <c r="O14" s="4">
        <f xml:space="preserve"> ((1+main!$B$6)^(A14+1))*MAX('baseLoad(g)'!$G$2:$AD$94)/N$2</f>
        <v>170383.87205336979</v>
      </c>
      <c r="P14" s="4">
        <f t="shared" si="0"/>
        <v>5443.047219517146</v>
      </c>
    </row>
    <row r="15" spans="1:16">
      <c r="A15" s="1">
        <v>13</v>
      </c>
      <c r="L15" s="1">
        <f>P15*MAX('unitCosts(t,k)_'!$C$2:$C$9)</f>
        <v>17430270111.059647</v>
      </c>
      <c r="N15" s="101"/>
      <c r="O15" s="4">
        <f xml:space="preserve"> ((1+main!$B$6)^(A15+1))*MAX('baseLoad(g)'!$G$2:$AD$94)/N$2</f>
        <v>176006.53983113097</v>
      </c>
      <c r="P15" s="4">
        <f t="shared" si="0"/>
        <v>5622.6677777611767</v>
      </c>
    </row>
    <row r="16" spans="1:16">
      <c r="A16" s="1">
        <v>14</v>
      </c>
      <c r="L16" s="1">
        <f>P16*MAX('unitCosts(t,k)_'!$C$2:$C$9)</f>
        <v>18005469024.724625</v>
      </c>
      <c r="N16" s="101"/>
      <c r="O16" s="4">
        <f xml:space="preserve"> ((1+main!$B$6)^(A16+1))*MAX('baseLoad(g)'!$G$2:$AD$94)/N$2</f>
        <v>181814.75564555827</v>
      </c>
      <c r="P16" s="4">
        <f t="shared" si="0"/>
        <v>5808.215814427298</v>
      </c>
    </row>
    <row r="17" spans="1:16">
      <c r="A17" s="1">
        <v>15</v>
      </c>
      <c r="L17" s="1">
        <f>P17*MAX('unitCosts(t,k)_'!$C$2:$C$9)</f>
        <v>18599649502.54055</v>
      </c>
      <c r="N17" s="101"/>
      <c r="O17" s="4">
        <f xml:space="preserve"> ((1+main!$B$6)^(A17+1))*MAX('baseLoad(g)'!$G$2:$AD$94)/N$2</f>
        <v>187814.64258186167</v>
      </c>
      <c r="P17" s="4">
        <f t="shared" si="0"/>
        <v>5999.8869363034028</v>
      </c>
    </row>
    <row r="18" spans="1:16">
      <c r="A18" s="1">
        <v>16</v>
      </c>
      <c r="L18" s="1">
        <f>P18*MAX('unitCosts(t,k)_'!$C$2:$C$9)</f>
        <v>19213437936.124306</v>
      </c>
      <c r="N18" s="101"/>
      <c r="O18" s="4">
        <f xml:space="preserve"> ((1+main!$B$6)^(A18+1))*MAX('baseLoad(g)'!$G$2:$AD$94)/N$2</f>
        <v>194012.52578706306</v>
      </c>
      <c r="P18" s="4">
        <f t="shared" si="0"/>
        <v>6197.8832052013895</v>
      </c>
    </row>
    <row r="19" spans="1:16">
      <c r="A19" s="1">
        <v>17</v>
      </c>
      <c r="L19" s="1">
        <f>P19*MAX('unitCosts(t,k)_'!$C$2:$C$9)</f>
        <v>19847481388.016533</v>
      </c>
      <c r="N19" s="101"/>
      <c r="O19" s="4">
        <f xml:space="preserve"> ((1+main!$B$6)^(A19+1))*MAX('baseLoad(g)'!$G$2:$AD$94)/N$2</f>
        <v>200414.93913803613</v>
      </c>
      <c r="P19" s="4">
        <f t="shared" si="0"/>
        <v>6402.4133509730746</v>
      </c>
    </row>
    <row r="20" spans="1:16">
      <c r="A20" s="1">
        <v>18</v>
      </c>
      <c r="L20" s="1">
        <f>P20*MAX('unitCosts(t,k)_'!$C$2:$C$9)</f>
        <v>20502448273.821037</v>
      </c>
      <c r="N20" s="101"/>
      <c r="O20" s="4">
        <f xml:space="preserve"> ((1+main!$B$6)^(A20+1))*MAX('baseLoad(g)'!$G$2:$AD$94)/N$2</f>
        <v>207028.63212959131</v>
      </c>
      <c r="P20" s="4">
        <f t="shared" si="0"/>
        <v>6613.6929915551736</v>
      </c>
    </row>
    <row r="21" spans="1:16">
      <c r="A21" s="1">
        <v>19</v>
      </c>
      <c r="L21" s="1">
        <f>P21*MAX('unitCosts(t,k)_'!$C$2:$C$9)</f>
        <v>21179029066.857162</v>
      </c>
      <c r="N21" s="101"/>
      <c r="O21" s="4">
        <f xml:space="preserve"> ((1+main!$B$6)^(A21+1))*MAX('baseLoad(g)'!$G$2:$AD$94)/N$2</f>
        <v>213860.57698986781</v>
      </c>
      <c r="P21" s="4">
        <f t="shared" si="0"/>
        <v>6831.9448602765042</v>
      </c>
    </row>
    <row r="22" spans="1:16">
      <c r="A22" s="1">
        <v>20</v>
      </c>
      <c r="L22" s="1">
        <f>P22*MAX('unitCosts(t,k)_'!$C$2:$C$9)</f>
        <v>21877937026.063343</v>
      </c>
      <c r="N22" s="101"/>
      <c r="O22" s="4">
        <f xml:space="preserve"> ((1+main!$B$6)^(A22+1))*MAX('baseLoad(g)'!$G$2:$AD$94)/N$2</f>
        <v>220917.97603053341</v>
      </c>
      <c r="P22" s="4">
        <f t="shared" si="0"/>
        <v>7057.3990406655939</v>
      </c>
    </row>
    <row r="23" spans="1:16">
      <c r="O23" s="4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6"/>
  <sheetViews>
    <sheetView workbookViewId="0">
      <selection activeCell="A25" sqref="A25"/>
    </sheetView>
  </sheetViews>
  <sheetFormatPr defaultRowHeight="14.25"/>
  <cols>
    <col min="2" max="2" width="20.875" bestFit="1" customWidth="1"/>
    <col min="3" max="3" width="17.75" bestFit="1" customWidth="1"/>
    <col min="4" max="4" width="22" bestFit="1" customWidth="1"/>
    <col min="5" max="5" width="18.75" bestFit="1" customWidth="1"/>
    <col min="6" max="6" width="21.375" bestFit="1" customWidth="1"/>
    <col min="7" max="7" width="18.125" bestFit="1" customWidth="1"/>
    <col min="8" max="8" width="20" bestFit="1" customWidth="1"/>
    <col min="9" max="9" width="16.75" bestFit="1" customWidth="1"/>
    <col min="10" max="10" width="21" bestFit="1" customWidth="1"/>
    <col min="11" max="11" width="17.875" bestFit="1" customWidth="1"/>
    <col min="12" max="12" width="20.375" bestFit="1" customWidth="1"/>
    <col min="13" max="13" width="17.25" bestFit="1" customWidth="1"/>
  </cols>
  <sheetData>
    <row r="1" spans="1:13">
      <c r="A1" s="78" t="s">
        <v>1</v>
      </c>
      <c r="B1" s="6" t="s">
        <v>1315</v>
      </c>
      <c r="C1" s="6" t="s">
        <v>1316</v>
      </c>
      <c r="D1" s="6" t="s">
        <v>1317</v>
      </c>
      <c r="E1" s="6" t="s">
        <v>1318</v>
      </c>
      <c r="F1" s="6" t="s">
        <v>1319</v>
      </c>
      <c r="G1" s="6" t="s">
        <v>1320</v>
      </c>
      <c r="H1" s="1" t="s">
        <v>1321</v>
      </c>
      <c r="I1" s="1" t="s">
        <v>1322</v>
      </c>
      <c r="J1" s="1" t="s">
        <v>1323</v>
      </c>
      <c r="K1" s="1" t="s">
        <v>1324</v>
      </c>
      <c r="L1" s="1" t="s">
        <v>1325</v>
      </c>
      <c r="M1" s="1" t="s">
        <v>1326</v>
      </c>
    </row>
    <row r="2" spans="1:13">
      <c r="A2" s="78" t="s">
        <v>4</v>
      </c>
      <c r="B2" s="150">
        <v>140107.29999999999</v>
      </c>
      <c r="C2" s="150">
        <v>167.1</v>
      </c>
      <c r="D2" s="150">
        <v>305120.84000000003</v>
      </c>
      <c r="E2" s="150">
        <v>110.49000000000001</v>
      </c>
      <c r="F2" s="150">
        <f>B2+D2</f>
        <v>445228.14</v>
      </c>
      <c r="G2" s="150">
        <f>C2+E2</f>
        <v>277.59000000000003</v>
      </c>
      <c r="H2" s="101">
        <f>B2/main!$B$15</f>
        <v>4003.065714285714</v>
      </c>
      <c r="I2" s="101">
        <f>C2/main!$B$15</f>
        <v>4.774285714285714</v>
      </c>
      <c r="J2" s="101">
        <f>D2/main!$B$15</f>
        <v>8717.7382857142857</v>
      </c>
      <c r="K2" s="101">
        <f>E2/main!$B$15</f>
        <v>3.156857142857143</v>
      </c>
      <c r="L2" s="101">
        <f>F2/main!$B$15</f>
        <v>12720.804</v>
      </c>
      <c r="M2" s="101">
        <f>G2/main!$B$15</f>
        <v>7.9311428571428584</v>
      </c>
    </row>
    <row r="3" spans="1:13">
      <c r="A3" s="78" t="s">
        <v>5</v>
      </c>
      <c r="B3" s="150">
        <v>174430.07</v>
      </c>
      <c r="C3" s="150">
        <v>167.1</v>
      </c>
      <c r="D3" s="150">
        <v>268458.17</v>
      </c>
      <c r="E3" s="150">
        <v>110.49000000000001</v>
      </c>
      <c r="F3" s="150">
        <f t="shared" ref="F3:F16" si="0">B3+D3</f>
        <v>442888.24</v>
      </c>
      <c r="G3" s="150">
        <f t="shared" ref="G3:G16" si="1">C3+E3</f>
        <v>277.59000000000003</v>
      </c>
      <c r="H3" s="101">
        <f>B3/main!$B$15</f>
        <v>4983.7162857142857</v>
      </c>
      <c r="I3" s="101">
        <f>C3/main!$B$15</f>
        <v>4.774285714285714</v>
      </c>
      <c r="J3" s="101">
        <f>D3/main!$B$15</f>
        <v>7670.2334285714278</v>
      </c>
      <c r="K3" s="101">
        <f>E3/main!$B$15</f>
        <v>3.156857142857143</v>
      </c>
      <c r="L3" s="101">
        <f>F3/main!$B$15</f>
        <v>12653.949714285714</v>
      </c>
      <c r="M3" s="101">
        <f>G3/main!$B$15</f>
        <v>7.9311428571428584</v>
      </c>
    </row>
    <row r="4" spans="1:13">
      <c r="A4" s="78" t="s">
        <v>6</v>
      </c>
      <c r="B4" s="150">
        <v>163826.09</v>
      </c>
      <c r="C4" s="150">
        <v>167.1</v>
      </c>
      <c r="D4" s="150">
        <v>285063.90999999997</v>
      </c>
      <c r="E4" s="150">
        <v>110.49000000000001</v>
      </c>
      <c r="F4" s="150">
        <f t="shared" si="0"/>
        <v>448890</v>
      </c>
      <c r="G4" s="150">
        <f t="shared" si="1"/>
        <v>277.59000000000003</v>
      </c>
      <c r="H4" s="101">
        <f>B4/main!$B$15</f>
        <v>4680.7454285714284</v>
      </c>
      <c r="I4" s="101">
        <f>C4/main!$B$15</f>
        <v>4.774285714285714</v>
      </c>
      <c r="J4" s="101">
        <f>D4/main!$B$15</f>
        <v>8144.6831428571422</v>
      </c>
      <c r="K4" s="101">
        <f>E4/main!$B$15</f>
        <v>3.156857142857143</v>
      </c>
      <c r="L4" s="101">
        <f>F4/main!$B$15</f>
        <v>12825.428571428571</v>
      </c>
      <c r="M4" s="101">
        <f>G4/main!$B$15</f>
        <v>7.9311428571428584</v>
      </c>
    </row>
    <row r="5" spans="1:13">
      <c r="A5" s="78" t="s">
        <v>7</v>
      </c>
      <c r="B5" s="150">
        <v>169307.26</v>
      </c>
      <c r="C5" s="150">
        <v>167.1</v>
      </c>
      <c r="D5" s="150">
        <v>275366.8</v>
      </c>
      <c r="E5" s="150">
        <v>110.49000000000001</v>
      </c>
      <c r="F5" s="150">
        <f t="shared" si="0"/>
        <v>444674.06</v>
      </c>
      <c r="G5" s="150">
        <f t="shared" si="1"/>
        <v>277.59000000000003</v>
      </c>
      <c r="H5" s="101">
        <f>B5/main!$B$15</f>
        <v>4837.3502857142857</v>
      </c>
      <c r="I5" s="101">
        <f>C5/main!$B$15</f>
        <v>4.774285714285714</v>
      </c>
      <c r="J5" s="101">
        <f>D5/main!$B$15</f>
        <v>7867.6228571428564</v>
      </c>
      <c r="K5" s="101">
        <f>E5/main!$B$15</f>
        <v>3.156857142857143</v>
      </c>
      <c r="L5" s="101">
        <f>F5/main!$B$15</f>
        <v>12704.973142857143</v>
      </c>
      <c r="M5" s="101">
        <f>G5/main!$B$15</f>
        <v>7.9311428571428584</v>
      </c>
    </row>
    <row r="6" spans="1:13">
      <c r="A6" s="78" t="s">
        <v>66</v>
      </c>
      <c r="B6" s="150">
        <v>179705.97</v>
      </c>
      <c r="C6" s="150">
        <v>167.1</v>
      </c>
      <c r="D6" s="150">
        <v>264934.34000000003</v>
      </c>
      <c r="E6" s="150">
        <v>110.49000000000001</v>
      </c>
      <c r="F6" s="150">
        <f t="shared" si="0"/>
        <v>444640.31000000006</v>
      </c>
      <c r="G6" s="150">
        <f t="shared" si="1"/>
        <v>277.59000000000003</v>
      </c>
      <c r="H6" s="101">
        <f>B6/main!$B$15</f>
        <v>5134.4562857142855</v>
      </c>
      <c r="I6" s="101">
        <f>C6/main!$B$15</f>
        <v>4.774285714285714</v>
      </c>
      <c r="J6" s="101">
        <f>D6/main!$B$15</f>
        <v>7569.5525714285723</v>
      </c>
      <c r="K6" s="101">
        <f>E6/main!$B$15</f>
        <v>3.156857142857143</v>
      </c>
      <c r="L6" s="101">
        <f>F6/main!$B$15</f>
        <v>12704.008857142859</v>
      </c>
      <c r="M6" s="101">
        <f>G6/main!$B$15</f>
        <v>7.9311428571428584</v>
      </c>
    </row>
    <row r="7" spans="1:13">
      <c r="A7" s="78" t="s">
        <v>68</v>
      </c>
      <c r="B7" s="150">
        <v>182409.15</v>
      </c>
      <c r="C7" s="150">
        <v>167.1</v>
      </c>
      <c r="D7" s="150">
        <v>274911.8</v>
      </c>
      <c r="E7" s="150">
        <v>110.49000000000001</v>
      </c>
      <c r="F7" s="150">
        <f t="shared" si="0"/>
        <v>457320.94999999995</v>
      </c>
      <c r="G7" s="150">
        <f t="shared" si="1"/>
        <v>277.59000000000003</v>
      </c>
      <c r="H7" s="101">
        <f>B7/main!$B$15</f>
        <v>5211.6899999999996</v>
      </c>
      <c r="I7" s="101">
        <f>C7/main!$B$15</f>
        <v>4.774285714285714</v>
      </c>
      <c r="J7" s="101">
        <f>D7/main!$B$15</f>
        <v>7854.6228571428564</v>
      </c>
      <c r="K7" s="101">
        <f>E7/main!$B$15</f>
        <v>3.156857142857143</v>
      </c>
      <c r="L7" s="101">
        <f>F7/main!$B$15</f>
        <v>13066.312857142855</v>
      </c>
      <c r="M7" s="101">
        <f>G7/main!$B$15</f>
        <v>7.9311428571428584</v>
      </c>
    </row>
    <row r="8" spans="1:13">
      <c r="A8" s="78" t="s">
        <v>69</v>
      </c>
      <c r="B8" s="150">
        <v>201014.53</v>
      </c>
      <c r="C8" s="150">
        <v>167.1</v>
      </c>
      <c r="D8" s="150">
        <v>245149.63</v>
      </c>
      <c r="E8" s="150">
        <v>110.49000000000001</v>
      </c>
      <c r="F8" s="150">
        <f t="shared" si="0"/>
        <v>446164.16000000003</v>
      </c>
      <c r="G8" s="150">
        <f t="shared" si="1"/>
        <v>277.59000000000003</v>
      </c>
      <c r="H8" s="101">
        <f>B8/main!$B$15</f>
        <v>5743.2722857142853</v>
      </c>
      <c r="I8" s="101">
        <f>C8/main!$B$15</f>
        <v>4.774285714285714</v>
      </c>
      <c r="J8" s="101">
        <f>D8/main!$B$15</f>
        <v>7004.2751428571428</v>
      </c>
      <c r="K8" s="101">
        <f>E8/main!$B$15</f>
        <v>3.156857142857143</v>
      </c>
      <c r="L8" s="101">
        <f>F8/main!$B$15</f>
        <v>12747.54742857143</v>
      </c>
      <c r="M8" s="101">
        <f>G8/main!$B$15</f>
        <v>7.9311428571428584</v>
      </c>
    </row>
    <row r="9" spans="1:13">
      <c r="A9" s="78" t="s">
        <v>70</v>
      </c>
      <c r="B9" s="150">
        <v>204157.18</v>
      </c>
      <c r="C9" s="150">
        <v>167.1</v>
      </c>
      <c r="D9" s="150">
        <v>253727.67</v>
      </c>
      <c r="E9" s="150">
        <v>110.49000000000001</v>
      </c>
      <c r="F9" s="150">
        <f t="shared" si="0"/>
        <v>457884.85</v>
      </c>
      <c r="G9" s="150">
        <f t="shared" si="1"/>
        <v>277.59000000000003</v>
      </c>
      <c r="H9" s="101">
        <f>B9/main!$B$15</f>
        <v>5833.0622857142853</v>
      </c>
      <c r="I9" s="101">
        <f>C9/main!$B$15</f>
        <v>4.774285714285714</v>
      </c>
      <c r="J9" s="101">
        <f>D9/main!$B$15</f>
        <v>7249.3620000000001</v>
      </c>
      <c r="K9" s="101">
        <f>E9/main!$B$15</f>
        <v>3.156857142857143</v>
      </c>
      <c r="L9" s="101">
        <f>F9/main!$B$15</f>
        <v>13082.424285714285</v>
      </c>
      <c r="M9" s="101">
        <f>G9/main!$B$15</f>
        <v>7.9311428571428584</v>
      </c>
    </row>
    <row r="10" spans="1:13">
      <c r="A10" s="78" t="s">
        <v>71</v>
      </c>
      <c r="B10" s="150">
        <v>211804.04</v>
      </c>
      <c r="C10" s="150">
        <v>167.1</v>
      </c>
      <c r="D10" s="150">
        <v>247006.98</v>
      </c>
      <c r="E10" s="150">
        <v>110.49000000000001</v>
      </c>
      <c r="F10" s="150">
        <f t="shared" si="0"/>
        <v>458811.02</v>
      </c>
      <c r="G10" s="150">
        <f t="shared" si="1"/>
        <v>277.59000000000003</v>
      </c>
      <c r="H10" s="101">
        <f>B10/main!$B$15</f>
        <v>6051.5439999999999</v>
      </c>
      <c r="I10" s="101">
        <f>C10/main!$B$15</f>
        <v>4.774285714285714</v>
      </c>
      <c r="J10" s="101">
        <f>D10/main!$B$15</f>
        <v>7057.3422857142859</v>
      </c>
      <c r="K10" s="101">
        <f>E10/main!$B$15</f>
        <v>3.156857142857143</v>
      </c>
      <c r="L10" s="101">
        <f>F10/main!$B$15</f>
        <v>13108.886285714287</v>
      </c>
      <c r="M10" s="101">
        <f>G10/main!$B$15</f>
        <v>7.9311428571428584</v>
      </c>
    </row>
    <row r="11" spans="1:13">
      <c r="A11" s="78" t="s">
        <v>1255</v>
      </c>
      <c r="B11" s="150">
        <v>264717.40000000002</v>
      </c>
      <c r="C11" s="150">
        <v>167.1</v>
      </c>
      <c r="D11" s="150">
        <v>205637.67</v>
      </c>
      <c r="E11" s="150">
        <v>110.49000000000001</v>
      </c>
      <c r="F11" s="150">
        <f t="shared" si="0"/>
        <v>470355.07000000007</v>
      </c>
      <c r="G11" s="150">
        <f t="shared" si="1"/>
        <v>277.59000000000003</v>
      </c>
      <c r="H11" s="101">
        <f>B11/main!$B$15</f>
        <v>7563.3542857142866</v>
      </c>
      <c r="I11" s="101">
        <f>C11/main!$B$15</f>
        <v>4.774285714285714</v>
      </c>
      <c r="J11" s="101">
        <f>D11/main!$B$15</f>
        <v>5875.3620000000001</v>
      </c>
      <c r="K11" s="101">
        <f>E11/main!$B$15</f>
        <v>3.156857142857143</v>
      </c>
      <c r="L11" s="101">
        <f>F11/main!$B$15</f>
        <v>13438.716285714288</v>
      </c>
      <c r="M11" s="101">
        <f>G11/main!$B$15</f>
        <v>7.9311428571428584</v>
      </c>
    </row>
    <row r="12" spans="1:13">
      <c r="A12" s="78" t="s">
        <v>1256</v>
      </c>
      <c r="B12" s="150">
        <v>269495.01</v>
      </c>
      <c r="C12" s="150">
        <v>167.1</v>
      </c>
      <c r="D12" s="150">
        <v>212997.42</v>
      </c>
      <c r="E12" s="150">
        <v>110.49000000000001</v>
      </c>
      <c r="F12" s="150">
        <f t="shared" si="0"/>
        <v>482492.43000000005</v>
      </c>
      <c r="G12" s="150">
        <f t="shared" si="1"/>
        <v>277.59000000000003</v>
      </c>
      <c r="H12" s="101">
        <f>B12/main!$B$15</f>
        <v>7699.8574285714285</v>
      </c>
      <c r="I12" s="101">
        <f>C12/main!$B$15</f>
        <v>4.774285714285714</v>
      </c>
      <c r="J12" s="101">
        <f>D12/main!$B$15</f>
        <v>6085.640571428572</v>
      </c>
      <c r="K12" s="101">
        <f>E12/main!$B$15</f>
        <v>3.156857142857143</v>
      </c>
      <c r="L12" s="101">
        <f>F12/main!$B$15</f>
        <v>13785.498000000001</v>
      </c>
      <c r="M12" s="101">
        <f>G12/main!$B$15</f>
        <v>7.9311428571428584</v>
      </c>
    </row>
    <row r="13" spans="1:13">
      <c r="A13" s="78" t="s">
        <v>1257</v>
      </c>
      <c r="B13" s="150">
        <v>270093.94</v>
      </c>
      <c r="C13" s="150">
        <v>167.1</v>
      </c>
      <c r="D13" s="150">
        <v>207181.61</v>
      </c>
      <c r="E13" s="150">
        <v>110.49000000000001</v>
      </c>
      <c r="F13" s="150">
        <f t="shared" si="0"/>
        <v>477275.55</v>
      </c>
      <c r="G13" s="150">
        <f t="shared" si="1"/>
        <v>277.59000000000003</v>
      </c>
      <c r="H13" s="101">
        <f>B13/main!$B$15</f>
        <v>7716.969714285714</v>
      </c>
      <c r="I13" s="101">
        <f>C13/main!$B$15</f>
        <v>4.774285714285714</v>
      </c>
      <c r="J13" s="101">
        <f>D13/main!$B$15</f>
        <v>5919.4745714285709</v>
      </c>
      <c r="K13" s="101">
        <f>E13/main!$B$15</f>
        <v>3.156857142857143</v>
      </c>
      <c r="L13" s="101">
        <f>F13/main!$B$15</f>
        <v>13636.444285714286</v>
      </c>
      <c r="M13" s="101">
        <f>G13/main!$B$15</f>
        <v>7.9311428571428584</v>
      </c>
    </row>
    <row r="14" spans="1:13">
      <c r="A14" s="78" t="s">
        <v>1258</v>
      </c>
      <c r="B14" s="150">
        <v>267088.34999999998</v>
      </c>
      <c r="C14" s="150">
        <v>167.1</v>
      </c>
      <c r="D14" s="150">
        <v>217807.69</v>
      </c>
      <c r="E14" s="150">
        <v>110.49000000000001</v>
      </c>
      <c r="F14" s="150">
        <f t="shared" si="0"/>
        <v>484896.04</v>
      </c>
      <c r="G14" s="150">
        <f t="shared" si="1"/>
        <v>277.59000000000003</v>
      </c>
      <c r="H14" s="101">
        <f>B14/main!$B$15</f>
        <v>7631.0957142857133</v>
      </c>
      <c r="I14" s="101">
        <f>C14/main!$B$15</f>
        <v>4.774285714285714</v>
      </c>
      <c r="J14" s="101">
        <f>D14/main!$B$15</f>
        <v>6223.0768571428571</v>
      </c>
      <c r="K14" s="101">
        <f>E14/main!$B$15</f>
        <v>3.156857142857143</v>
      </c>
      <c r="L14" s="101">
        <f>F14/main!$B$15</f>
        <v>13854.172571428571</v>
      </c>
      <c r="M14" s="101">
        <f>G14/main!$B$15</f>
        <v>7.9311428571428584</v>
      </c>
    </row>
    <row r="15" spans="1:13">
      <c r="A15" s="78" t="s">
        <v>1259</v>
      </c>
      <c r="B15" s="150">
        <v>291849.8</v>
      </c>
      <c r="C15" s="150">
        <v>167.1</v>
      </c>
      <c r="D15" s="150">
        <v>188454.03</v>
      </c>
      <c r="E15" s="150">
        <v>110.49000000000001</v>
      </c>
      <c r="F15" s="150">
        <f t="shared" si="0"/>
        <v>480303.82999999996</v>
      </c>
      <c r="G15" s="150">
        <f t="shared" si="1"/>
        <v>277.59000000000003</v>
      </c>
      <c r="H15" s="101">
        <f>B15/main!$B$15</f>
        <v>8338.5657142857144</v>
      </c>
      <c r="I15" s="101">
        <f>C15/main!$B$15</f>
        <v>4.774285714285714</v>
      </c>
      <c r="J15" s="101">
        <f>D15/main!$B$15</f>
        <v>5384.4008571428567</v>
      </c>
      <c r="K15" s="101">
        <f>E15/main!$B$15</f>
        <v>3.156857142857143</v>
      </c>
      <c r="L15" s="101">
        <f>F15/main!$B$15</f>
        <v>13722.966571428571</v>
      </c>
      <c r="M15" s="101">
        <f>G15/main!$B$15</f>
        <v>7.9311428571428584</v>
      </c>
    </row>
    <row r="16" spans="1:13">
      <c r="A16" s="78" t="s">
        <v>1260</v>
      </c>
      <c r="B16" s="150">
        <v>307014.3</v>
      </c>
      <c r="C16" s="150">
        <v>167.1</v>
      </c>
      <c r="D16" s="150">
        <v>182095.23</v>
      </c>
      <c r="E16" s="150">
        <v>110.49000000000001</v>
      </c>
      <c r="F16" s="150">
        <f t="shared" si="0"/>
        <v>489109.53</v>
      </c>
      <c r="G16" s="150">
        <f t="shared" si="1"/>
        <v>277.59000000000003</v>
      </c>
      <c r="H16" s="101">
        <f>B16/main!$B$15</f>
        <v>8771.8371428571427</v>
      </c>
      <c r="I16" s="101">
        <f>C16/main!$B$15</f>
        <v>4.774285714285714</v>
      </c>
      <c r="J16" s="101">
        <f>D16/main!$B$15</f>
        <v>5202.7208571428573</v>
      </c>
      <c r="K16" s="101">
        <f>E16/main!$B$15</f>
        <v>3.156857142857143</v>
      </c>
      <c r="L16" s="101">
        <f>F16/main!$B$15</f>
        <v>13974.558000000001</v>
      </c>
      <c r="M16" s="101">
        <f>G16/main!$B$15</f>
        <v>7.9311428571428584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12"/>
  <sheetViews>
    <sheetView zoomScale="90" zoomScaleNormal="90" workbookViewId="0">
      <selection activeCell="V3" sqref="V3"/>
    </sheetView>
  </sheetViews>
  <sheetFormatPr defaultColWidth="9.125" defaultRowHeight="14.25"/>
  <cols>
    <col min="1" max="1" width="11.375" style="1" bestFit="1" customWidth="1"/>
    <col min="2" max="2" width="12.25" style="1" bestFit="1" customWidth="1"/>
    <col min="3" max="17" width="11" style="1" customWidth="1"/>
    <col min="18" max="16384" width="9.125" style="1"/>
  </cols>
  <sheetData>
    <row r="1" spans="1:17" ht="15">
      <c r="A1" s="5" t="s">
        <v>2</v>
      </c>
      <c r="B1" s="5" t="s">
        <v>63</v>
      </c>
      <c r="C1" s="5" t="s">
        <v>4</v>
      </c>
      <c r="D1" s="5" t="s">
        <v>5</v>
      </c>
      <c r="E1" s="5" t="s">
        <v>6</v>
      </c>
      <c r="F1" s="5" t="s">
        <v>7</v>
      </c>
      <c r="G1" s="5" t="s">
        <v>66</v>
      </c>
      <c r="H1" s="5" t="s">
        <v>68</v>
      </c>
      <c r="I1" s="5" t="s">
        <v>69</v>
      </c>
      <c r="J1" s="5" t="s">
        <v>70</v>
      </c>
      <c r="K1" s="5" t="s">
        <v>71</v>
      </c>
      <c r="L1" s="5" t="s">
        <v>1255</v>
      </c>
      <c r="M1" s="5" t="s">
        <v>1256</v>
      </c>
      <c r="N1" s="5" t="s">
        <v>1257</v>
      </c>
      <c r="O1" s="5" t="s">
        <v>1258</v>
      </c>
      <c r="P1" s="5" t="s">
        <v>1259</v>
      </c>
      <c r="Q1" s="5" t="s">
        <v>1260</v>
      </c>
    </row>
    <row r="2" spans="1:17" ht="15">
      <c r="A2" s="5" t="s">
        <v>12</v>
      </c>
      <c r="B2" s="18">
        <v>21931</v>
      </c>
      <c r="C2" s="142">
        <f>regionShares_!B3*'initCapacity(k,b)_'!$B2</f>
        <v>0</v>
      </c>
      <c r="D2" s="142">
        <f>regionShares_!C3*'initCapacity(k,b)_'!$B2</f>
        <v>4079.1660000000002</v>
      </c>
      <c r="E2" s="142">
        <f>regionShares_!D3*'initCapacity(k,b)_'!$B2</f>
        <v>1315.86</v>
      </c>
      <c r="F2" s="142">
        <f>regionShares_!E3*'initCapacity(k,b)_'!$B2</f>
        <v>3925.6489999999999</v>
      </c>
      <c r="G2" s="142">
        <f>regionShares_!F3*'initCapacity(k,b)_'!$B2</f>
        <v>1096.55</v>
      </c>
      <c r="H2" s="142">
        <f>regionShares_!G3*'initCapacity(k,b)_'!$B2</f>
        <v>0</v>
      </c>
      <c r="I2" s="142">
        <f>regionShares_!H3*'initCapacity(k,b)_'!$B2</f>
        <v>3399.3049999999998</v>
      </c>
      <c r="J2" s="142">
        <f>regionShares_!I3*'initCapacity(k,b)_'!$B2</f>
        <v>87.724000000000004</v>
      </c>
      <c r="K2" s="142">
        <f>regionShares_!J3*'initCapacity(k,b)_'!$B2</f>
        <v>0</v>
      </c>
      <c r="L2" s="142">
        <f>regionShares_!K3*'initCapacity(k,b)_'!$B2</f>
        <v>7544.2639999999992</v>
      </c>
      <c r="M2" s="142">
        <f>regionShares_!L3*'initCapacity(k,b)_'!$B2</f>
        <v>482.48199999999997</v>
      </c>
      <c r="N2" s="142">
        <f>regionShares_!M3*'initCapacity(k,b)_'!$B2</f>
        <v>0</v>
      </c>
      <c r="O2" s="142">
        <f>regionShares_!N3*'initCapacity(k,b)_'!$B2</f>
        <v>0</v>
      </c>
      <c r="P2" s="142">
        <f>regionShares_!O3*'initCapacity(k,b)_'!$B2</f>
        <v>0</v>
      </c>
      <c r="Q2" s="142">
        <f>regionShares_!P3*'initCapacity(k,b)_'!$B2</f>
        <v>0</v>
      </c>
    </row>
    <row r="3" spans="1:17" ht="15">
      <c r="A3" s="5" t="s">
        <v>13</v>
      </c>
      <c r="B3" s="18">
        <v>24663</v>
      </c>
      <c r="C3" s="142">
        <f>regionShares_!B4*'initCapacity(k,b)_'!$B3</f>
        <v>5425.86</v>
      </c>
      <c r="D3" s="142">
        <f>regionShares_!C4*'initCapacity(k,b)_'!$B3</f>
        <v>3946.08</v>
      </c>
      <c r="E3" s="142">
        <f>regionShares_!D4*'initCapacity(k,b)_'!$B3</f>
        <v>5820.4679999999998</v>
      </c>
      <c r="F3" s="142">
        <f>regionShares_!E4*'initCapacity(k,b)_'!$B3</f>
        <v>1800.3990000000003</v>
      </c>
      <c r="G3" s="142">
        <f>regionShares_!F4*'initCapacity(k,b)_'!$B3</f>
        <v>1134.498</v>
      </c>
      <c r="H3" s="142">
        <f>regionShares_!G4*'initCapacity(k,b)_'!$B3</f>
        <v>986.52</v>
      </c>
      <c r="I3" s="142">
        <f>regionShares_!H4*'initCapacity(k,b)_'!$B3</f>
        <v>3822.7650000000008</v>
      </c>
      <c r="J3" s="142">
        <f>regionShares_!I4*'initCapacity(k,b)_'!$B3</f>
        <v>24.663</v>
      </c>
      <c r="K3" s="142">
        <f>regionShares_!J4*'initCapacity(k,b)_'!$B3</f>
        <v>49.326000000000001</v>
      </c>
      <c r="L3" s="142">
        <f>regionShares_!K4*'initCapacity(k,b)_'!$B3</f>
        <v>1282.4759999999999</v>
      </c>
      <c r="M3" s="142">
        <f>regionShares_!L4*'initCapacity(k,b)_'!$B3</f>
        <v>24.663</v>
      </c>
      <c r="N3" s="142">
        <f>regionShares_!M4*'initCapacity(k,b)_'!$B3</f>
        <v>0</v>
      </c>
      <c r="O3" s="142">
        <f>regionShares_!N4*'initCapacity(k,b)_'!$B3</f>
        <v>147.97800000000001</v>
      </c>
      <c r="P3" s="142">
        <f>regionShares_!O4*'initCapacity(k,b)_'!$B3</f>
        <v>197.304</v>
      </c>
      <c r="Q3" s="142">
        <f>regionShares_!P4*'initCapacity(k,b)_'!$B3</f>
        <v>0</v>
      </c>
    </row>
    <row r="4" spans="1:17" ht="15">
      <c r="A4" s="5" t="s">
        <v>14</v>
      </c>
      <c r="B4" s="104">
        <v>2128</v>
      </c>
      <c r="C4" s="142">
        <f>regionShares_!B5*'initCapacity(k,b)_'!$B4</f>
        <v>397.93600000000004</v>
      </c>
      <c r="D4" s="142">
        <f>regionShares_!C5*'initCapacity(k,b)_'!$B4</f>
        <v>157.47199999999998</v>
      </c>
      <c r="E4" s="142">
        <f>regionShares_!D5*'initCapacity(k,b)_'!$B4</f>
        <v>278.76800000000003</v>
      </c>
      <c r="F4" s="142">
        <f>regionShares_!E5*'initCapacity(k,b)_'!$B4</f>
        <v>238.33600000000001</v>
      </c>
      <c r="G4" s="142">
        <f>regionShares_!F5*'initCapacity(k,b)_'!$B4</f>
        <v>189.392</v>
      </c>
      <c r="H4" s="142">
        <f>regionShares_!G5*'initCapacity(k,b)_'!$B4</f>
        <v>48.944000000000003</v>
      </c>
      <c r="I4" s="142">
        <f>regionShares_!H5*'initCapacity(k,b)_'!$B4</f>
        <v>195.77600000000004</v>
      </c>
      <c r="J4" s="142">
        <f>regionShares_!I5*'initCapacity(k,b)_'!$B4</f>
        <v>140.44800000000001</v>
      </c>
      <c r="K4" s="142">
        <f>regionShares_!J5*'initCapacity(k,b)_'!$B4</f>
        <v>93.631999999999991</v>
      </c>
      <c r="L4" s="142">
        <f>regionShares_!K5*'initCapacity(k,b)_'!$B4</f>
        <v>148.96</v>
      </c>
      <c r="M4" s="142">
        <f>regionShares_!L5*'initCapacity(k,b)_'!$B4</f>
        <v>72.352000000000004</v>
      </c>
      <c r="N4" s="142">
        <f>regionShares_!M5*'initCapacity(k,b)_'!$B4</f>
        <v>46.815999999999995</v>
      </c>
      <c r="O4" s="142">
        <f>regionShares_!N5*'initCapacity(k,b)_'!$B4</f>
        <v>72.352000000000004</v>
      </c>
      <c r="P4" s="142">
        <f>regionShares_!O5*'initCapacity(k,b)_'!$B4</f>
        <v>38.304000000000002</v>
      </c>
      <c r="Q4" s="142">
        <f>regionShares_!P5*'initCapacity(k,b)_'!$B4</f>
        <v>8.5120000000000005</v>
      </c>
    </row>
    <row r="5" spans="1:17" ht="15">
      <c r="A5" s="5" t="s">
        <v>15</v>
      </c>
      <c r="B5" s="18">
        <v>1734</v>
      </c>
      <c r="C5" s="142">
        <f>regionShares_!B6*'initCapacity(k,b)_'!$B5</f>
        <v>0</v>
      </c>
      <c r="D5" s="142">
        <f>regionShares_!C6*'initCapacity(k,b)_'!$B5</f>
        <v>31.211999999999996</v>
      </c>
      <c r="E5" s="142">
        <f>regionShares_!D6*'initCapacity(k,b)_'!$B5</f>
        <v>0</v>
      </c>
      <c r="F5" s="142">
        <f>regionShares_!E6*'initCapacity(k,b)_'!$B5</f>
        <v>1309.17</v>
      </c>
      <c r="G5" s="142">
        <f>regionShares_!F6*'initCapacity(k,b)_'!$B5</f>
        <v>393.61799999999999</v>
      </c>
      <c r="H5" s="142">
        <f>regionShares_!G6*'initCapacity(k,b)_'!$B5</f>
        <v>0</v>
      </c>
      <c r="I5" s="142">
        <f>regionShares_!H6*'initCapacity(k,b)_'!$B5</f>
        <v>0</v>
      </c>
      <c r="J5" s="142">
        <f>regionShares_!I6*'initCapacity(k,b)_'!$B5</f>
        <v>0</v>
      </c>
      <c r="K5" s="142">
        <f>regionShares_!J6*'initCapacity(k,b)_'!$B5</f>
        <v>0</v>
      </c>
      <c r="L5" s="142">
        <f>regionShares_!K6*'initCapacity(k,b)_'!$B5</f>
        <v>0</v>
      </c>
      <c r="M5" s="142">
        <f>regionShares_!L6*'initCapacity(k,b)_'!$B5</f>
        <v>0</v>
      </c>
      <c r="N5" s="142">
        <f>regionShares_!M6*'initCapacity(k,b)_'!$B5</f>
        <v>0</v>
      </c>
      <c r="O5" s="142">
        <f>regionShares_!N6*'initCapacity(k,b)_'!$B5</f>
        <v>0</v>
      </c>
      <c r="P5" s="142">
        <f>regionShares_!O6*'initCapacity(k,b)_'!$B5</f>
        <v>0</v>
      </c>
      <c r="Q5" s="142">
        <f>regionShares_!P6*'initCapacity(k,b)_'!$B5</f>
        <v>0</v>
      </c>
    </row>
    <row r="6" spans="1:17" ht="15">
      <c r="A6" s="5" t="s">
        <v>16</v>
      </c>
      <c r="B6" s="18">
        <v>8340</v>
      </c>
      <c r="C6" s="142">
        <f>regionShares_!B7*'initCapacity(k,b)_'!$B6</f>
        <v>0</v>
      </c>
      <c r="D6" s="142">
        <f>regionShares_!C7*'initCapacity(k,b)_'!$B6</f>
        <v>58.38</v>
      </c>
      <c r="E6" s="142">
        <f>regionShares_!D7*'initCapacity(k,b)_'!$B6</f>
        <v>275.22000000000003</v>
      </c>
      <c r="F6" s="142">
        <f>regionShares_!E7*'initCapacity(k,b)_'!$B6</f>
        <v>141.78</v>
      </c>
      <c r="G6" s="142">
        <f>regionShares_!F7*'initCapacity(k,b)_'!$B6</f>
        <v>133.44</v>
      </c>
      <c r="H6" s="142">
        <f>regionShares_!G7*'initCapacity(k,b)_'!$B6</f>
        <v>208.5</v>
      </c>
      <c r="I6" s="142">
        <f>regionShares_!H7*'initCapacity(k,b)_'!$B6</f>
        <v>767.28</v>
      </c>
      <c r="J6" s="142">
        <f>regionShares_!I7*'initCapacity(k,b)_'!$B6</f>
        <v>158.46000000000004</v>
      </c>
      <c r="K6" s="142">
        <f>regionShares_!J7*'initCapacity(k,b)_'!$B6</f>
        <v>91.74</v>
      </c>
      <c r="L6" s="142">
        <f>regionShares_!K7*'initCapacity(k,b)_'!$B6</f>
        <v>859.0200000000001</v>
      </c>
      <c r="M6" s="142">
        <f>regionShares_!L7*'initCapacity(k,b)_'!$B6</f>
        <v>2168.4000000000005</v>
      </c>
      <c r="N6" s="142">
        <f>regionShares_!M7*'initCapacity(k,b)_'!$B6</f>
        <v>1009.14</v>
      </c>
      <c r="O6" s="142">
        <f>regionShares_!N7*'initCapacity(k,b)_'!$B6</f>
        <v>850.68000000000006</v>
      </c>
      <c r="P6" s="142">
        <f>regionShares_!O7*'initCapacity(k,b)_'!$B6</f>
        <v>1459.5000000000002</v>
      </c>
      <c r="Q6" s="142">
        <f>regionShares_!P7*'initCapacity(k,b)_'!$B6</f>
        <v>158.46000000000004</v>
      </c>
    </row>
    <row r="7" spans="1:17" ht="15">
      <c r="A7" s="5" t="s">
        <v>17</v>
      </c>
      <c r="B7" s="18">
        <v>23863</v>
      </c>
      <c r="C7" s="142">
        <f>regionShares_!B8*'initCapacity(k,b)_'!$B7</f>
        <v>0</v>
      </c>
      <c r="D7" s="142">
        <f>regionShares_!C8*'initCapacity(k,b)_'!$B7</f>
        <v>167.041</v>
      </c>
      <c r="E7" s="142">
        <f>regionShares_!D8*'initCapacity(k,b)_'!$B7</f>
        <v>787.47900000000004</v>
      </c>
      <c r="F7" s="142">
        <f>regionShares_!E8*'initCapacity(k,b)_'!$B7</f>
        <v>405.67100000000005</v>
      </c>
      <c r="G7" s="142">
        <f>regionShares_!F8*'initCapacity(k,b)_'!$B7</f>
        <v>381.80799999999999</v>
      </c>
      <c r="H7" s="142">
        <f>regionShares_!G8*'initCapacity(k,b)_'!$B7</f>
        <v>596.57500000000005</v>
      </c>
      <c r="I7" s="142">
        <f>regionShares_!H8*'initCapacity(k,b)_'!$B7</f>
        <v>2195.3960000000002</v>
      </c>
      <c r="J7" s="142">
        <f>regionShares_!I8*'initCapacity(k,b)_'!$B7</f>
        <v>453.39700000000005</v>
      </c>
      <c r="K7" s="142">
        <f>regionShares_!J8*'initCapacity(k,b)_'!$B7</f>
        <v>262.49299999999999</v>
      </c>
      <c r="L7" s="142">
        <f>regionShares_!K8*'initCapacity(k,b)_'!$B7</f>
        <v>3436.2720000000004</v>
      </c>
      <c r="M7" s="142">
        <f>regionShares_!L8*'initCapacity(k,b)_'!$B7</f>
        <v>6204.3800000000019</v>
      </c>
      <c r="N7" s="142">
        <f>regionShares_!M8*'initCapacity(k,b)_'!$B7</f>
        <v>2887.4229999999998</v>
      </c>
      <c r="O7" s="142">
        <f>regionShares_!N8*'initCapacity(k,b)_'!$B7</f>
        <v>2434.0260000000003</v>
      </c>
      <c r="P7" s="142">
        <f>regionShares_!O8*'initCapacity(k,b)_'!$B7</f>
        <v>3197.6420000000003</v>
      </c>
      <c r="Q7" s="142">
        <f>regionShares_!P8*'initCapacity(k,b)_'!$B7</f>
        <v>453.39700000000005</v>
      </c>
    </row>
    <row r="8" spans="1:17" ht="15">
      <c r="A8" s="5" t="s">
        <v>18</v>
      </c>
      <c r="B8" s="18">
        <v>12864</v>
      </c>
      <c r="C8" s="142">
        <f>regionShares_!B9*'initCapacity(k,b)_'!$B8</f>
        <v>1762.3680000000002</v>
      </c>
      <c r="D8" s="142">
        <f>regionShares_!C9*'initCapacity(k,b)_'!$B8</f>
        <v>3357.5040000000008</v>
      </c>
      <c r="E8" s="142">
        <f>regionShares_!D9*'initCapacity(k,b)_'!$B8</f>
        <v>475.96799999999996</v>
      </c>
      <c r="F8" s="142">
        <f>regionShares_!E9*'initCapacity(k,b)_'!$B8</f>
        <v>3408.96</v>
      </c>
      <c r="G8" s="142">
        <f>regionShares_!F9*'initCapacity(k,b)_'!$B8</f>
        <v>656.06399999999996</v>
      </c>
      <c r="H8" s="142">
        <f>regionShares_!G9*'initCapacity(k,b)_'!$B8</f>
        <v>0</v>
      </c>
      <c r="I8" s="142">
        <f>regionShares_!H9*'initCapacity(k,b)_'!$B8</f>
        <v>643.20000000000005</v>
      </c>
      <c r="J8" s="142">
        <f>regionShares_!I9*'initCapacity(k,b)_'!$B8</f>
        <v>475.96800000000007</v>
      </c>
      <c r="K8" s="142">
        <f>regionShares_!J9*'initCapacity(k,b)_'!$B8</f>
        <v>385.91999999999996</v>
      </c>
      <c r="L8" s="142">
        <f>regionShares_!K9*'initCapacity(k,b)_'!$B8</f>
        <v>1093.44</v>
      </c>
      <c r="M8" s="142">
        <f>regionShares_!L9*'initCapacity(k,b)_'!$B8</f>
        <v>398.78399999999999</v>
      </c>
      <c r="N8" s="142">
        <f>regionShares_!M9*'initCapacity(k,b)_'!$B8</f>
        <v>90.048000000000002</v>
      </c>
      <c r="O8" s="142">
        <f>regionShares_!N9*'initCapacity(k,b)_'!$B8</f>
        <v>64.320000000000007</v>
      </c>
      <c r="P8" s="142">
        <f>regionShares_!O9*'initCapacity(k,b)_'!$B8</f>
        <v>0</v>
      </c>
      <c r="Q8" s="142">
        <f>regionShares_!P9*'initCapacity(k,b)_'!$B8</f>
        <v>51.456000000000003</v>
      </c>
    </row>
    <row r="9" spans="1:17" ht="15">
      <c r="A9" s="5" t="s">
        <v>19</v>
      </c>
      <c r="B9" s="18">
        <v>19882</v>
      </c>
      <c r="C9" s="142">
        <f>regionShares_!B10*'initCapacity(k,b)_'!$B9</f>
        <v>489.09719999999999</v>
      </c>
      <c r="D9" s="142">
        <f>regionShares_!C10*'initCapacity(k,b)_'!$B9</f>
        <v>620.3184</v>
      </c>
      <c r="E9" s="142">
        <f>regionShares_!D10*'initCapacity(k,b)_'!$B9</f>
        <v>1918.6130000000003</v>
      </c>
      <c r="F9" s="142">
        <f>regionShares_!E10*'initCapacity(k,b)_'!$B9</f>
        <v>1564.7134000000001</v>
      </c>
      <c r="G9" s="142">
        <f>regionShares_!F10*'initCapacity(k,b)_'!$B9</f>
        <v>2055.7988</v>
      </c>
      <c r="H9" s="142">
        <f>regionShares_!G10*'initCapacity(k,b)_'!$B9</f>
        <v>451.32140000000004</v>
      </c>
      <c r="I9" s="142">
        <f>regionShares_!H10*'initCapacity(k,b)_'!$B9</f>
        <v>1186.9554000000003</v>
      </c>
      <c r="J9" s="142">
        <f>regionShares_!I10*'initCapacity(k,b)_'!$B9</f>
        <v>3407.7748000000001</v>
      </c>
      <c r="K9" s="142">
        <f>regionShares_!J10*'initCapacity(k,b)_'!$B9</f>
        <v>2075.6807999999996</v>
      </c>
      <c r="L9" s="142">
        <f>regionShares_!K10*'initCapacity(k,b)_'!$B9</f>
        <v>1916.6248000000003</v>
      </c>
      <c r="M9" s="142">
        <f>regionShares_!L10*'initCapacity(k,b)_'!$B9</f>
        <v>697.85820000000001</v>
      </c>
      <c r="N9" s="142">
        <f>regionShares_!M10*'initCapacity(k,b)_'!$B9</f>
        <v>1019.9466</v>
      </c>
      <c r="O9" s="142">
        <f>regionShares_!N10*'initCapacity(k,b)_'!$B9</f>
        <v>1715.8166000000001</v>
      </c>
      <c r="P9" s="142">
        <f>regionShares_!O10*'initCapacity(k,b)_'!$B9</f>
        <v>453.30959999999999</v>
      </c>
      <c r="Q9" s="142">
        <f>regionShares_!P10*'initCapacity(k,b)_'!$B9</f>
        <v>308.17099999999999</v>
      </c>
    </row>
    <row r="10" spans="1:17" ht="15">
      <c r="A10" s="5" t="s">
        <v>20</v>
      </c>
      <c r="B10" s="18">
        <v>0</v>
      </c>
      <c r="C10" s="142">
        <f>regionShares_!B11*'initCapacity(k,b)_'!$B10</f>
        <v>0</v>
      </c>
      <c r="D10" s="142">
        <f>regionShares_!C11*'initCapacity(k,b)_'!$B10</f>
        <v>0</v>
      </c>
      <c r="E10" s="142">
        <f>regionShares_!D11*'initCapacity(k,b)_'!$B10</f>
        <v>0</v>
      </c>
      <c r="F10" s="142">
        <f>regionShares_!E11*'initCapacity(k,b)_'!$B10</f>
        <v>0</v>
      </c>
      <c r="G10" s="142">
        <f>regionShares_!F11*'initCapacity(k,b)_'!$B10</f>
        <v>0</v>
      </c>
      <c r="H10" s="142">
        <f>regionShares_!G11*'initCapacity(k,b)_'!$B10</f>
        <v>0</v>
      </c>
      <c r="I10" s="142">
        <f>regionShares_!H11*'initCapacity(k,b)_'!$B10</f>
        <v>0</v>
      </c>
      <c r="J10" s="142">
        <f>regionShares_!I11*'initCapacity(k,b)_'!$B10</f>
        <v>0</v>
      </c>
      <c r="K10" s="142">
        <f>regionShares_!J11*'initCapacity(k,b)_'!$B10</f>
        <v>0</v>
      </c>
      <c r="L10" s="142">
        <f>regionShares_!K11*'initCapacity(k,b)_'!$B10</f>
        <v>0</v>
      </c>
      <c r="M10" s="142">
        <f>regionShares_!L11*'initCapacity(k,b)_'!$B10</f>
        <v>0</v>
      </c>
      <c r="N10" s="142">
        <f>regionShares_!M11*'initCapacity(k,b)_'!$B10</f>
        <v>0</v>
      </c>
      <c r="O10" s="142">
        <f>regionShares_!N11*'initCapacity(k,b)_'!$B10</f>
        <v>0</v>
      </c>
      <c r="P10" s="142">
        <f>regionShares_!O11*'initCapacity(k,b)_'!$B10</f>
        <v>0</v>
      </c>
      <c r="Q10" s="142">
        <f>regionShares_!P11*'initCapacity(k,b)_'!$B10</f>
        <v>0</v>
      </c>
    </row>
    <row r="11" spans="1:17" ht="15">
      <c r="A11" s="5" t="s">
        <v>21</v>
      </c>
      <c r="B11" s="18">
        <v>0</v>
      </c>
      <c r="C11" s="142">
        <f>regionShares_!B12*'initCapacity(k,b)_'!$B11</f>
        <v>0</v>
      </c>
      <c r="D11" s="142">
        <f>regionShares_!C12*'initCapacity(k,b)_'!$B11</f>
        <v>0</v>
      </c>
      <c r="E11" s="142">
        <f>regionShares_!D12*'initCapacity(k,b)_'!$B11</f>
        <v>0</v>
      </c>
      <c r="F11" s="142">
        <f>regionShares_!E12*'initCapacity(k,b)_'!$B11</f>
        <v>0</v>
      </c>
      <c r="G11" s="142">
        <f>regionShares_!F12*'initCapacity(k,b)_'!$B11</f>
        <v>0</v>
      </c>
      <c r="H11" s="142">
        <f>regionShares_!G12*'initCapacity(k,b)_'!$B11</f>
        <v>0</v>
      </c>
      <c r="I11" s="142">
        <f>regionShares_!H12*'initCapacity(k,b)_'!$B11</f>
        <v>0</v>
      </c>
      <c r="J11" s="142">
        <f>regionShares_!I12*'initCapacity(k,b)_'!$B11</f>
        <v>0</v>
      </c>
      <c r="K11" s="142">
        <f>regionShares_!J12*'initCapacity(k,b)_'!$B11</f>
        <v>0</v>
      </c>
      <c r="L11" s="142">
        <f>regionShares_!K12*'initCapacity(k,b)_'!$B11</f>
        <v>0</v>
      </c>
      <c r="M11" s="142">
        <f>regionShares_!L12*'initCapacity(k,b)_'!$B11</f>
        <v>0</v>
      </c>
      <c r="N11" s="142">
        <f>regionShares_!M12*'initCapacity(k,b)_'!$B11</f>
        <v>0</v>
      </c>
      <c r="O11" s="142">
        <f>regionShares_!N12*'initCapacity(k,b)_'!$B11</f>
        <v>0</v>
      </c>
      <c r="P11" s="142">
        <f>regionShares_!O12*'initCapacity(k,b)_'!$B11</f>
        <v>0</v>
      </c>
      <c r="Q11" s="142">
        <f>regionShares_!P12*'initCapacity(k,b)_'!$B11</f>
        <v>0</v>
      </c>
    </row>
    <row r="12" spans="1:17"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</row>
  </sheetData>
  <phoneticPr fontId="2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61"/>
  <sheetViews>
    <sheetView zoomScale="80" zoomScaleNormal="80" workbookViewId="0"/>
  </sheetViews>
  <sheetFormatPr defaultColWidth="9.125" defaultRowHeight="15"/>
  <cols>
    <col min="1" max="1" width="7.25" style="1" customWidth="1"/>
    <col min="2" max="2" width="6" style="1" customWidth="1"/>
    <col min="3" max="3" width="7.75" style="1" customWidth="1"/>
    <col min="4" max="4" width="21" style="1" bestFit="1" customWidth="1"/>
    <col min="5" max="5" width="10.125" style="1" customWidth="1"/>
    <col min="6" max="6" width="10.875" style="1" customWidth="1"/>
    <col min="7" max="7" width="10.625" style="1" bestFit="1" customWidth="1"/>
    <col min="8" max="12" width="10.375" style="1" bestFit="1" customWidth="1"/>
    <col min="13" max="22" width="7.875" style="1" customWidth="1"/>
    <col min="23" max="23" width="9.25" style="5" customWidth="1"/>
    <col min="24" max="25" width="7.25" style="1" customWidth="1"/>
    <col min="26" max="16384" width="9.125" style="1"/>
  </cols>
  <sheetData>
    <row r="1" spans="1:25" s="5" customFormat="1">
      <c r="A1" s="5" t="s">
        <v>1204</v>
      </c>
      <c r="B1" s="5" t="s">
        <v>0</v>
      </c>
      <c r="C1" s="5" t="s">
        <v>1</v>
      </c>
      <c r="D1" s="5" t="s">
        <v>1312</v>
      </c>
      <c r="E1" s="5" t="s">
        <v>20</v>
      </c>
      <c r="H1" s="1" t="s">
        <v>1355</v>
      </c>
      <c r="I1" s="168" t="s">
        <v>1353</v>
      </c>
      <c r="J1" s="168" t="s">
        <v>1354</v>
      </c>
      <c r="K1" s="116" t="s">
        <v>1356</v>
      </c>
      <c r="L1" s="189" t="s">
        <v>1390</v>
      </c>
      <c r="Y1" s="121"/>
    </row>
    <row r="2" spans="1:25" s="4" customFormat="1">
      <c r="A2" s="199">
        <v>2030</v>
      </c>
      <c r="B2" s="199">
        <f>A2-main!$B$2</f>
        <v>5</v>
      </c>
      <c r="C2" s="199" t="s">
        <v>4</v>
      </c>
      <c r="D2" s="117">
        <f>J2</f>
        <v>1667</v>
      </c>
      <c r="E2" s="117"/>
      <c r="F2" s="174"/>
      <c r="G2" s="5" t="s">
        <v>4</v>
      </c>
      <c r="H2" s="117">
        <v>10132</v>
      </c>
      <c r="I2" s="169">
        <f>ROUND(H2*3/5,0)</f>
        <v>6079</v>
      </c>
      <c r="J2" s="157">
        <v>1667</v>
      </c>
      <c r="K2" s="167">
        <f>J2</f>
        <v>1667</v>
      </c>
      <c r="L2" s="169">
        <f>ROUND(K2*3/5,0)</f>
        <v>1000</v>
      </c>
      <c r="M2" s="117"/>
      <c r="N2" s="117"/>
      <c r="O2" s="117"/>
      <c r="P2" s="117"/>
      <c r="Q2" s="117"/>
      <c r="W2" s="36"/>
    </row>
    <row r="3" spans="1:25" s="4" customFormat="1">
      <c r="A3" s="199">
        <v>2030</v>
      </c>
      <c r="B3" s="199">
        <f>A3-main!$B$2</f>
        <v>5</v>
      </c>
      <c r="C3" s="199" t="s">
        <v>5</v>
      </c>
      <c r="D3" s="117">
        <f t="shared" ref="D3:D16" si="0">J3</f>
        <v>600</v>
      </c>
      <c r="E3" s="117"/>
      <c r="F3" s="174"/>
      <c r="G3" s="5" t="s">
        <v>5</v>
      </c>
      <c r="H3" s="117">
        <f>133+150+141+150</f>
        <v>574</v>
      </c>
      <c r="I3" s="169">
        <f t="shared" ref="I3:I16" si="1">ROUND(H3*3/5,0)</f>
        <v>344</v>
      </c>
      <c r="J3" s="157">
        <f>150+150+150+150</f>
        <v>600</v>
      </c>
      <c r="K3" s="167">
        <f t="shared" ref="K3:K16" si="2">J3</f>
        <v>600</v>
      </c>
      <c r="L3" s="169">
        <f t="shared" ref="L3:L16" si="3">ROUND(K3*3/5,0)</f>
        <v>360</v>
      </c>
      <c r="M3" s="117"/>
      <c r="N3" s="117"/>
      <c r="O3" s="117"/>
      <c r="P3" s="117"/>
      <c r="Q3" s="117"/>
      <c r="W3" s="36"/>
    </row>
    <row r="4" spans="1:25" s="5" customFormat="1">
      <c r="A4" s="199">
        <v>2030</v>
      </c>
      <c r="B4" s="199">
        <f>A4-main!$B$2</f>
        <v>5</v>
      </c>
      <c r="C4" s="199" t="s">
        <v>6</v>
      </c>
      <c r="D4" s="117">
        <f t="shared" si="0"/>
        <v>1530</v>
      </c>
      <c r="E4" s="117"/>
      <c r="F4" s="174"/>
      <c r="G4" s="5" t="s">
        <v>6</v>
      </c>
      <c r="H4" s="117">
        <v>4268</v>
      </c>
      <c r="I4" s="169">
        <f t="shared" si="1"/>
        <v>2561</v>
      </c>
      <c r="J4" s="157">
        <v>1530</v>
      </c>
      <c r="K4" s="167">
        <f t="shared" si="2"/>
        <v>1530</v>
      </c>
      <c r="L4" s="169">
        <f t="shared" si="3"/>
        <v>918</v>
      </c>
      <c r="M4" s="170"/>
      <c r="N4" s="170"/>
      <c r="O4" s="170"/>
      <c r="P4" s="170"/>
      <c r="Q4" s="170"/>
      <c r="R4" s="170"/>
      <c r="S4" s="170"/>
      <c r="T4" s="170"/>
      <c r="U4" s="170"/>
      <c r="V4" s="170"/>
      <c r="W4" s="170"/>
    </row>
    <row r="5" spans="1:25">
      <c r="A5" s="199">
        <v>2030</v>
      </c>
      <c r="B5" s="199">
        <f>A5-main!$B$2</f>
        <v>5</v>
      </c>
      <c r="C5" s="199" t="s">
        <v>7</v>
      </c>
      <c r="D5" s="117">
        <f t="shared" si="0"/>
        <v>2869</v>
      </c>
      <c r="E5" s="117"/>
      <c r="F5" s="174"/>
      <c r="G5" s="5" t="s">
        <v>7</v>
      </c>
      <c r="H5" s="117">
        <v>254</v>
      </c>
      <c r="I5" s="169">
        <f t="shared" si="1"/>
        <v>152</v>
      </c>
      <c r="J5" s="157">
        <v>2869</v>
      </c>
      <c r="K5" s="167">
        <f t="shared" si="2"/>
        <v>2869</v>
      </c>
      <c r="L5" s="169">
        <f t="shared" si="3"/>
        <v>1721</v>
      </c>
      <c r="M5" s="116"/>
      <c r="N5" s="116"/>
      <c r="O5" s="116"/>
      <c r="P5" s="116"/>
      <c r="Q5" s="53"/>
    </row>
    <row r="6" spans="1:25">
      <c r="A6" s="199">
        <v>2030</v>
      </c>
      <c r="B6" s="199">
        <f>A6-main!$B$2</f>
        <v>5</v>
      </c>
      <c r="C6" s="199" t="s">
        <v>66</v>
      </c>
      <c r="D6" s="117">
        <f t="shared" si="0"/>
        <v>900</v>
      </c>
      <c r="E6" s="117"/>
      <c r="F6" s="174"/>
      <c r="G6" s="5" t="s">
        <v>66</v>
      </c>
      <c r="H6" s="117">
        <v>813</v>
      </c>
      <c r="I6" s="169">
        <f t="shared" si="1"/>
        <v>488</v>
      </c>
      <c r="J6" s="157">
        <v>900</v>
      </c>
      <c r="K6" s="167">
        <f t="shared" si="2"/>
        <v>900</v>
      </c>
      <c r="L6" s="169">
        <f t="shared" si="3"/>
        <v>540</v>
      </c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</row>
    <row r="7" spans="1:25">
      <c r="A7" s="199">
        <v>2030</v>
      </c>
      <c r="B7" s="199">
        <f>A7-main!$B$2</f>
        <v>5</v>
      </c>
      <c r="C7" s="199" t="s">
        <v>68</v>
      </c>
      <c r="D7" s="117">
        <f t="shared" si="0"/>
        <v>535</v>
      </c>
      <c r="E7" s="117"/>
      <c r="F7" s="174"/>
      <c r="G7" s="5" t="s">
        <v>68</v>
      </c>
      <c r="H7" s="117">
        <v>1983</v>
      </c>
      <c r="I7" s="169">
        <f t="shared" si="1"/>
        <v>1190</v>
      </c>
      <c r="J7" s="157">
        <v>535</v>
      </c>
      <c r="K7" s="167">
        <f t="shared" si="2"/>
        <v>535</v>
      </c>
      <c r="L7" s="169">
        <f t="shared" si="3"/>
        <v>321</v>
      </c>
      <c r="M7" s="116"/>
      <c r="N7" s="116"/>
      <c r="O7" s="116"/>
      <c r="P7" s="116"/>
      <c r="Q7" s="53"/>
    </row>
    <row r="8" spans="1:25">
      <c r="A8" s="199">
        <v>2030</v>
      </c>
      <c r="B8" s="199">
        <f>A8-main!$B$2</f>
        <v>5</v>
      </c>
      <c r="C8" s="199" t="s">
        <v>69</v>
      </c>
      <c r="D8" s="117">
        <f t="shared" si="0"/>
        <v>1800</v>
      </c>
      <c r="E8" s="117">
        <v>2400</v>
      </c>
      <c r="F8" s="174"/>
      <c r="G8" s="5" t="s">
        <v>69</v>
      </c>
      <c r="H8" s="117">
        <f>150*12-10-31</f>
        <v>1759</v>
      </c>
      <c r="I8" s="169">
        <f t="shared" si="1"/>
        <v>1055</v>
      </c>
      <c r="J8" s="157">
        <v>1800</v>
      </c>
      <c r="K8" s="167">
        <f t="shared" si="2"/>
        <v>1800</v>
      </c>
      <c r="L8" s="169">
        <f t="shared" si="3"/>
        <v>1080</v>
      </c>
      <c r="M8" s="116"/>
      <c r="N8" s="116"/>
      <c r="O8" s="116"/>
      <c r="P8" s="116"/>
      <c r="Q8" s="53"/>
    </row>
    <row r="9" spans="1:25">
      <c r="A9" s="199">
        <v>2030</v>
      </c>
      <c r="B9" s="199">
        <f>A9-main!$B$2</f>
        <v>5</v>
      </c>
      <c r="C9" s="199" t="s">
        <v>70</v>
      </c>
      <c r="D9" s="117">
        <f t="shared" si="0"/>
        <v>533</v>
      </c>
      <c r="E9" s="117"/>
      <c r="F9" s="174"/>
      <c r="G9" s="5" t="s">
        <v>70</v>
      </c>
      <c r="H9" s="117">
        <v>63</v>
      </c>
      <c r="I9" s="169">
        <f t="shared" si="1"/>
        <v>38</v>
      </c>
      <c r="J9" s="157">
        <v>533</v>
      </c>
      <c r="K9" s="167">
        <f t="shared" si="2"/>
        <v>533</v>
      </c>
      <c r="L9" s="169">
        <f t="shared" si="3"/>
        <v>320</v>
      </c>
      <c r="M9" s="116"/>
      <c r="N9" s="116"/>
      <c r="O9" s="116"/>
      <c r="P9" s="116"/>
      <c r="Q9" s="116"/>
      <c r="R9" s="116"/>
      <c r="S9" s="116"/>
      <c r="T9" s="116"/>
      <c r="U9" s="116"/>
      <c r="V9" s="116"/>
    </row>
    <row r="10" spans="1:25">
      <c r="A10" s="199">
        <v>2030</v>
      </c>
      <c r="B10" s="199">
        <f>A10-main!$B$2</f>
        <v>5</v>
      </c>
      <c r="C10" s="199" t="s">
        <v>71</v>
      </c>
      <c r="D10" s="117">
        <f t="shared" si="0"/>
        <v>600</v>
      </c>
      <c r="E10" s="117"/>
      <c r="F10" s="174"/>
      <c r="G10" s="5" t="s">
        <v>71</v>
      </c>
      <c r="H10" s="117">
        <v>1200</v>
      </c>
      <c r="I10" s="169">
        <f t="shared" si="1"/>
        <v>720</v>
      </c>
      <c r="J10" s="157">
        <v>600</v>
      </c>
      <c r="K10" s="167">
        <f t="shared" si="2"/>
        <v>600</v>
      </c>
      <c r="L10" s="169">
        <f t="shared" si="3"/>
        <v>360</v>
      </c>
      <c r="M10" s="116"/>
      <c r="N10" s="116"/>
      <c r="O10" s="116"/>
      <c r="P10" s="116"/>
      <c r="Q10" s="53"/>
    </row>
    <row r="11" spans="1:25">
      <c r="A11" s="199">
        <v>2030</v>
      </c>
      <c r="B11" s="199">
        <f>A11-main!$B$2</f>
        <v>5</v>
      </c>
      <c r="C11" s="199" t="s">
        <v>1255</v>
      </c>
      <c r="D11" s="117">
        <f t="shared" si="0"/>
        <v>750</v>
      </c>
      <c r="E11" s="117"/>
      <c r="F11" s="174"/>
      <c r="G11" s="5" t="s">
        <v>1255</v>
      </c>
      <c r="H11" s="117">
        <v>705</v>
      </c>
      <c r="I11" s="169">
        <f t="shared" si="1"/>
        <v>423</v>
      </c>
      <c r="J11" s="157">
        <v>750</v>
      </c>
      <c r="K11" s="167">
        <f t="shared" si="2"/>
        <v>750</v>
      </c>
      <c r="L11" s="169">
        <f t="shared" si="3"/>
        <v>450</v>
      </c>
      <c r="M11" s="116"/>
      <c r="O11" s="116"/>
      <c r="P11" s="116"/>
      <c r="Q11" s="53"/>
    </row>
    <row r="12" spans="1:25" s="5" customFormat="1">
      <c r="A12" s="199">
        <v>2030</v>
      </c>
      <c r="B12" s="199">
        <f>A12-main!$B$2</f>
        <v>5</v>
      </c>
      <c r="C12" s="199" t="s">
        <v>1256</v>
      </c>
      <c r="D12" s="117">
        <f t="shared" si="0"/>
        <v>2400</v>
      </c>
      <c r="E12" s="120"/>
      <c r="F12" s="174"/>
      <c r="G12" s="5" t="s">
        <v>1256</v>
      </c>
      <c r="H12" s="4">
        <f>16*150-49</f>
        <v>2351</v>
      </c>
      <c r="I12" s="169">
        <f t="shared" si="1"/>
        <v>1411</v>
      </c>
      <c r="J12" s="155">
        <v>2400</v>
      </c>
      <c r="K12" s="167">
        <f t="shared" si="2"/>
        <v>2400</v>
      </c>
      <c r="L12" s="169">
        <f t="shared" si="3"/>
        <v>1440</v>
      </c>
      <c r="M12" s="119"/>
      <c r="O12" s="119"/>
      <c r="P12" s="119"/>
    </row>
    <row r="13" spans="1:25" s="5" customFormat="1">
      <c r="A13" s="199">
        <v>2030</v>
      </c>
      <c r="B13" s="199">
        <f>A13-main!$B$2</f>
        <v>5</v>
      </c>
      <c r="C13" s="199" t="s">
        <v>1257</v>
      </c>
      <c r="D13" s="117">
        <f t="shared" si="0"/>
        <v>600</v>
      </c>
      <c r="E13" s="120"/>
      <c r="F13" s="174"/>
      <c r="G13" s="5" t="s">
        <v>1257</v>
      </c>
      <c r="H13" s="4">
        <v>600</v>
      </c>
      <c r="I13" s="169">
        <f t="shared" si="1"/>
        <v>360</v>
      </c>
      <c r="J13" s="155">
        <v>600</v>
      </c>
      <c r="K13" s="167">
        <f t="shared" si="2"/>
        <v>600</v>
      </c>
      <c r="L13" s="169">
        <f t="shared" si="3"/>
        <v>360</v>
      </c>
    </row>
    <row r="14" spans="1:25">
      <c r="A14" s="199">
        <v>2030</v>
      </c>
      <c r="B14" s="199">
        <f>A14-main!$B$2</f>
        <v>5</v>
      </c>
      <c r="C14" s="199" t="s">
        <v>1258</v>
      </c>
      <c r="D14" s="117">
        <f t="shared" si="0"/>
        <v>450</v>
      </c>
      <c r="E14" s="120"/>
      <c r="F14" s="174"/>
      <c r="G14" s="5" t="s">
        <v>1258</v>
      </c>
      <c r="H14" s="4">
        <v>1086</v>
      </c>
      <c r="I14" s="169">
        <f t="shared" si="1"/>
        <v>652</v>
      </c>
      <c r="J14" s="155">
        <v>450</v>
      </c>
      <c r="K14" s="167">
        <f t="shared" si="2"/>
        <v>450</v>
      </c>
      <c r="L14" s="169">
        <f t="shared" si="3"/>
        <v>270</v>
      </c>
    </row>
    <row r="15" spans="1:25">
      <c r="A15" s="199">
        <v>2030</v>
      </c>
      <c r="B15" s="199">
        <f>A15-main!$B$2</f>
        <v>5</v>
      </c>
      <c r="C15" s="199" t="s">
        <v>1259</v>
      </c>
      <c r="D15" s="117">
        <f t="shared" si="0"/>
        <v>750</v>
      </c>
      <c r="E15" s="120"/>
      <c r="F15" s="174"/>
      <c r="G15" s="5" t="s">
        <v>1259</v>
      </c>
      <c r="H15" s="4">
        <f>5*150</f>
        <v>750</v>
      </c>
      <c r="I15" s="169">
        <f t="shared" si="1"/>
        <v>450</v>
      </c>
      <c r="J15" s="155">
        <v>750</v>
      </c>
      <c r="K15" s="167">
        <f t="shared" si="2"/>
        <v>750</v>
      </c>
      <c r="L15" s="169">
        <f t="shared" si="3"/>
        <v>450</v>
      </c>
    </row>
    <row r="16" spans="1:25">
      <c r="A16" s="199">
        <v>2030</v>
      </c>
      <c r="B16" s="199">
        <f>A16-main!$B$2</f>
        <v>5</v>
      </c>
      <c r="C16" s="199" t="s">
        <v>1260</v>
      </c>
      <c r="D16" s="117">
        <f t="shared" si="0"/>
        <v>600</v>
      </c>
      <c r="E16" s="120"/>
      <c r="F16" s="174"/>
      <c r="G16" s="5" t="s">
        <v>1260</v>
      </c>
      <c r="H16" s="4">
        <f>3*150+114</f>
        <v>564</v>
      </c>
      <c r="I16" s="169">
        <f t="shared" si="1"/>
        <v>338</v>
      </c>
      <c r="J16" s="155">
        <v>600</v>
      </c>
      <c r="K16" s="167">
        <f t="shared" si="2"/>
        <v>600</v>
      </c>
      <c r="L16" s="169">
        <f t="shared" si="3"/>
        <v>360</v>
      </c>
    </row>
    <row r="17" spans="1:7">
      <c r="A17" s="199">
        <v>2035</v>
      </c>
      <c r="B17" s="199">
        <f>A17-main!$B$2</f>
        <v>10</v>
      </c>
      <c r="C17" s="199" t="s">
        <v>4</v>
      </c>
      <c r="D17" s="117">
        <f t="shared" ref="D17:D31" si="4">D2+L2</f>
        <v>2667</v>
      </c>
      <c r="E17" s="117"/>
      <c r="F17" s="174"/>
    </row>
    <row r="18" spans="1:7">
      <c r="A18" s="199">
        <v>2035</v>
      </c>
      <c r="B18" s="199">
        <f>A18-main!$B$2</f>
        <v>10</v>
      </c>
      <c r="C18" s="199" t="s">
        <v>5</v>
      </c>
      <c r="D18" s="117">
        <f t="shared" si="4"/>
        <v>960</v>
      </c>
      <c r="E18" s="117"/>
      <c r="F18" s="174"/>
    </row>
    <row r="19" spans="1:7">
      <c r="A19" s="199">
        <v>2035</v>
      </c>
      <c r="B19" s="199">
        <f>A19-main!$B$2</f>
        <v>10</v>
      </c>
      <c r="C19" s="199" t="s">
        <v>6</v>
      </c>
      <c r="D19" s="117">
        <f t="shared" si="4"/>
        <v>2448</v>
      </c>
      <c r="E19" s="117"/>
      <c r="F19" s="174"/>
    </row>
    <row r="20" spans="1:7">
      <c r="A20" s="199">
        <v>2035</v>
      </c>
      <c r="B20" s="199">
        <f>A20-main!$B$2</f>
        <v>10</v>
      </c>
      <c r="C20" s="199" t="s">
        <v>7</v>
      </c>
      <c r="D20" s="117">
        <f t="shared" si="4"/>
        <v>4590</v>
      </c>
      <c r="E20" s="117"/>
      <c r="F20" s="174"/>
    </row>
    <row r="21" spans="1:7">
      <c r="A21" s="199">
        <v>2035</v>
      </c>
      <c r="B21" s="199">
        <f>A21-main!$B$2</f>
        <v>10</v>
      </c>
      <c r="C21" s="199" t="s">
        <v>66</v>
      </c>
      <c r="D21" s="117">
        <f t="shared" si="4"/>
        <v>1440</v>
      </c>
      <c r="E21" s="117"/>
      <c r="F21" s="174"/>
    </row>
    <row r="22" spans="1:7">
      <c r="A22" s="199">
        <v>2035</v>
      </c>
      <c r="B22" s="199">
        <f>A22-main!$B$2</f>
        <v>10</v>
      </c>
      <c r="C22" s="199" t="s">
        <v>68</v>
      </c>
      <c r="D22" s="117">
        <f t="shared" si="4"/>
        <v>856</v>
      </c>
      <c r="E22" s="117"/>
      <c r="F22" s="174"/>
    </row>
    <row r="23" spans="1:7">
      <c r="A23" s="199">
        <v>2035</v>
      </c>
      <c r="B23" s="199">
        <f>A23-main!$B$2</f>
        <v>10</v>
      </c>
      <c r="C23" s="199" t="s">
        <v>69</v>
      </c>
      <c r="D23" s="117">
        <f t="shared" si="4"/>
        <v>2880</v>
      </c>
      <c r="E23" s="117">
        <v>2400</v>
      </c>
      <c r="F23" s="174"/>
    </row>
    <row r="24" spans="1:7">
      <c r="A24" s="199">
        <v>2035</v>
      </c>
      <c r="B24" s="199">
        <f>A24-main!$B$2</f>
        <v>10</v>
      </c>
      <c r="C24" s="199" t="s">
        <v>70</v>
      </c>
      <c r="D24" s="117">
        <f t="shared" si="4"/>
        <v>853</v>
      </c>
      <c r="E24" s="117"/>
      <c r="F24" s="174"/>
    </row>
    <row r="25" spans="1:7">
      <c r="A25" s="199">
        <v>2035</v>
      </c>
      <c r="B25" s="199">
        <f>A25-main!$B$2</f>
        <v>10</v>
      </c>
      <c r="C25" s="199" t="s">
        <v>71</v>
      </c>
      <c r="D25" s="117">
        <f t="shared" si="4"/>
        <v>960</v>
      </c>
      <c r="E25" s="117"/>
      <c r="F25" s="174"/>
    </row>
    <row r="26" spans="1:7">
      <c r="A26" s="199">
        <v>2035</v>
      </c>
      <c r="B26" s="199">
        <f>A26-main!$B$2</f>
        <v>10</v>
      </c>
      <c r="C26" s="199" t="s">
        <v>1255</v>
      </c>
      <c r="D26" s="117">
        <f t="shared" si="4"/>
        <v>1200</v>
      </c>
      <c r="E26" s="117"/>
      <c r="F26" s="174"/>
    </row>
    <row r="27" spans="1:7">
      <c r="A27" s="199">
        <v>2035</v>
      </c>
      <c r="B27" s="199">
        <f>A27-main!$B$2</f>
        <v>10</v>
      </c>
      <c r="C27" s="199" t="s">
        <v>1256</v>
      </c>
      <c r="D27" s="117">
        <f t="shared" si="4"/>
        <v>3840</v>
      </c>
      <c r="E27" s="120"/>
      <c r="F27" s="174"/>
      <c r="G27" s="4"/>
    </row>
    <row r="28" spans="1:7">
      <c r="A28" s="199">
        <v>2035</v>
      </c>
      <c r="B28" s="199">
        <f>A28-main!$B$2</f>
        <v>10</v>
      </c>
      <c r="C28" s="199" t="s">
        <v>1257</v>
      </c>
      <c r="D28" s="117">
        <f t="shared" si="4"/>
        <v>960</v>
      </c>
      <c r="E28" s="120"/>
      <c r="F28" s="174"/>
      <c r="G28" s="4"/>
    </row>
    <row r="29" spans="1:7">
      <c r="A29" s="199">
        <v>2035</v>
      </c>
      <c r="B29" s="199">
        <f>A29-main!$B$2</f>
        <v>10</v>
      </c>
      <c r="C29" s="199" t="s">
        <v>1258</v>
      </c>
      <c r="D29" s="117">
        <f t="shared" si="4"/>
        <v>720</v>
      </c>
      <c r="E29" s="120"/>
      <c r="F29" s="174"/>
      <c r="G29" s="4"/>
    </row>
    <row r="30" spans="1:7">
      <c r="A30" s="199">
        <v>2035</v>
      </c>
      <c r="B30" s="199">
        <f>A30-main!$B$2</f>
        <v>10</v>
      </c>
      <c r="C30" s="199" t="s">
        <v>1259</v>
      </c>
      <c r="D30" s="117">
        <f t="shared" si="4"/>
        <v>1200</v>
      </c>
      <c r="E30" s="120"/>
      <c r="F30" s="174"/>
      <c r="G30" s="4"/>
    </row>
    <row r="31" spans="1:7">
      <c r="A31" s="199">
        <v>2035</v>
      </c>
      <c r="B31" s="199">
        <f>A31-main!$B$2</f>
        <v>10</v>
      </c>
      <c r="C31" s="199" t="s">
        <v>1260</v>
      </c>
      <c r="D31" s="117">
        <f t="shared" si="4"/>
        <v>960</v>
      </c>
      <c r="E31" s="120"/>
      <c r="F31" s="174"/>
      <c r="G31" s="4"/>
    </row>
    <row r="32" spans="1:7" s="166" customFormat="1" ht="14.25">
      <c r="A32" s="9">
        <v>2040</v>
      </c>
      <c r="B32" s="199">
        <f>A32-main!$B$2</f>
        <v>15</v>
      </c>
      <c r="C32" s="9" t="str">
        <f>C17</f>
        <v>b1</v>
      </c>
      <c r="D32" s="28">
        <f>D17+D2</f>
        <v>4334</v>
      </c>
      <c r="E32" s="163"/>
      <c r="F32" s="174"/>
    </row>
    <row r="33" spans="1:6" s="166" customFormat="1" ht="14.25">
      <c r="A33" s="9">
        <v>2040</v>
      </c>
      <c r="B33" s="199">
        <f>A33-main!$B$2</f>
        <v>15</v>
      </c>
      <c r="C33" s="9" t="str">
        <f t="shared" ref="C33:C46" si="5">C18</f>
        <v>b2</v>
      </c>
      <c r="D33" s="28">
        <f t="shared" ref="D33:D46" si="6">D18+D3</f>
        <v>1560</v>
      </c>
      <c r="E33" s="163"/>
      <c r="F33" s="174"/>
    </row>
    <row r="34" spans="1:6" s="166" customFormat="1" ht="14.25">
      <c r="A34" s="9">
        <v>2040</v>
      </c>
      <c r="B34" s="199">
        <f>A34-main!$B$2</f>
        <v>15</v>
      </c>
      <c r="C34" s="9" t="str">
        <f t="shared" si="5"/>
        <v>b3</v>
      </c>
      <c r="D34" s="28">
        <f t="shared" si="6"/>
        <v>3978</v>
      </c>
      <c r="E34" s="163"/>
      <c r="F34" s="174"/>
    </row>
    <row r="35" spans="1:6" s="166" customFormat="1" ht="14.25">
      <c r="A35" s="9">
        <v>2040</v>
      </c>
      <c r="B35" s="199">
        <f>A35-main!$B$2</f>
        <v>15</v>
      </c>
      <c r="C35" s="9" t="str">
        <f t="shared" si="5"/>
        <v>b4</v>
      </c>
      <c r="D35" s="28">
        <f t="shared" si="6"/>
        <v>7459</v>
      </c>
      <c r="E35" s="163"/>
      <c r="F35" s="174"/>
    </row>
    <row r="36" spans="1:6" s="166" customFormat="1" ht="14.25">
      <c r="A36" s="9">
        <v>2040</v>
      </c>
      <c r="B36" s="199">
        <f>A36-main!$B$2</f>
        <v>15</v>
      </c>
      <c r="C36" s="9" t="str">
        <f t="shared" si="5"/>
        <v>b5</v>
      </c>
      <c r="D36" s="28">
        <f t="shared" si="6"/>
        <v>2340</v>
      </c>
      <c r="E36" s="163"/>
      <c r="F36" s="174"/>
    </row>
    <row r="37" spans="1:6" s="166" customFormat="1" ht="14.25">
      <c r="A37" s="9">
        <v>2040</v>
      </c>
      <c r="B37" s="199">
        <f>A37-main!$B$2</f>
        <v>15</v>
      </c>
      <c r="C37" s="9" t="str">
        <f t="shared" si="5"/>
        <v>b6</v>
      </c>
      <c r="D37" s="28">
        <f t="shared" si="6"/>
        <v>1391</v>
      </c>
      <c r="E37" s="163"/>
      <c r="F37" s="174"/>
    </row>
    <row r="38" spans="1:6" s="166" customFormat="1" ht="14.25">
      <c r="A38" s="9">
        <v>2040</v>
      </c>
      <c r="B38" s="199">
        <f>A38-main!$B$2</f>
        <v>15</v>
      </c>
      <c r="C38" s="9" t="str">
        <f t="shared" si="5"/>
        <v>b7</v>
      </c>
      <c r="D38" s="28">
        <f t="shared" si="6"/>
        <v>4680</v>
      </c>
      <c r="E38" s="163">
        <v>2400</v>
      </c>
      <c r="F38" s="174"/>
    </row>
    <row r="39" spans="1:6" s="166" customFormat="1" ht="14.25">
      <c r="A39" s="9">
        <v>2040</v>
      </c>
      <c r="B39" s="199">
        <f>A39-main!$B$2</f>
        <v>15</v>
      </c>
      <c r="C39" s="9" t="str">
        <f t="shared" si="5"/>
        <v>b8</v>
      </c>
      <c r="D39" s="28">
        <f t="shared" si="6"/>
        <v>1386</v>
      </c>
      <c r="E39" s="163"/>
      <c r="F39" s="174"/>
    </row>
    <row r="40" spans="1:6" s="166" customFormat="1" ht="14.25">
      <c r="A40" s="9">
        <v>2040</v>
      </c>
      <c r="B40" s="199">
        <f>A40-main!$B$2</f>
        <v>15</v>
      </c>
      <c r="C40" s="9" t="str">
        <f t="shared" si="5"/>
        <v>b9</v>
      </c>
      <c r="D40" s="28">
        <f t="shared" si="6"/>
        <v>1560</v>
      </c>
      <c r="E40" s="163"/>
      <c r="F40" s="174"/>
    </row>
    <row r="41" spans="1:6" s="166" customFormat="1" ht="14.25">
      <c r="A41" s="9">
        <v>2040</v>
      </c>
      <c r="B41" s="199">
        <f>A41-main!$B$2</f>
        <v>15</v>
      </c>
      <c r="C41" s="9" t="str">
        <f t="shared" si="5"/>
        <v>b10</v>
      </c>
      <c r="D41" s="28">
        <f t="shared" si="6"/>
        <v>1950</v>
      </c>
      <c r="E41" s="163"/>
      <c r="F41" s="174"/>
    </row>
    <row r="42" spans="1:6" s="166" customFormat="1" ht="14.25">
      <c r="A42" s="9">
        <v>2040</v>
      </c>
      <c r="B42" s="199">
        <f>A42-main!$B$2</f>
        <v>15</v>
      </c>
      <c r="C42" s="9" t="str">
        <f t="shared" si="5"/>
        <v>b11</v>
      </c>
      <c r="D42" s="28">
        <f t="shared" si="6"/>
        <v>6240</v>
      </c>
      <c r="E42" s="163"/>
      <c r="F42" s="174"/>
    </row>
    <row r="43" spans="1:6" s="166" customFormat="1" ht="14.25">
      <c r="A43" s="9">
        <v>2040</v>
      </c>
      <c r="B43" s="199">
        <f>A43-main!$B$2</f>
        <v>15</v>
      </c>
      <c r="C43" s="9" t="str">
        <f t="shared" si="5"/>
        <v>b12</v>
      </c>
      <c r="D43" s="28">
        <f t="shared" si="6"/>
        <v>1560</v>
      </c>
      <c r="E43" s="163"/>
      <c r="F43" s="174"/>
    </row>
    <row r="44" spans="1:6" s="166" customFormat="1" ht="14.25">
      <c r="A44" s="9">
        <v>2040</v>
      </c>
      <c r="B44" s="199">
        <f>A44-main!$B$2</f>
        <v>15</v>
      </c>
      <c r="C44" s="9" t="str">
        <f t="shared" si="5"/>
        <v>b13</v>
      </c>
      <c r="D44" s="28">
        <f t="shared" si="6"/>
        <v>1170</v>
      </c>
      <c r="E44" s="163"/>
      <c r="F44" s="174"/>
    </row>
    <row r="45" spans="1:6" s="166" customFormat="1" ht="14.25">
      <c r="A45" s="9">
        <v>2040</v>
      </c>
      <c r="B45" s="199">
        <f>A45-main!$B$2</f>
        <v>15</v>
      </c>
      <c r="C45" s="9" t="str">
        <f t="shared" si="5"/>
        <v>b14</v>
      </c>
      <c r="D45" s="28">
        <f t="shared" si="6"/>
        <v>1950</v>
      </c>
      <c r="E45" s="163"/>
      <c r="F45" s="174"/>
    </row>
    <row r="46" spans="1:6" s="166" customFormat="1" ht="14.25">
      <c r="A46" s="9">
        <v>2040</v>
      </c>
      <c r="B46" s="199">
        <f>A46-main!$B$2</f>
        <v>15</v>
      </c>
      <c r="C46" s="9" t="str">
        <f t="shared" si="5"/>
        <v>b15</v>
      </c>
      <c r="D46" s="28">
        <f t="shared" si="6"/>
        <v>1560</v>
      </c>
      <c r="E46" s="163"/>
      <c r="F46" s="174"/>
    </row>
    <row r="47" spans="1:6" s="166" customFormat="1" ht="14.25">
      <c r="A47" s="9">
        <v>2045</v>
      </c>
      <c r="B47" s="199">
        <f>A47-main!$B$2</f>
        <v>20</v>
      </c>
      <c r="C47" s="9" t="str">
        <f>C32</f>
        <v>b1</v>
      </c>
      <c r="D47" s="28">
        <f>D32+D2</f>
        <v>6001</v>
      </c>
    </row>
    <row r="48" spans="1:6" s="166" customFormat="1" ht="14.25">
      <c r="A48" s="9">
        <v>2045</v>
      </c>
      <c r="B48" s="199">
        <f>A48-main!$B$2</f>
        <v>20</v>
      </c>
      <c r="C48" s="9" t="str">
        <f t="shared" ref="C48:C61" si="7">C33</f>
        <v>b2</v>
      </c>
      <c r="D48" s="28">
        <f t="shared" ref="D48:D61" si="8">D33+D3</f>
        <v>2160</v>
      </c>
    </row>
    <row r="49" spans="1:4" s="166" customFormat="1" ht="14.25">
      <c r="A49" s="9">
        <v>2045</v>
      </c>
      <c r="B49" s="199">
        <f>A49-main!$B$2</f>
        <v>20</v>
      </c>
      <c r="C49" s="9" t="str">
        <f t="shared" si="7"/>
        <v>b3</v>
      </c>
      <c r="D49" s="28">
        <f t="shared" si="8"/>
        <v>5508</v>
      </c>
    </row>
    <row r="50" spans="1:4" s="166" customFormat="1" ht="14.25">
      <c r="A50" s="9">
        <v>2045</v>
      </c>
      <c r="B50" s="199">
        <f>A50-main!$B$2</f>
        <v>20</v>
      </c>
      <c r="C50" s="9" t="str">
        <f t="shared" si="7"/>
        <v>b4</v>
      </c>
      <c r="D50" s="28">
        <f t="shared" si="8"/>
        <v>10328</v>
      </c>
    </row>
    <row r="51" spans="1:4" s="166" customFormat="1" ht="14.25">
      <c r="A51" s="9">
        <v>2045</v>
      </c>
      <c r="B51" s="199">
        <f>A51-main!$B$2</f>
        <v>20</v>
      </c>
      <c r="C51" s="9" t="str">
        <f t="shared" si="7"/>
        <v>b5</v>
      </c>
      <c r="D51" s="28">
        <f t="shared" si="8"/>
        <v>3240</v>
      </c>
    </row>
    <row r="52" spans="1:4" s="166" customFormat="1" ht="14.25">
      <c r="A52" s="9">
        <v>2045</v>
      </c>
      <c r="B52" s="199">
        <f>A52-main!$B$2</f>
        <v>20</v>
      </c>
      <c r="C52" s="9" t="str">
        <f t="shared" si="7"/>
        <v>b6</v>
      </c>
      <c r="D52" s="28">
        <f t="shared" si="8"/>
        <v>1926</v>
      </c>
    </row>
    <row r="53" spans="1:4" s="166" customFormat="1" ht="14.25">
      <c r="A53" s="9">
        <v>2045</v>
      </c>
      <c r="B53" s="199">
        <f>A53-main!$B$2</f>
        <v>20</v>
      </c>
      <c r="C53" s="9" t="str">
        <f t="shared" si="7"/>
        <v>b7</v>
      </c>
      <c r="D53" s="28">
        <f t="shared" si="8"/>
        <v>6480</v>
      </c>
    </row>
    <row r="54" spans="1:4">
      <c r="A54" s="9">
        <v>2045</v>
      </c>
      <c r="B54" s="199">
        <f>A54-main!$B$2</f>
        <v>20</v>
      </c>
      <c r="C54" s="9" t="str">
        <f t="shared" si="7"/>
        <v>b8</v>
      </c>
      <c r="D54" s="28">
        <f t="shared" si="8"/>
        <v>1919</v>
      </c>
    </row>
    <row r="55" spans="1:4">
      <c r="A55" s="9">
        <v>2045</v>
      </c>
      <c r="B55" s="199">
        <f>A55-main!$B$2</f>
        <v>20</v>
      </c>
      <c r="C55" s="9" t="str">
        <f t="shared" si="7"/>
        <v>b9</v>
      </c>
      <c r="D55" s="28">
        <f t="shared" si="8"/>
        <v>2160</v>
      </c>
    </row>
    <row r="56" spans="1:4">
      <c r="A56" s="9">
        <v>2045</v>
      </c>
      <c r="B56" s="199">
        <f>A56-main!$B$2</f>
        <v>20</v>
      </c>
      <c r="C56" s="9" t="str">
        <f t="shared" si="7"/>
        <v>b10</v>
      </c>
      <c r="D56" s="28">
        <f t="shared" si="8"/>
        <v>2700</v>
      </c>
    </row>
    <row r="57" spans="1:4">
      <c r="A57" s="9">
        <v>2045</v>
      </c>
      <c r="B57" s="199">
        <f>A57-main!$B$2</f>
        <v>20</v>
      </c>
      <c r="C57" s="9" t="str">
        <f t="shared" si="7"/>
        <v>b11</v>
      </c>
      <c r="D57" s="28">
        <f t="shared" si="8"/>
        <v>8640</v>
      </c>
    </row>
    <row r="58" spans="1:4">
      <c r="A58" s="9">
        <v>2045</v>
      </c>
      <c r="B58" s="199">
        <f>A58-main!$B$2</f>
        <v>20</v>
      </c>
      <c r="C58" s="9" t="str">
        <f t="shared" si="7"/>
        <v>b12</v>
      </c>
      <c r="D58" s="28">
        <f t="shared" si="8"/>
        <v>2160</v>
      </c>
    </row>
    <row r="59" spans="1:4">
      <c r="A59" s="9">
        <v>2045</v>
      </c>
      <c r="B59" s="199">
        <f>A59-main!$B$2</f>
        <v>20</v>
      </c>
      <c r="C59" s="9" t="str">
        <f t="shared" si="7"/>
        <v>b13</v>
      </c>
      <c r="D59" s="28">
        <f t="shared" si="8"/>
        <v>1620</v>
      </c>
    </row>
    <row r="60" spans="1:4">
      <c r="A60" s="9">
        <v>2045</v>
      </c>
      <c r="B60" s="199">
        <f>A60-main!$B$2</f>
        <v>20</v>
      </c>
      <c r="C60" s="9" t="str">
        <f t="shared" si="7"/>
        <v>b14</v>
      </c>
      <c r="D60" s="28">
        <f t="shared" si="8"/>
        <v>2700</v>
      </c>
    </row>
    <row r="61" spans="1:4">
      <c r="A61" s="9">
        <v>2045</v>
      </c>
      <c r="B61" s="199">
        <f>A61-main!$B$2</f>
        <v>20</v>
      </c>
      <c r="C61" s="9" t="str">
        <f t="shared" si="7"/>
        <v>b15</v>
      </c>
      <c r="D61" s="28">
        <f t="shared" si="8"/>
        <v>2160</v>
      </c>
    </row>
  </sheetData>
  <phoneticPr fontId="22" type="noConversion"/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Q211"/>
  <sheetViews>
    <sheetView topLeftCell="A37" zoomScale="80" zoomScaleNormal="80" workbookViewId="0">
      <selection activeCell="H48" sqref="H48"/>
    </sheetView>
  </sheetViews>
  <sheetFormatPr defaultColWidth="8.875" defaultRowHeight="14.25"/>
  <cols>
    <col min="1" max="1" width="5.375" style="1" customWidth="1"/>
    <col min="2" max="2" width="12.25" style="1" customWidth="1"/>
    <col min="3" max="11" width="8.125" style="1" customWidth="1"/>
    <col min="12" max="16384" width="8.875" style="1"/>
  </cols>
  <sheetData>
    <row r="1" spans="1:17">
      <c r="A1" s="1" t="s">
        <v>0</v>
      </c>
      <c r="B1" s="1" t="s">
        <v>2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66</v>
      </c>
      <c r="H1" s="1" t="s">
        <v>68</v>
      </c>
      <c r="I1" s="1" t="s">
        <v>69</v>
      </c>
      <c r="J1" s="1" t="s">
        <v>70</v>
      </c>
      <c r="K1" s="1" t="s">
        <v>71</v>
      </c>
      <c r="L1" s="1" t="s">
        <v>1255</v>
      </c>
      <c r="M1" s="1" t="s">
        <v>1256</v>
      </c>
      <c r="N1" s="1" t="s">
        <v>1257</v>
      </c>
      <c r="O1" s="1" t="s">
        <v>1258</v>
      </c>
      <c r="P1" s="1" t="s">
        <v>1259</v>
      </c>
      <c r="Q1" s="1" t="s">
        <v>1260</v>
      </c>
    </row>
    <row r="2" spans="1:17">
      <c r="A2" s="1">
        <v>0</v>
      </c>
      <c r="B2" s="1" t="s">
        <v>12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</row>
    <row r="3" spans="1:17">
      <c r="A3" s="1">
        <f>A2</f>
        <v>0</v>
      </c>
      <c r="B3" s="1" t="s">
        <v>13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</row>
    <row r="4" spans="1:17">
      <c r="A4" s="1">
        <f t="shared" ref="A4:A11" si="0">A3</f>
        <v>0</v>
      </c>
      <c r="B4" s="1" t="s">
        <v>14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</row>
    <row r="5" spans="1:17">
      <c r="A5" s="1">
        <f t="shared" si="0"/>
        <v>0</v>
      </c>
      <c r="B5" s="1" t="s">
        <v>15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</row>
    <row r="6" spans="1:17">
      <c r="A6" s="1">
        <f t="shared" si="0"/>
        <v>0</v>
      </c>
      <c r="B6" s="1" t="s">
        <v>16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</row>
    <row r="7" spans="1:17">
      <c r="A7" s="1">
        <f t="shared" si="0"/>
        <v>0</v>
      </c>
      <c r="B7" s="1" t="s">
        <v>17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</row>
    <row r="8" spans="1:17">
      <c r="A8" s="1">
        <f t="shared" si="0"/>
        <v>0</v>
      </c>
      <c r="B8" s="1" t="s">
        <v>18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</row>
    <row r="9" spans="1:17">
      <c r="A9" s="1">
        <f t="shared" si="0"/>
        <v>0</v>
      </c>
      <c r="B9" s="1" t="s">
        <v>19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</row>
    <row r="10" spans="1:17">
      <c r="A10" s="1">
        <f t="shared" si="0"/>
        <v>0</v>
      </c>
      <c r="B10" s="1" t="s">
        <v>20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</row>
    <row r="11" spans="1:17">
      <c r="A11" s="1">
        <f t="shared" si="0"/>
        <v>0</v>
      </c>
      <c r="B11" s="1" t="s">
        <v>21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</row>
    <row r="12" spans="1:17">
      <c r="A12" s="1">
        <f t="shared" ref="A12:A21" si="1">A2+1</f>
        <v>1</v>
      </c>
      <c r="B12" s="1" t="s">
        <v>12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</row>
    <row r="13" spans="1:17">
      <c r="A13" s="1">
        <f t="shared" si="1"/>
        <v>1</v>
      </c>
      <c r="B13" s="1" t="s">
        <v>13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</row>
    <row r="14" spans="1:17">
      <c r="A14" s="1">
        <f t="shared" si="1"/>
        <v>1</v>
      </c>
      <c r="B14" s="1" t="s">
        <v>14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</row>
    <row r="15" spans="1:17">
      <c r="A15" s="1">
        <f t="shared" si="1"/>
        <v>1</v>
      </c>
      <c r="B15" s="1" t="s">
        <v>15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</row>
    <row r="16" spans="1:17">
      <c r="A16" s="1">
        <f t="shared" si="1"/>
        <v>1</v>
      </c>
      <c r="B16" s="1" t="s">
        <v>16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</row>
    <row r="17" spans="1:17">
      <c r="A17" s="1">
        <f t="shared" si="1"/>
        <v>1</v>
      </c>
      <c r="B17" s="1" t="s">
        <v>17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</row>
    <row r="18" spans="1:17">
      <c r="A18" s="1">
        <f t="shared" si="1"/>
        <v>1</v>
      </c>
      <c r="B18" s="1" t="s">
        <v>18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</row>
    <row r="19" spans="1:17">
      <c r="A19" s="1">
        <f t="shared" si="1"/>
        <v>1</v>
      </c>
      <c r="B19" s="1" t="s">
        <v>19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</row>
    <row r="20" spans="1:17">
      <c r="A20" s="1">
        <f t="shared" si="1"/>
        <v>1</v>
      </c>
      <c r="B20" s="1" t="s">
        <v>20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</row>
    <row r="21" spans="1:17">
      <c r="A21" s="1">
        <f t="shared" si="1"/>
        <v>1</v>
      </c>
      <c r="B21" s="1" t="s">
        <v>21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</row>
    <row r="22" spans="1:17">
      <c r="A22" s="1">
        <f t="shared" ref="A22:A76" si="2">A12+1</f>
        <v>2</v>
      </c>
      <c r="B22" s="1" t="s">
        <v>12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</row>
    <row r="23" spans="1:17">
      <c r="A23" s="1">
        <f t="shared" si="2"/>
        <v>2</v>
      </c>
      <c r="B23" s="1" t="s">
        <v>13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</row>
    <row r="24" spans="1:17">
      <c r="A24" s="1">
        <f t="shared" si="2"/>
        <v>2</v>
      </c>
      <c r="B24" s="1" t="s">
        <v>14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</row>
    <row r="25" spans="1:17">
      <c r="A25" s="1">
        <f t="shared" si="2"/>
        <v>2</v>
      </c>
      <c r="B25" s="1" t="s">
        <v>15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</row>
    <row r="26" spans="1:17">
      <c r="A26" s="1">
        <f t="shared" si="2"/>
        <v>2</v>
      </c>
      <c r="B26" s="1" t="s">
        <v>16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</row>
    <row r="27" spans="1:17">
      <c r="A27" s="1">
        <f t="shared" si="2"/>
        <v>2</v>
      </c>
      <c r="B27" s="1" t="s">
        <v>17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</row>
    <row r="28" spans="1:17">
      <c r="A28" s="1">
        <f t="shared" si="2"/>
        <v>2</v>
      </c>
      <c r="B28" s="1" t="s">
        <v>18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</row>
    <row r="29" spans="1:17">
      <c r="A29" s="1">
        <f t="shared" si="2"/>
        <v>2</v>
      </c>
      <c r="B29" s="1" t="s">
        <v>19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</row>
    <row r="30" spans="1:17">
      <c r="A30" s="1">
        <f t="shared" si="2"/>
        <v>2</v>
      </c>
      <c r="B30" s="1" t="s">
        <v>20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</row>
    <row r="31" spans="1:17">
      <c r="A31" s="1">
        <f t="shared" si="2"/>
        <v>2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</row>
    <row r="32" spans="1:17">
      <c r="A32" s="1">
        <f t="shared" si="2"/>
        <v>3</v>
      </c>
      <c r="B32" s="1" t="s">
        <v>12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</row>
    <row r="33" spans="1:17">
      <c r="A33" s="1">
        <f t="shared" si="2"/>
        <v>3</v>
      </c>
      <c r="B33" s="1" t="s">
        <v>13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</row>
    <row r="34" spans="1:17">
      <c r="A34" s="1">
        <f t="shared" si="2"/>
        <v>3</v>
      </c>
      <c r="B34" s="1" t="s">
        <v>14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</row>
    <row r="35" spans="1:17">
      <c r="A35" s="1">
        <f t="shared" si="2"/>
        <v>3</v>
      </c>
      <c r="B35" s="1" t="s">
        <v>15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</row>
    <row r="36" spans="1:17">
      <c r="A36" s="1">
        <f t="shared" si="2"/>
        <v>3</v>
      </c>
      <c r="B36" s="1" t="s">
        <v>16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</row>
    <row r="37" spans="1:17">
      <c r="A37" s="1">
        <f t="shared" si="2"/>
        <v>3</v>
      </c>
      <c r="B37" s="1" t="s">
        <v>17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</row>
    <row r="38" spans="1:17">
      <c r="A38" s="1">
        <f t="shared" si="2"/>
        <v>3</v>
      </c>
      <c r="B38" s="1" t="s">
        <v>18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</row>
    <row r="39" spans="1:17">
      <c r="A39" s="1">
        <f t="shared" si="2"/>
        <v>3</v>
      </c>
      <c r="B39" s="1" t="s">
        <v>19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</row>
    <row r="40" spans="1:17">
      <c r="A40" s="1">
        <f t="shared" si="2"/>
        <v>3</v>
      </c>
      <c r="B40" s="1" t="s">
        <v>20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</row>
    <row r="41" spans="1:17">
      <c r="A41" s="1">
        <f t="shared" si="2"/>
        <v>3</v>
      </c>
      <c r="B41" s="1" t="s">
        <v>21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</row>
    <row r="42" spans="1:17">
      <c r="A42" s="1">
        <f t="shared" si="2"/>
        <v>4</v>
      </c>
      <c r="B42" s="1" t="s">
        <v>12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</row>
    <row r="43" spans="1:17">
      <c r="A43" s="1">
        <f t="shared" si="2"/>
        <v>4</v>
      </c>
      <c r="B43" s="1" t="s">
        <v>13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</row>
    <row r="44" spans="1:17">
      <c r="A44" s="1">
        <f t="shared" si="2"/>
        <v>4</v>
      </c>
      <c r="B44" s="1" t="s">
        <v>14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</row>
    <row r="45" spans="1:17">
      <c r="A45" s="1">
        <f t="shared" si="2"/>
        <v>4</v>
      </c>
      <c r="B45" s="1" t="s">
        <v>15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</row>
    <row r="46" spans="1:17">
      <c r="A46" s="1">
        <f t="shared" si="2"/>
        <v>4</v>
      </c>
      <c r="B46" s="1" t="s">
        <v>16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</row>
    <row r="47" spans="1:17">
      <c r="A47" s="1">
        <f t="shared" si="2"/>
        <v>4</v>
      </c>
      <c r="B47" s="1" t="s">
        <v>17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</row>
    <row r="48" spans="1:17">
      <c r="A48" s="1">
        <f t="shared" si="2"/>
        <v>4</v>
      </c>
      <c r="B48" s="1" t="s">
        <v>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</row>
    <row r="49" spans="1:17">
      <c r="A49" s="1">
        <f t="shared" si="2"/>
        <v>4</v>
      </c>
      <c r="B49" s="1" t="s">
        <v>19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</row>
    <row r="50" spans="1:17">
      <c r="A50" s="1">
        <f t="shared" si="2"/>
        <v>4</v>
      </c>
      <c r="B50" s="1" t="s">
        <v>20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</row>
    <row r="51" spans="1:17">
      <c r="A51" s="1">
        <f t="shared" si="2"/>
        <v>4</v>
      </c>
      <c r="B51" s="1" t="s">
        <v>21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</row>
    <row r="52" spans="1:17">
      <c r="A52" s="1">
        <f t="shared" si="2"/>
        <v>5</v>
      </c>
      <c r="B52" s="1" t="s">
        <v>12</v>
      </c>
      <c r="C52" s="3">
        <f>ROUND(0.04*'initCapacity(k,b)_'!$B$2*regionShares_!B$3,3)</f>
        <v>0</v>
      </c>
      <c r="D52" s="3">
        <f>ROUND(0.04*'initCapacity(k,b)_'!$B$2*regionShares_!C$3,3)</f>
        <v>163.167</v>
      </c>
      <c r="E52" s="3">
        <f>ROUND(0.04*'initCapacity(k,b)_'!$B$2*regionShares_!D$3,3)</f>
        <v>52.634</v>
      </c>
      <c r="F52" s="3">
        <f>ROUND(0.04*'initCapacity(k,b)_'!$B$2*regionShares_!E$3,3)</f>
        <v>157.02600000000001</v>
      </c>
      <c r="G52" s="3">
        <f>ROUND(0.04*'initCapacity(k,b)_'!$B$2*regionShares_!F$3,3)</f>
        <v>43.862000000000002</v>
      </c>
      <c r="H52" s="3">
        <f>ROUND(0.04*'initCapacity(k,b)_'!$B$2*regionShares_!G$3,3)</f>
        <v>0</v>
      </c>
      <c r="I52" s="3">
        <f>ROUND(0.04*'initCapacity(k,b)_'!$B$2*regionShares_!H$3,3)</f>
        <v>135.97200000000001</v>
      </c>
      <c r="J52" s="3">
        <f>ROUND(0.04*'initCapacity(k,b)_'!$B$2*regionShares_!I$3,3)</f>
        <v>3.5089999999999999</v>
      </c>
      <c r="K52" s="3">
        <f>ROUND(0.04*'initCapacity(k,b)_'!$B$2*regionShares_!J$3,3)</f>
        <v>0</v>
      </c>
      <c r="L52" s="3">
        <f>ROUND(0.04*'initCapacity(k,b)_'!$B$2*regionShares_!K$3,3)</f>
        <v>301.77100000000002</v>
      </c>
      <c r="M52" s="3">
        <f>ROUND(0.04*'initCapacity(k,b)_'!$B$2*regionShares_!L$3,3)</f>
        <v>19.298999999999999</v>
      </c>
      <c r="N52" s="3">
        <f>ROUND(0.04*'initCapacity(k,b)_'!$B$2*regionShares_!M$3,3)</f>
        <v>0</v>
      </c>
      <c r="O52" s="3">
        <f>ROUND(0.04*'initCapacity(k,b)_'!$B$2*regionShares_!N$3,3)</f>
        <v>0</v>
      </c>
      <c r="P52" s="3">
        <f>ROUND(0.04*'initCapacity(k,b)_'!$B$2*regionShares_!O$3,3)</f>
        <v>0</v>
      </c>
      <c r="Q52" s="3">
        <f>ROUND(0.04*'initCapacity(k,b)_'!$B$2*regionShares_!P$3,3)</f>
        <v>0</v>
      </c>
    </row>
    <row r="53" spans="1:17">
      <c r="A53" s="1">
        <f t="shared" si="2"/>
        <v>5</v>
      </c>
      <c r="B53" s="1" t="s">
        <v>13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</row>
    <row r="54" spans="1:17">
      <c r="A54" s="1">
        <f t="shared" si="2"/>
        <v>5</v>
      </c>
      <c r="B54" s="1" t="s">
        <v>14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</row>
    <row r="55" spans="1:17">
      <c r="A55" s="1">
        <f t="shared" si="2"/>
        <v>5</v>
      </c>
      <c r="B55" s="1" t="s">
        <v>15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</row>
    <row r="56" spans="1:17">
      <c r="A56" s="1">
        <f t="shared" si="2"/>
        <v>5</v>
      </c>
      <c r="B56" s="1" t="s">
        <v>16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</row>
    <row r="57" spans="1:17">
      <c r="A57" s="1">
        <f t="shared" si="2"/>
        <v>5</v>
      </c>
      <c r="B57" s="1" t="s">
        <v>17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</row>
    <row r="58" spans="1:17">
      <c r="A58" s="1">
        <f t="shared" si="2"/>
        <v>5</v>
      </c>
      <c r="B58" s="1" t="s">
        <v>18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</row>
    <row r="59" spans="1:17">
      <c r="A59" s="1">
        <f t="shared" si="2"/>
        <v>5</v>
      </c>
      <c r="B59" s="1" t="s">
        <v>19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</row>
    <row r="60" spans="1:17">
      <c r="A60" s="1">
        <f t="shared" si="2"/>
        <v>5</v>
      </c>
      <c r="B60" s="1" t="s">
        <v>20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</row>
    <row r="61" spans="1:17">
      <c r="A61" s="1">
        <f t="shared" si="2"/>
        <v>5</v>
      </c>
      <c r="B61" s="1" t="s">
        <v>21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</row>
    <row r="62" spans="1:17">
      <c r="A62" s="1">
        <f t="shared" si="2"/>
        <v>6</v>
      </c>
      <c r="B62" s="1" t="s">
        <v>12</v>
      </c>
      <c r="C62" s="3">
        <f>ROUND(0.04*'initCapacity(k,b)_'!$B$2*regionShares_!B$3,3)</f>
        <v>0</v>
      </c>
      <c r="D62" s="3">
        <f>ROUND(0.04*'initCapacity(k,b)_'!$B$2*regionShares_!C$3,3)</f>
        <v>163.167</v>
      </c>
      <c r="E62" s="3">
        <f>ROUND(0.04*'initCapacity(k,b)_'!$B$2*regionShares_!D$3,3)</f>
        <v>52.634</v>
      </c>
      <c r="F62" s="3">
        <f>ROUND(0.04*'initCapacity(k,b)_'!$B$2*regionShares_!E$3,3)</f>
        <v>157.02600000000001</v>
      </c>
      <c r="G62" s="3">
        <f>ROUND(0.04*'initCapacity(k,b)_'!$B$2*regionShares_!F$3,3)</f>
        <v>43.862000000000002</v>
      </c>
      <c r="H62" s="3">
        <f>ROUND(0.04*'initCapacity(k,b)_'!$B$2*regionShares_!G$3,3)</f>
        <v>0</v>
      </c>
      <c r="I62" s="3">
        <f>ROUND(0.04*'initCapacity(k,b)_'!$B$2*regionShares_!H$3,3)</f>
        <v>135.97200000000001</v>
      </c>
      <c r="J62" s="3">
        <f>ROUND(0.04*'initCapacity(k,b)_'!$B$2*regionShares_!I$3,3)</f>
        <v>3.5089999999999999</v>
      </c>
      <c r="K62" s="3">
        <f>ROUND(0.04*'initCapacity(k,b)_'!$B$2*regionShares_!J$3,3)</f>
        <v>0</v>
      </c>
      <c r="L62" s="3">
        <f>ROUND(0.04*'initCapacity(k,b)_'!$B$2*regionShares_!K$3,3)</f>
        <v>301.77100000000002</v>
      </c>
      <c r="M62" s="3">
        <f>ROUND(0.04*'initCapacity(k,b)_'!$B$2*regionShares_!L$3,3)</f>
        <v>19.298999999999999</v>
      </c>
      <c r="N62" s="3">
        <f>ROUND(0.04*'initCapacity(k,b)_'!$B$2*regionShares_!M$3,3)</f>
        <v>0</v>
      </c>
      <c r="O62" s="3">
        <f>ROUND(0.04*'initCapacity(k,b)_'!$B$2*regionShares_!N$3,3)</f>
        <v>0</v>
      </c>
      <c r="P62" s="3">
        <f>ROUND(0.04*'initCapacity(k,b)_'!$B$2*regionShares_!O$3,3)</f>
        <v>0</v>
      </c>
      <c r="Q62" s="3">
        <f>ROUND(0.04*'initCapacity(k,b)_'!$B$2*regionShares_!P$3,3)</f>
        <v>0</v>
      </c>
    </row>
    <row r="63" spans="1:17">
      <c r="A63" s="1">
        <f t="shared" si="2"/>
        <v>6</v>
      </c>
      <c r="B63" s="1" t="s">
        <v>13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</row>
    <row r="64" spans="1:17">
      <c r="A64" s="1">
        <f t="shared" si="2"/>
        <v>6</v>
      </c>
      <c r="B64" s="1" t="s">
        <v>14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</row>
    <row r="65" spans="1:17">
      <c r="A65" s="1">
        <f t="shared" si="2"/>
        <v>6</v>
      </c>
      <c r="B65" s="1" t="s">
        <v>15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</row>
    <row r="66" spans="1:17">
      <c r="A66" s="1">
        <f t="shared" si="2"/>
        <v>6</v>
      </c>
      <c r="B66" s="1" t="s">
        <v>16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</row>
    <row r="67" spans="1:17">
      <c r="A67" s="1">
        <f t="shared" si="2"/>
        <v>6</v>
      </c>
      <c r="B67" s="1" t="s">
        <v>17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</row>
    <row r="68" spans="1:17">
      <c r="A68" s="1">
        <f t="shared" si="2"/>
        <v>6</v>
      </c>
      <c r="B68" s="1" t="s">
        <v>18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</row>
    <row r="69" spans="1:17">
      <c r="A69" s="1">
        <f t="shared" si="2"/>
        <v>6</v>
      </c>
      <c r="B69" s="1" t="s">
        <v>19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</row>
    <row r="70" spans="1:17">
      <c r="A70" s="1">
        <f t="shared" si="2"/>
        <v>6</v>
      </c>
      <c r="B70" s="1" t="s">
        <v>20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</row>
    <row r="71" spans="1:17">
      <c r="A71" s="1">
        <f t="shared" si="2"/>
        <v>6</v>
      </c>
      <c r="B71" s="1" t="s">
        <v>21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</row>
    <row r="72" spans="1:17">
      <c r="A72" s="1">
        <f t="shared" si="2"/>
        <v>7</v>
      </c>
      <c r="B72" s="1" t="s">
        <v>12</v>
      </c>
      <c r="C72" s="3">
        <f>ROUND(0.04*'initCapacity(k,b)_'!$B$2*regionShares_!B$3,3)</f>
        <v>0</v>
      </c>
      <c r="D72" s="3">
        <f>ROUND(0.04*'initCapacity(k,b)_'!$B$2*regionShares_!C$3,3)</f>
        <v>163.167</v>
      </c>
      <c r="E72" s="3">
        <f>ROUND(0.04*'initCapacity(k,b)_'!$B$2*regionShares_!D$3,3)</f>
        <v>52.634</v>
      </c>
      <c r="F72" s="3">
        <f>ROUND(0.04*'initCapacity(k,b)_'!$B$2*regionShares_!E$3,3)</f>
        <v>157.02600000000001</v>
      </c>
      <c r="G72" s="3">
        <f>ROUND(0.04*'initCapacity(k,b)_'!$B$2*regionShares_!F$3,3)</f>
        <v>43.862000000000002</v>
      </c>
      <c r="H72" s="3">
        <f>ROUND(0.04*'initCapacity(k,b)_'!$B$2*regionShares_!G$3,3)</f>
        <v>0</v>
      </c>
      <c r="I72" s="3">
        <f>ROUND(0.04*'initCapacity(k,b)_'!$B$2*regionShares_!H$3,3)</f>
        <v>135.97200000000001</v>
      </c>
      <c r="J72" s="3">
        <f>ROUND(0.04*'initCapacity(k,b)_'!$B$2*regionShares_!I$3,3)</f>
        <v>3.5089999999999999</v>
      </c>
      <c r="K72" s="3">
        <f>ROUND(0.04*'initCapacity(k,b)_'!$B$2*regionShares_!J$3,3)</f>
        <v>0</v>
      </c>
      <c r="L72" s="3">
        <f>ROUND(0.04*'initCapacity(k,b)_'!$B$2*regionShares_!K$3,3)</f>
        <v>301.77100000000002</v>
      </c>
      <c r="M72" s="3">
        <f>ROUND(0.04*'initCapacity(k,b)_'!$B$2*regionShares_!L$3,3)</f>
        <v>19.298999999999999</v>
      </c>
      <c r="N72" s="3">
        <f>ROUND(0.04*'initCapacity(k,b)_'!$B$2*regionShares_!M$3,3)</f>
        <v>0</v>
      </c>
      <c r="O72" s="3">
        <f>ROUND(0.04*'initCapacity(k,b)_'!$B$2*regionShares_!N$3,3)</f>
        <v>0</v>
      </c>
      <c r="P72" s="3">
        <f>ROUND(0.04*'initCapacity(k,b)_'!$B$2*regionShares_!O$3,3)</f>
        <v>0</v>
      </c>
      <c r="Q72" s="3">
        <f>ROUND(0.04*'initCapacity(k,b)_'!$B$2*regionShares_!P$3,3)</f>
        <v>0</v>
      </c>
    </row>
    <row r="73" spans="1:17">
      <c r="A73" s="1">
        <f t="shared" si="2"/>
        <v>7</v>
      </c>
      <c r="B73" s="1" t="s">
        <v>13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</row>
    <row r="74" spans="1:17">
      <c r="A74" s="1">
        <f t="shared" si="2"/>
        <v>7</v>
      </c>
      <c r="B74" s="1" t="s">
        <v>14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</row>
    <row r="75" spans="1:17">
      <c r="A75" s="1">
        <f t="shared" si="2"/>
        <v>7</v>
      </c>
      <c r="B75" s="1" t="s">
        <v>15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</row>
    <row r="76" spans="1:17">
      <c r="A76" s="1">
        <f t="shared" si="2"/>
        <v>7</v>
      </c>
      <c r="B76" s="1" t="s">
        <v>16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</row>
    <row r="77" spans="1:17">
      <c r="A77" s="1">
        <f t="shared" ref="A77:A142" si="3">A67+1</f>
        <v>7</v>
      </c>
      <c r="B77" s="1" t="s">
        <v>17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</row>
    <row r="78" spans="1:17">
      <c r="A78" s="1">
        <f t="shared" si="3"/>
        <v>7</v>
      </c>
      <c r="B78" s="1" t="s">
        <v>18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</row>
    <row r="79" spans="1:17">
      <c r="A79" s="1">
        <f t="shared" si="3"/>
        <v>7</v>
      </c>
      <c r="B79" s="1" t="s">
        <v>19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</row>
    <row r="80" spans="1:17">
      <c r="A80" s="1">
        <f t="shared" si="3"/>
        <v>7</v>
      </c>
      <c r="B80" s="1" t="s">
        <v>20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</row>
    <row r="81" spans="1:17">
      <c r="A81" s="1">
        <f t="shared" si="3"/>
        <v>7</v>
      </c>
      <c r="B81" s="1" t="s">
        <v>21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</row>
    <row r="82" spans="1:17">
      <c r="A82" s="1">
        <f t="shared" si="3"/>
        <v>8</v>
      </c>
      <c r="B82" s="1" t="s">
        <v>12</v>
      </c>
      <c r="C82" s="3">
        <f>ROUND(0.04*'initCapacity(k,b)_'!$B$2*regionShares_!B$3,3)</f>
        <v>0</v>
      </c>
      <c r="D82" s="3">
        <f>ROUND(0.04*'initCapacity(k,b)_'!$B$2*regionShares_!C$3,3)</f>
        <v>163.167</v>
      </c>
      <c r="E82" s="3">
        <f>ROUND(0.04*'initCapacity(k,b)_'!$B$2*regionShares_!D$3,3)</f>
        <v>52.634</v>
      </c>
      <c r="F82" s="3">
        <f>ROUND(0.04*'initCapacity(k,b)_'!$B$2*regionShares_!E$3,3)</f>
        <v>157.02600000000001</v>
      </c>
      <c r="G82" s="3">
        <f>ROUND(0.04*'initCapacity(k,b)_'!$B$2*regionShares_!F$3,3)</f>
        <v>43.862000000000002</v>
      </c>
      <c r="H82" s="3">
        <f>ROUND(0.04*'initCapacity(k,b)_'!$B$2*regionShares_!G$3,3)</f>
        <v>0</v>
      </c>
      <c r="I82" s="3">
        <f>ROUND(0.04*'initCapacity(k,b)_'!$B$2*regionShares_!H$3,3)</f>
        <v>135.97200000000001</v>
      </c>
      <c r="J82" s="3">
        <f>ROUND(0.04*'initCapacity(k,b)_'!$B$2*regionShares_!I$3,3)</f>
        <v>3.5089999999999999</v>
      </c>
      <c r="K82" s="3">
        <f>ROUND(0.04*'initCapacity(k,b)_'!$B$2*regionShares_!J$3,3)</f>
        <v>0</v>
      </c>
      <c r="L82" s="3">
        <f>ROUND(0.04*'initCapacity(k,b)_'!$B$2*regionShares_!K$3,3)</f>
        <v>301.77100000000002</v>
      </c>
      <c r="M82" s="3">
        <f>ROUND(0.04*'initCapacity(k,b)_'!$B$2*regionShares_!L$3,3)</f>
        <v>19.298999999999999</v>
      </c>
      <c r="N82" s="3">
        <f>ROUND(0.04*'initCapacity(k,b)_'!$B$2*regionShares_!M$3,3)</f>
        <v>0</v>
      </c>
      <c r="O82" s="3">
        <f>ROUND(0.04*'initCapacity(k,b)_'!$B$2*regionShares_!N$3,3)</f>
        <v>0</v>
      </c>
      <c r="P82" s="3">
        <f>ROUND(0.04*'initCapacity(k,b)_'!$B$2*regionShares_!O$3,3)</f>
        <v>0</v>
      </c>
      <c r="Q82" s="3">
        <f>ROUND(0.04*'initCapacity(k,b)_'!$B$2*regionShares_!P$3,3)</f>
        <v>0</v>
      </c>
    </row>
    <row r="83" spans="1:17">
      <c r="A83" s="1">
        <f t="shared" si="3"/>
        <v>8</v>
      </c>
      <c r="B83" s="1" t="s">
        <v>13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</row>
    <row r="84" spans="1:17">
      <c r="A84" s="1">
        <f t="shared" si="3"/>
        <v>8</v>
      </c>
      <c r="B84" s="1" t="s">
        <v>14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</row>
    <row r="85" spans="1:17">
      <c r="A85" s="1">
        <f t="shared" si="3"/>
        <v>8</v>
      </c>
      <c r="B85" s="1" t="s">
        <v>15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</row>
    <row r="86" spans="1:17">
      <c r="A86" s="1">
        <f t="shared" si="3"/>
        <v>8</v>
      </c>
      <c r="B86" s="1" t="s">
        <v>16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</row>
    <row r="87" spans="1:17">
      <c r="A87" s="1">
        <f t="shared" si="3"/>
        <v>8</v>
      </c>
      <c r="B87" s="1" t="s">
        <v>17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</row>
    <row r="88" spans="1:17">
      <c r="A88" s="1">
        <f t="shared" si="3"/>
        <v>8</v>
      </c>
      <c r="B88" s="1" t="s">
        <v>18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</row>
    <row r="89" spans="1:17">
      <c r="A89" s="1">
        <f t="shared" si="3"/>
        <v>8</v>
      </c>
      <c r="B89" s="1" t="s">
        <v>19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</row>
    <row r="90" spans="1:17">
      <c r="A90" s="1">
        <f t="shared" si="3"/>
        <v>8</v>
      </c>
      <c r="B90" s="1" t="s">
        <v>20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</row>
    <row r="91" spans="1:17">
      <c r="A91" s="1">
        <f t="shared" si="3"/>
        <v>8</v>
      </c>
      <c r="B91" s="1" t="s">
        <v>21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</row>
    <row r="92" spans="1:17">
      <c r="A92" s="1">
        <f t="shared" si="3"/>
        <v>9</v>
      </c>
      <c r="B92" s="1" t="str">
        <f t="shared" ref="B92:C101" si="4">B2</f>
        <v>coal</v>
      </c>
      <c r="C92" s="3">
        <f>ROUND(0.04*'initCapacity(k,b)_'!$B$2*regionShares_!B$3,3)</f>
        <v>0</v>
      </c>
      <c r="D92" s="3">
        <f>ROUND(0.04*'initCapacity(k,b)_'!$B$2*regionShares_!C$3,3)</f>
        <v>163.167</v>
      </c>
      <c r="E92" s="3">
        <f>ROUND(0.04*'initCapacity(k,b)_'!$B$2*regionShares_!D$3,3)</f>
        <v>52.634</v>
      </c>
      <c r="F92" s="3">
        <f>ROUND(0.04*'initCapacity(k,b)_'!$B$2*regionShares_!E$3,3)</f>
        <v>157.02600000000001</v>
      </c>
      <c r="G92" s="3">
        <f>ROUND(0.04*'initCapacity(k,b)_'!$B$2*regionShares_!F$3,3)</f>
        <v>43.862000000000002</v>
      </c>
      <c r="H92" s="3">
        <f>ROUND(0.04*'initCapacity(k,b)_'!$B$2*regionShares_!G$3,3)</f>
        <v>0</v>
      </c>
      <c r="I92" s="3">
        <f>ROUND(0.04*'initCapacity(k,b)_'!$B$2*regionShares_!H$3,3)</f>
        <v>135.97200000000001</v>
      </c>
      <c r="J92" s="3">
        <f>ROUND(0.04*'initCapacity(k,b)_'!$B$2*regionShares_!I$3,3)</f>
        <v>3.5089999999999999</v>
      </c>
      <c r="K92" s="3">
        <f>ROUND(0.04*'initCapacity(k,b)_'!$B$2*regionShares_!J$3,3)</f>
        <v>0</v>
      </c>
      <c r="L92" s="3">
        <f>ROUND(0.04*'initCapacity(k,b)_'!$B$2*regionShares_!K$3,3)</f>
        <v>301.77100000000002</v>
      </c>
      <c r="M92" s="3">
        <f>ROUND(0.04*'initCapacity(k,b)_'!$B$2*regionShares_!L$3,3)</f>
        <v>19.298999999999999</v>
      </c>
      <c r="N92" s="3">
        <f>ROUND(0.04*'initCapacity(k,b)_'!$B$2*regionShares_!M$3,3)</f>
        <v>0</v>
      </c>
      <c r="O92" s="3">
        <f>ROUND(0.04*'initCapacity(k,b)_'!$B$2*regionShares_!N$3,3)</f>
        <v>0</v>
      </c>
      <c r="P92" s="3">
        <f>ROUND(0.04*'initCapacity(k,b)_'!$B$2*regionShares_!O$3,3)</f>
        <v>0</v>
      </c>
      <c r="Q92" s="3">
        <f>ROUND(0.04*'initCapacity(k,b)_'!$B$2*regionShares_!P$3,3)</f>
        <v>0</v>
      </c>
    </row>
    <row r="93" spans="1:17">
      <c r="A93" s="1">
        <f t="shared" si="3"/>
        <v>9</v>
      </c>
      <c r="B93" s="1" t="str">
        <f t="shared" si="4"/>
        <v>naturalGas</v>
      </c>
      <c r="C93" s="1">
        <f t="shared" si="4"/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</row>
    <row r="94" spans="1:17">
      <c r="A94" s="1">
        <f t="shared" si="3"/>
        <v>9</v>
      </c>
      <c r="B94" s="1" t="str">
        <f t="shared" si="4"/>
        <v>bioMass</v>
      </c>
      <c r="C94" s="1">
        <f t="shared" si="4"/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</row>
    <row r="95" spans="1:17">
      <c r="A95" s="1">
        <f t="shared" si="3"/>
        <v>9</v>
      </c>
      <c r="B95" s="1" t="str">
        <f t="shared" si="4"/>
        <v>geoThermal</v>
      </c>
      <c r="C95" s="1">
        <f t="shared" si="4"/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</row>
    <row r="96" spans="1:17">
      <c r="A96" s="1">
        <f t="shared" si="3"/>
        <v>9</v>
      </c>
      <c r="B96" s="1" t="str">
        <f t="shared" si="4"/>
        <v>hydroRiver</v>
      </c>
      <c r="C96" s="1">
        <f t="shared" si="4"/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</row>
    <row r="97" spans="1:17">
      <c r="A97" s="1">
        <f t="shared" si="3"/>
        <v>9</v>
      </c>
      <c r="B97" s="1" t="str">
        <f t="shared" si="4"/>
        <v>hydroDam</v>
      </c>
      <c r="C97" s="1">
        <f t="shared" si="4"/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</row>
    <row r="98" spans="1:17">
      <c r="A98" s="1">
        <f t="shared" si="3"/>
        <v>9</v>
      </c>
      <c r="B98" s="1" t="str">
        <f t="shared" si="4"/>
        <v>wind</v>
      </c>
      <c r="C98" s="1">
        <f t="shared" si="4"/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</row>
    <row r="99" spans="1:17">
      <c r="A99" s="1">
        <f t="shared" si="3"/>
        <v>9</v>
      </c>
      <c r="B99" s="1" t="str">
        <f t="shared" si="4"/>
        <v>solar</v>
      </c>
      <c r="C99" s="1">
        <f t="shared" si="4"/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</row>
    <row r="100" spans="1:17">
      <c r="A100" s="1">
        <f t="shared" si="3"/>
        <v>9</v>
      </c>
      <c r="B100" s="1" t="str">
        <f t="shared" si="4"/>
        <v>nuclear</v>
      </c>
      <c r="C100" s="1">
        <f t="shared" si="4"/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</row>
    <row r="101" spans="1:17">
      <c r="A101" s="1">
        <f t="shared" si="3"/>
        <v>9</v>
      </c>
      <c r="B101" s="1" t="str">
        <f t="shared" si="4"/>
        <v>other</v>
      </c>
      <c r="C101" s="1">
        <f t="shared" si="4"/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</row>
    <row r="102" spans="1:17">
      <c r="A102" s="1">
        <f t="shared" si="3"/>
        <v>10</v>
      </c>
      <c r="B102" s="1" t="str">
        <f t="shared" ref="B102:B133" si="5">B12</f>
        <v>coal</v>
      </c>
      <c r="C102" s="3">
        <f>ROUND(0.04*'initCapacity(k,b)_'!$B$2*regionShares_!B$3,3)</f>
        <v>0</v>
      </c>
      <c r="D102" s="3">
        <f>ROUND(0.04*'initCapacity(k,b)_'!$B$2*regionShares_!C$3,3)</f>
        <v>163.167</v>
      </c>
      <c r="E102" s="3">
        <f>ROUND(0.04*'initCapacity(k,b)_'!$B$2*regionShares_!D$3,3)</f>
        <v>52.634</v>
      </c>
      <c r="F102" s="3">
        <f>ROUND(0.04*'initCapacity(k,b)_'!$B$2*regionShares_!E$3,3)</f>
        <v>157.02600000000001</v>
      </c>
      <c r="G102" s="3">
        <f>ROUND(0.04*'initCapacity(k,b)_'!$B$2*regionShares_!F$3,3)</f>
        <v>43.862000000000002</v>
      </c>
      <c r="H102" s="3">
        <f>ROUND(0.04*'initCapacity(k,b)_'!$B$2*regionShares_!G$3,3)</f>
        <v>0</v>
      </c>
      <c r="I102" s="3">
        <f>ROUND(0.04*'initCapacity(k,b)_'!$B$2*regionShares_!H$3,3)</f>
        <v>135.97200000000001</v>
      </c>
      <c r="J102" s="3">
        <f>ROUND(0.04*'initCapacity(k,b)_'!$B$2*regionShares_!I$3,3)</f>
        <v>3.5089999999999999</v>
      </c>
      <c r="K102" s="3">
        <f>ROUND(0.04*'initCapacity(k,b)_'!$B$2*regionShares_!J$3,3)</f>
        <v>0</v>
      </c>
      <c r="L102" s="3">
        <f>ROUND(0.04*'initCapacity(k,b)_'!$B$2*regionShares_!K$3,3)</f>
        <v>301.77100000000002</v>
      </c>
      <c r="M102" s="3">
        <f>ROUND(0.04*'initCapacity(k,b)_'!$B$2*regionShares_!L$3,3)</f>
        <v>19.298999999999999</v>
      </c>
      <c r="N102" s="3">
        <f>ROUND(0.04*'initCapacity(k,b)_'!$B$2*regionShares_!M$3,3)</f>
        <v>0</v>
      </c>
      <c r="O102" s="3">
        <f>ROUND(0.04*'initCapacity(k,b)_'!$B$2*regionShares_!N$3,3)</f>
        <v>0</v>
      </c>
      <c r="P102" s="3">
        <f>ROUND(0.04*'initCapacity(k,b)_'!$B$2*regionShares_!O$3,3)</f>
        <v>0</v>
      </c>
      <c r="Q102" s="3">
        <f>ROUND(0.04*'initCapacity(k,b)_'!$B$2*regionShares_!P$3,3)</f>
        <v>0</v>
      </c>
    </row>
    <row r="103" spans="1:17">
      <c r="A103" s="1">
        <f t="shared" si="3"/>
        <v>10</v>
      </c>
      <c r="B103" s="1" t="str">
        <f t="shared" si="5"/>
        <v>naturalGas</v>
      </c>
      <c r="C103" s="1">
        <f t="shared" ref="C103:C111" si="6">C13</f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</row>
    <row r="104" spans="1:17">
      <c r="A104" s="1">
        <f t="shared" si="3"/>
        <v>10</v>
      </c>
      <c r="B104" s="1" t="str">
        <f t="shared" si="5"/>
        <v>bioMass</v>
      </c>
      <c r="C104" s="1">
        <f t="shared" si="6"/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</row>
    <row r="105" spans="1:17">
      <c r="A105" s="1">
        <f t="shared" si="3"/>
        <v>10</v>
      </c>
      <c r="B105" s="1" t="str">
        <f t="shared" si="5"/>
        <v>geoThermal</v>
      </c>
      <c r="C105" s="1">
        <f t="shared" si="6"/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</row>
    <row r="106" spans="1:17">
      <c r="A106" s="1">
        <f t="shared" si="3"/>
        <v>10</v>
      </c>
      <c r="B106" s="1" t="str">
        <f t="shared" si="5"/>
        <v>hydroRiver</v>
      </c>
      <c r="C106" s="1">
        <f t="shared" si="6"/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</row>
    <row r="107" spans="1:17">
      <c r="A107" s="1">
        <f t="shared" si="3"/>
        <v>10</v>
      </c>
      <c r="B107" s="1" t="str">
        <f t="shared" si="5"/>
        <v>hydroDam</v>
      </c>
      <c r="C107" s="1">
        <f t="shared" si="6"/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</row>
    <row r="108" spans="1:17">
      <c r="A108" s="1">
        <f t="shared" si="3"/>
        <v>10</v>
      </c>
      <c r="B108" s="1" t="str">
        <f t="shared" si="5"/>
        <v>wind</v>
      </c>
      <c r="C108" s="1">
        <f t="shared" si="6"/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</row>
    <row r="109" spans="1:17">
      <c r="A109" s="1">
        <f t="shared" si="3"/>
        <v>10</v>
      </c>
      <c r="B109" s="1" t="str">
        <f t="shared" si="5"/>
        <v>solar</v>
      </c>
      <c r="C109" s="1">
        <f t="shared" si="6"/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</row>
    <row r="110" spans="1:17">
      <c r="A110" s="1">
        <f t="shared" si="3"/>
        <v>10</v>
      </c>
      <c r="B110" s="1" t="str">
        <f t="shared" si="5"/>
        <v>nuclear</v>
      </c>
      <c r="C110" s="1">
        <f t="shared" si="6"/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</row>
    <row r="111" spans="1:17">
      <c r="A111" s="1">
        <f t="shared" si="3"/>
        <v>10</v>
      </c>
      <c r="B111" s="1" t="str">
        <f t="shared" si="5"/>
        <v>other</v>
      </c>
      <c r="C111" s="1">
        <f t="shared" si="6"/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</row>
    <row r="112" spans="1:17">
      <c r="A112" s="1">
        <f t="shared" si="3"/>
        <v>11</v>
      </c>
      <c r="B112" s="1" t="str">
        <f t="shared" si="5"/>
        <v>coal</v>
      </c>
      <c r="C112" s="3">
        <f>ROUND(0.04*'initCapacity(k,b)_'!$B$2*regionShares_!B$3,3)</f>
        <v>0</v>
      </c>
      <c r="D112" s="3">
        <f>ROUND(0.04*'initCapacity(k,b)_'!$B$2*regionShares_!C$3,3)</f>
        <v>163.167</v>
      </c>
      <c r="E112" s="3">
        <f>ROUND(0.04*'initCapacity(k,b)_'!$B$2*regionShares_!D$3,3)</f>
        <v>52.634</v>
      </c>
      <c r="F112" s="3">
        <f>ROUND(0.04*'initCapacity(k,b)_'!$B$2*regionShares_!E$3,3)</f>
        <v>157.02600000000001</v>
      </c>
      <c r="G112" s="3">
        <f>ROUND(0.04*'initCapacity(k,b)_'!$B$2*regionShares_!F$3,3)</f>
        <v>43.862000000000002</v>
      </c>
      <c r="H112" s="3">
        <f>ROUND(0.04*'initCapacity(k,b)_'!$B$2*regionShares_!G$3,3)</f>
        <v>0</v>
      </c>
      <c r="I112" s="3">
        <f>ROUND(0.04*'initCapacity(k,b)_'!$B$2*regionShares_!H$3,3)</f>
        <v>135.97200000000001</v>
      </c>
      <c r="J112" s="3">
        <f>ROUND(0.04*'initCapacity(k,b)_'!$B$2*regionShares_!I$3,3)</f>
        <v>3.5089999999999999</v>
      </c>
      <c r="K112" s="3">
        <f>ROUND(0.04*'initCapacity(k,b)_'!$B$2*regionShares_!J$3,3)</f>
        <v>0</v>
      </c>
      <c r="L112" s="3">
        <f>ROUND(0.04*'initCapacity(k,b)_'!$B$2*regionShares_!K$3,3)</f>
        <v>301.77100000000002</v>
      </c>
      <c r="M112" s="3">
        <f>ROUND(0.04*'initCapacity(k,b)_'!$B$2*regionShares_!L$3,3)</f>
        <v>19.298999999999999</v>
      </c>
      <c r="N112" s="3">
        <f>ROUND(0.04*'initCapacity(k,b)_'!$B$2*regionShares_!M$3,3)</f>
        <v>0</v>
      </c>
      <c r="O112" s="3">
        <f>ROUND(0.04*'initCapacity(k,b)_'!$B$2*regionShares_!N$3,3)</f>
        <v>0</v>
      </c>
      <c r="P112" s="3">
        <f>ROUND(0.04*'initCapacity(k,b)_'!$B$2*regionShares_!O$3,3)</f>
        <v>0</v>
      </c>
      <c r="Q112" s="3">
        <f>ROUND(0.04*'initCapacity(k,b)_'!$B$2*regionShares_!P$3,3)</f>
        <v>0</v>
      </c>
    </row>
    <row r="113" spans="1:17">
      <c r="A113" s="1">
        <f t="shared" si="3"/>
        <v>11</v>
      </c>
      <c r="B113" s="1" t="str">
        <f t="shared" si="5"/>
        <v>naturalGas</v>
      </c>
      <c r="C113" s="1">
        <f t="shared" ref="C113:C121" si="7">C23</f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</row>
    <row r="114" spans="1:17">
      <c r="A114" s="1">
        <f t="shared" si="3"/>
        <v>11</v>
      </c>
      <c r="B114" s="1" t="str">
        <f t="shared" si="5"/>
        <v>bioMass</v>
      </c>
      <c r="C114" s="1">
        <f t="shared" si="7"/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</row>
    <row r="115" spans="1:17">
      <c r="A115" s="1">
        <f t="shared" si="3"/>
        <v>11</v>
      </c>
      <c r="B115" s="1" t="str">
        <f t="shared" si="5"/>
        <v>geoThermal</v>
      </c>
      <c r="C115" s="1">
        <f t="shared" si="7"/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</row>
    <row r="116" spans="1:17">
      <c r="A116" s="1">
        <f t="shared" si="3"/>
        <v>11</v>
      </c>
      <c r="B116" s="1" t="str">
        <f t="shared" si="5"/>
        <v>hydroRiver</v>
      </c>
      <c r="C116" s="1">
        <f t="shared" si="7"/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</row>
    <row r="117" spans="1:17">
      <c r="A117" s="1">
        <f t="shared" si="3"/>
        <v>11</v>
      </c>
      <c r="B117" s="1" t="str">
        <f t="shared" si="5"/>
        <v>hydroDam</v>
      </c>
      <c r="C117" s="1">
        <f t="shared" si="7"/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</row>
    <row r="118" spans="1:17">
      <c r="A118" s="1">
        <f t="shared" si="3"/>
        <v>11</v>
      </c>
      <c r="B118" s="1" t="str">
        <f t="shared" si="5"/>
        <v>wind</v>
      </c>
      <c r="C118" s="1">
        <f t="shared" si="7"/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</row>
    <row r="119" spans="1:17">
      <c r="A119" s="1">
        <f t="shared" si="3"/>
        <v>11</v>
      </c>
      <c r="B119" s="1" t="str">
        <f t="shared" si="5"/>
        <v>solar</v>
      </c>
      <c r="C119" s="1">
        <f t="shared" si="7"/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</row>
    <row r="120" spans="1:17">
      <c r="A120" s="1">
        <f t="shared" si="3"/>
        <v>11</v>
      </c>
      <c r="B120" s="1" t="str">
        <f t="shared" si="5"/>
        <v>nuclear</v>
      </c>
      <c r="C120" s="1">
        <f t="shared" si="7"/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</row>
    <row r="121" spans="1:17">
      <c r="A121" s="1">
        <f t="shared" si="3"/>
        <v>11</v>
      </c>
      <c r="B121" s="1" t="str">
        <f t="shared" si="5"/>
        <v>other</v>
      </c>
      <c r="C121" s="1">
        <f t="shared" si="7"/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</row>
    <row r="122" spans="1:17">
      <c r="A122" s="1">
        <f t="shared" si="3"/>
        <v>12</v>
      </c>
      <c r="B122" s="1" t="str">
        <f t="shared" si="5"/>
        <v>coal</v>
      </c>
      <c r="C122" s="3">
        <f>ROUND(0.04*'initCapacity(k,b)_'!$B$2*regionShares_!B$3,3)</f>
        <v>0</v>
      </c>
      <c r="D122" s="3">
        <f>ROUND(0.04*'initCapacity(k,b)_'!$B$2*regionShares_!C$3,3)</f>
        <v>163.167</v>
      </c>
      <c r="E122" s="3">
        <f>ROUND(0.04*'initCapacity(k,b)_'!$B$2*regionShares_!D$3,3)</f>
        <v>52.634</v>
      </c>
      <c r="F122" s="3">
        <f>ROUND(0.04*'initCapacity(k,b)_'!$B$2*regionShares_!E$3,3)</f>
        <v>157.02600000000001</v>
      </c>
      <c r="G122" s="3">
        <f>ROUND(0.04*'initCapacity(k,b)_'!$B$2*regionShares_!F$3,3)</f>
        <v>43.862000000000002</v>
      </c>
      <c r="H122" s="3">
        <f>ROUND(0.04*'initCapacity(k,b)_'!$B$2*regionShares_!G$3,3)</f>
        <v>0</v>
      </c>
      <c r="I122" s="3">
        <f>ROUND(0.04*'initCapacity(k,b)_'!$B$2*regionShares_!H$3,3)</f>
        <v>135.97200000000001</v>
      </c>
      <c r="J122" s="3">
        <f>ROUND(0.04*'initCapacity(k,b)_'!$B$2*regionShares_!I$3,3)</f>
        <v>3.5089999999999999</v>
      </c>
      <c r="K122" s="3">
        <f>ROUND(0.04*'initCapacity(k,b)_'!$B$2*regionShares_!J$3,3)</f>
        <v>0</v>
      </c>
      <c r="L122" s="3">
        <f>ROUND(0.04*'initCapacity(k,b)_'!$B$2*regionShares_!K$3,3)</f>
        <v>301.77100000000002</v>
      </c>
      <c r="M122" s="3">
        <f>ROUND(0.04*'initCapacity(k,b)_'!$B$2*regionShares_!L$3,3)</f>
        <v>19.298999999999999</v>
      </c>
      <c r="N122" s="3">
        <f>ROUND(0.04*'initCapacity(k,b)_'!$B$2*regionShares_!M$3,3)</f>
        <v>0</v>
      </c>
      <c r="O122" s="3">
        <f>ROUND(0.04*'initCapacity(k,b)_'!$B$2*regionShares_!N$3,3)</f>
        <v>0</v>
      </c>
      <c r="P122" s="3">
        <f>ROUND(0.04*'initCapacity(k,b)_'!$B$2*regionShares_!O$3,3)</f>
        <v>0</v>
      </c>
      <c r="Q122" s="3">
        <f>ROUND(0.04*'initCapacity(k,b)_'!$B$2*regionShares_!P$3,3)</f>
        <v>0</v>
      </c>
    </row>
    <row r="123" spans="1:17">
      <c r="A123" s="1">
        <f t="shared" si="3"/>
        <v>12</v>
      </c>
      <c r="B123" s="1" t="str">
        <f t="shared" si="5"/>
        <v>naturalGas</v>
      </c>
      <c r="C123" s="1">
        <f t="shared" ref="C123:C131" si="8">C33</f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</row>
    <row r="124" spans="1:17">
      <c r="A124" s="1">
        <f t="shared" si="3"/>
        <v>12</v>
      </c>
      <c r="B124" s="1" t="str">
        <f t="shared" si="5"/>
        <v>bioMass</v>
      </c>
      <c r="C124" s="1">
        <f t="shared" si="8"/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</row>
    <row r="125" spans="1:17">
      <c r="A125" s="1">
        <f t="shared" si="3"/>
        <v>12</v>
      </c>
      <c r="B125" s="1" t="str">
        <f t="shared" si="5"/>
        <v>geoThermal</v>
      </c>
      <c r="C125" s="1">
        <f t="shared" si="8"/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</row>
    <row r="126" spans="1:17">
      <c r="A126" s="1">
        <f t="shared" si="3"/>
        <v>12</v>
      </c>
      <c r="B126" s="1" t="str">
        <f t="shared" si="5"/>
        <v>hydroRiver</v>
      </c>
      <c r="C126" s="1">
        <f t="shared" si="8"/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</row>
    <row r="127" spans="1:17">
      <c r="A127" s="1">
        <f t="shared" si="3"/>
        <v>12</v>
      </c>
      <c r="B127" s="1" t="str">
        <f t="shared" si="5"/>
        <v>hydroDam</v>
      </c>
      <c r="C127" s="1">
        <f t="shared" si="8"/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</row>
    <row r="128" spans="1:17">
      <c r="A128" s="1">
        <f t="shared" si="3"/>
        <v>12</v>
      </c>
      <c r="B128" s="1" t="str">
        <f t="shared" si="5"/>
        <v>wind</v>
      </c>
      <c r="C128" s="1">
        <f t="shared" si="8"/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</row>
    <row r="129" spans="1:17">
      <c r="A129" s="1">
        <f t="shared" si="3"/>
        <v>12</v>
      </c>
      <c r="B129" s="1" t="str">
        <f t="shared" si="5"/>
        <v>solar</v>
      </c>
      <c r="C129" s="1">
        <f t="shared" si="8"/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</row>
    <row r="130" spans="1:17">
      <c r="A130" s="1">
        <f t="shared" si="3"/>
        <v>12</v>
      </c>
      <c r="B130" s="1" t="str">
        <f t="shared" si="5"/>
        <v>nuclear</v>
      </c>
      <c r="C130" s="1">
        <f t="shared" si="8"/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</row>
    <row r="131" spans="1:17">
      <c r="A131" s="1">
        <f t="shared" si="3"/>
        <v>12</v>
      </c>
      <c r="B131" s="1" t="str">
        <f t="shared" si="5"/>
        <v>other</v>
      </c>
      <c r="C131" s="1">
        <f t="shared" si="8"/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</row>
    <row r="132" spans="1:17">
      <c r="A132" s="1">
        <f t="shared" si="3"/>
        <v>13</v>
      </c>
      <c r="B132" s="1" t="str">
        <f t="shared" si="5"/>
        <v>coal</v>
      </c>
      <c r="C132" s="3">
        <f>ROUND(0.04*'initCapacity(k,b)_'!$B$2*regionShares_!B$3,3)</f>
        <v>0</v>
      </c>
      <c r="D132" s="3">
        <f>ROUND(0.04*'initCapacity(k,b)_'!$B$2*regionShares_!C$3,3)</f>
        <v>163.167</v>
      </c>
      <c r="E132" s="3">
        <f>ROUND(0.04*'initCapacity(k,b)_'!$B$2*regionShares_!D$3,3)</f>
        <v>52.634</v>
      </c>
      <c r="F132" s="3">
        <f>ROUND(0.04*'initCapacity(k,b)_'!$B$2*regionShares_!E$3,3)</f>
        <v>157.02600000000001</v>
      </c>
      <c r="G132" s="3">
        <f>ROUND(0.04*'initCapacity(k,b)_'!$B$2*regionShares_!F$3,3)</f>
        <v>43.862000000000002</v>
      </c>
      <c r="H132" s="3">
        <f>ROUND(0.04*'initCapacity(k,b)_'!$B$2*regionShares_!G$3,3)</f>
        <v>0</v>
      </c>
      <c r="I132" s="3">
        <f>ROUND(0.04*'initCapacity(k,b)_'!$B$2*regionShares_!H$3,3)</f>
        <v>135.97200000000001</v>
      </c>
      <c r="J132" s="3">
        <f>ROUND(0.04*'initCapacity(k,b)_'!$B$2*regionShares_!I$3,3)</f>
        <v>3.5089999999999999</v>
      </c>
      <c r="K132" s="3">
        <f>ROUND(0.04*'initCapacity(k,b)_'!$B$2*regionShares_!J$3,3)</f>
        <v>0</v>
      </c>
      <c r="L132" s="3">
        <f>ROUND(0.04*'initCapacity(k,b)_'!$B$2*regionShares_!K$3,3)</f>
        <v>301.77100000000002</v>
      </c>
      <c r="M132" s="3">
        <f>ROUND(0.04*'initCapacity(k,b)_'!$B$2*regionShares_!L$3,3)</f>
        <v>19.298999999999999</v>
      </c>
      <c r="N132" s="3">
        <f>ROUND(0.04*'initCapacity(k,b)_'!$B$2*regionShares_!M$3,3)</f>
        <v>0</v>
      </c>
      <c r="O132" s="3">
        <f>ROUND(0.04*'initCapacity(k,b)_'!$B$2*regionShares_!N$3,3)</f>
        <v>0</v>
      </c>
      <c r="P132" s="3">
        <f>ROUND(0.04*'initCapacity(k,b)_'!$B$2*regionShares_!O$3,3)</f>
        <v>0</v>
      </c>
      <c r="Q132" s="3">
        <f>ROUND(0.04*'initCapacity(k,b)_'!$B$2*regionShares_!P$3,3)</f>
        <v>0</v>
      </c>
    </row>
    <row r="133" spans="1:17">
      <c r="A133" s="1">
        <f t="shared" si="3"/>
        <v>13</v>
      </c>
      <c r="B133" s="1" t="str">
        <f t="shared" si="5"/>
        <v>naturalGas</v>
      </c>
      <c r="C133" s="1">
        <f t="shared" ref="C133:C141" si="9">C43</f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</row>
    <row r="134" spans="1:17">
      <c r="A134" s="1">
        <f t="shared" si="3"/>
        <v>13</v>
      </c>
      <c r="B134" s="1" t="str">
        <f t="shared" ref="B134:B165" si="10">B44</f>
        <v>bioMass</v>
      </c>
      <c r="C134" s="1">
        <f t="shared" si="9"/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</row>
    <row r="135" spans="1:17">
      <c r="A135" s="1">
        <f t="shared" si="3"/>
        <v>13</v>
      </c>
      <c r="B135" s="1" t="str">
        <f t="shared" si="10"/>
        <v>geoThermal</v>
      </c>
      <c r="C135" s="1">
        <f t="shared" si="9"/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</row>
    <row r="136" spans="1:17">
      <c r="A136" s="1">
        <f t="shared" si="3"/>
        <v>13</v>
      </c>
      <c r="B136" s="1" t="str">
        <f t="shared" si="10"/>
        <v>hydroRiver</v>
      </c>
      <c r="C136" s="1">
        <f t="shared" si="9"/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</row>
    <row r="137" spans="1:17">
      <c r="A137" s="1">
        <f t="shared" si="3"/>
        <v>13</v>
      </c>
      <c r="B137" s="1" t="str">
        <f t="shared" si="10"/>
        <v>hydroDam</v>
      </c>
      <c r="C137" s="1">
        <f t="shared" si="9"/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</row>
    <row r="138" spans="1:17">
      <c r="A138" s="1">
        <f t="shared" si="3"/>
        <v>13</v>
      </c>
      <c r="B138" s="1" t="str">
        <f t="shared" si="10"/>
        <v>wind</v>
      </c>
      <c r="C138" s="1">
        <f t="shared" si="9"/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</row>
    <row r="139" spans="1:17">
      <c r="A139" s="1">
        <f t="shared" si="3"/>
        <v>13</v>
      </c>
      <c r="B139" s="1" t="str">
        <f t="shared" si="10"/>
        <v>solar</v>
      </c>
      <c r="C139" s="1">
        <f t="shared" si="9"/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</row>
    <row r="140" spans="1:17">
      <c r="A140" s="1">
        <f t="shared" si="3"/>
        <v>13</v>
      </c>
      <c r="B140" s="1" t="str">
        <f t="shared" si="10"/>
        <v>nuclear</v>
      </c>
      <c r="C140" s="1">
        <f t="shared" si="9"/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</row>
    <row r="141" spans="1:17">
      <c r="A141" s="1">
        <f>A131+1</f>
        <v>13</v>
      </c>
      <c r="B141" s="1" t="str">
        <f t="shared" si="10"/>
        <v>other</v>
      </c>
      <c r="C141" s="1">
        <f t="shared" si="9"/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</row>
    <row r="142" spans="1:17">
      <c r="A142" s="1">
        <f t="shared" si="3"/>
        <v>14</v>
      </c>
      <c r="B142" s="1" t="str">
        <f t="shared" si="10"/>
        <v>coal</v>
      </c>
      <c r="C142" s="3">
        <f>ROUND(0.04*'initCapacity(k,b)_'!$B$2*regionShares_!B$3,3)</f>
        <v>0</v>
      </c>
      <c r="D142" s="3">
        <f>ROUND(0.04*'initCapacity(k,b)_'!$B$2*regionShares_!C$3,3)</f>
        <v>163.167</v>
      </c>
      <c r="E142" s="3">
        <f>ROUND(0.04*'initCapacity(k,b)_'!$B$2*regionShares_!D$3,3)</f>
        <v>52.634</v>
      </c>
      <c r="F142" s="3">
        <f>ROUND(0.04*'initCapacity(k,b)_'!$B$2*regionShares_!E$3,3)</f>
        <v>157.02600000000001</v>
      </c>
      <c r="G142" s="3">
        <f>ROUND(0.04*'initCapacity(k,b)_'!$B$2*regionShares_!F$3,3)</f>
        <v>43.862000000000002</v>
      </c>
      <c r="H142" s="3">
        <f>ROUND(0.04*'initCapacity(k,b)_'!$B$2*regionShares_!G$3,3)</f>
        <v>0</v>
      </c>
      <c r="I142" s="3">
        <f>ROUND(0.04*'initCapacity(k,b)_'!$B$2*regionShares_!H$3,3)</f>
        <v>135.97200000000001</v>
      </c>
      <c r="J142" s="3">
        <f>ROUND(0.04*'initCapacity(k,b)_'!$B$2*regionShares_!I$3,3)</f>
        <v>3.5089999999999999</v>
      </c>
      <c r="K142" s="3">
        <f>ROUND(0.04*'initCapacity(k,b)_'!$B$2*regionShares_!J$3,3)</f>
        <v>0</v>
      </c>
      <c r="L142" s="3">
        <f>ROUND(0.04*'initCapacity(k,b)_'!$B$2*regionShares_!K$3,3)</f>
        <v>301.77100000000002</v>
      </c>
      <c r="M142" s="3">
        <f>ROUND(0.04*'initCapacity(k,b)_'!$B$2*regionShares_!L$3,3)</f>
        <v>19.298999999999999</v>
      </c>
      <c r="N142" s="3">
        <f>ROUND(0.04*'initCapacity(k,b)_'!$B$2*regionShares_!M$3,3)</f>
        <v>0</v>
      </c>
      <c r="O142" s="3">
        <f>ROUND(0.04*'initCapacity(k,b)_'!$B$2*regionShares_!N$3,3)</f>
        <v>0</v>
      </c>
      <c r="P142" s="3">
        <f>ROUND(0.04*'initCapacity(k,b)_'!$B$2*regionShares_!O$3,3)</f>
        <v>0</v>
      </c>
      <c r="Q142" s="3">
        <f>ROUND(0.04*'initCapacity(k,b)_'!$B$2*regionShares_!P$3,3)</f>
        <v>0</v>
      </c>
    </row>
    <row r="143" spans="1:17">
      <c r="A143" s="1">
        <f t="shared" ref="A143:A206" si="11">A133+1</f>
        <v>14</v>
      </c>
      <c r="B143" s="1" t="str">
        <f t="shared" si="10"/>
        <v>naturalGas</v>
      </c>
      <c r="C143" s="1">
        <f t="shared" ref="C143:C151" si="12">C53</f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</row>
    <row r="144" spans="1:17">
      <c r="A144" s="1">
        <f t="shared" si="11"/>
        <v>14</v>
      </c>
      <c r="B144" s="1" t="str">
        <f t="shared" si="10"/>
        <v>bioMass</v>
      </c>
      <c r="C144" s="1">
        <f t="shared" si="12"/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</row>
    <row r="145" spans="1:17">
      <c r="A145" s="1">
        <f t="shared" si="11"/>
        <v>14</v>
      </c>
      <c r="B145" s="1" t="str">
        <f t="shared" si="10"/>
        <v>geoThermal</v>
      </c>
      <c r="C145" s="1">
        <f t="shared" si="12"/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</row>
    <row r="146" spans="1:17">
      <c r="A146" s="1">
        <f t="shared" si="11"/>
        <v>14</v>
      </c>
      <c r="B146" s="1" t="str">
        <f t="shared" si="10"/>
        <v>hydroRiver</v>
      </c>
      <c r="C146" s="1">
        <f t="shared" si="12"/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</row>
    <row r="147" spans="1:17">
      <c r="A147" s="1">
        <f t="shared" si="11"/>
        <v>14</v>
      </c>
      <c r="B147" s="1" t="str">
        <f t="shared" si="10"/>
        <v>hydroDam</v>
      </c>
      <c r="C147" s="1">
        <f t="shared" si="12"/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</row>
    <row r="148" spans="1:17">
      <c r="A148" s="1">
        <f t="shared" si="11"/>
        <v>14</v>
      </c>
      <c r="B148" s="1" t="str">
        <f t="shared" si="10"/>
        <v>wind</v>
      </c>
      <c r="C148" s="1">
        <f t="shared" si="12"/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</row>
    <row r="149" spans="1:17">
      <c r="A149" s="1">
        <f t="shared" si="11"/>
        <v>14</v>
      </c>
      <c r="B149" s="1" t="str">
        <f t="shared" si="10"/>
        <v>solar</v>
      </c>
      <c r="C149" s="1">
        <f t="shared" si="12"/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</row>
    <row r="150" spans="1:17">
      <c r="A150" s="1">
        <f t="shared" si="11"/>
        <v>14</v>
      </c>
      <c r="B150" s="1" t="str">
        <f t="shared" si="10"/>
        <v>nuclear</v>
      </c>
      <c r="C150" s="1">
        <f t="shared" si="12"/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</row>
    <row r="151" spans="1:17">
      <c r="A151" s="1">
        <f t="shared" si="11"/>
        <v>14</v>
      </c>
      <c r="B151" s="1" t="str">
        <f t="shared" si="10"/>
        <v>other</v>
      </c>
      <c r="C151" s="1">
        <f t="shared" si="12"/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</row>
    <row r="152" spans="1:17">
      <c r="A152" s="1">
        <f t="shared" si="11"/>
        <v>15</v>
      </c>
      <c r="B152" s="1" t="str">
        <f t="shared" si="10"/>
        <v>coal</v>
      </c>
      <c r="C152" s="3">
        <f>ROUND(0.04*'initCapacity(k,b)_'!$B$2*regionShares_!B$3,3)</f>
        <v>0</v>
      </c>
      <c r="D152" s="3">
        <f>ROUND(0.04*'initCapacity(k,b)_'!$B$2*regionShares_!C$3,3)</f>
        <v>163.167</v>
      </c>
      <c r="E152" s="3">
        <f>ROUND(0.04*'initCapacity(k,b)_'!$B$2*regionShares_!D$3,3)</f>
        <v>52.634</v>
      </c>
      <c r="F152" s="3">
        <f>ROUND(0.04*'initCapacity(k,b)_'!$B$2*regionShares_!E$3,3)</f>
        <v>157.02600000000001</v>
      </c>
      <c r="G152" s="3">
        <f>ROUND(0.04*'initCapacity(k,b)_'!$B$2*regionShares_!F$3,3)</f>
        <v>43.862000000000002</v>
      </c>
      <c r="H152" s="3">
        <f>ROUND(0.04*'initCapacity(k,b)_'!$B$2*regionShares_!G$3,3)</f>
        <v>0</v>
      </c>
      <c r="I152" s="3">
        <f>ROUND(0.04*'initCapacity(k,b)_'!$B$2*regionShares_!H$3,3)</f>
        <v>135.97200000000001</v>
      </c>
      <c r="J152" s="3">
        <f>ROUND(0.04*'initCapacity(k,b)_'!$B$2*regionShares_!I$3,3)</f>
        <v>3.5089999999999999</v>
      </c>
      <c r="K152" s="3">
        <f>ROUND(0.04*'initCapacity(k,b)_'!$B$2*regionShares_!J$3,3)</f>
        <v>0</v>
      </c>
      <c r="L152" s="3">
        <f>ROUND(0.04*'initCapacity(k,b)_'!$B$2*regionShares_!K$3,3)</f>
        <v>301.77100000000002</v>
      </c>
      <c r="M152" s="3">
        <f>ROUND(0.04*'initCapacity(k,b)_'!$B$2*regionShares_!L$3,3)</f>
        <v>19.298999999999999</v>
      </c>
      <c r="N152" s="3">
        <f>ROUND(0.04*'initCapacity(k,b)_'!$B$2*regionShares_!M$3,3)</f>
        <v>0</v>
      </c>
      <c r="O152" s="3">
        <f>ROUND(0.04*'initCapacity(k,b)_'!$B$2*regionShares_!N$3,3)</f>
        <v>0</v>
      </c>
      <c r="P152" s="3">
        <f>ROUND(0.04*'initCapacity(k,b)_'!$B$2*regionShares_!O$3,3)</f>
        <v>0</v>
      </c>
      <c r="Q152" s="3">
        <f>ROUND(0.04*'initCapacity(k,b)_'!$B$2*regionShares_!P$3,3)</f>
        <v>0</v>
      </c>
    </row>
    <row r="153" spans="1:17">
      <c r="A153" s="1">
        <f t="shared" si="11"/>
        <v>15</v>
      </c>
      <c r="B153" s="1" t="str">
        <f t="shared" si="10"/>
        <v>naturalGas</v>
      </c>
      <c r="C153" s="1">
        <f t="shared" ref="C153:C161" si="13">C63</f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</row>
    <row r="154" spans="1:17">
      <c r="A154" s="1">
        <f t="shared" si="11"/>
        <v>15</v>
      </c>
      <c r="B154" s="1" t="str">
        <f t="shared" si="10"/>
        <v>bioMass</v>
      </c>
      <c r="C154" s="1">
        <f t="shared" si="13"/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</row>
    <row r="155" spans="1:17">
      <c r="A155" s="1">
        <f t="shared" si="11"/>
        <v>15</v>
      </c>
      <c r="B155" s="1" t="str">
        <f t="shared" si="10"/>
        <v>geoThermal</v>
      </c>
      <c r="C155" s="1">
        <f t="shared" si="13"/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</row>
    <row r="156" spans="1:17">
      <c r="A156" s="1">
        <f t="shared" si="11"/>
        <v>15</v>
      </c>
      <c r="B156" s="1" t="str">
        <f t="shared" si="10"/>
        <v>hydroRiver</v>
      </c>
      <c r="C156" s="1">
        <f t="shared" si="13"/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</row>
    <row r="157" spans="1:17">
      <c r="A157" s="1">
        <f t="shared" si="11"/>
        <v>15</v>
      </c>
      <c r="B157" s="1" t="str">
        <f t="shared" si="10"/>
        <v>hydroDam</v>
      </c>
      <c r="C157" s="1">
        <f t="shared" si="13"/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</row>
    <row r="158" spans="1:17">
      <c r="A158" s="1">
        <f t="shared" si="11"/>
        <v>15</v>
      </c>
      <c r="B158" s="1" t="str">
        <f t="shared" si="10"/>
        <v>wind</v>
      </c>
      <c r="C158" s="1">
        <f t="shared" si="13"/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</row>
    <row r="159" spans="1:17">
      <c r="A159" s="1">
        <f t="shared" si="11"/>
        <v>15</v>
      </c>
      <c r="B159" s="1" t="str">
        <f t="shared" si="10"/>
        <v>solar</v>
      </c>
      <c r="C159" s="1">
        <f t="shared" si="13"/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</row>
    <row r="160" spans="1:17">
      <c r="A160" s="1">
        <f t="shared" si="11"/>
        <v>15</v>
      </c>
      <c r="B160" s="1" t="str">
        <f t="shared" si="10"/>
        <v>nuclear</v>
      </c>
      <c r="C160" s="1">
        <f t="shared" si="13"/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</row>
    <row r="161" spans="1:17">
      <c r="A161" s="1">
        <f t="shared" si="11"/>
        <v>15</v>
      </c>
      <c r="B161" s="1" t="str">
        <f t="shared" si="10"/>
        <v>other</v>
      </c>
      <c r="C161" s="1">
        <f t="shared" si="13"/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</row>
    <row r="162" spans="1:17">
      <c r="A162" s="1">
        <f t="shared" si="11"/>
        <v>16</v>
      </c>
      <c r="B162" s="1" t="str">
        <f t="shared" si="10"/>
        <v>coal</v>
      </c>
      <c r="C162" s="3">
        <f>ROUND(0.04*'initCapacity(k,b)_'!$B$2*regionShares_!B$3,3)</f>
        <v>0</v>
      </c>
      <c r="D162" s="3">
        <f>ROUND(0.04*'initCapacity(k,b)_'!$B$2*regionShares_!C$3,3)</f>
        <v>163.167</v>
      </c>
      <c r="E162" s="3">
        <f>ROUND(0.04*'initCapacity(k,b)_'!$B$2*regionShares_!D$3,3)</f>
        <v>52.634</v>
      </c>
      <c r="F162" s="3">
        <f>ROUND(0.04*'initCapacity(k,b)_'!$B$2*regionShares_!E$3,3)</f>
        <v>157.02600000000001</v>
      </c>
      <c r="G162" s="3">
        <f>ROUND(0.04*'initCapacity(k,b)_'!$B$2*regionShares_!F$3,3)</f>
        <v>43.862000000000002</v>
      </c>
      <c r="H162" s="3">
        <f>ROUND(0.04*'initCapacity(k,b)_'!$B$2*regionShares_!G$3,3)</f>
        <v>0</v>
      </c>
      <c r="I162" s="3">
        <f>ROUND(0.04*'initCapacity(k,b)_'!$B$2*regionShares_!H$3,3)</f>
        <v>135.97200000000001</v>
      </c>
      <c r="J162" s="3">
        <f>ROUND(0.04*'initCapacity(k,b)_'!$B$2*regionShares_!I$3,3)</f>
        <v>3.5089999999999999</v>
      </c>
      <c r="K162" s="3">
        <f>ROUND(0.04*'initCapacity(k,b)_'!$B$2*regionShares_!J$3,3)</f>
        <v>0</v>
      </c>
      <c r="L162" s="3">
        <f>ROUND(0.04*'initCapacity(k,b)_'!$B$2*regionShares_!K$3,3)</f>
        <v>301.77100000000002</v>
      </c>
      <c r="M162" s="3">
        <f>ROUND(0.04*'initCapacity(k,b)_'!$B$2*regionShares_!L$3,3)</f>
        <v>19.298999999999999</v>
      </c>
      <c r="N162" s="3">
        <f>ROUND(0.04*'initCapacity(k,b)_'!$B$2*regionShares_!M$3,3)</f>
        <v>0</v>
      </c>
      <c r="O162" s="3">
        <f>ROUND(0.04*'initCapacity(k,b)_'!$B$2*regionShares_!N$3,3)</f>
        <v>0</v>
      </c>
      <c r="P162" s="3">
        <f>ROUND(0.04*'initCapacity(k,b)_'!$B$2*regionShares_!O$3,3)</f>
        <v>0</v>
      </c>
      <c r="Q162" s="3">
        <f>ROUND(0.04*'initCapacity(k,b)_'!$B$2*regionShares_!P$3,3)</f>
        <v>0</v>
      </c>
    </row>
    <row r="163" spans="1:17">
      <c r="A163" s="1">
        <f t="shared" si="11"/>
        <v>16</v>
      </c>
      <c r="B163" s="1" t="str">
        <f t="shared" si="10"/>
        <v>naturalGas</v>
      </c>
      <c r="C163" s="1">
        <f t="shared" ref="C163:C171" si="14">C73</f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</row>
    <row r="164" spans="1:17">
      <c r="A164" s="1">
        <f t="shared" si="11"/>
        <v>16</v>
      </c>
      <c r="B164" s="1" t="str">
        <f t="shared" si="10"/>
        <v>bioMass</v>
      </c>
      <c r="C164" s="1">
        <f t="shared" si="14"/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</row>
    <row r="165" spans="1:17">
      <c r="A165" s="1">
        <f t="shared" si="11"/>
        <v>16</v>
      </c>
      <c r="B165" s="1" t="str">
        <f t="shared" si="10"/>
        <v>geoThermal</v>
      </c>
      <c r="C165" s="1">
        <f t="shared" si="14"/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</row>
    <row r="166" spans="1:17">
      <c r="A166" s="1">
        <f t="shared" si="11"/>
        <v>16</v>
      </c>
      <c r="B166" s="1" t="str">
        <f t="shared" ref="B166:B197" si="15">B76</f>
        <v>hydroRiver</v>
      </c>
      <c r="C166" s="1">
        <f t="shared" si="14"/>
        <v>0</v>
      </c>
      <c r="D166" s="1">
        <v>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</row>
    <row r="167" spans="1:17">
      <c r="A167" s="1">
        <f t="shared" si="11"/>
        <v>16</v>
      </c>
      <c r="B167" s="1" t="str">
        <f t="shared" si="15"/>
        <v>hydroDam</v>
      </c>
      <c r="C167" s="1">
        <f t="shared" si="14"/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</row>
    <row r="168" spans="1:17">
      <c r="A168" s="1">
        <f t="shared" si="11"/>
        <v>16</v>
      </c>
      <c r="B168" s="1" t="str">
        <f t="shared" si="15"/>
        <v>wind</v>
      </c>
      <c r="C168" s="1">
        <f t="shared" si="14"/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</row>
    <row r="169" spans="1:17">
      <c r="A169" s="1">
        <f t="shared" si="11"/>
        <v>16</v>
      </c>
      <c r="B169" s="1" t="str">
        <f t="shared" si="15"/>
        <v>solar</v>
      </c>
      <c r="C169" s="1">
        <f t="shared" si="14"/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</row>
    <row r="170" spans="1:17">
      <c r="A170" s="1">
        <f t="shared" si="11"/>
        <v>16</v>
      </c>
      <c r="B170" s="1" t="str">
        <f t="shared" si="15"/>
        <v>nuclear</v>
      </c>
      <c r="C170" s="1">
        <f t="shared" si="14"/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</row>
    <row r="171" spans="1:17">
      <c r="A171" s="1">
        <f t="shared" si="11"/>
        <v>16</v>
      </c>
      <c r="B171" s="1" t="str">
        <f t="shared" si="15"/>
        <v>other</v>
      </c>
      <c r="C171" s="1">
        <f t="shared" si="14"/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</row>
    <row r="172" spans="1:17">
      <c r="A172" s="1">
        <f t="shared" si="11"/>
        <v>17</v>
      </c>
      <c r="B172" s="1" t="str">
        <f t="shared" si="15"/>
        <v>coal</v>
      </c>
      <c r="C172" s="3">
        <f>ROUND(0.04*'initCapacity(k,b)_'!$B$2*regionShares_!B$3,3)</f>
        <v>0</v>
      </c>
      <c r="D172" s="3">
        <f>ROUND(0.04*'initCapacity(k,b)_'!$B$2*regionShares_!C$3,3)</f>
        <v>163.167</v>
      </c>
      <c r="E172" s="3">
        <f>ROUND(0.04*'initCapacity(k,b)_'!$B$2*regionShares_!D$3,3)</f>
        <v>52.634</v>
      </c>
      <c r="F172" s="3">
        <f>ROUND(0.04*'initCapacity(k,b)_'!$B$2*regionShares_!E$3,3)</f>
        <v>157.02600000000001</v>
      </c>
      <c r="G172" s="3">
        <f>ROUND(0.04*'initCapacity(k,b)_'!$B$2*regionShares_!F$3,3)</f>
        <v>43.862000000000002</v>
      </c>
      <c r="H172" s="3">
        <f>ROUND(0.04*'initCapacity(k,b)_'!$B$2*regionShares_!G$3,3)</f>
        <v>0</v>
      </c>
      <c r="I172" s="3">
        <f>ROUND(0.04*'initCapacity(k,b)_'!$B$2*regionShares_!H$3,3)</f>
        <v>135.97200000000001</v>
      </c>
      <c r="J172" s="3">
        <f>ROUND(0.04*'initCapacity(k,b)_'!$B$2*regionShares_!I$3,3)</f>
        <v>3.5089999999999999</v>
      </c>
      <c r="K172" s="3">
        <f>ROUND(0.04*'initCapacity(k,b)_'!$B$2*regionShares_!J$3,3)</f>
        <v>0</v>
      </c>
      <c r="L172" s="3">
        <f>ROUND(0.04*'initCapacity(k,b)_'!$B$2*regionShares_!K$3,3)</f>
        <v>301.77100000000002</v>
      </c>
      <c r="M172" s="3">
        <f>ROUND(0.04*'initCapacity(k,b)_'!$B$2*regionShares_!L$3,3)</f>
        <v>19.298999999999999</v>
      </c>
      <c r="N172" s="3">
        <f>ROUND(0.04*'initCapacity(k,b)_'!$B$2*regionShares_!M$3,3)</f>
        <v>0</v>
      </c>
      <c r="O172" s="3">
        <f>ROUND(0.04*'initCapacity(k,b)_'!$B$2*regionShares_!N$3,3)</f>
        <v>0</v>
      </c>
      <c r="P172" s="3">
        <f>ROUND(0.04*'initCapacity(k,b)_'!$B$2*regionShares_!O$3,3)</f>
        <v>0</v>
      </c>
      <c r="Q172" s="3">
        <f>ROUND(0.04*'initCapacity(k,b)_'!$B$2*regionShares_!P$3,3)</f>
        <v>0</v>
      </c>
    </row>
    <row r="173" spans="1:17">
      <c r="A173" s="1">
        <f t="shared" si="11"/>
        <v>17</v>
      </c>
      <c r="B173" s="1" t="str">
        <f t="shared" si="15"/>
        <v>naturalGas</v>
      </c>
      <c r="C173" s="1">
        <f t="shared" ref="C173:C181" si="16">C83</f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</row>
    <row r="174" spans="1:17">
      <c r="A174" s="1">
        <f t="shared" si="11"/>
        <v>17</v>
      </c>
      <c r="B174" s="1" t="str">
        <f t="shared" si="15"/>
        <v>bioMass</v>
      </c>
      <c r="C174" s="1">
        <f t="shared" si="16"/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</row>
    <row r="175" spans="1:17">
      <c r="A175" s="1">
        <f t="shared" si="11"/>
        <v>17</v>
      </c>
      <c r="B175" s="1" t="str">
        <f t="shared" si="15"/>
        <v>geoThermal</v>
      </c>
      <c r="C175" s="1">
        <f t="shared" si="16"/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</row>
    <row r="176" spans="1:17">
      <c r="A176" s="1">
        <f t="shared" si="11"/>
        <v>17</v>
      </c>
      <c r="B176" s="1" t="str">
        <f t="shared" si="15"/>
        <v>hydroRiver</v>
      </c>
      <c r="C176" s="1">
        <f t="shared" si="16"/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</row>
    <row r="177" spans="1:17">
      <c r="A177" s="1">
        <f t="shared" si="11"/>
        <v>17</v>
      </c>
      <c r="B177" s="1" t="str">
        <f t="shared" si="15"/>
        <v>hydroDam</v>
      </c>
      <c r="C177" s="1">
        <f t="shared" si="16"/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</row>
    <row r="178" spans="1:17">
      <c r="A178" s="1">
        <f t="shared" si="11"/>
        <v>17</v>
      </c>
      <c r="B178" s="1" t="str">
        <f t="shared" si="15"/>
        <v>wind</v>
      </c>
      <c r="C178" s="1">
        <f t="shared" si="16"/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</row>
    <row r="179" spans="1:17">
      <c r="A179" s="1">
        <f t="shared" si="11"/>
        <v>17</v>
      </c>
      <c r="B179" s="1" t="str">
        <f t="shared" si="15"/>
        <v>solar</v>
      </c>
      <c r="C179" s="1">
        <f t="shared" si="16"/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</row>
    <row r="180" spans="1:17">
      <c r="A180" s="1">
        <f t="shared" si="11"/>
        <v>17</v>
      </c>
      <c r="B180" s="1" t="str">
        <f t="shared" si="15"/>
        <v>nuclear</v>
      </c>
      <c r="C180" s="1">
        <f t="shared" si="16"/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</row>
    <row r="181" spans="1:17">
      <c r="A181" s="1">
        <f t="shared" si="11"/>
        <v>17</v>
      </c>
      <c r="B181" s="1" t="str">
        <f t="shared" si="15"/>
        <v>other</v>
      </c>
      <c r="C181" s="1">
        <f t="shared" si="16"/>
        <v>0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</row>
    <row r="182" spans="1:17">
      <c r="A182" s="1">
        <f t="shared" si="11"/>
        <v>18</v>
      </c>
      <c r="B182" s="1" t="str">
        <f t="shared" si="15"/>
        <v>coal</v>
      </c>
      <c r="C182" s="3">
        <f>ROUND(0.04*'initCapacity(k,b)_'!$B$2*regionShares_!B$3,3)</f>
        <v>0</v>
      </c>
      <c r="D182" s="3">
        <f>ROUND(0.04*'initCapacity(k,b)_'!$B$2*regionShares_!C$3,3)</f>
        <v>163.167</v>
      </c>
      <c r="E182" s="3">
        <f>ROUND(0.04*'initCapacity(k,b)_'!$B$2*regionShares_!D$3,3)</f>
        <v>52.634</v>
      </c>
      <c r="F182" s="3">
        <f>ROUND(0.04*'initCapacity(k,b)_'!$B$2*regionShares_!E$3,3)</f>
        <v>157.02600000000001</v>
      </c>
      <c r="G182" s="3">
        <f>ROUND(0.04*'initCapacity(k,b)_'!$B$2*regionShares_!F$3,3)</f>
        <v>43.862000000000002</v>
      </c>
      <c r="H182" s="3">
        <f>ROUND(0.04*'initCapacity(k,b)_'!$B$2*regionShares_!G$3,3)</f>
        <v>0</v>
      </c>
      <c r="I182" s="3">
        <f>ROUND(0.04*'initCapacity(k,b)_'!$B$2*regionShares_!H$3,3)</f>
        <v>135.97200000000001</v>
      </c>
      <c r="J182" s="3">
        <f>ROUND(0.04*'initCapacity(k,b)_'!$B$2*regionShares_!I$3,3)</f>
        <v>3.5089999999999999</v>
      </c>
      <c r="K182" s="3">
        <f>ROUND(0.04*'initCapacity(k,b)_'!$B$2*regionShares_!J$3,3)</f>
        <v>0</v>
      </c>
      <c r="L182" s="3">
        <f>ROUND(0.04*'initCapacity(k,b)_'!$B$2*regionShares_!K$3,3)</f>
        <v>301.77100000000002</v>
      </c>
      <c r="M182" s="3">
        <f>ROUND(0.04*'initCapacity(k,b)_'!$B$2*regionShares_!L$3,3)</f>
        <v>19.298999999999999</v>
      </c>
      <c r="N182" s="3">
        <f>ROUND(0.04*'initCapacity(k,b)_'!$B$2*regionShares_!M$3,3)</f>
        <v>0</v>
      </c>
      <c r="O182" s="3">
        <f>ROUND(0.04*'initCapacity(k,b)_'!$B$2*regionShares_!N$3,3)</f>
        <v>0</v>
      </c>
      <c r="P182" s="3">
        <f>ROUND(0.04*'initCapacity(k,b)_'!$B$2*regionShares_!O$3,3)</f>
        <v>0</v>
      </c>
      <c r="Q182" s="3">
        <f>ROUND(0.04*'initCapacity(k,b)_'!$B$2*regionShares_!P$3,3)</f>
        <v>0</v>
      </c>
    </row>
    <row r="183" spans="1:17">
      <c r="A183" s="1">
        <f t="shared" si="11"/>
        <v>18</v>
      </c>
      <c r="B183" s="1" t="str">
        <f t="shared" si="15"/>
        <v>naturalGas</v>
      </c>
      <c r="C183" s="1">
        <f t="shared" ref="C183:C191" si="17">C93</f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</row>
    <row r="184" spans="1:17">
      <c r="A184" s="1">
        <f t="shared" si="11"/>
        <v>18</v>
      </c>
      <c r="B184" s="1" t="str">
        <f t="shared" si="15"/>
        <v>bioMass</v>
      </c>
      <c r="C184" s="1">
        <f t="shared" si="17"/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</row>
    <row r="185" spans="1:17">
      <c r="A185" s="1">
        <f t="shared" si="11"/>
        <v>18</v>
      </c>
      <c r="B185" s="1" t="str">
        <f t="shared" si="15"/>
        <v>geoThermal</v>
      </c>
      <c r="C185" s="1">
        <f t="shared" si="17"/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</row>
    <row r="186" spans="1:17">
      <c r="A186" s="1">
        <f t="shared" si="11"/>
        <v>18</v>
      </c>
      <c r="B186" s="1" t="str">
        <f t="shared" si="15"/>
        <v>hydroRiver</v>
      </c>
      <c r="C186" s="1">
        <f t="shared" si="17"/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</row>
    <row r="187" spans="1:17">
      <c r="A187" s="1">
        <f t="shared" si="11"/>
        <v>18</v>
      </c>
      <c r="B187" s="1" t="str">
        <f t="shared" si="15"/>
        <v>hydroDam</v>
      </c>
      <c r="C187" s="1">
        <f t="shared" si="17"/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</row>
    <row r="188" spans="1:17">
      <c r="A188" s="1">
        <f t="shared" si="11"/>
        <v>18</v>
      </c>
      <c r="B188" s="1" t="str">
        <f t="shared" si="15"/>
        <v>wind</v>
      </c>
      <c r="C188" s="1">
        <f t="shared" si="17"/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</row>
    <row r="189" spans="1:17">
      <c r="A189" s="1">
        <f t="shared" si="11"/>
        <v>18</v>
      </c>
      <c r="B189" s="1" t="str">
        <f t="shared" si="15"/>
        <v>solar</v>
      </c>
      <c r="C189" s="1">
        <f t="shared" si="17"/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</row>
    <row r="190" spans="1:17">
      <c r="A190" s="1">
        <f t="shared" si="11"/>
        <v>18</v>
      </c>
      <c r="B190" s="1" t="str">
        <f t="shared" si="15"/>
        <v>nuclear</v>
      </c>
      <c r="C190" s="1">
        <f t="shared" si="17"/>
        <v>0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</row>
    <row r="191" spans="1:17">
      <c r="A191" s="1">
        <f t="shared" si="11"/>
        <v>18</v>
      </c>
      <c r="B191" s="1" t="str">
        <f t="shared" si="15"/>
        <v>other</v>
      </c>
      <c r="C191" s="1">
        <f t="shared" si="17"/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</row>
    <row r="192" spans="1:17">
      <c r="A192" s="1">
        <f t="shared" si="11"/>
        <v>19</v>
      </c>
      <c r="B192" s="1" t="str">
        <f t="shared" si="15"/>
        <v>coal</v>
      </c>
      <c r="C192" s="3">
        <f>ROUND(0.04*'initCapacity(k,b)_'!$B$2*regionShares_!B$3,3)</f>
        <v>0</v>
      </c>
      <c r="D192" s="3">
        <f>ROUND(0.04*'initCapacity(k,b)_'!$B$2*regionShares_!C$3,3)</f>
        <v>163.167</v>
      </c>
      <c r="E192" s="3">
        <f>ROUND(0.04*'initCapacity(k,b)_'!$B$2*regionShares_!D$3,3)</f>
        <v>52.634</v>
      </c>
      <c r="F192" s="3">
        <f>ROUND(0.04*'initCapacity(k,b)_'!$B$2*regionShares_!E$3,3)</f>
        <v>157.02600000000001</v>
      </c>
      <c r="G192" s="3">
        <f>ROUND(0.04*'initCapacity(k,b)_'!$B$2*regionShares_!F$3,3)</f>
        <v>43.862000000000002</v>
      </c>
      <c r="H192" s="3">
        <f>ROUND(0.04*'initCapacity(k,b)_'!$B$2*regionShares_!G$3,3)</f>
        <v>0</v>
      </c>
      <c r="I192" s="3">
        <f>ROUND(0.04*'initCapacity(k,b)_'!$B$2*regionShares_!H$3,3)</f>
        <v>135.97200000000001</v>
      </c>
      <c r="J192" s="3">
        <f>ROUND(0.04*'initCapacity(k,b)_'!$B$2*regionShares_!I$3,3)</f>
        <v>3.5089999999999999</v>
      </c>
      <c r="K192" s="3">
        <f>ROUND(0.04*'initCapacity(k,b)_'!$B$2*regionShares_!J$3,3)</f>
        <v>0</v>
      </c>
      <c r="L192" s="3">
        <f>ROUND(0.04*'initCapacity(k,b)_'!$B$2*regionShares_!K$3,3)</f>
        <v>301.77100000000002</v>
      </c>
      <c r="M192" s="3">
        <f>ROUND(0.04*'initCapacity(k,b)_'!$B$2*regionShares_!L$3,3)</f>
        <v>19.298999999999999</v>
      </c>
      <c r="N192" s="3">
        <f>ROUND(0.04*'initCapacity(k,b)_'!$B$2*regionShares_!M$3,3)</f>
        <v>0</v>
      </c>
      <c r="O192" s="3">
        <f>ROUND(0.04*'initCapacity(k,b)_'!$B$2*regionShares_!N$3,3)</f>
        <v>0</v>
      </c>
      <c r="P192" s="3">
        <f>ROUND(0.04*'initCapacity(k,b)_'!$B$2*regionShares_!O$3,3)</f>
        <v>0</v>
      </c>
      <c r="Q192" s="3">
        <f>ROUND(0.04*'initCapacity(k,b)_'!$B$2*regionShares_!P$3,3)</f>
        <v>0</v>
      </c>
    </row>
    <row r="193" spans="1:17">
      <c r="A193" s="1">
        <f t="shared" si="11"/>
        <v>19</v>
      </c>
      <c r="B193" s="1" t="str">
        <f t="shared" si="15"/>
        <v>naturalGas</v>
      </c>
      <c r="C193" s="1">
        <f t="shared" ref="C193:C201" si="18">C103</f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</row>
    <row r="194" spans="1:17">
      <c r="A194" s="1">
        <f t="shared" si="11"/>
        <v>19</v>
      </c>
      <c r="B194" s="1" t="str">
        <f t="shared" si="15"/>
        <v>bioMass</v>
      </c>
      <c r="C194" s="1">
        <f t="shared" si="18"/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</row>
    <row r="195" spans="1:17">
      <c r="A195" s="1">
        <f t="shared" si="11"/>
        <v>19</v>
      </c>
      <c r="B195" s="1" t="str">
        <f t="shared" si="15"/>
        <v>geoThermal</v>
      </c>
      <c r="C195" s="1">
        <f t="shared" si="18"/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</row>
    <row r="196" spans="1:17">
      <c r="A196" s="1">
        <f t="shared" si="11"/>
        <v>19</v>
      </c>
      <c r="B196" s="1" t="str">
        <f t="shared" si="15"/>
        <v>hydroRiver</v>
      </c>
      <c r="C196" s="1">
        <f t="shared" si="18"/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</row>
    <row r="197" spans="1:17">
      <c r="A197" s="1">
        <f t="shared" si="11"/>
        <v>19</v>
      </c>
      <c r="B197" s="1" t="str">
        <f t="shared" si="15"/>
        <v>hydroDam</v>
      </c>
      <c r="C197" s="1">
        <f t="shared" si="18"/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</row>
    <row r="198" spans="1:17">
      <c r="A198" s="1">
        <f t="shared" si="11"/>
        <v>19</v>
      </c>
      <c r="B198" s="1" t="str">
        <f t="shared" ref="B198:B211" si="19">B108</f>
        <v>wind</v>
      </c>
      <c r="C198" s="1">
        <f t="shared" si="18"/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</row>
    <row r="199" spans="1:17">
      <c r="A199" s="1">
        <f t="shared" si="11"/>
        <v>19</v>
      </c>
      <c r="B199" s="1" t="str">
        <f t="shared" si="19"/>
        <v>solar</v>
      </c>
      <c r="C199" s="1">
        <f t="shared" si="18"/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</row>
    <row r="200" spans="1:17">
      <c r="A200" s="1">
        <f t="shared" si="11"/>
        <v>19</v>
      </c>
      <c r="B200" s="1" t="str">
        <f t="shared" si="19"/>
        <v>nuclear</v>
      </c>
      <c r="C200" s="1">
        <f t="shared" si="18"/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</row>
    <row r="201" spans="1:17">
      <c r="A201" s="1">
        <f t="shared" si="11"/>
        <v>19</v>
      </c>
      <c r="B201" s="1" t="str">
        <f t="shared" si="19"/>
        <v>other</v>
      </c>
      <c r="C201" s="1">
        <f t="shared" si="18"/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</row>
    <row r="202" spans="1:17">
      <c r="A202" s="1">
        <f t="shared" si="11"/>
        <v>20</v>
      </c>
      <c r="B202" s="1" t="str">
        <f t="shared" si="19"/>
        <v>coal</v>
      </c>
      <c r="C202" s="3">
        <f>ROUND(0.04*'initCapacity(k,b)_'!$B$2*regionShares_!B$3,3)</f>
        <v>0</v>
      </c>
      <c r="D202" s="3">
        <f>ROUND(0.04*'initCapacity(k,b)_'!$B$2*regionShares_!C$3,3)</f>
        <v>163.167</v>
      </c>
      <c r="E202" s="3">
        <f>ROUND(0.04*'initCapacity(k,b)_'!$B$2*regionShares_!D$3,3)</f>
        <v>52.634</v>
      </c>
      <c r="F202" s="3">
        <f>ROUND(0.04*'initCapacity(k,b)_'!$B$2*regionShares_!E$3,3)</f>
        <v>157.02600000000001</v>
      </c>
      <c r="G202" s="3">
        <f>ROUND(0.04*'initCapacity(k,b)_'!$B$2*regionShares_!F$3,3)</f>
        <v>43.862000000000002</v>
      </c>
      <c r="H202" s="3">
        <f>ROUND(0.04*'initCapacity(k,b)_'!$B$2*regionShares_!G$3,3)</f>
        <v>0</v>
      </c>
      <c r="I202" s="3">
        <f>ROUND(0.04*'initCapacity(k,b)_'!$B$2*regionShares_!H$3,3)</f>
        <v>135.97200000000001</v>
      </c>
      <c r="J202" s="3">
        <f>ROUND(0.04*'initCapacity(k,b)_'!$B$2*regionShares_!I$3,3)</f>
        <v>3.5089999999999999</v>
      </c>
      <c r="K202" s="3">
        <f>ROUND(0.04*'initCapacity(k,b)_'!$B$2*regionShares_!J$3,3)</f>
        <v>0</v>
      </c>
      <c r="L202" s="3">
        <f>ROUND(0.04*'initCapacity(k,b)_'!$B$2*regionShares_!K$3,3)</f>
        <v>301.77100000000002</v>
      </c>
      <c r="M202" s="3">
        <f>ROUND(0.04*'initCapacity(k,b)_'!$B$2*regionShares_!L$3,3)</f>
        <v>19.298999999999999</v>
      </c>
      <c r="N202" s="3">
        <f>ROUND(0.04*'initCapacity(k,b)_'!$B$2*regionShares_!M$3,3)</f>
        <v>0</v>
      </c>
      <c r="O202" s="3">
        <f>ROUND(0.04*'initCapacity(k,b)_'!$B$2*regionShares_!N$3,3)</f>
        <v>0</v>
      </c>
      <c r="P202" s="3">
        <f>ROUND(0.04*'initCapacity(k,b)_'!$B$2*regionShares_!O$3,3)</f>
        <v>0</v>
      </c>
      <c r="Q202" s="3">
        <f>ROUND(0.04*'initCapacity(k,b)_'!$B$2*regionShares_!P$3,3)</f>
        <v>0</v>
      </c>
    </row>
    <row r="203" spans="1:17">
      <c r="A203" s="1">
        <f t="shared" si="11"/>
        <v>20</v>
      </c>
      <c r="B203" s="1" t="str">
        <f t="shared" si="19"/>
        <v>naturalGas</v>
      </c>
      <c r="C203" s="1">
        <f t="shared" ref="C203:C211" si="20">C113</f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</row>
    <row r="204" spans="1:17">
      <c r="A204" s="1">
        <f t="shared" si="11"/>
        <v>20</v>
      </c>
      <c r="B204" s="1" t="str">
        <f t="shared" si="19"/>
        <v>bioMass</v>
      </c>
      <c r="C204" s="1">
        <f t="shared" si="20"/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</row>
    <row r="205" spans="1:17">
      <c r="A205" s="1">
        <f t="shared" si="11"/>
        <v>20</v>
      </c>
      <c r="B205" s="1" t="str">
        <f t="shared" si="19"/>
        <v>geoThermal</v>
      </c>
      <c r="C205" s="1">
        <f t="shared" si="20"/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</row>
    <row r="206" spans="1:17">
      <c r="A206" s="1">
        <f t="shared" si="11"/>
        <v>20</v>
      </c>
      <c r="B206" s="1" t="str">
        <f t="shared" si="19"/>
        <v>hydroRiver</v>
      </c>
      <c r="C206" s="1">
        <f t="shared" si="20"/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</row>
    <row r="207" spans="1:17">
      <c r="A207" s="1">
        <f>A197+1</f>
        <v>20</v>
      </c>
      <c r="B207" s="1" t="str">
        <f t="shared" si="19"/>
        <v>hydroDam</v>
      </c>
      <c r="C207" s="1">
        <f t="shared" si="20"/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</row>
    <row r="208" spans="1:17">
      <c r="A208" s="1">
        <f>A198+1</f>
        <v>20</v>
      </c>
      <c r="B208" s="1" t="str">
        <f t="shared" si="19"/>
        <v>wind</v>
      </c>
      <c r="C208" s="1">
        <f t="shared" si="20"/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</row>
    <row r="209" spans="1:17">
      <c r="A209" s="1">
        <f>A199+1</f>
        <v>20</v>
      </c>
      <c r="B209" s="1" t="str">
        <f t="shared" si="19"/>
        <v>solar</v>
      </c>
      <c r="C209" s="1">
        <f t="shared" si="20"/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</row>
    <row r="210" spans="1:17">
      <c r="A210" s="1">
        <f>A200+1</f>
        <v>20</v>
      </c>
      <c r="B210" s="1" t="str">
        <f t="shared" si="19"/>
        <v>nuclear</v>
      </c>
      <c r="C210" s="1">
        <f t="shared" si="20"/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</row>
    <row r="211" spans="1:17">
      <c r="A211" s="1">
        <f>A201+1</f>
        <v>20</v>
      </c>
      <c r="B211" s="1" t="str">
        <f t="shared" si="19"/>
        <v>other</v>
      </c>
      <c r="C211" s="1">
        <f t="shared" si="20"/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</row>
  </sheetData>
  <phoneticPr fontId="22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11"/>
  <sheetViews>
    <sheetView zoomScale="98" zoomScaleNormal="98" workbookViewId="0">
      <selection activeCell="B2" sqref="B2"/>
    </sheetView>
  </sheetViews>
  <sheetFormatPr defaultColWidth="9.125" defaultRowHeight="14.25"/>
  <cols>
    <col min="1" max="1" width="13.125" style="1" customWidth="1"/>
    <col min="2" max="2" width="11.75" style="1" bestFit="1" customWidth="1"/>
    <col min="3" max="3" width="9.375" style="1" bestFit="1" customWidth="1"/>
    <col min="4" max="4" width="9.125" style="1"/>
    <col min="5" max="5" width="11.375" style="1" bestFit="1" customWidth="1"/>
    <col min="6" max="6" width="9.125" style="1"/>
    <col min="7" max="7" width="16" style="1" bestFit="1" customWidth="1"/>
    <col min="8" max="8" width="16.125" style="1" bestFit="1" customWidth="1"/>
    <col min="9" max="13" width="9.125" style="1"/>
    <col min="14" max="14" width="11.25" style="1" bestFit="1" customWidth="1"/>
    <col min="15" max="16" width="9.125" style="1"/>
    <col min="17" max="17" width="11.25" style="1" bestFit="1" customWidth="1"/>
    <col min="18" max="18" width="14.25" style="1" bestFit="1" customWidth="1"/>
    <col min="19" max="16384" width="9.125" style="1"/>
  </cols>
  <sheetData>
    <row r="1" spans="1:13">
      <c r="A1" s="8" t="s">
        <v>2</v>
      </c>
      <c r="B1" s="8" t="s">
        <v>1467</v>
      </c>
      <c r="C1" s="8" t="s">
        <v>28</v>
      </c>
      <c r="G1" s="1" t="s">
        <v>1250</v>
      </c>
      <c r="H1" s="1" t="s">
        <v>1251</v>
      </c>
    </row>
    <row r="2" spans="1:13">
      <c r="A2" s="8" t="s">
        <v>12</v>
      </c>
      <c r="B2" s="8">
        <v>820</v>
      </c>
      <c r="C2" s="275">
        <v>3.2</v>
      </c>
      <c r="E2" s="1" t="s">
        <v>99</v>
      </c>
      <c r="G2" s="1">
        <v>202.3</v>
      </c>
      <c r="H2" s="1">
        <v>0.08</v>
      </c>
      <c r="J2">
        <v>1</v>
      </c>
      <c r="K2" t="s">
        <v>1233</v>
      </c>
      <c r="L2">
        <v>0.29307100000000003</v>
      </c>
      <c r="M2" t="s">
        <v>1234</v>
      </c>
    </row>
    <row r="3" spans="1:13">
      <c r="A3" s="8" t="s">
        <v>13</v>
      </c>
      <c r="B3" s="8">
        <v>490</v>
      </c>
      <c r="C3" s="275">
        <f>C2/16</f>
        <v>0.2</v>
      </c>
      <c r="E3" s="1" t="s">
        <v>1225</v>
      </c>
      <c r="G3" s="1">
        <v>119</v>
      </c>
      <c r="H3" s="1">
        <v>5.0000000000000001E-3</v>
      </c>
      <c r="J3">
        <v>1</v>
      </c>
      <c r="K3" t="s">
        <v>1235</v>
      </c>
      <c r="L3">
        <v>453.6</v>
      </c>
      <c r="M3" t="s">
        <v>9</v>
      </c>
    </row>
    <row r="4" spans="1:13">
      <c r="A4" s="8" t="s">
        <v>14</v>
      </c>
      <c r="B4" s="8">
        <v>230</v>
      </c>
      <c r="C4" s="275">
        <f>C3</f>
        <v>0.2</v>
      </c>
      <c r="J4"/>
      <c r="K4"/>
      <c r="L4"/>
      <c r="M4"/>
    </row>
    <row r="5" spans="1:13">
      <c r="A5" s="8" t="s">
        <v>15</v>
      </c>
      <c r="B5" s="8">
        <v>38</v>
      </c>
      <c r="C5" s="275">
        <v>0</v>
      </c>
      <c r="J5"/>
      <c r="K5"/>
      <c r="L5"/>
      <c r="M5"/>
    </row>
    <row r="6" spans="1:13">
      <c r="A6" s="8" t="s">
        <v>16</v>
      </c>
      <c r="B6" s="8">
        <v>24</v>
      </c>
      <c r="C6" s="275">
        <v>0</v>
      </c>
      <c r="J6"/>
      <c r="K6"/>
      <c r="L6"/>
      <c r="M6"/>
    </row>
    <row r="7" spans="1:13">
      <c r="A7" s="8" t="s">
        <v>17</v>
      </c>
      <c r="B7" s="8">
        <v>24</v>
      </c>
      <c r="C7" s="275">
        <v>0</v>
      </c>
      <c r="J7"/>
      <c r="K7"/>
      <c r="L7"/>
      <c r="M7"/>
    </row>
    <row r="8" spans="1:13">
      <c r="A8" s="8" t="s">
        <v>18</v>
      </c>
      <c r="B8" s="8">
        <v>12</v>
      </c>
      <c r="C8" s="275">
        <v>0</v>
      </c>
      <c r="J8"/>
      <c r="K8"/>
      <c r="L8"/>
      <c r="M8"/>
    </row>
    <row r="9" spans="1:13">
      <c r="A9" s="8" t="s">
        <v>19</v>
      </c>
      <c r="B9" s="8">
        <v>24</v>
      </c>
      <c r="C9" s="275">
        <v>0</v>
      </c>
      <c r="J9"/>
      <c r="K9"/>
      <c r="L9"/>
      <c r="M9"/>
    </row>
    <row r="10" spans="1:13">
      <c r="A10" s="8" t="s">
        <v>20</v>
      </c>
      <c r="B10" s="8">
        <v>66</v>
      </c>
      <c r="C10" s="275">
        <v>0</v>
      </c>
      <c r="J10"/>
      <c r="K10"/>
      <c r="L10"/>
      <c r="M10"/>
    </row>
    <row r="11" spans="1:13">
      <c r="A11" s="8" t="s">
        <v>21</v>
      </c>
      <c r="B11" s="8">
        <v>0</v>
      </c>
      <c r="C11" s="276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A217"/>
  <sheetViews>
    <sheetView workbookViewId="0">
      <selection activeCell="G11" sqref="G11"/>
    </sheetView>
  </sheetViews>
  <sheetFormatPr defaultRowHeight="14.25"/>
  <cols>
    <col min="1" max="1" width="11.625" bestFit="1" customWidth="1"/>
    <col min="2" max="2" width="6.875" customWidth="1"/>
    <col min="3" max="3" width="6.875" style="1" customWidth="1"/>
    <col min="4" max="4" width="6.875" customWidth="1"/>
    <col min="5" max="26" width="6.875" style="216" customWidth="1"/>
    <col min="27" max="27" width="6.375" style="216" customWidth="1"/>
  </cols>
  <sheetData>
    <row r="1" spans="1:27" ht="15">
      <c r="A1" s="5" t="s">
        <v>2</v>
      </c>
      <c r="B1" s="5" t="s">
        <v>9</v>
      </c>
      <c r="C1" s="5" t="s">
        <v>1314</v>
      </c>
      <c r="D1" s="5" t="s">
        <v>30</v>
      </c>
      <c r="E1" s="65" t="s">
        <v>31</v>
      </c>
      <c r="F1" s="65" t="s">
        <v>32</v>
      </c>
      <c r="G1" s="65" t="s">
        <v>33</v>
      </c>
      <c r="H1" s="65" t="s">
        <v>34</v>
      </c>
      <c r="I1" s="65" t="s">
        <v>35</v>
      </c>
      <c r="J1" s="65" t="s">
        <v>36</v>
      </c>
      <c r="K1" s="65" t="s">
        <v>37</v>
      </c>
      <c r="L1" s="65" t="s">
        <v>38</v>
      </c>
      <c r="M1" s="65" t="s">
        <v>39</v>
      </c>
      <c r="N1" s="65" t="s">
        <v>40</v>
      </c>
      <c r="O1" s="65" t="s">
        <v>41</v>
      </c>
      <c r="P1" s="65" t="s">
        <v>42</v>
      </c>
      <c r="Q1" s="65" t="s">
        <v>43</v>
      </c>
      <c r="R1" s="65" t="s">
        <v>44</v>
      </c>
      <c r="S1" s="65" t="s">
        <v>45</v>
      </c>
      <c r="T1" s="65" t="s">
        <v>46</v>
      </c>
      <c r="U1" s="65" t="s">
        <v>47</v>
      </c>
      <c r="V1" s="65" t="s">
        <v>48</v>
      </c>
      <c r="W1" s="65" t="s">
        <v>49</v>
      </c>
      <c r="X1" s="65" t="s">
        <v>50</v>
      </c>
      <c r="Y1" s="65" t="s">
        <v>51</v>
      </c>
      <c r="Z1" s="65" t="s">
        <v>52</v>
      </c>
      <c r="AA1" s="65" t="s">
        <v>53</v>
      </c>
    </row>
    <row r="2" spans="1:27" ht="15">
      <c r="A2" s="5" t="s">
        <v>12</v>
      </c>
      <c r="B2" s="5" t="s">
        <v>10</v>
      </c>
      <c r="C2" s="5">
        <f>VLOOKUP(B2,days!$A:$F,5,0)</f>
        <v>1</v>
      </c>
      <c r="D2" s="274">
        <v>0.8</v>
      </c>
      <c r="E2" s="274">
        <f>D2</f>
        <v>0.8</v>
      </c>
      <c r="F2" s="274">
        <f t="shared" ref="F2:AA5" si="0">E2</f>
        <v>0.8</v>
      </c>
      <c r="G2" s="274">
        <f t="shared" si="0"/>
        <v>0.8</v>
      </c>
      <c r="H2" s="274">
        <f t="shared" si="0"/>
        <v>0.8</v>
      </c>
      <c r="I2" s="274">
        <f t="shared" si="0"/>
        <v>0.8</v>
      </c>
      <c r="J2" s="274">
        <f t="shared" si="0"/>
        <v>0.8</v>
      </c>
      <c r="K2" s="274">
        <f t="shared" si="0"/>
        <v>0.8</v>
      </c>
      <c r="L2" s="274">
        <f t="shared" si="0"/>
        <v>0.8</v>
      </c>
      <c r="M2" s="274">
        <f t="shared" si="0"/>
        <v>0.8</v>
      </c>
      <c r="N2" s="274">
        <f t="shared" si="0"/>
        <v>0.8</v>
      </c>
      <c r="O2" s="274">
        <f t="shared" si="0"/>
        <v>0.8</v>
      </c>
      <c r="P2" s="274">
        <f t="shared" si="0"/>
        <v>0.8</v>
      </c>
      <c r="Q2" s="274">
        <f t="shared" si="0"/>
        <v>0.8</v>
      </c>
      <c r="R2" s="274">
        <f t="shared" si="0"/>
        <v>0.8</v>
      </c>
      <c r="S2" s="274">
        <f t="shared" si="0"/>
        <v>0.8</v>
      </c>
      <c r="T2" s="274">
        <f t="shared" si="0"/>
        <v>0.8</v>
      </c>
      <c r="U2" s="274">
        <f t="shared" si="0"/>
        <v>0.8</v>
      </c>
      <c r="V2" s="274">
        <f t="shared" si="0"/>
        <v>0.8</v>
      </c>
      <c r="W2" s="274">
        <f t="shared" si="0"/>
        <v>0.8</v>
      </c>
      <c r="X2" s="274">
        <f t="shared" si="0"/>
        <v>0.8</v>
      </c>
      <c r="Y2" s="274">
        <f t="shared" si="0"/>
        <v>0.8</v>
      </c>
      <c r="Z2" s="274">
        <f t="shared" si="0"/>
        <v>0.8</v>
      </c>
      <c r="AA2" s="274">
        <f t="shared" si="0"/>
        <v>0.8</v>
      </c>
    </row>
    <row r="3" spans="1:27" ht="15">
      <c r="A3" s="5" t="s">
        <v>13</v>
      </c>
      <c r="B3" s="5" t="s">
        <v>10</v>
      </c>
      <c r="C3" s="5">
        <f>VLOOKUP(B3,days!$A:$F,5,0)</f>
        <v>1</v>
      </c>
      <c r="D3" s="274">
        <v>0.85</v>
      </c>
      <c r="E3" s="274">
        <f t="shared" ref="E3:R5" si="1">D3</f>
        <v>0.85</v>
      </c>
      <c r="F3" s="274">
        <f t="shared" si="1"/>
        <v>0.85</v>
      </c>
      <c r="G3" s="274">
        <f t="shared" si="1"/>
        <v>0.85</v>
      </c>
      <c r="H3" s="274">
        <f t="shared" si="1"/>
        <v>0.85</v>
      </c>
      <c r="I3" s="274">
        <f t="shared" si="1"/>
        <v>0.85</v>
      </c>
      <c r="J3" s="274">
        <f t="shared" si="1"/>
        <v>0.85</v>
      </c>
      <c r="K3" s="274">
        <f t="shared" si="1"/>
        <v>0.85</v>
      </c>
      <c r="L3" s="274">
        <f t="shared" si="1"/>
        <v>0.85</v>
      </c>
      <c r="M3" s="274">
        <f t="shared" si="1"/>
        <v>0.85</v>
      </c>
      <c r="N3" s="274">
        <f t="shared" si="1"/>
        <v>0.85</v>
      </c>
      <c r="O3" s="274">
        <f t="shared" si="1"/>
        <v>0.85</v>
      </c>
      <c r="P3" s="274">
        <f t="shared" si="1"/>
        <v>0.85</v>
      </c>
      <c r="Q3" s="274">
        <f t="shared" si="1"/>
        <v>0.85</v>
      </c>
      <c r="R3" s="274">
        <f t="shared" si="1"/>
        <v>0.85</v>
      </c>
      <c r="S3" s="274">
        <f t="shared" si="0"/>
        <v>0.85</v>
      </c>
      <c r="T3" s="274">
        <f t="shared" si="0"/>
        <v>0.85</v>
      </c>
      <c r="U3" s="274">
        <f t="shared" si="0"/>
        <v>0.85</v>
      </c>
      <c r="V3" s="274">
        <f t="shared" si="0"/>
        <v>0.85</v>
      </c>
      <c r="W3" s="274">
        <f t="shared" si="0"/>
        <v>0.85</v>
      </c>
      <c r="X3" s="274">
        <f t="shared" si="0"/>
        <v>0.85</v>
      </c>
      <c r="Y3" s="274">
        <f t="shared" si="0"/>
        <v>0.85</v>
      </c>
      <c r="Z3" s="274">
        <f t="shared" si="0"/>
        <v>0.85</v>
      </c>
      <c r="AA3" s="274">
        <f t="shared" si="0"/>
        <v>0.85</v>
      </c>
    </row>
    <row r="4" spans="1:27" ht="15">
      <c r="A4" s="5" t="s">
        <v>14</v>
      </c>
      <c r="B4" s="5" t="s">
        <v>10</v>
      </c>
      <c r="C4" s="5">
        <f>VLOOKUP(B4,days!$A:$F,5,0)</f>
        <v>1</v>
      </c>
      <c r="D4" s="274">
        <v>0.83</v>
      </c>
      <c r="E4" s="274">
        <f t="shared" si="1"/>
        <v>0.83</v>
      </c>
      <c r="F4" s="274">
        <f t="shared" si="1"/>
        <v>0.83</v>
      </c>
      <c r="G4" s="274">
        <f t="shared" si="1"/>
        <v>0.83</v>
      </c>
      <c r="H4" s="274">
        <f t="shared" si="1"/>
        <v>0.83</v>
      </c>
      <c r="I4" s="274">
        <f t="shared" si="1"/>
        <v>0.83</v>
      </c>
      <c r="J4" s="274">
        <f t="shared" si="1"/>
        <v>0.83</v>
      </c>
      <c r="K4" s="274">
        <f t="shared" si="1"/>
        <v>0.83</v>
      </c>
      <c r="L4" s="274">
        <f t="shared" si="1"/>
        <v>0.83</v>
      </c>
      <c r="M4" s="274">
        <f t="shared" si="1"/>
        <v>0.83</v>
      </c>
      <c r="N4" s="274">
        <f t="shared" si="1"/>
        <v>0.83</v>
      </c>
      <c r="O4" s="274">
        <f t="shared" si="1"/>
        <v>0.83</v>
      </c>
      <c r="P4" s="274">
        <f t="shared" si="1"/>
        <v>0.83</v>
      </c>
      <c r="Q4" s="274">
        <f t="shared" si="1"/>
        <v>0.83</v>
      </c>
      <c r="R4" s="274">
        <f t="shared" si="1"/>
        <v>0.83</v>
      </c>
      <c r="S4" s="274">
        <f t="shared" si="0"/>
        <v>0.83</v>
      </c>
      <c r="T4" s="274">
        <f t="shared" si="0"/>
        <v>0.83</v>
      </c>
      <c r="U4" s="274">
        <f t="shared" si="0"/>
        <v>0.83</v>
      </c>
      <c r="V4" s="274">
        <f t="shared" si="0"/>
        <v>0.83</v>
      </c>
      <c r="W4" s="274">
        <f t="shared" si="0"/>
        <v>0.83</v>
      </c>
      <c r="X4" s="274">
        <f t="shared" si="0"/>
        <v>0.83</v>
      </c>
      <c r="Y4" s="274">
        <f t="shared" si="0"/>
        <v>0.83</v>
      </c>
      <c r="Z4" s="274">
        <f t="shared" si="0"/>
        <v>0.83</v>
      </c>
      <c r="AA4" s="274">
        <f t="shared" si="0"/>
        <v>0.83</v>
      </c>
    </row>
    <row r="5" spans="1:27" ht="15">
      <c r="A5" s="5" t="s">
        <v>15</v>
      </c>
      <c r="B5" s="5" t="s">
        <v>10</v>
      </c>
      <c r="C5" s="5">
        <f>VLOOKUP(B5,days!$A:$F,5,0)</f>
        <v>1</v>
      </c>
      <c r="D5" s="274">
        <v>0.9</v>
      </c>
      <c r="E5" s="274">
        <f t="shared" si="1"/>
        <v>0.9</v>
      </c>
      <c r="F5" s="274">
        <f t="shared" si="1"/>
        <v>0.9</v>
      </c>
      <c r="G5" s="274">
        <f t="shared" si="1"/>
        <v>0.9</v>
      </c>
      <c r="H5" s="274">
        <f t="shared" si="1"/>
        <v>0.9</v>
      </c>
      <c r="I5" s="274">
        <f t="shared" si="1"/>
        <v>0.9</v>
      </c>
      <c r="J5" s="274">
        <f t="shared" si="1"/>
        <v>0.9</v>
      </c>
      <c r="K5" s="274">
        <f t="shared" si="1"/>
        <v>0.9</v>
      </c>
      <c r="L5" s="274">
        <f t="shared" si="1"/>
        <v>0.9</v>
      </c>
      <c r="M5" s="274">
        <f t="shared" si="1"/>
        <v>0.9</v>
      </c>
      <c r="N5" s="274">
        <f t="shared" si="1"/>
        <v>0.9</v>
      </c>
      <c r="O5" s="274">
        <f t="shared" si="1"/>
        <v>0.9</v>
      </c>
      <c r="P5" s="274">
        <f t="shared" si="1"/>
        <v>0.9</v>
      </c>
      <c r="Q5" s="274">
        <f t="shared" si="1"/>
        <v>0.9</v>
      </c>
      <c r="R5" s="274">
        <f t="shared" si="1"/>
        <v>0.9</v>
      </c>
      <c r="S5" s="274">
        <f t="shared" si="0"/>
        <v>0.9</v>
      </c>
      <c r="T5" s="274">
        <f t="shared" si="0"/>
        <v>0.9</v>
      </c>
      <c r="U5" s="274">
        <f t="shared" si="0"/>
        <v>0.9</v>
      </c>
      <c r="V5" s="274">
        <f t="shared" si="0"/>
        <v>0.9</v>
      </c>
      <c r="W5" s="274">
        <f t="shared" si="0"/>
        <v>0.9</v>
      </c>
      <c r="X5" s="274">
        <f t="shared" si="0"/>
        <v>0.9</v>
      </c>
      <c r="Y5" s="274">
        <f t="shared" si="0"/>
        <v>0.9</v>
      </c>
      <c r="Z5" s="274">
        <f t="shared" si="0"/>
        <v>0.9</v>
      </c>
      <c r="AA5" s="274">
        <f t="shared" si="0"/>
        <v>0.9</v>
      </c>
    </row>
    <row r="6" spans="1:27" ht="15">
      <c r="A6" s="5" t="s">
        <v>16</v>
      </c>
      <c r="B6" s="5" t="s">
        <v>10</v>
      </c>
      <c r="C6" s="5">
        <f>VLOOKUP(B6,days!$A:$F,5,0)</f>
        <v>1</v>
      </c>
      <c r="D6" s="274">
        <f>VLOOKUP($C6,hydro_!F$2:H$13,2,0)</f>
        <v>0.3</v>
      </c>
      <c r="E6" s="274">
        <f>D6</f>
        <v>0.3</v>
      </c>
      <c r="F6" s="274">
        <f t="shared" ref="F6:AA7" si="2">E6</f>
        <v>0.3</v>
      </c>
      <c r="G6" s="274">
        <f t="shared" si="2"/>
        <v>0.3</v>
      </c>
      <c r="H6" s="274">
        <f t="shared" si="2"/>
        <v>0.3</v>
      </c>
      <c r="I6" s="274">
        <f t="shared" si="2"/>
        <v>0.3</v>
      </c>
      <c r="J6" s="274">
        <f t="shared" si="2"/>
        <v>0.3</v>
      </c>
      <c r="K6" s="274">
        <f t="shared" si="2"/>
        <v>0.3</v>
      </c>
      <c r="L6" s="274">
        <f t="shared" si="2"/>
        <v>0.3</v>
      </c>
      <c r="M6" s="274">
        <f t="shared" si="2"/>
        <v>0.3</v>
      </c>
      <c r="N6" s="274">
        <f t="shared" si="2"/>
        <v>0.3</v>
      </c>
      <c r="O6" s="274">
        <f t="shared" si="2"/>
        <v>0.3</v>
      </c>
      <c r="P6" s="274">
        <f t="shared" si="2"/>
        <v>0.3</v>
      </c>
      <c r="Q6" s="274">
        <f t="shared" si="2"/>
        <v>0.3</v>
      </c>
      <c r="R6" s="274">
        <f t="shared" si="2"/>
        <v>0.3</v>
      </c>
      <c r="S6" s="274">
        <f t="shared" si="2"/>
        <v>0.3</v>
      </c>
      <c r="T6" s="274">
        <f t="shared" si="2"/>
        <v>0.3</v>
      </c>
      <c r="U6" s="274">
        <f t="shared" si="2"/>
        <v>0.3</v>
      </c>
      <c r="V6" s="274">
        <f t="shared" si="2"/>
        <v>0.3</v>
      </c>
      <c r="W6" s="274">
        <f t="shared" si="2"/>
        <v>0.3</v>
      </c>
      <c r="X6" s="274">
        <f t="shared" si="2"/>
        <v>0.3</v>
      </c>
      <c r="Y6" s="274">
        <f t="shared" si="2"/>
        <v>0.3</v>
      </c>
      <c r="Z6" s="274">
        <f t="shared" si="2"/>
        <v>0.3</v>
      </c>
      <c r="AA6" s="274">
        <f t="shared" si="2"/>
        <v>0.3</v>
      </c>
    </row>
    <row r="7" spans="1:27" ht="15">
      <c r="A7" s="5" t="s">
        <v>17</v>
      </c>
      <c r="B7" s="5" t="s">
        <v>10</v>
      </c>
      <c r="C7" s="5">
        <f>VLOOKUP(B7,days!$A:$F,5,0)</f>
        <v>1</v>
      </c>
      <c r="D7" s="274">
        <f>VLOOKUP($C7,hydro_!F$2:H$13,3,0)</f>
        <v>0.3</v>
      </c>
      <c r="E7" s="274">
        <f>D7</f>
        <v>0.3</v>
      </c>
      <c r="F7" s="274">
        <f t="shared" si="2"/>
        <v>0.3</v>
      </c>
      <c r="G7" s="274">
        <f t="shared" si="2"/>
        <v>0.3</v>
      </c>
      <c r="H7" s="274">
        <f t="shared" si="2"/>
        <v>0.3</v>
      </c>
      <c r="I7" s="274">
        <f t="shared" si="2"/>
        <v>0.3</v>
      </c>
      <c r="J7" s="274">
        <f t="shared" si="2"/>
        <v>0.3</v>
      </c>
      <c r="K7" s="274">
        <f t="shared" si="2"/>
        <v>0.3</v>
      </c>
      <c r="L7" s="274">
        <f t="shared" si="2"/>
        <v>0.3</v>
      </c>
      <c r="M7" s="274">
        <f t="shared" si="2"/>
        <v>0.3</v>
      </c>
      <c r="N7" s="274">
        <f t="shared" si="2"/>
        <v>0.3</v>
      </c>
      <c r="O7" s="274">
        <f t="shared" si="2"/>
        <v>0.3</v>
      </c>
      <c r="P7" s="274">
        <f t="shared" si="2"/>
        <v>0.3</v>
      </c>
      <c r="Q7" s="274">
        <f t="shared" si="2"/>
        <v>0.3</v>
      </c>
      <c r="R7" s="274">
        <f t="shared" si="2"/>
        <v>0.3</v>
      </c>
      <c r="S7" s="274">
        <f t="shared" si="2"/>
        <v>0.3</v>
      </c>
      <c r="T7" s="274">
        <f t="shared" si="2"/>
        <v>0.3</v>
      </c>
      <c r="U7" s="274">
        <f t="shared" si="2"/>
        <v>0.3</v>
      </c>
      <c r="V7" s="274">
        <f t="shared" si="2"/>
        <v>0.3</v>
      </c>
      <c r="W7" s="274">
        <f t="shared" si="2"/>
        <v>0.3</v>
      </c>
      <c r="X7" s="274">
        <f t="shared" si="2"/>
        <v>0.3</v>
      </c>
      <c r="Y7" s="274">
        <f t="shared" si="2"/>
        <v>0.3</v>
      </c>
      <c r="Z7" s="274">
        <f t="shared" si="2"/>
        <v>0.3</v>
      </c>
      <c r="AA7" s="274">
        <f t="shared" si="2"/>
        <v>0.3</v>
      </c>
    </row>
    <row r="8" spans="1:27" ht="15">
      <c r="A8" s="5" t="s">
        <v>18</v>
      </c>
      <c r="B8" s="5" t="s">
        <v>10</v>
      </c>
      <c r="C8" s="5">
        <f>VLOOKUP(B8,days!$A:$F,5,0)</f>
        <v>1</v>
      </c>
      <c r="D8" s="274">
        <f>VLOOKUP($C8,wind_!$E$2:$AC$13,MID(D$1,2,LEN(D$1)-1)+2,0)</f>
        <v>0.38039518696186703</v>
      </c>
      <c r="E8" s="274">
        <f>VLOOKUP($C8,wind_!$E$2:$AC$13,MID(E$1,2,LEN(E$1)-1)+2,0)</f>
        <v>0.37400408396401075</v>
      </c>
      <c r="F8" s="274">
        <f>VLOOKUP($C8,wind_!$E$2:$AC$13,MID(F$1,2,LEN(F$1)-1)+2,0)</f>
        <v>0.36401987149761994</v>
      </c>
      <c r="G8" s="274">
        <f>VLOOKUP($C8,wind_!$E$2:$AC$13,MID(G$1,2,LEN(G$1)-1)+2,0)</f>
        <v>0.35758426369478835</v>
      </c>
      <c r="H8" s="274">
        <f>VLOOKUP($C8,wind_!$E$2:$AC$13,MID(H$1,2,LEN(H$1)-1)+2,0)</f>
        <v>0.34952350436234758</v>
      </c>
      <c r="I8" s="274">
        <f>VLOOKUP($C8,wind_!$E$2:$AC$13,MID(I$1,2,LEN(I$1)-1)+2,0)</f>
        <v>0.3475144948556716</v>
      </c>
      <c r="J8" s="274">
        <f>VLOOKUP($C8,wind_!$E$2:$AC$13,MID(J$1,2,LEN(J$1)-1)+2,0)</f>
        <v>0.34822576490414753</v>
      </c>
      <c r="K8" s="274">
        <f>VLOOKUP($C8,wind_!$E$2:$AC$13,MID(K$1,2,LEN(K$1)-1)+2,0)</f>
        <v>0.35093081148761851</v>
      </c>
      <c r="L8" s="274">
        <f>VLOOKUP($C8,wind_!$E$2:$AC$13,MID(L$1,2,LEN(L$1)-1)+2,0)</f>
        <v>0.35486162819274486</v>
      </c>
      <c r="M8" s="274">
        <f>VLOOKUP($C8,wind_!$E$2:$AC$13,MID(M$1,2,LEN(M$1)-1)+2,0)</f>
        <v>0.355116005910522</v>
      </c>
      <c r="N8" s="274">
        <f>VLOOKUP($C8,wind_!$E$2:$AC$13,MID(N$1,2,LEN(N$1)-1)+2,0)</f>
        <v>0.34892141470200139</v>
      </c>
      <c r="O8" s="274">
        <f>VLOOKUP($C8,wind_!$E$2:$AC$13,MID(O$1,2,LEN(O$1)-1)+2,0)</f>
        <v>0.3413715408392905</v>
      </c>
      <c r="P8" s="274">
        <f>VLOOKUP($C8,wind_!$E$2:$AC$13,MID(P$1,2,LEN(P$1)-1)+2,0)</f>
        <v>0.3360676911951756</v>
      </c>
      <c r="Q8" s="274">
        <f>VLOOKUP($C8,wind_!$E$2:$AC$13,MID(Q$1,2,LEN(Q$1)-1)+2,0)</f>
        <v>0.33584874950050425</v>
      </c>
      <c r="R8" s="274">
        <f>VLOOKUP($C8,wind_!$E$2:$AC$13,MID(R$1,2,LEN(R$1)-1)+2,0)</f>
        <v>0.33522293900501893</v>
      </c>
      <c r="S8" s="274">
        <f>VLOOKUP($C8,wind_!$E$2:$AC$13,MID(S$1,2,LEN(S$1)-1)+2,0)</f>
        <v>0.33461662154956651</v>
      </c>
      <c r="T8" s="274">
        <f>VLOOKUP($C8,wind_!$E$2:$AC$13,MID(T$1,2,LEN(T$1)-1)+2,0)</f>
        <v>0.33958205394569724</v>
      </c>
      <c r="U8" s="274">
        <f>VLOOKUP($C8,wind_!$E$2:$AC$13,MID(U$1,2,LEN(U$1)-1)+2,0)</f>
        <v>0.35069947686683367</v>
      </c>
      <c r="V8" s="274">
        <f>VLOOKUP($C8,wind_!$E$2:$AC$13,MID(V$1,2,LEN(V$1)-1)+2,0)</f>
        <v>0.36854206314572374</v>
      </c>
      <c r="W8" s="274">
        <f>VLOOKUP($C8,wind_!$E$2:$AC$13,MID(W$1,2,LEN(W$1)-1)+2,0)</f>
        <v>0.37944719266067667</v>
      </c>
      <c r="X8" s="274">
        <f>VLOOKUP($C8,wind_!$E$2:$AC$13,MID(X$1,2,LEN(X$1)-1)+2,0)</f>
        <v>0.38631800517350873</v>
      </c>
      <c r="Y8" s="274">
        <f>VLOOKUP($C8,wind_!$E$2:$AC$13,MID(Y$1,2,LEN(Y$1)-1)+2,0)</f>
        <v>0.38912877890788516</v>
      </c>
      <c r="Z8" s="274">
        <f>VLOOKUP($C8,wind_!$E$2:$AC$13,MID(Z$1,2,LEN(Z$1)-1)+2,0)</f>
        <v>0.39163899191076484</v>
      </c>
      <c r="AA8" s="274">
        <f>VLOOKUP($C8,wind_!$E$2:$AC$13,MID(AA$1,2,LEN(AA$1)-1)+2,0)</f>
        <v>0.38769949370270984</v>
      </c>
    </row>
    <row r="9" spans="1:27" ht="15">
      <c r="A9" s="5" t="s">
        <v>19</v>
      </c>
      <c r="B9" s="5" t="s">
        <v>10</v>
      </c>
      <c r="C9" s="5">
        <f>VLOOKUP(B9,days!$A:$F,5,0)</f>
        <v>1</v>
      </c>
      <c r="D9" s="274">
        <f>VLOOKUP($C9,solar_!$E$2:$AC$13,MID(D$1,2,LEN(D$1)-1)+2,0)</f>
        <v>0</v>
      </c>
      <c r="E9" s="274">
        <f>VLOOKUP($C9,solar_!$E$2:$AC$13,MID(E$1,2,LEN(E$1)-1)+2,0)</f>
        <v>0</v>
      </c>
      <c r="F9" s="274">
        <f>VLOOKUP($C9,solar_!$E$2:$AC$13,MID(F$1,2,LEN(F$1)-1)+2,0)</f>
        <v>0</v>
      </c>
      <c r="G9" s="274">
        <f>VLOOKUP($C9,solar_!$E$2:$AC$13,MID(G$1,2,LEN(G$1)-1)+2,0)</f>
        <v>0</v>
      </c>
      <c r="H9" s="274">
        <f>VLOOKUP($C9,solar_!$E$2:$AC$13,MID(H$1,2,LEN(H$1)-1)+2,0)</f>
        <v>0</v>
      </c>
      <c r="I9" s="274">
        <f>VLOOKUP($C9,solar_!$E$2:$AC$13,MID(I$1,2,LEN(I$1)-1)+2,0)</f>
        <v>3.1663117303481414E-5</v>
      </c>
      <c r="J9" s="274">
        <f>VLOOKUP($C9,solar_!$E$2:$AC$13,MID(J$1,2,LEN(J$1)-1)+2,0)</f>
        <v>8.9205346818867681E-4</v>
      </c>
      <c r="K9" s="274">
        <f>VLOOKUP($C9,solar_!$E$2:$AC$13,MID(K$1,2,LEN(K$1)-1)+2,0)</f>
        <v>8.0869482570357105E-3</v>
      </c>
      <c r="L9" s="274">
        <f>VLOOKUP($C9,solar_!$E$2:$AC$13,MID(L$1,2,LEN(L$1)-1)+2,0)</f>
        <v>6.4900926074441909E-2</v>
      </c>
      <c r="M9" s="274">
        <f>VLOOKUP($C9,solar_!$E$2:$AC$13,MID(M$1,2,LEN(M$1)-1)+2,0)</f>
        <v>0.23724358705350224</v>
      </c>
      <c r="N9" s="274">
        <f>VLOOKUP($C9,solar_!$E$2:$AC$13,MID(N$1,2,LEN(N$1)-1)+2,0)</f>
        <v>0.34872566112452918</v>
      </c>
      <c r="O9" s="274">
        <f>VLOOKUP($C9,solar_!$E$2:$AC$13,MID(O$1,2,LEN(O$1)-1)+2,0)</f>
        <v>0.39742149781191272</v>
      </c>
      <c r="P9" s="274">
        <f>VLOOKUP($C9,solar_!$E$2:$AC$13,MID(P$1,2,LEN(P$1)-1)+2,0)</f>
        <v>0.41834204045560786</v>
      </c>
      <c r="Q9" s="274">
        <f>VLOOKUP($C9,solar_!$E$2:$AC$13,MID(Q$1,2,LEN(Q$1)-1)+2,0)</f>
        <v>0.42295670468043212</v>
      </c>
      <c r="R9" s="274">
        <f>VLOOKUP($C9,solar_!$E$2:$AC$13,MID(R$1,2,LEN(R$1)-1)+2,0)</f>
        <v>0.40305392748550661</v>
      </c>
      <c r="S9" s="274">
        <f>VLOOKUP($C9,solar_!$E$2:$AC$13,MID(S$1,2,LEN(S$1)-1)+2,0)</f>
        <v>0.34633211755411247</v>
      </c>
      <c r="T9" s="274">
        <f>VLOOKUP($C9,solar_!$E$2:$AC$13,MID(T$1,2,LEN(T$1)-1)+2,0)</f>
        <v>0.17831523404150854</v>
      </c>
      <c r="U9" s="274">
        <f>VLOOKUP($C9,solar_!$E$2:$AC$13,MID(U$1,2,LEN(U$1)-1)+2,0)</f>
        <v>2.7821221238588698E-2</v>
      </c>
      <c r="V9" s="274">
        <f>VLOOKUP($C9,solar_!$E$2:$AC$13,MID(V$1,2,LEN(V$1)-1)+2,0)</f>
        <v>1.2931718700679294E-4</v>
      </c>
      <c r="W9" s="274">
        <f>VLOOKUP($C9,solar_!$E$2:$AC$13,MID(W$1,2,LEN(W$1)-1)+2,0)</f>
        <v>2.6647177928672476E-6</v>
      </c>
      <c r="X9" s="274">
        <f>VLOOKUP($C9,solar_!$E$2:$AC$13,MID(X$1,2,LEN(X$1)-1)+2,0)</f>
        <v>0</v>
      </c>
      <c r="Y9" s="274">
        <f>VLOOKUP($C9,solar_!$E$2:$AC$13,MID(Y$1,2,LEN(Y$1)-1)+2,0)</f>
        <v>0</v>
      </c>
      <c r="Z9" s="274">
        <f>VLOOKUP($C9,solar_!$E$2:$AC$13,MID(Z$1,2,LEN(Z$1)-1)+2,0)</f>
        <v>0</v>
      </c>
      <c r="AA9" s="274">
        <f>VLOOKUP($C9,solar_!$E$2:$AC$13,MID(AA$1,2,LEN(AA$1)-1)+2,0)</f>
        <v>0</v>
      </c>
    </row>
    <row r="10" spans="1:27" ht="15">
      <c r="A10" s="5" t="s">
        <v>20</v>
      </c>
      <c r="B10" s="5" t="s">
        <v>10</v>
      </c>
      <c r="C10" s="5">
        <f>VLOOKUP(B10,days!$A:$F,5,0)</f>
        <v>1</v>
      </c>
      <c r="D10" s="274">
        <v>0.9</v>
      </c>
      <c r="E10" s="274">
        <f>D10</f>
        <v>0.9</v>
      </c>
      <c r="F10" s="274">
        <f t="shared" ref="F10:AA10" si="3">E10</f>
        <v>0.9</v>
      </c>
      <c r="G10" s="274">
        <f t="shared" si="3"/>
        <v>0.9</v>
      </c>
      <c r="H10" s="274">
        <f t="shared" si="3"/>
        <v>0.9</v>
      </c>
      <c r="I10" s="274">
        <f t="shared" si="3"/>
        <v>0.9</v>
      </c>
      <c r="J10" s="274">
        <f t="shared" si="3"/>
        <v>0.9</v>
      </c>
      <c r="K10" s="274">
        <f t="shared" si="3"/>
        <v>0.9</v>
      </c>
      <c r="L10" s="274">
        <f t="shared" si="3"/>
        <v>0.9</v>
      </c>
      <c r="M10" s="274">
        <f t="shared" si="3"/>
        <v>0.9</v>
      </c>
      <c r="N10" s="274">
        <f t="shared" si="3"/>
        <v>0.9</v>
      </c>
      <c r="O10" s="274">
        <f t="shared" si="3"/>
        <v>0.9</v>
      </c>
      <c r="P10" s="274">
        <f t="shared" si="3"/>
        <v>0.9</v>
      </c>
      <c r="Q10" s="274">
        <f t="shared" si="3"/>
        <v>0.9</v>
      </c>
      <c r="R10" s="274">
        <f t="shared" si="3"/>
        <v>0.9</v>
      </c>
      <c r="S10" s="274">
        <f t="shared" si="3"/>
        <v>0.9</v>
      </c>
      <c r="T10" s="274">
        <f t="shared" si="3"/>
        <v>0.9</v>
      </c>
      <c r="U10" s="274">
        <f t="shared" si="3"/>
        <v>0.9</v>
      </c>
      <c r="V10" s="274">
        <f t="shared" si="3"/>
        <v>0.9</v>
      </c>
      <c r="W10" s="274">
        <f t="shared" si="3"/>
        <v>0.9</v>
      </c>
      <c r="X10" s="274">
        <f t="shared" si="3"/>
        <v>0.9</v>
      </c>
      <c r="Y10" s="274">
        <f t="shared" si="3"/>
        <v>0.9</v>
      </c>
      <c r="Z10" s="274">
        <f t="shared" si="3"/>
        <v>0.9</v>
      </c>
      <c r="AA10" s="274">
        <f t="shared" si="3"/>
        <v>0.9</v>
      </c>
    </row>
    <row r="11" spans="1:27" ht="15">
      <c r="A11" s="5" t="str">
        <f>A2</f>
        <v>coal</v>
      </c>
      <c r="B11" s="5" t="str">
        <f>CONCATENATE("g",MID(B2,2,LEN(B2)-1)+1)</f>
        <v>g2</v>
      </c>
      <c r="C11" s="5">
        <f>VLOOKUP(B11,days!$A:$F,5,0)</f>
        <v>1</v>
      </c>
      <c r="D11" s="274">
        <f>D2</f>
        <v>0.8</v>
      </c>
      <c r="E11" s="274">
        <f>D11</f>
        <v>0.8</v>
      </c>
      <c r="F11" s="274">
        <f t="shared" ref="F11:AA11" si="4">E11</f>
        <v>0.8</v>
      </c>
      <c r="G11" s="274">
        <f t="shared" si="4"/>
        <v>0.8</v>
      </c>
      <c r="H11" s="274">
        <f t="shared" si="4"/>
        <v>0.8</v>
      </c>
      <c r="I11" s="274">
        <f t="shared" si="4"/>
        <v>0.8</v>
      </c>
      <c r="J11" s="274">
        <f t="shared" si="4"/>
        <v>0.8</v>
      </c>
      <c r="K11" s="274">
        <f t="shared" si="4"/>
        <v>0.8</v>
      </c>
      <c r="L11" s="274">
        <f t="shared" si="4"/>
        <v>0.8</v>
      </c>
      <c r="M11" s="274">
        <f t="shared" si="4"/>
        <v>0.8</v>
      </c>
      <c r="N11" s="274">
        <f t="shared" si="4"/>
        <v>0.8</v>
      </c>
      <c r="O11" s="274">
        <f t="shared" si="4"/>
        <v>0.8</v>
      </c>
      <c r="P11" s="274">
        <f t="shared" si="4"/>
        <v>0.8</v>
      </c>
      <c r="Q11" s="274">
        <f t="shared" si="4"/>
        <v>0.8</v>
      </c>
      <c r="R11" s="274">
        <f t="shared" si="4"/>
        <v>0.8</v>
      </c>
      <c r="S11" s="274">
        <f t="shared" si="4"/>
        <v>0.8</v>
      </c>
      <c r="T11" s="274">
        <f t="shared" si="4"/>
        <v>0.8</v>
      </c>
      <c r="U11" s="274">
        <f t="shared" si="4"/>
        <v>0.8</v>
      </c>
      <c r="V11" s="274">
        <f t="shared" si="4"/>
        <v>0.8</v>
      </c>
      <c r="W11" s="274">
        <f t="shared" si="4"/>
        <v>0.8</v>
      </c>
      <c r="X11" s="274">
        <f t="shared" si="4"/>
        <v>0.8</v>
      </c>
      <c r="Y11" s="274">
        <f t="shared" si="4"/>
        <v>0.8</v>
      </c>
      <c r="Z11" s="274">
        <f t="shared" si="4"/>
        <v>0.8</v>
      </c>
      <c r="AA11" s="274">
        <f t="shared" si="4"/>
        <v>0.8</v>
      </c>
    </row>
    <row r="12" spans="1:27" ht="15">
      <c r="A12" s="5" t="str">
        <f t="shared" ref="A12:A75" si="5">A3</f>
        <v>naturalGas</v>
      </c>
      <c r="B12" s="5" t="str">
        <f t="shared" ref="B12:B75" si="6">CONCATENATE("g",MID(B3,2,LEN(B3)-1)+1)</f>
        <v>g2</v>
      </c>
      <c r="C12" s="5">
        <f>VLOOKUP(B12,days!$A:$F,5,0)</f>
        <v>1</v>
      </c>
      <c r="D12" s="274">
        <f>D3</f>
        <v>0.85</v>
      </c>
      <c r="E12" s="274">
        <f t="shared" ref="E12:AA12" si="7">D12</f>
        <v>0.85</v>
      </c>
      <c r="F12" s="274">
        <f t="shared" si="7"/>
        <v>0.85</v>
      </c>
      <c r="G12" s="274">
        <f t="shared" si="7"/>
        <v>0.85</v>
      </c>
      <c r="H12" s="274">
        <f t="shared" si="7"/>
        <v>0.85</v>
      </c>
      <c r="I12" s="274">
        <f t="shared" si="7"/>
        <v>0.85</v>
      </c>
      <c r="J12" s="274">
        <f t="shared" si="7"/>
        <v>0.85</v>
      </c>
      <c r="K12" s="274">
        <f t="shared" si="7"/>
        <v>0.85</v>
      </c>
      <c r="L12" s="274">
        <f t="shared" si="7"/>
        <v>0.85</v>
      </c>
      <c r="M12" s="274">
        <f t="shared" si="7"/>
        <v>0.85</v>
      </c>
      <c r="N12" s="274">
        <f t="shared" si="7"/>
        <v>0.85</v>
      </c>
      <c r="O12" s="274">
        <f t="shared" si="7"/>
        <v>0.85</v>
      </c>
      <c r="P12" s="274">
        <f t="shared" si="7"/>
        <v>0.85</v>
      </c>
      <c r="Q12" s="274">
        <f t="shared" si="7"/>
        <v>0.85</v>
      </c>
      <c r="R12" s="274">
        <f t="shared" si="7"/>
        <v>0.85</v>
      </c>
      <c r="S12" s="274">
        <f t="shared" si="7"/>
        <v>0.85</v>
      </c>
      <c r="T12" s="274">
        <f t="shared" si="7"/>
        <v>0.85</v>
      </c>
      <c r="U12" s="274">
        <f t="shared" si="7"/>
        <v>0.85</v>
      </c>
      <c r="V12" s="274">
        <f t="shared" si="7"/>
        <v>0.85</v>
      </c>
      <c r="W12" s="274">
        <f t="shared" si="7"/>
        <v>0.85</v>
      </c>
      <c r="X12" s="274">
        <f t="shared" si="7"/>
        <v>0.85</v>
      </c>
      <c r="Y12" s="274">
        <f t="shared" si="7"/>
        <v>0.85</v>
      </c>
      <c r="Z12" s="274">
        <f t="shared" si="7"/>
        <v>0.85</v>
      </c>
      <c r="AA12" s="274">
        <f t="shared" si="7"/>
        <v>0.85</v>
      </c>
    </row>
    <row r="13" spans="1:27" ht="15">
      <c r="A13" s="5" t="str">
        <f t="shared" si="5"/>
        <v>bioMass</v>
      </c>
      <c r="B13" s="5" t="str">
        <f t="shared" si="6"/>
        <v>g2</v>
      </c>
      <c r="C13" s="5">
        <f>VLOOKUP(B13,days!$A:$F,5,0)</f>
        <v>1</v>
      </c>
      <c r="D13" s="274">
        <f>D4</f>
        <v>0.83</v>
      </c>
      <c r="E13" s="274">
        <f t="shared" ref="E13:AA13" si="8">D13</f>
        <v>0.83</v>
      </c>
      <c r="F13" s="274">
        <f t="shared" si="8"/>
        <v>0.83</v>
      </c>
      <c r="G13" s="274">
        <f t="shared" si="8"/>
        <v>0.83</v>
      </c>
      <c r="H13" s="274">
        <f t="shared" si="8"/>
        <v>0.83</v>
      </c>
      <c r="I13" s="274">
        <f t="shared" si="8"/>
        <v>0.83</v>
      </c>
      <c r="J13" s="274">
        <f t="shared" si="8"/>
        <v>0.83</v>
      </c>
      <c r="K13" s="274">
        <f t="shared" si="8"/>
        <v>0.83</v>
      </c>
      <c r="L13" s="274">
        <f t="shared" si="8"/>
        <v>0.83</v>
      </c>
      <c r="M13" s="274">
        <f t="shared" si="8"/>
        <v>0.83</v>
      </c>
      <c r="N13" s="274">
        <f t="shared" si="8"/>
        <v>0.83</v>
      </c>
      <c r="O13" s="274">
        <f t="shared" si="8"/>
        <v>0.83</v>
      </c>
      <c r="P13" s="274">
        <f t="shared" si="8"/>
        <v>0.83</v>
      </c>
      <c r="Q13" s="274">
        <f t="shared" si="8"/>
        <v>0.83</v>
      </c>
      <c r="R13" s="274">
        <f t="shared" si="8"/>
        <v>0.83</v>
      </c>
      <c r="S13" s="274">
        <f t="shared" si="8"/>
        <v>0.83</v>
      </c>
      <c r="T13" s="274">
        <f t="shared" si="8"/>
        <v>0.83</v>
      </c>
      <c r="U13" s="274">
        <f t="shared" si="8"/>
        <v>0.83</v>
      </c>
      <c r="V13" s="274">
        <f t="shared" si="8"/>
        <v>0.83</v>
      </c>
      <c r="W13" s="274">
        <f t="shared" si="8"/>
        <v>0.83</v>
      </c>
      <c r="X13" s="274">
        <f t="shared" si="8"/>
        <v>0.83</v>
      </c>
      <c r="Y13" s="274">
        <f t="shared" si="8"/>
        <v>0.83</v>
      </c>
      <c r="Z13" s="274">
        <f t="shared" si="8"/>
        <v>0.83</v>
      </c>
      <c r="AA13" s="274">
        <f t="shared" si="8"/>
        <v>0.83</v>
      </c>
    </row>
    <row r="14" spans="1:27" ht="15">
      <c r="A14" s="5" t="str">
        <f t="shared" si="5"/>
        <v>geoThermal</v>
      </c>
      <c r="B14" s="5" t="str">
        <f t="shared" si="6"/>
        <v>g2</v>
      </c>
      <c r="C14" s="5">
        <f>VLOOKUP(B14,days!$A:$F,5,0)</f>
        <v>1</v>
      </c>
      <c r="D14" s="274">
        <f>D5</f>
        <v>0.9</v>
      </c>
      <c r="E14" s="274">
        <f t="shared" ref="E14:AA14" si="9">D14</f>
        <v>0.9</v>
      </c>
      <c r="F14" s="274">
        <f t="shared" si="9"/>
        <v>0.9</v>
      </c>
      <c r="G14" s="274">
        <f t="shared" si="9"/>
        <v>0.9</v>
      </c>
      <c r="H14" s="274">
        <f t="shared" si="9"/>
        <v>0.9</v>
      </c>
      <c r="I14" s="274">
        <f t="shared" si="9"/>
        <v>0.9</v>
      </c>
      <c r="J14" s="274">
        <f t="shared" si="9"/>
        <v>0.9</v>
      </c>
      <c r="K14" s="274">
        <f t="shared" si="9"/>
        <v>0.9</v>
      </c>
      <c r="L14" s="274">
        <f t="shared" si="9"/>
        <v>0.9</v>
      </c>
      <c r="M14" s="274">
        <f t="shared" si="9"/>
        <v>0.9</v>
      </c>
      <c r="N14" s="274">
        <f t="shared" si="9"/>
        <v>0.9</v>
      </c>
      <c r="O14" s="274">
        <f t="shared" si="9"/>
        <v>0.9</v>
      </c>
      <c r="P14" s="274">
        <f t="shared" si="9"/>
        <v>0.9</v>
      </c>
      <c r="Q14" s="274">
        <f t="shared" si="9"/>
        <v>0.9</v>
      </c>
      <c r="R14" s="274">
        <f t="shared" si="9"/>
        <v>0.9</v>
      </c>
      <c r="S14" s="274">
        <f t="shared" si="9"/>
        <v>0.9</v>
      </c>
      <c r="T14" s="274">
        <f t="shared" si="9"/>
        <v>0.9</v>
      </c>
      <c r="U14" s="274">
        <f t="shared" si="9"/>
        <v>0.9</v>
      </c>
      <c r="V14" s="274">
        <f t="shared" si="9"/>
        <v>0.9</v>
      </c>
      <c r="W14" s="274">
        <f t="shared" si="9"/>
        <v>0.9</v>
      </c>
      <c r="X14" s="274">
        <f t="shared" si="9"/>
        <v>0.9</v>
      </c>
      <c r="Y14" s="274">
        <f t="shared" si="9"/>
        <v>0.9</v>
      </c>
      <c r="Z14" s="274">
        <f t="shared" si="9"/>
        <v>0.9</v>
      </c>
      <c r="AA14" s="274">
        <f t="shared" si="9"/>
        <v>0.9</v>
      </c>
    </row>
    <row r="15" spans="1:27" ht="15">
      <c r="A15" s="5" t="str">
        <f t="shared" si="5"/>
        <v>hydroRiver</v>
      </c>
      <c r="B15" s="5" t="str">
        <f t="shared" si="6"/>
        <v>g2</v>
      </c>
      <c r="C15" s="5">
        <f>VLOOKUP(B15,days!$A:$F,5,0)</f>
        <v>1</v>
      </c>
      <c r="D15" s="274">
        <f>VLOOKUP($C15,hydro_!F$2:H$13,2,0)</f>
        <v>0.3</v>
      </c>
      <c r="E15" s="274">
        <f>D15</f>
        <v>0.3</v>
      </c>
      <c r="F15" s="274">
        <f t="shared" ref="F15:AA15" si="10">E15</f>
        <v>0.3</v>
      </c>
      <c r="G15" s="274">
        <f t="shared" si="10"/>
        <v>0.3</v>
      </c>
      <c r="H15" s="274">
        <f t="shared" si="10"/>
        <v>0.3</v>
      </c>
      <c r="I15" s="274">
        <f t="shared" si="10"/>
        <v>0.3</v>
      </c>
      <c r="J15" s="274">
        <f t="shared" si="10"/>
        <v>0.3</v>
      </c>
      <c r="K15" s="274">
        <f t="shared" si="10"/>
        <v>0.3</v>
      </c>
      <c r="L15" s="274">
        <f t="shared" si="10"/>
        <v>0.3</v>
      </c>
      <c r="M15" s="274">
        <f t="shared" si="10"/>
        <v>0.3</v>
      </c>
      <c r="N15" s="274">
        <f t="shared" si="10"/>
        <v>0.3</v>
      </c>
      <c r="O15" s="274">
        <f t="shared" si="10"/>
        <v>0.3</v>
      </c>
      <c r="P15" s="274">
        <f t="shared" si="10"/>
        <v>0.3</v>
      </c>
      <c r="Q15" s="274">
        <f t="shared" si="10"/>
        <v>0.3</v>
      </c>
      <c r="R15" s="274">
        <f t="shared" si="10"/>
        <v>0.3</v>
      </c>
      <c r="S15" s="274">
        <f t="shared" si="10"/>
        <v>0.3</v>
      </c>
      <c r="T15" s="274">
        <f t="shared" si="10"/>
        <v>0.3</v>
      </c>
      <c r="U15" s="274">
        <f t="shared" si="10"/>
        <v>0.3</v>
      </c>
      <c r="V15" s="274">
        <f t="shared" si="10"/>
        <v>0.3</v>
      </c>
      <c r="W15" s="274">
        <f t="shared" si="10"/>
        <v>0.3</v>
      </c>
      <c r="X15" s="274">
        <f t="shared" si="10"/>
        <v>0.3</v>
      </c>
      <c r="Y15" s="274">
        <f t="shared" si="10"/>
        <v>0.3</v>
      </c>
      <c r="Z15" s="274">
        <f t="shared" si="10"/>
        <v>0.3</v>
      </c>
      <c r="AA15" s="274">
        <f t="shared" si="10"/>
        <v>0.3</v>
      </c>
    </row>
    <row r="16" spans="1:27" ht="15">
      <c r="A16" s="5" t="str">
        <f t="shared" si="5"/>
        <v>hydroDam</v>
      </c>
      <c r="B16" s="5" t="str">
        <f t="shared" si="6"/>
        <v>g2</v>
      </c>
      <c r="C16" s="5">
        <f>VLOOKUP(B16,days!$A:$F,5,0)</f>
        <v>1</v>
      </c>
      <c r="D16" s="274">
        <f>VLOOKUP($C16,hydro_!F$2:H$13,3,0)</f>
        <v>0.3</v>
      </c>
      <c r="E16" s="274">
        <f>D16</f>
        <v>0.3</v>
      </c>
      <c r="F16" s="274">
        <f t="shared" ref="F16:AA16" si="11">E16</f>
        <v>0.3</v>
      </c>
      <c r="G16" s="274">
        <f t="shared" si="11"/>
        <v>0.3</v>
      </c>
      <c r="H16" s="274">
        <f t="shared" si="11"/>
        <v>0.3</v>
      </c>
      <c r="I16" s="274">
        <f t="shared" si="11"/>
        <v>0.3</v>
      </c>
      <c r="J16" s="274">
        <f t="shared" si="11"/>
        <v>0.3</v>
      </c>
      <c r="K16" s="274">
        <f t="shared" si="11"/>
        <v>0.3</v>
      </c>
      <c r="L16" s="274">
        <f t="shared" si="11"/>
        <v>0.3</v>
      </c>
      <c r="M16" s="274">
        <f t="shared" si="11"/>
        <v>0.3</v>
      </c>
      <c r="N16" s="274">
        <f t="shared" si="11"/>
        <v>0.3</v>
      </c>
      <c r="O16" s="274">
        <f t="shared" si="11"/>
        <v>0.3</v>
      </c>
      <c r="P16" s="274">
        <f t="shared" si="11"/>
        <v>0.3</v>
      </c>
      <c r="Q16" s="274">
        <f t="shared" si="11"/>
        <v>0.3</v>
      </c>
      <c r="R16" s="274">
        <f t="shared" si="11"/>
        <v>0.3</v>
      </c>
      <c r="S16" s="274">
        <f t="shared" si="11"/>
        <v>0.3</v>
      </c>
      <c r="T16" s="274">
        <f t="shared" si="11"/>
        <v>0.3</v>
      </c>
      <c r="U16" s="274">
        <f t="shared" si="11"/>
        <v>0.3</v>
      </c>
      <c r="V16" s="274">
        <f t="shared" si="11"/>
        <v>0.3</v>
      </c>
      <c r="W16" s="274">
        <f t="shared" si="11"/>
        <v>0.3</v>
      </c>
      <c r="X16" s="274">
        <f t="shared" si="11"/>
        <v>0.3</v>
      </c>
      <c r="Y16" s="274">
        <f t="shared" si="11"/>
        <v>0.3</v>
      </c>
      <c r="Z16" s="274">
        <f t="shared" si="11"/>
        <v>0.3</v>
      </c>
      <c r="AA16" s="274">
        <f t="shared" si="11"/>
        <v>0.3</v>
      </c>
    </row>
    <row r="17" spans="1:27" ht="15">
      <c r="A17" s="5" t="str">
        <f t="shared" si="5"/>
        <v>wind</v>
      </c>
      <c r="B17" s="5" t="str">
        <f t="shared" si="6"/>
        <v>g2</v>
      </c>
      <c r="C17" s="5">
        <f>VLOOKUP(B17,days!$A:$F,5,0)</f>
        <v>1</v>
      </c>
      <c r="D17" s="274">
        <f>VLOOKUP($C17,wind_!$E$2:$AC$13,MID(D$1,2,LEN(D$1)-1)+2,0)</f>
        <v>0.38039518696186703</v>
      </c>
      <c r="E17" s="274">
        <f>VLOOKUP($C17,wind_!$E$2:$AC$13,MID(E$1,2,LEN(E$1)-1)+2,0)</f>
        <v>0.37400408396401075</v>
      </c>
      <c r="F17" s="274">
        <f>VLOOKUP($C17,wind_!$E$2:$AC$13,MID(F$1,2,LEN(F$1)-1)+2,0)</f>
        <v>0.36401987149761994</v>
      </c>
      <c r="G17" s="274">
        <f>VLOOKUP($C17,wind_!$E$2:$AC$13,MID(G$1,2,LEN(G$1)-1)+2,0)</f>
        <v>0.35758426369478835</v>
      </c>
      <c r="H17" s="274">
        <f>VLOOKUP($C17,wind_!$E$2:$AC$13,MID(H$1,2,LEN(H$1)-1)+2,0)</f>
        <v>0.34952350436234758</v>
      </c>
      <c r="I17" s="274">
        <f>VLOOKUP($C17,wind_!$E$2:$AC$13,MID(I$1,2,LEN(I$1)-1)+2,0)</f>
        <v>0.3475144948556716</v>
      </c>
      <c r="J17" s="274">
        <f>VLOOKUP($C17,wind_!$E$2:$AC$13,MID(J$1,2,LEN(J$1)-1)+2,0)</f>
        <v>0.34822576490414753</v>
      </c>
      <c r="K17" s="274">
        <f>VLOOKUP($C17,wind_!$E$2:$AC$13,MID(K$1,2,LEN(K$1)-1)+2,0)</f>
        <v>0.35093081148761851</v>
      </c>
      <c r="L17" s="274">
        <f>VLOOKUP($C17,wind_!$E$2:$AC$13,MID(L$1,2,LEN(L$1)-1)+2,0)</f>
        <v>0.35486162819274486</v>
      </c>
      <c r="M17" s="274">
        <f>VLOOKUP($C17,wind_!$E$2:$AC$13,MID(M$1,2,LEN(M$1)-1)+2,0)</f>
        <v>0.355116005910522</v>
      </c>
      <c r="N17" s="274">
        <f>VLOOKUP($C17,wind_!$E$2:$AC$13,MID(N$1,2,LEN(N$1)-1)+2,0)</f>
        <v>0.34892141470200139</v>
      </c>
      <c r="O17" s="274">
        <f>VLOOKUP($C17,wind_!$E$2:$AC$13,MID(O$1,2,LEN(O$1)-1)+2,0)</f>
        <v>0.3413715408392905</v>
      </c>
      <c r="P17" s="274">
        <f>VLOOKUP($C17,wind_!$E$2:$AC$13,MID(P$1,2,LEN(P$1)-1)+2,0)</f>
        <v>0.3360676911951756</v>
      </c>
      <c r="Q17" s="274">
        <f>VLOOKUP($C17,wind_!$E$2:$AC$13,MID(Q$1,2,LEN(Q$1)-1)+2,0)</f>
        <v>0.33584874950050425</v>
      </c>
      <c r="R17" s="274">
        <f>VLOOKUP($C17,wind_!$E$2:$AC$13,MID(R$1,2,LEN(R$1)-1)+2,0)</f>
        <v>0.33522293900501893</v>
      </c>
      <c r="S17" s="274">
        <f>VLOOKUP($C17,wind_!$E$2:$AC$13,MID(S$1,2,LEN(S$1)-1)+2,0)</f>
        <v>0.33461662154956651</v>
      </c>
      <c r="T17" s="274">
        <f>VLOOKUP($C17,wind_!$E$2:$AC$13,MID(T$1,2,LEN(T$1)-1)+2,0)</f>
        <v>0.33958205394569724</v>
      </c>
      <c r="U17" s="274">
        <f>VLOOKUP($C17,wind_!$E$2:$AC$13,MID(U$1,2,LEN(U$1)-1)+2,0)</f>
        <v>0.35069947686683367</v>
      </c>
      <c r="V17" s="274">
        <f>VLOOKUP($C17,wind_!$E$2:$AC$13,MID(V$1,2,LEN(V$1)-1)+2,0)</f>
        <v>0.36854206314572374</v>
      </c>
      <c r="W17" s="274">
        <f>VLOOKUP($C17,wind_!$E$2:$AC$13,MID(W$1,2,LEN(W$1)-1)+2,0)</f>
        <v>0.37944719266067667</v>
      </c>
      <c r="X17" s="274">
        <f>VLOOKUP($C17,wind_!$E$2:$AC$13,MID(X$1,2,LEN(X$1)-1)+2,0)</f>
        <v>0.38631800517350873</v>
      </c>
      <c r="Y17" s="274">
        <f>VLOOKUP($C17,wind_!$E$2:$AC$13,MID(Y$1,2,LEN(Y$1)-1)+2,0)</f>
        <v>0.38912877890788516</v>
      </c>
      <c r="Z17" s="274">
        <f>VLOOKUP($C17,wind_!$E$2:$AC$13,MID(Z$1,2,LEN(Z$1)-1)+2,0)</f>
        <v>0.39163899191076484</v>
      </c>
      <c r="AA17" s="274">
        <f>VLOOKUP($C17,wind_!$E$2:$AC$13,MID(AA$1,2,LEN(AA$1)-1)+2,0)</f>
        <v>0.38769949370270984</v>
      </c>
    </row>
    <row r="18" spans="1:27" ht="15">
      <c r="A18" s="5" t="str">
        <f t="shared" si="5"/>
        <v>solar</v>
      </c>
      <c r="B18" s="5" t="str">
        <f t="shared" si="6"/>
        <v>g2</v>
      </c>
      <c r="C18" s="5">
        <f>VLOOKUP(B18,days!$A:$F,5,0)</f>
        <v>1</v>
      </c>
      <c r="D18" s="274">
        <f>VLOOKUP($C18,solar_!$E$2:$AC$13,MID(D$1,2,LEN(D$1)-1)+2,0)</f>
        <v>0</v>
      </c>
      <c r="E18" s="274">
        <f>VLOOKUP($C18,solar_!$E$2:$AC$13,MID(E$1,2,LEN(E$1)-1)+2,0)</f>
        <v>0</v>
      </c>
      <c r="F18" s="274">
        <f>VLOOKUP($C18,solar_!$E$2:$AC$13,MID(F$1,2,LEN(F$1)-1)+2,0)</f>
        <v>0</v>
      </c>
      <c r="G18" s="274">
        <f>VLOOKUP($C18,solar_!$E$2:$AC$13,MID(G$1,2,LEN(G$1)-1)+2,0)</f>
        <v>0</v>
      </c>
      <c r="H18" s="274">
        <f>VLOOKUP($C18,solar_!$E$2:$AC$13,MID(H$1,2,LEN(H$1)-1)+2,0)</f>
        <v>0</v>
      </c>
      <c r="I18" s="274">
        <f>VLOOKUP($C18,solar_!$E$2:$AC$13,MID(I$1,2,LEN(I$1)-1)+2,0)</f>
        <v>3.1663117303481414E-5</v>
      </c>
      <c r="J18" s="274">
        <f>VLOOKUP($C18,solar_!$E$2:$AC$13,MID(J$1,2,LEN(J$1)-1)+2,0)</f>
        <v>8.9205346818867681E-4</v>
      </c>
      <c r="K18" s="274">
        <f>VLOOKUP($C18,solar_!$E$2:$AC$13,MID(K$1,2,LEN(K$1)-1)+2,0)</f>
        <v>8.0869482570357105E-3</v>
      </c>
      <c r="L18" s="274">
        <f>VLOOKUP($C18,solar_!$E$2:$AC$13,MID(L$1,2,LEN(L$1)-1)+2,0)</f>
        <v>6.4900926074441909E-2</v>
      </c>
      <c r="M18" s="274">
        <f>VLOOKUP($C18,solar_!$E$2:$AC$13,MID(M$1,2,LEN(M$1)-1)+2,0)</f>
        <v>0.23724358705350224</v>
      </c>
      <c r="N18" s="274">
        <f>VLOOKUP($C18,solar_!$E$2:$AC$13,MID(N$1,2,LEN(N$1)-1)+2,0)</f>
        <v>0.34872566112452918</v>
      </c>
      <c r="O18" s="274">
        <f>VLOOKUP($C18,solar_!$E$2:$AC$13,MID(O$1,2,LEN(O$1)-1)+2,0)</f>
        <v>0.39742149781191272</v>
      </c>
      <c r="P18" s="274">
        <f>VLOOKUP($C18,solar_!$E$2:$AC$13,MID(P$1,2,LEN(P$1)-1)+2,0)</f>
        <v>0.41834204045560786</v>
      </c>
      <c r="Q18" s="274">
        <f>VLOOKUP($C18,solar_!$E$2:$AC$13,MID(Q$1,2,LEN(Q$1)-1)+2,0)</f>
        <v>0.42295670468043212</v>
      </c>
      <c r="R18" s="274">
        <f>VLOOKUP($C18,solar_!$E$2:$AC$13,MID(R$1,2,LEN(R$1)-1)+2,0)</f>
        <v>0.40305392748550661</v>
      </c>
      <c r="S18" s="274">
        <f>VLOOKUP($C18,solar_!$E$2:$AC$13,MID(S$1,2,LEN(S$1)-1)+2,0)</f>
        <v>0.34633211755411247</v>
      </c>
      <c r="T18" s="274">
        <f>VLOOKUP($C18,solar_!$E$2:$AC$13,MID(T$1,2,LEN(T$1)-1)+2,0)</f>
        <v>0.17831523404150854</v>
      </c>
      <c r="U18" s="274">
        <f>VLOOKUP($C18,solar_!$E$2:$AC$13,MID(U$1,2,LEN(U$1)-1)+2,0)</f>
        <v>2.7821221238588698E-2</v>
      </c>
      <c r="V18" s="274">
        <f>VLOOKUP($C18,solar_!$E$2:$AC$13,MID(V$1,2,LEN(V$1)-1)+2,0)</f>
        <v>1.2931718700679294E-4</v>
      </c>
      <c r="W18" s="274">
        <f>VLOOKUP($C18,solar_!$E$2:$AC$13,MID(W$1,2,LEN(W$1)-1)+2,0)</f>
        <v>2.6647177928672476E-6</v>
      </c>
      <c r="X18" s="274">
        <f>VLOOKUP($C18,solar_!$E$2:$AC$13,MID(X$1,2,LEN(X$1)-1)+2,0)</f>
        <v>0</v>
      </c>
      <c r="Y18" s="274">
        <f>VLOOKUP($C18,solar_!$E$2:$AC$13,MID(Y$1,2,LEN(Y$1)-1)+2,0)</f>
        <v>0</v>
      </c>
      <c r="Z18" s="274">
        <f>VLOOKUP($C18,solar_!$E$2:$AC$13,MID(Z$1,2,LEN(Z$1)-1)+2,0)</f>
        <v>0</v>
      </c>
      <c r="AA18" s="274">
        <f>VLOOKUP($C18,solar_!$E$2:$AC$13,MID(AA$1,2,LEN(AA$1)-1)+2,0)</f>
        <v>0</v>
      </c>
    </row>
    <row r="19" spans="1:27" ht="15">
      <c r="A19" s="5" t="str">
        <f t="shared" si="5"/>
        <v>nuclear</v>
      </c>
      <c r="B19" s="5" t="str">
        <f t="shared" si="6"/>
        <v>g2</v>
      </c>
      <c r="C19" s="5">
        <f>VLOOKUP(B19,days!$A:$F,5,0)</f>
        <v>1</v>
      </c>
      <c r="D19" s="274">
        <f>D10</f>
        <v>0.9</v>
      </c>
      <c r="E19" s="274">
        <f>D19</f>
        <v>0.9</v>
      </c>
      <c r="F19" s="274">
        <f t="shared" ref="F19:AA19" si="12">E19</f>
        <v>0.9</v>
      </c>
      <c r="G19" s="274">
        <f t="shared" si="12"/>
        <v>0.9</v>
      </c>
      <c r="H19" s="274">
        <f t="shared" si="12"/>
        <v>0.9</v>
      </c>
      <c r="I19" s="274">
        <f t="shared" si="12"/>
        <v>0.9</v>
      </c>
      <c r="J19" s="274">
        <f t="shared" si="12"/>
        <v>0.9</v>
      </c>
      <c r="K19" s="274">
        <f t="shared" si="12"/>
        <v>0.9</v>
      </c>
      <c r="L19" s="274">
        <f t="shared" si="12"/>
        <v>0.9</v>
      </c>
      <c r="M19" s="274">
        <f t="shared" si="12"/>
        <v>0.9</v>
      </c>
      <c r="N19" s="274">
        <f t="shared" si="12"/>
        <v>0.9</v>
      </c>
      <c r="O19" s="274">
        <f t="shared" si="12"/>
        <v>0.9</v>
      </c>
      <c r="P19" s="274">
        <f t="shared" si="12"/>
        <v>0.9</v>
      </c>
      <c r="Q19" s="274">
        <f t="shared" si="12"/>
        <v>0.9</v>
      </c>
      <c r="R19" s="274">
        <f t="shared" si="12"/>
        <v>0.9</v>
      </c>
      <c r="S19" s="274">
        <f t="shared" si="12"/>
        <v>0.9</v>
      </c>
      <c r="T19" s="274">
        <f t="shared" si="12"/>
        <v>0.9</v>
      </c>
      <c r="U19" s="274">
        <f t="shared" si="12"/>
        <v>0.9</v>
      </c>
      <c r="V19" s="274">
        <f t="shared" si="12"/>
        <v>0.9</v>
      </c>
      <c r="W19" s="274">
        <f t="shared" si="12"/>
        <v>0.9</v>
      </c>
      <c r="X19" s="274">
        <f t="shared" si="12"/>
        <v>0.9</v>
      </c>
      <c r="Y19" s="274">
        <f t="shared" si="12"/>
        <v>0.9</v>
      </c>
      <c r="Z19" s="274">
        <f t="shared" si="12"/>
        <v>0.9</v>
      </c>
      <c r="AA19" s="274">
        <f t="shared" si="12"/>
        <v>0.9</v>
      </c>
    </row>
    <row r="20" spans="1:27" ht="15">
      <c r="A20" s="5" t="str">
        <f t="shared" si="5"/>
        <v>coal</v>
      </c>
      <c r="B20" s="5" t="str">
        <f t="shared" si="6"/>
        <v>g3</v>
      </c>
      <c r="C20" s="5">
        <f>VLOOKUP(B20,days!$A:$F,5,0)</f>
        <v>2</v>
      </c>
      <c r="D20" s="274">
        <f>D11</f>
        <v>0.8</v>
      </c>
      <c r="E20" s="274">
        <f>D20</f>
        <v>0.8</v>
      </c>
      <c r="F20" s="274">
        <f t="shared" ref="F20:AA20" si="13">E20</f>
        <v>0.8</v>
      </c>
      <c r="G20" s="274">
        <f t="shared" si="13"/>
        <v>0.8</v>
      </c>
      <c r="H20" s="274">
        <f t="shared" si="13"/>
        <v>0.8</v>
      </c>
      <c r="I20" s="274">
        <f t="shared" si="13"/>
        <v>0.8</v>
      </c>
      <c r="J20" s="274">
        <f t="shared" si="13"/>
        <v>0.8</v>
      </c>
      <c r="K20" s="274">
        <f t="shared" si="13"/>
        <v>0.8</v>
      </c>
      <c r="L20" s="274">
        <f t="shared" si="13"/>
        <v>0.8</v>
      </c>
      <c r="M20" s="274">
        <f t="shared" si="13"/>
        <v>0.8</v>
      </c>
      <c r="N20" s="274">
        <f t="shared" si="13"/>
        <v>0.8</v>
      </c>
      <c r="O20" s="274">
        <f t="shared" si="13"/>
        <v>0.8</v>
      </c>
      <c r="P20" s="274">
        <f t="shared" si="13"/>
        <v>0.8</v>
      </c>
      <c r="Q20" s="274">
        <f t="shared" si="13"/>
        <v>0.8</v>
      </c>
      <c r="R20" s="274">
        <f t="shared" si="13"/>
        <v>0.8</v>
      </c>
      <c r="S20" s="274">
        <f t="shared" si="13"/>
        <v>0.8</v>
      </c>
      <c r="T20" s="274">
        <f t="shared" si="13"/>
        <v>0.8</v>
      </c>
      <c r="U20" s="274">
        <f t="shared" si="13"/>
        <v>0.8</v>
      </c>
      <c r="V20" s="274">
        <f t="shared" si="13"/>
        <v>0.8</v>
      </c>
      <c r="W20" s="274">
        <f t="shared" si="13"/>
        <v>0.8</v>
      </c>
      <c r="X20" s="274">
        <f t="shared" si="13"/>
        <v>0.8</v>
      </c>
      <c r="Y20" s="274">
        <f t="shared" si="13"/>
        <v>0.8</v>
      </c>
      <c r="Z20" s="274">
        <f t="shared" si="13"/>
        <v>0.8</v>
      </c>
      <c r="AA20" s="274">
        <f t="shared" si="13"/>
        <v>0.8</v>
      </c>
    </row>
    <row r="21" spans="1:27" ht="15">
      <c r="A21" s="5" t="str">
        <f t="shared" si="5"/>
        <v>naturalGas</v>
      </c>
      <c r="B21" s="5" t="str">
        <f t="shared" si="6"/>
        <v>g3</v>
      </c>
      <c r="C21" s="5">
        <f>VLOOKUP(B21,days!$A:$F,5,0)</f>
        <v>2</v>
      </c>
      <c r="D21" s="274">
        <f>D12</f>
        <v>0.85</v>
      </c>
      <c r="E21" s="274">
        <f t="shared" ref="E21:AA21" si="14">D21</f>
        <v>0.85</v>
      </c>
      <c r="F21" s="274">
        <f t="shared" si="14"/>
        <v>0.85</v>
      </c>
      <c r="G21" s="274">
        <f t="shared" si="14"/>
        <v>0.85</v>
      </c>
      <c r="H21" s="274">
        <f t="shared" si="14"/>
        <v>0.85</v>
      </c>
      <c r="I21" s="274">
        <f t="shared" si="14"/>
        <v>0.85</v>
      </c>
      <c r="J21" s="274">
        <f t="shared" si="14"/>
        <v>0.85</v>
      </c>
      <c r="K21" s="274">
        <f t="shared" si="14"/>
        <v>0.85</v>
      </c>
      <c r="L21" s="274">
        <f t="shared" si="14"/>
        <v>0.85</v>
      </c>
      <c r="M21" s="274">
        <f t="shared" si="14"/>
        <v>0.85</v>
      </c>
      <c r="N21" s="274">
        <f t="shared" si="14"/>
        <v>0.85</v>
      </c>
      <c r="O21" s="274">
        <f t="shared" si="14"/>
        <v>0.85</v>
      </c>
      <c r="P21" s="274">
        <f t="shared" si="14"/>
        <v>0.85</v>
      </c>
      <c r="Q21" s="274">
        <f t="shared" si="14"/>
        <v>0.85</v>
      </c>
      <c r="R21" s="274">
        <f t="shared" si="14"/>
        <v>0.85</v>
      </c>
      <c r="S21" s="274">
        <f t="shared" si="14"/>
        <v>0.85</v>
      </c>
      <c r="T21" s="274">
        <f t="shared" si="14"/>
        <v>0.85</v>
      </c>
      <c r="U21" s="274">
        <f t="shared" si="14"/>
        <v>0.85</v>
      </c>
      <c r="V21" s="274">
        <f t="shared" si="14"/>
        <v>0.85</v>
      </c>
      <c r="W21" s="274">
        <f t="shared" si="14"/>
        <v>0.85</v>
      </c>
      <c r="X21" s="274">
        <f t="shared" si="14"/>
        <v>0.85</v>
      </c>
      <c r="Y21" s="274">
        <f t="shared" si="14"/>
        <v>0.85</v>
      </c>
      <c r="Z21" s="274">
        <f t="shared" si="14"/>
        <v>0.85</v>
      </c>
      <c r="AA21" s="274">
        <f t="shared" si="14"/>
        <v>0.85</v>
      </c>
    </row>
    <row r="22" spans="1:27" ht="15">
      <c r="A22" s="5" t="str">
        <f t="shared" si="5"/>
        <v>bioMass</v>
      </c>
      <c r="B22" s="5" t="str">
        <f t="shared" si="6"/>
        <v>g3</v>
      </c>
      <c r="C22" s="5">
        <f>VLOOKUP(B22,days!$A:$F,5,0)</f>
        <v>2</v>
      </c>
      <c r="D22" s="274">
        <f>D13</f>
        <v>0.83</v>
      </c>
      <c r="E22" s="274">
        <f t="shared" ref="E22:AA22" si="15">D22</f>
        <v>0.83</v>
      </c>
      <c r="F22" s="274">
        <f t="shared" si="15"/>
        <v>0.83</v>
      </c>
      <c r="G22" s="274">
        <f t="shared" si="15"/>
        <v>0.83</v>
      </c>
      <c r="H22" s="274">
        <f t="shared" si="15"/>
        <v>0.83</v>
      </c>
      <c r="I22" s="274">
        <f t="shared" si="15"/>
        <v>0.83</v>
      </c>
      <c r="J22" s="274">
        <f t="shared" si="15"/>
        <v>0.83</v>
      </c>
      <c r="K22" s="274">
        <f t="shared" si="15"/>
        <v>0.83</v>
      </c>
      <c r="L22" s="274">
        <f t="shared" si="15"/>
        <v>0.83</v>
      </c>
      <c r="M22" s="274">
        <f t="shared" si="15"/>
        <v>0.83</v>
      </c>
      <c r="N22" s="274">
        <f t="shared" si="15"/>
        <v>0.83</v>
      </c>
      <c r="O22" s="274">
        <f t="shared" si="15"/>
        <v>0.83</v>
      </c>
      <c r="P22" s="274">
        <f t="shared" si="15"/>
        <v>0.83</v>
      </c>
      <c r="Q22" s="274">
        <f t="shared" si="15"/>
        <v>0.83</v>
      </c>
      <c r="R22" s="274">
        <f t="shared" si="15"/>
        <v>0.83</v>
      </c>
      <c r="S22" s="274">
        <f t="shared" si="15"/>
        <v>0.83</v>
      </c>
      <c r="T22" s="274">
        <f t="shared" si="15"/>
        <v>0.83</v>
      </c>
      <c r="U22" s="274">
        <f t="shared" si="15"/>
        <v>0.83</v>
      </c>
      <c r="V22" s="274">
        <f t="shared" si="15"/>
        <v>0.83</v>
      </c>
      <c r="W22" s="274">
        <f t="shared" si="15"/>
        <v>0.83</v>
      </c>
      <c r="X22" s="274">
        <f t="shared" si="15"/>
        <v>0.83</v>
      </c>
      <c r="Y22" s="274">
        <f t="shared" si="15"/>
        <v>0.83</v>
      </c>
      <c r="Z22" s="274">
        <f t="shared" si="15"/>
        <v>0.83</v>
      </c>
      <c r="AA22" s="274">
        <f t="shared" si="15"/>
        <v>0.83</v>
      </c>
    </row>
    <row r="23" spans="1:27" ht="15">
      <c r="A23" s="5" t="str">
        <f t="shared" si="5"/>
        <v>geoThermal</v>
      </c>
      <c r="B23" s="5" t="str">
        <f t="shared" si="6"/>
        <v>g3</v>
      </c>
      <c r="C23" s="5">
        <f>VLOOKUP(B23,days!$A:$F,5,0)</f>
        <v>2</v>
      </c>
      <c r="D23" s="274">
        <f>D14</f>
        <v>0.9</v>
      </c>
      <c r="E23" s="274">
        <f t="shared" ref="E23:AA23" si="16">D23</f>
        <v>0.9</v>
      </c>
      <c r="F23" s="274">
        <f t="shared" si="16"/>
        <v>0.9</v>
      </c>
      <c r="G23" s="274">
        <f t="shared" si="16"/>
        <v>0.9</v>
      </c>
      <c r="H23" s="274">
        <f t="shared" si="16"/>
        <v>0.9</v>
      </c>
      <c r="I23" s="274">
        <f t="shared" si="16"/>
        <v>0.9</v>
      </c>
      <c r="J23" s="274">
        <f t="shared" si="16"/>
        <v>0.9</v>
      </c>
      <c r="K23" s="274">
        <f t="shared" si="16"/>
        <v>0.9</v>
      </c>
      <c r="L23" s="274">
        <f t="shared" si="16"/>
        <v>0.9</v>
      </c>
      <c r="M23" s="274">
        <f t="shared" si="16"/>
        <v>0.9</v>
      </c>
      <c r="N23" s="274">
        <f t="shared" si="16"/>
        <v>0.9</v>
      </c>
      <c r="O23" s="274">
        <f t="shared" si="16"/>
        <v>0.9</v>
      </c>
      <c r="P23" s="274">
        <f t="shared" si="16"/>
        <v>0.9</v>
      </c>
      <c r="Q23" s="274">
        <f t="shared" si="16"/>
        <v>0.9</v>
      </c>
      <c r="R23" s="274">
        <f t="shared" si="16"/>
        <v>0.9</v>
      </c>
      <c r="S23" s="274">
        <f t="shared" si="16"/>
        <v>0.9</v>
      </c>
      <c r="T23" s="274">
        <f t="shared" si="16"/>
        <v>0.9</v>
      </c>
      <c r="U23" s="274">
        <f t="shared" si="16"/>
        <v>0.9</v>
      </c>
      <c r="V23" s="274">
        <f t="shared" si="16"/>
        <v>0.9</v>
      </c>
      <c r="W23" s="274">
        <f t="shared" si="16"/>
        <v>0.9</v>
      </c>
      <c r="X23" s="274">
        <f t="shared" si="16"/>
        <v>0.9</v>
      </c>
      <c r="Y23" s="274">
        <f t="shared" si="16"/>
        <v>0.9</v>
      </c>
      <c r="Z23" s="274">
        <f t="shared" si="16"/>
        <v>0.9</v>
      </c>
      <c r="AA23" s="274">
        <f t="shared" si="16"/>
        <v>0.9</v>
      </c>
    </row>
    <row r="24" spans="1:27" ht="15">
      <c r="A24" s="5" t="str">
        <f t="shared" si="5"/>
        <v>hydroRiver</v>
      </c>
      <c r="B24" s="5" t="str">
        <f t="shared" si="6"/>
        <v>g3</v>
      </c>
      <c r="C24" s="5">
        <f>VLOOKUP(B24,days!$A:$F,5,0)</f>
        <v>2</v>
      </c>
      <c r="D24" s="274">
        <f>VLOOKUP($C24,hydro_!F$2:H$13,2,0)</f>
        <v>0.32</v>
      </c>
      <c r="E24" s="274">
        <f>D24</f>
        <v>0.32</v>
      </c>
      <c r="F24" s="274">
        <f t="shared" ref="F24:AA24" si="17">E24</f>
        <v>0.32</v>
      </c>
      <c r="G24" s="274">
        <f t="shared" si="17"/>
        <v>0.32</v>
      </c>
      <c r="H24" s="274">
        <f t="shared" si="17"/>
        <v>0.32</v>
      </c>
      <c r="I24" s="274">
        <f t="shared" si="17"/>
        <v>0.32</v>
      </c>
      <c r="J24" s="274">
        <f t="shared" si="17"/>
        <v>0.32</v>
      </c>
      <c r="K24" s="274">
        <f t="shared" si="17"/>
        <v>0.32</v>
      </c>
      <c r="L24" s="274">
        <f t="shared" si="17"/>
        <v>0.32</v>
      </c>
      <c r="M24" s="274">
        <f t="shared" si="17"/>
        <v>0.32</v>
      </c>
      <c r="N24" s="274">
        <f t="shared" si="17"/>
        <v>0.32</v>
      </c>
      <c r="O24" s="274">
        <f t="shared" si="17"/>
        <v>0.32</v>
      </c>
      <c r="P24" s="274">
        <f t="shared" si="17"/>
        <v>0.32</v>
      </c>
      <c r="Q24" s="274">
        <f t="shared" si="17"/>
        <v>0.32</v>
      </c>
      <c r="R24" s="274">
        <f t="shared" si="17"/>
        <v>0.32</v>
      </c>
      <c r="S24" s="274">
        <f t="shared" si="17"/>
        <v>0.32</v>
      </c>
      <c r="T24" s="274">
        <f t="shared" si="17"/>
        <v>0.32</v>
      </c>
      <c r="U24" s="274">
        <f t="shared" si="17"/>
        <v>0.32</v>
      </c>
      <c r="V24" s="274">
        <f t="shared" si="17"/>
        <v>0.32</v>
      </c>
      <c r="W24" s="274">
        <f t="shared" si="17"/>
        <v>0.32</v>
      </c>
      <c r="X24" s="274">
        <f t="shared" si="17"/>
        <v>0.32</v>
      </c>
      <c r="Y24" s="274">
        <f t="shared" si="17"/>
        <v>0.32</v>
      </c>
      <c r="Z24" s="274">
        <f t="shared" si="17"/>
        <v>0.32</v>
      </c>
      <c r="AA24" s="274">
        <f t="shared" si="17"/>
        <v>0.32</v>
      </c>
    </row>
    <row r="25" spans="1:27" ht="15">
      <c r="A25" s="5" t="str">
        <f t="shared" si="5"/>
        <v>hydroDam</v>
      </c>
      <c r="B25" s="5" t="str">
        <f t="shared" si="6"/>
        <v>g3</v>
      </c>
      <c r="C25" s="5">
        <f>VLOOKUP(B25,days!$A:$F,5,0)</f>
        <v>2</v>
      </c>
      <c r="D25" s="274">
        <f>VLOOKUP($C25,hydro_!F$2:H$13,3,0)</f>
        <v>0.3</v>
      </c>
      <c r="E25" s="274">
        <f>D25</f>
        <v>0.3</v>
      </c>
      <c r="F25" s="274">
        <f t="shared" ref="F25:AA25" si="18">E25</f>
        <v>0.3</v>
      </c>
      <c r="G25" s="274">
        <f t="shared" si="18"/>
        <v>0.3</v>
      </c>
      <c r="H25" s="274">
        <f t="shared" si="18"/>
        <v>0.3</v>
      </c>
      <c r="I25" s="274">
        <f t="shared" si="18"/>
        <v>0.3</v>
      </c>
      <c r="J25" s="274">
        <f t="shared" si="18"/>
        <v>0.3</v>
      </c>
      <c r="K25" s="274">
        <f t="shared" si="18"/>
        <v>0.3</v>
      </c>
      <c r="L25" s="274">
        <f t="shared" si="18"/>
        <v>0.3</v>
      </c>
      <c r="M25" s="274">
        <f t="shared" si="18"/>
        <v>0.3</v>
      </c>
      <c r="N25" s="274">
        <f t="shared" si="18"/>
        <v>0.3</v>
      </c>
      <c r="O25" s="274">
        <f t="shared" si="18"/>
        <v>0.3</v>
      </c>
      <c r="P25" s="274">
        <f t="shared" si="18"/>
        <v>0.3</v>
      </c>
      <c r="Q25" s="274">
        <f t="shared" si="18"/>
        <v>0.3</v>
      </c>
      <c r="R25" s="274">
        <f t="shared" si="18"/>
        <v>0.3</v>
      </c>
      <c r="S25" s="274">
        <f t="shared" si="18"/>
        <v>0.3</v>
      </c>
      <c r="T25" s="274">
        <f t="shared" si="18"/>
        <v>0.3</v>
      </c>
      <c r="U25" s="274">
        <f t="shared" si="18"/>
        <v>0.3</v>
      </c>
      <c r="V25" s="274">
        <f t="shared" si="18"/>
        <v>0.3</v>
      </c>
      <c r="W25" s="274">
        <f t="shared" si="18"/>
        <v>0.3</v>
      </c>
      <c r="X25" s="274">
        <f t="shared" si="18"/>
        <v>0.3</v>
      </c>
      <c r="Y25" s="274">
        <f t="shared" si="18"/>
        <v>0.3</v>
      </c>
      <c r="Z25" s="274">
        <f t="shared" si="18"/>
        <v>0.3</v>
      </c>
      <c r="AA25" s="274">
        <f t="shared" si="18"/>
        <v>0.3</v>
      </c>
    </row>
    <row r="26" spans="1:27" ht="15">
      <c r="A26" s="5" t="str">
        <f t="shared" si="5"/>
        <v>wind</v>
      </c>
      <c r="B26" s="5" t="str">
        <f t="shared" si="6"/>
        <v>g3</v>
      </c>
      <c r="C26" s="5">
        <f>VLOOKUP(B26,days!$A:$F,5,0)</f>
        <v>2</v>
      </c>
      <c r="D26" s="274">
        <f>VLOOKUP($C26,wind_!$E$2:$AC$13,MID(D$1,2,LEN(D$1)-1)+2,0)</f>
        <v>0.3807151116404161</v>
      </c>
      <c r="E26" s="274">
        <f>VLOOKUP($C26,wind_!$E$2:$AC$13,MID(E$1,2,LEN(E$1)-1)+2,0)</f>
        <v>0.37888767141060059</v>
      </c>
      <c r="F26" s="274">
        <f>VLOOKUP($C26,wind_!$E$2:$AC$13,MID(F$1,2,LEN(F$1)-1)+2,0)</f>
        <v>0.3784947123784192</v>
      </c>
      <c r="G26" s="274">
        <f>VLOOKUP($C26,wind_!$E$2:$AC$13,MID(G$1,2,LEN(G$1)-1)+2,0)</f>
        <v>0.37983398750304642</v>
      </c>
      <c r="H26" s="274">
        <f>VLOOKUP($C26,wind_!$E$2:$AC$13,MID(H$1,2,LEN(H$1)-1)+2,0)</f>
        <v>0.37890129072002737</v>
      </c>
      <c r="I26" s="274">
        <f>VLOOKUP($C26,wind_!$E$2:$AC$13,MID(I$1,2,LEN(I$1)-1)+2,0)</f>
        <v>0.38396070280585209</v>
      </c>
      <c r="J26" s="274">
        <f>VLOOKUP($C26,wind_!$E$2:$AC$13,MID(J$1,2,LEN(J$1)-1)+2,0)</f>
        <v>0.38665232371936659</v>
      </c>
      <c r="K26" s="274">
        <f>VLOOKUP($C26,wind_!$E$2:$AC$13,MID(K$1,2,LEN(K$1)-1)+2,0)</f>
        <v>0.39011940616583574</v>
      </c>
      <c r="L26" s="274">
        <f>VLOOKUP($C26,wind_!$E$2:$AC$13,MID(L$1,2,LEN(L$1)-1)+2,0)</f>
        <v>0.39171076760783868</v>
      </c>
      <c r="M26" s="274">
        <f>VLOOKUP($C26,wind_!$E$2:$AC$13,MID(M$1,2,LEN(M$1)-1)+2,0)</f>
        <v>0.3785465109367841</v>
      </c>
      <c r="N26" s="274">
        <f>VLOOKUP($C26,wind_!$E$2:$AC$13,MID(N$1,2,LEN(N$1)-1)+2,0)</f>
        <v>0.37019061277802107</v>
      </c>
      <c r="O26" s="274">
        <f>VLOOKUP($C26,wind_!$E$2:$AC$13,MID(O$1,2,LEN(O$1)-1)+2,0)</f>
        <v>0.37146511549975836</v>
      </c>
      <c r="P26" s="274">
        <f>VLOOKUP($C26,wind_!$E$2:$AC$13,MID(P$1,2,LEN(P$1)-1)+2,0)</f>
        <v>0.37756524291990884</v>
      </c>
      <c r="Q26" s="274">
        <f>VLOOKUP($C26,wind_!$E$2:$AC$13,MID(Q$1,2,LEN(Q$1)-1)+2,0)</f>
        <v>0.38240274417251419</v>
      </c>
      <c r="R26" s="274">
        <f>VLOOKUP($C26,wind_!$E$2:$AC$13,MID(R$1,2,LEN(R$1)-1)+2,0)</f>
        <v>0.38591384732528217</v>
      </c>
      <c r="S26" s="274">
        <f>VLOOKUP($C26,wind_!$E$2:$AC$13,MID(S$1,2,LEN(S$1)-1)+2,0)</f>
        <v>0.38791646672943092</v>
      </c>
      <c r="T26" s="274">
        <f>VLOOKUP($C26,wind_!$E$2:$AC$13,MID(T$1,2,LEN(T$1)-1)+2,0)</f>
        <v>0.38731147247702685</v>
      </c>
      <c r="U26" s="274">
        <f>VLOOKUP($C26,wind_!$E$2:$AC$13,MID(U$1,2,LEN(U$1)-1)+2,0)</f>
        <v>0.38447342785055189</v>
      </c>
      <c r="V26" s="274">
        <f>VLOOKUP($C26,wind_!$E$2:$AC$13,MID(V$1,2,LEN(V$1)-1)+2,0)</f>
        <v>0.38313360408075814</v>
      </c>
      <c r="W26" s="274">
        <f>VLOOKUP($C26,wind_!$E$2:$AC$13,MID(W$1,2,LEN(W$1)-1)+2,0)</f>
        <v>0.38774106164238198</v>
      </c>
      <c r="X26" s="274">
        <f>VLOOKUP($C26,wind_!$E$2:$AC$13,MID(X$1,2,LEN(X$1)-1)+2,0)</f>
        <v>0.39047276592629504</v>
      </c>
      <c r="Y26" s="274">
        <f>VLOOKUP($C26,wind_!$E$2:$AC$13,MID(Y$1,2,LEN(Y$1)-1)+2,0)</f>
        <v>0.38771162844286267</v>
      </c>
      <c r="Z26" s="274">
        <f>VLOOKUP($C26,wind_!$E$2:$AC$13,MID(Z$1,2,LEN(Z$1)-1)+2,0)</f>
        <v>0.3834276456167473</v>
      </c>
      <c r="AA26" s="274">
        <f>VLOOKUP($C26,wind_!$E$2:$AC$13,MID(AA$1,2,LEN(AA$1)-1)+2,0)</f>
        <v>0.37977660567328142</v>
      </c>
    </row>
    <row r="27" spans="1:27" ht="15">
      <c r="A27" s="5" t="str">
        <f t="shared" si="5"/>
        <v>solar</v>
      </c>
      <c r="B27" s="5" t="str">
        <f t="shared" si="6"/>
        <v>g3</v>
      </c>
      <c r="C27" s="5">
        <f>VLOOKUP(B27,days!$A:$F,5,0)</f>
        <v>2</v>
      </c>
      <c r="D27" s="274">
        <f>VLOOKUP($C27,solar_!$E$2:$AC$13,MID(D$1,2,LEN(D$1)-1)+2,0)</f>
        <v>0</v>
      </c>
      <c r="E27" s="274">
        <f>VLOOKUP($C27,solar_!$E$2:$AC$13,MID(E$1,2,LEN(E$1)-1)+2,0)</f>
        <v>0</v>
      </c>
      <c r="F27" s="274">
        <f>VLOOKUP($C27,solar_!$E$2:$AC$13,MID(F$1,2,LEN(F$1)-1)+2,0)</f>
        <v>0</v>
      </c>
      <c r="G27" s="274">
        <f>VLOOKUP($C27,solar_!$E$2:$AC$13,MID(G$1,2,LEN(G$1)-1)+2,0)</f>
        <v>0</v>
      </c>
      <c r="H27" s="274">
        <f>VLOOKUP($C27,solar_!$E$2:$AC$13,MID(H$1,2,LEN(H$1)-1)+2,0)</f>
        <v>0</v>
      </c>
      <c r="I27" s="274">
        <f>VLOOKUP($C27,solar_!$E$2:$AC$13,MID(I$1,2,LEN(I$1)-1)+2,0)</f>
        <v>3.8403285838380937E-5</v>
      </c>
      <c r="J27" s="274">
        <f>VLOOKUP($C27,solar_!$E$2:$AC$13,MID(J$1,2,LEN(J$1)-1)+2,0)</f>
        <v>2.2860143700691731E-3</v>
      </c>
      <c r="K27" s="274">
        <f>VLOOKUP($C27,solar_!$E$2:$AC$13,MID(K$1,2,LEN(K$1)-1)+2,0)</f>
        <v>1.6951837361483195E-2</v>
      </c>
      <c r="L27" s="274">
        <f>VLOOKUP($C27,solar_!$E$2:$AC$13,MID(L$1,2,LEN(L$1)-1)+2,0)</f>
        <v>0.12100138651578157</v>
      </c>
      <c r="M27" s="274">
        <f>VLOOKUP($C27,solar_!$E$2:$AC$13,MID(M$1,2,LEN(M$1)-1)+2,0)</f>
        <v>0.3094064961059293</v>
      </c>
      <c r="N27" s="274">
        <f>VLOOKUP($C27,solar_!$E$2:$AC$13,MID(N$1,2,LEN(N$1)-1)+2,0)</f>
        <v>0.44016106323981596</v>
      </c>
      <c r="O27" s="274">
        <f>VLOOKUP($C27,solar_!$E$2:$AC$13,MID(O$1,2,LEN(O$1)-1)+2,0)</f>
        <v>0.50564838397679401</v>
      </c>
      <c r="P27" s="274">
        <f>VLOOKUP($C27,solar_!$E$2:$AC$13,MID(P$1,2,LEN(P$1)-1)+2,0)</f>
        <v>0.51986888560058842</v>
      </c>
      <c r="Q27" s="274">
        <f>VLOOKUP($C27,solar_!$E$2:$AC$13,MID(Q$1,2,LEN(Q$1)-1)+2,0)</f>
        <v>0.4991228035982731</v>
      </c>
      <c r="R27" s="274">
        <f>VLOOKUP($C27,solar_!$E$2:$AC$13,MID(R$1,2,LEN(R$1)-1)+2,0)</f>
        <v>0.47220554868388837</v>
      </c>
      <c r="S27" s="274">
        <f>VLOOKUP($C27,solar_!$E$2:$AC$13,MID(S$1,2,LEN(S$1)-1)+2,0)</f>
        <v>0.38979883744325766</v>
      </c>
      <c r="T27" s="274">
        <f>VLOOKUP($C27,solar_!$E$2:$AC$13,MID(T$1,2,LEN(T$1)-1)+2,0)</f>
        <v>0.27846081488115099</v>
      </c>
      <c r="U27" s="274">
        <f>VLOOKUP($C27,solar_!$E$2:$AC$13,MID(U$1,2,LEN(U$1)-1)+2,0)</f>
        <v>9.939209269668281E-2</v>
      </c>
      <c r="V27" s="274">
        <f>VLOOKUP($C27,solar_!$E$2:$AC$13,MID(V$1,2,LEN(V$1)-1)+2,0)</f>
        <v>5.580075806369481E-3</v>
      </c>
      <c r="W27" s="274">
        <f>VLOOKUP($C27,solar_!$E$2:$AC$13,MID(W$1,2,LEN(W$1)-1)+2,0)</f>
        <v>2.3041971503028562E-5</v>
      </c>
      <c r="X27" s="274">
        <f>VLOOKUP($C27,solar_!$E$2:$AC$13,MID(X$1,2,LEN(X$1)-1)+2,0)</f>
        <v>0</v>
      </c>
      <c r="Y27" s="274">
        <f>VLOOKUP($C27,solar_!$E$2:$AC$13,MID(Y$1,2,LEN(Y$1)-1)+2,0)</f>
        <v>0</v>
      </c>
      <c r="Z27" s="274">
        <f>VLOOKUP($C27,solar_!$E$2:$AC$13,MID(Z$1,2,LEN(Z$1)-1)+2,0)</f>
        <v>0</v>
      </c>
      <c r="AA27" s="274">
        <f>VLOOKUP($C27,solar_!$E$2:$AC$13,MID(AA$1,2,LEN(AA$1)-1)+2,0)</f>
        <v>0</v>
      </c>
    </row>
    <row r="28" spans="1:27" ht="15">
      <c r="A28" s="5" t="str">
        <f t="shared" si="5"/>
        <v>nuclear</v>
      </c>
      <c r="B28" s="5" t="str">
        <f t="shared" si="6"/>
        <v>g3</v>
      </c>
      <c r="C28" s="5">
        <f>VLOOKUP(B28,days!$A:$F,5,0)</f>
        <v>2</v>
      </c>
      <c r="D28" s="274">
        <f>D19</f>
        <v>0.9</v>
      </c>
      <c r="E28" s="274">
        <f>D28</f>
        <v>0.9</v>
      </c>
      <c r="F28" s="274">
        <f t="shared" ref="F28:AA28" si="19">E28</f>
        <v>0.9</v>
      </c>
      <c r="G28" s="274">
        <f t="shared" si="19"/>
        <v>0.9</v>
      </c>
      <c r="H28" s="274">
        <f t="shared" si="19"/>
        <v>0.9</v>
      </c>
      <c r="I28" s="274">
        <f t="shared" si="19"/>
        <v>0.9</v>
      </c>
      <c r="J28" s="274">
        <f t="shared" si="19"/>
        <v>0.9</v>
      </c>
      <c r="K28" s="274">
        <f t="shared" si="19"/>
        <v>0.9</v>
      </c>
      <c r="L28" s="274">
        <f t="shared" si="19"/>
        <v>0.9</v>
      </c>
      <c r="M28" s="274">
        <f t="shared" si="19"/>
        <v>0.9</v>
      </c>
      <c r="N28" s="274">
        <f t="shared" si="19"/>
        <v>0.9</v>
      </c>
      <c r="O28" s="274">
        <f t="shared" si="19"/>
        <v>0.9</v>
      </c>
      <c r="P28" s="274">
        <f t="shared" si="19"/>
        <v>0.9</v>
      </c>
      <c r="Q28" s="274">
        <f t="shared" si="19"/>
        <v>0.9</v>
      </c>
      <c r="R28" s="274">
        <f t="shared" si="19"/>
        <v>0.9</v>
      </c>
      <c r="S28" s="274">
        <f t="shared" si="19"/>
        <v>0.9</v>
      </c>
      <c r="T28" s="274">
        <f t="shared" si="19"/>
        <v>0.9</v>
      </c>
      <c r="U28" s="274">
        <f t="shared" si="19"/>
        <v>0.9</v>
      </c>
      <c r="V28" s="274">
        <f t="shared" si="19"/>
        <v>0.9</v>
      </c>
      <c r="W28" s="274">
        <f t="shared" si="19"/>
        <v>0.9</v>
      </c>
      <c r="X28" s="274">
        <f t="shared" si="19"/>
        <v>0.9</v>
      </c>
      <c r="Y28" s="274">
        <f t="shared" si="19"/>
        <v>0.9</v>
      </c>
      <c r="Z28" s="274">
        <f t="shared" si="19"/>
        <v>0.9</v>
      </c>
      <c r="AA28" s="274">
        <f t="shared" si="19"/>
        <v>0.9</v>
      </c>
    </row>
    <row r="29" spans="1:27" ht="15">
      <c r="A29" s="5" t="str">
        <f t="shared" si="5"/>
        <v>coal</v>
      </c>
      <c r="B29" s="5" t="str">
        <f t="shared" si="6"/>
        <v>g4</v>
      </c>
      <c r="C29" s="5">
        <f>VLOOKUP(B29,days!$A:$F,5,0)</f>
        <v>2</v>
      </c>
      <c r="D29" s="274">
        <f>D20</f>
        <v>0.8</v>
      </c>
      <c r="E29" s="274">
        <f>D29</f>
        <v>0.8</v>
      </c>
      <c r="F29" s="274">
        <f t="shared" ref="F29:AA29" si="20">E29</f>
        <v>0.8</v>
      </c>
      <c r="G29" s="274">
        <f t="shared" si="20"/>
        <v>0.8</v>
      </c>
      <c r="H29" s="274">
        <f t="shared" si="20"/>
        <v>0.8</v>
      </c>
      <c r="I29" s="274">
        <f t="shared" si="20"/>
        <v>0.8</v>
      </c>
      <c r="J29" s="274">
        <f t="shared" si="20"/>
        <v>0.8</v>
      </c>
      <c r="K29" s="274">
        <f t="shared" si="20"/>
        <v>0.8</v>
      </c>
      <c r="L29" s="274">
        <f t="shared" si="20"/>
        <v>0.8</v>
      </c>
      <c r="M29" s="274">
        <f t="shared" si="20"/>
        <v>0.8</v>
      </c>
      <c r="N29" s="274">
        <f t="shared" si="20"/>
        <v>0.8</v>
      </c>
      <c r="O29" s="274">
        <f t="shared" si="20"/>
        <v>0.8</v>
      </c>
      <c r="P29" s="274">
        <f t="shared" si="20"/>
        <v>0.8</v>
      </c>
      <c r="Q29" s="274">
        <f t="shared" si="20"/>
        <v>0.8</v>
      </c>
      <c r="R29" s="274">
        <f t="shared" si="20"/>
        <v>0.8</v>
      </c>
      <c r="S29" s="274">
        <f t="shared" si="20"/>
        <v>0.8</v>
      </c>
      <c r="T29" s="274">
        <f t="shared" si="20"/>
        <v>0.8</v>
      </c>
      <c r="U29" s="274">
        <f t="shared" si="20"/>
        <v>0.8</v>
      </c>
      <c r="V29" s="274">
        <f t="shared" si="20"/>
        <v>0.8</v>
      </c>
      <c r="W29" s="274">
        <f t="shared" si="20"/>
        <v>0.8</v>
      </c>
      <c r="X29" s="274">
        <f t="shared" si="20"/>
        <v>0.8</v>
      </c>
      <c r="Y29" s="274">
        <f t="shared" si="20"/>
        <v>0.8</v>
      </c>
      <c r="Z29" s="274">
        <f t="shared" si="20"/>
        <v>0.8</v>
      </c>
      <c r="AA29" s="274">
        <f t="shared" si="20"/>
        <v>0.8</v>
      </c>
    </row>
    <row r="30" spans="1:27" ht="15">
      <c r="A30" s="5" t="str">
        <f t="shared" si="5"/>
        <v>naturalGas</v>
      </c>
      <c r="B30" s="5" t="str">
        <f t="shared" si="6"/>
        <v>g4</v>
      </c>
      <c r="C30" s="5">
        <f>VLOOKUP(B30,days!$A:$F,5,0)</f>
        <v>2</v>
      </c>
      <c r="D30" s="274">
        <f>D21</f>
        <v>0.85</v>
      </c>
      <c r="E30" s="274">
        <f t="shared" ref="E30:AA30" si="21">D30</f>
        <v>0.85</v>
      </c>
      <c r="F30" s="274">
        <f t="shared" si="21"/>
        <v>0.85</v>
      </c>
      <c r="G30" s="274">
        <f t="shared" si="21"/>
        <v>0.85</v>
      </c>
      <c r="H30" s="274">
        <f t="shared" si="21"/>
        <v>0.85</v>
      </c>
      <c r="I30" s="274">
        <f t="shared" si="21"/>
        <v>0.85</v>
      </c>
      <c r="J30" s="274">
        <f t="shared" si="21"/>
        <v>0.85</v>
      </c>
      <c r="K30" s="274">
        <f t="shared" si="21"/>
        <v>0.85</v>
      </c>
      <c r="L30" s="274">
        <f t="shared" si="21"/>
        <v>0.85</v>
      </c>
      <c r="M30" s="274">
        <f t="shared" si="21"/>
        <v>0.85</v>
      </c>
      <c r="N30" s="274">
        <f t="shared" si="21"/>
        <v>0.85</v>
      </c>
      <c r="O30" s="274">
        <f t="shared" si="21"/>
        <v>0.85</v>
      </c>
      <c r="P30" s="274">
        <f t="shared" si="21"/>
        <v>0.85</v>
      </c>
      <c r="Q30" s="274">
        <f t="shared" si="21"/>
        <v>0.85</v>
      </c>
      <c r="R30" s="274">
        <f t="shared" si="21"/>
        <v>0.85</v>
      </c>
      <c r="S30" s="274">
        <f t="shared" si="21"/>
        <v>0.85</v>
      </c>
      <c r="T30" s="274">
        <f t="shared" si="21"/>
        <v>0.85</v>
      </c>
      <c r="U30" s="274">
        <f t="shared" si="21"/>
        <v>0.85</v>
      </c>
      <c r="V30" s="274">
        <f t="shared" si="21"/>
        <v>0.85</v>
      </c>
      <c r="W30" s="274">
        <f t="shared" si="21"/>
        <v>0.85</v>
      </c>
      <c r="X30" s="274">
        <f t="shared" si="21"/>
        <v>0.85</v>
      </c>
      <c r="Y30" s="274">
        <f t="shared" si="21"/>
        <v>0.85</v>
      </c>
      <c r="Z30" s="274">
        <f t="shared" si="21"/>
        <v>0.85</v>
      </c>
      <c r="AA30" s="274">
        <f t="shared" si="21"/>
        <v>0.85</v>
      </c>
    </row>
    <row r="31" spans="1:27" ht="15">
      <c r="A31" s="5" t="str">
        <f t="shared" si="5"/>
        <v>bioMass</v>
      </c>
      <c r="B31" s="5" t="str">
        <f t="shared" si="6"/>
        <v>g4</v>
      </c>
      <c r="C31" s="5">
        <f>VLOOKUP(B31,days!$A:$F,5,0)</f>
        <v>2</v>
      </c>
      <c r="D31" s="274">
        <f>D22</f>
        <v>0.83</v>
      </c>
      <c r="E31" s="274">
        <f t="shared" ref="E31:AA31" si="22">D31</f>
        <v>0.83</v>
      </c>
      <c r="F31" s="274">
        <f t="shared" si="22"/>
        <v>0.83</v>
      </c>
      <c r="G31" s="274">
        <f t="shared" si="22"/>
        <v>0.83</v>
      </c>
      <c r="H31" s="274">
        <f t="shared" si="22"/>
        <v>0.83</v>
      </c>
      <c r="I31" s="274">
        <f t="shared" si="22"/>
        <v>0.83</v>
      </c>
      <c r="J31" s="274">
        <f t="shared" si="22"/>
        <v>0.83</v>
      </c>
      <c r="K31" s="274">
        <f t="shared" si="22"/>
        <v>0.83</v>
      </c>
      <c r="L31" s="274">
        <f t="shared" si="22"/>
        <v>0.83</v>
      </c>
      <c r="M31" s="274">
        <f t="shared" si="22"/>
        <v>0.83</v>
      </c>
      <c r="N31" s="274">
        <f t="shared" si="22"/>
        <v>0.83</v>
      </c>
      <c r="O31" s="274">
        <f t="shared" si="22"/>
        <v>0.83</v>
      </c>
      <c r="P31" s="274">
        <f t="shared" si="22"/>
        <v>0.83</v>
      </c>
      <c r="Q31" s="274">
        <f t="shared" si="22"/>
        <v>0.83</v>
      </c>
      <c r="R31" s="274">
        <f t="shared" si="22"/>
        <v>0.83</v>
      </c>
      <c r="S31" s="274">
        <f t="shared" si="22"/>
        <v>0.83</v>
      </c>
      <c r="T31" s="274">
        <f t="shared" si="22"/>
        <v>0.83</v>
      </c>
      <c r="U31" s="274">
        <f t="shared" si="22"/>
        <v>0.83</v>
      </c>
      <c r="V31" s="274">
        <f t="shared" si="22"/>
        <v>0.83</v>
      </c>
      <c r="W31" s="274">
        <f t="shared" si="22"/>
        <v>0.83</v>
      </c>
      <c r="X31" s="274">
        <f t="shared" si="22"/>
        <v>0.83</v>
      </c>
      <c r="Y31" s="274">
        <f t="shared" si="22"/>
        <v>0.83</v>
      </c>
      <c r="Z31" s="274">
        <f t="shared" si="22"/>
        <v>0.83</v>
      </c>
      <c r="AA31" s="274">
        <f t="shared" si="22"/>
        <v>0.83</v>
      </c>
    </row>
    <row r="32" spans="1:27" ht="15">
      <c r="A32" s="5" t="str">
        <f t="shared" si="5"/>
        <v>geoThermal</v>
      </c>
      <c r="B32" s="5" t="str">
        <f t="shared" si="6"/>
        <v>g4</v>
      </c>
      <c r="C32" s="5">
        <f>VLOOKUP(B32,days!$A:$F,5,0)</f>
        <v>2</v>
      </c>
      <c r="D32" s="274">
        <f>D23</f>
        <v>0.9</v>
      </c>
      <c r="E32" s="274">
        <f t="shared" ref="E32:AA32" si="23">D32</f>
        <v>0.9</v>
      </c>
      <c r="F32" s="274">
        <f t="shared" si="23"/>
        <v>0.9</v>
      </c>
      <c r="G32" s="274">
        <f t="shared" si="23"/>
        <v>0.9</v>
      </c>
      <c r="H32" s="274">
        <f t="shared" si="23"/>
        <v>0.9</v>
      </c>
      <c r="I32" s="274">
        <f t="shared" si="23"/>
        <v>0.9</v>
      </c>
      <c r="J32" s="274">
        <f t="shared" si="23"/>
        <v>0.9</v>
      </c>
      <c r="K32" s="274">
        <f t="shared" si="23"/>
        <v>0.9</v>
      </c>
      <c r="L32" s="274">
        <f t="shared" si="23"/>
        <v>0.9</v>
      </c>
      <c r="M32" s="274">
        <f t="shared" si="23"/>
        <v>0.9</v>
      </c>
      <c r="N32" s="274">
        <f t="shared" si="23"/>
        <v>0.9</v>
      </c>
      <c r="O32" s="274">
        <f t="shared" si="23"/>
        <v>0.9</v>
      </c>
      <c r="P32" s="274">
        <f t="shared" si="23"/>
        <v>0.9</v>
      </c>
      <c r="Q32" s="274">
        <f t="shared" si="23"/>
        <v>0.9</v>
      </c>
      <c r="R32" s="274">
        <f t="shared" si="23"/>
        <v>0.9</v>
      </c>
      <c r="S32" s="274">
        <f t="shared" si="23"/>
        <v>0.9</v>
      </c>
      <c r="T32" s="274">
        <f t="shared" si="23"/>
        <v>0.9</v>
      </c>
      <c r="U32" s="274">
        <f t="shared" si="23"/>
        <v>0.9</v>
      </c>
      <c r="V32" s="274">
        <f t="shared" si="23"/>
        <v>0.9</v>
      </c>
      <c r="W32" s="274">
        <f t="shared" si="23"/>
        <v>0.9</v>
      </c>
      <c r="X32" s="274">
        <f t="shared" si="23"/>
        <v>0.9</v>
      </c>
      <c r="Y32" s="274">
        <f t="shared" si="23"/>
        <v>0.9</v>
      </c>
      <c r="Z32" s="274">
        <f t="shared" si="23"/>
        <v>0.9</v>
      </c>
      <c r="AA32" s="274">
        <f t="shared" si="23"/>
        <v>0.9</v>
      </c>
    </row>
    <row r="33" spans="1:27" ht="15">
      <c r="A33" s="5" t="str">
        <f t="shared" si="5"/>
        <v>hydroRiver</v>
      </c>
      <c r="B33" s="5" t="str">
        <f t="shared" si="6"/>
        <v>g4</v>
      </c>
      <c r="C33" s="5">
        <f>VLOOKUP(B33,days!$A:$F,5,0)</f>
        <v>2</v>
      </c>
      <c r="D33" s="274">
        <f>VLOOKUP($C33,hydro_!F$2:H$13,2,0)</f>
        <v>0.32</v>
      </c>
      <c r="E33" s="274">
        <f>D33</f>
        <v>0.32</v>
      </c>
      <c r="F33" s="274">
        <f t="shared" ref="F33:AA33" si="24">E33</f>
        <v>0.32</v>
      </c>
      <c r="G33" s="274">
        <f t="shared" si="24"/>
        <v>0.32</v>
      </c>
      <c r="H33" s="274">
        <f t="shared" si="24"/>
        <v>0.32</v>
      </c>
      <c r="I33" s="274">
        <f t="shared" si="24"/>
        <v>0.32</v>
      </c>
      <c r="J33" s="274">
        <f t="shared" si="24"/>
        <v>0.32</v>
      </c>
      <c r="K33" s="274">
        <f t="shared" si="24"/>
        <v>0.32</v>
      </c>
      <c r="L33" s="274">
        <f t="shared" si="24"/>
        <v>0.32</v>
      </c>
      <c r="M33" s="274">
        <f t="shared" si="24"/>
        <v>0.32</v>
      </c>
      <c r="N33" s="274">
        <f t="shared" si="24"/>
        <v>0.32</v>
      </c>
      <c r="O33" s="274">
        <f t="shared" si="24"/>
        <v>0.32</v>
      </c>
      <c r="P33" s="274">
        <f t="shared" si="24"/>
        <v>0.32</v>
      </c>
      <c r="Q33" s="274">
        <f t="shared" si="24"/>
        <v>0.32</v>
      </c>
      <c r="R33" s="274">
        <f t="shared" si="24"/>
        <v>0.32</v>
      </c>
      <c r="S33" s="274">
        <f t="shared" si="24"/>
        <v>0.32</v>
      </c>
      <c r="T33" s="274">
        <f t="shared" si="24"/>
        <v>0.32</v>
      </c>
      <c r="U33" s="274">
        <f t="shared" si="24"/>
        <v>0.32</v>
      </c>
      <c r="V33" s="274">
        <f t="shared" si="24"/>
        <v>0.32</v>
      </c>
      <c r="W33" s="274">
        <f t="shared" si="24"/>
        <v>0.32</v>
      </c>
      <c r="X33" s="274">
        <f t="shared" si="24"/>
        <v>0.32</v>
      </c>
      <c r="Y33" s="274">
        <f t="shared" si="24"/>
        <v>0.32</v>
      </c>
      <c r="Z33" s="274">
        <f t="shared" si="24"/>
        <v>0.32</v>
      </c>
      <c r="AA33" s="274">
        <f t="shared" si="24"/>
        <v>0.32</v>
      </c>
    </row>
    <row r="34" spans="1:27" ht="15">
      <c r="A34" s="5" t="str">
        <f t="shared" si="5"/>
        <v>hydroDam</v>
      </c>
      <c r="B34" s="5" t="str">
        <f t="shared" si="6"/>
        <v>g4</v>
      </c>
      <c r="C34" s="5">
        <f>VLOOKUP(B34,days!$A:$F,5,0)</f>
        <v>2</v>
      </c>
      <c r="D34" s="274">
        <f>VLOOKUP($C34,hydro_!F$2:H$13,3,0)</f>
        <v>0.3</v>
      </c>
      <c r="E34" s="274">
        <f>D34</f>
        <v>0.3</v>
      </c>
      <c r="F34" s="274">
        <f t="shared" ref="F34:AA34" si="25">E34</f>
        <v>0.3</v>
      </c>
      <c r="G34" s="274">
        <f t="shared" si="25"/>
        <v>0.3</v>
      </c>
      <c r="H34" s="274">
        <f t="shared" si="25"/>
        <v>0.3</v>
      </c>
      <c r="I34" s="274">
        <f t="shared" si="25"/>
        <v>0.3</v>
      </c>
      <c r="J34" s="274">
        <f t="shared" si="25"/>
        <v>0.3</v>
      </c>
      <c r="K34" s="274">
        <f t="shared" si="25"/>
        <v>0.3</v>
      </c>
      <c r="L34" s="274">
        <f t="shared" si="25"/>
        <v>0.3</v>
      </c>
      <c r="M34" s="274">
        <f t="shared" si="25"/>
        <v>0.3</v>
      </c>
      <c r="N34" s="274">
        <f t="shared" si="25"/>
        <v>0.3</v>
      </c>
      <c r="O34" s="274">
        <f t="shared" si="25"/>
        <v>0.3</v>
      </c>
      <c r="P34" s="274">
        <f t="shared" si="25"/>
        <v>0.3</v>
      </c>
      <c r="Q34" s="274">
        <f t="shared" si="25"/>
        <v>0.3</v>
      </c>
      <c r="R34" s="274">
        <f t="shared" si="25"/>
        <v>0.3</v>
      </c>
      <c r="S34" s="274">
        <f t="shared" si="25"/>
        <v>0.3</v>
      </c>
      <c r="T34" s="274">
        <f t="shared" si="25"/>
        <v>0.3</v>
      </c>
      <c r="U34" s="274">
        <f t="shared" si="25"/>
        <v>0.3</v>
      </c>
      <c r="V34" s="274">
        <f t="shared" si="25"/>
        <v>0.3</v>
      </c>
      <c r="W34" s="274">
        <f t="shared" si="25"/>
        <v>0.3</v>
      </c>
      <c r="X34" s="274">
        <f t="shared" si="25"/>
        <v>0.3</v>
      </c>
      <c r="Y34" s="274">
        <f t="shared" si="25"/>
        <v>0.3</v>
      </c>
      <c r="Z34" s="274">
        <f t="shared" si="25"/>
        <v>0.3</v>
      </c>
      <c r="AA34" s="274">
        <f t="shared" si="25"/>
        <v>0.3</v>
      </c>
    </row>
    <row r="35" spans="1:27" ht="15">
      <c r="A35" s="5" t="str">
        <f t="shared" si="5"/>
        <v>wind</v>
      </c>
      <c r="B35" s="5" t="str">
        <f t="shared" si="6"/>
        <v>g4</v>
      </c>
      <c r="C35" s="5">
        <f>VLOOKUP(B35,days!$A:$F,5,0)</f>
        <v>2</v>
      </c>
      <c r="D35" s="274">
        <f>VLOOKUP($C35,wind_!$E$2:$AC$13,MID(D$1,2,LEN(D$1)-1)+2,0)</f>
        <v>0.3807151116404161</v>
      </c>
      <c r="E35" s="274">
        <f>VLOOKUP($C35,wind_!$E$2:$AC$13,MID(E$1,2,LEN(E$1)-1)+2,0)</f>
        <v>0.37888767141060059</v>
      </c>
      <c r="F35" s="274">
        <f>VLOOKUP($C35,wind_!$E$2:$AC$13,MID(F$1,2,LEN(F$1)-1)+2,0)</f>
        <v>0.3784947123784192</v>
      </c>
      <c r="G35" s="274">
        <f>VLOOKUP($C35,wind_!$E$2:$AC$13,MID(G$1,2,LEN(G$1)-1)+2,0)</f>
        <v>0.37983398750304642</v>
      </c>
      <c r="H35" s="274">
        <f>VLOOKUP($C35,wind_!$E$2:$AC$13,MID(H$1,2,LEN(H$1)-1)+2,0)</f>
        <v>0.37890129072002737</v>
      </c>
      <c r="I35" s="274">
        <f>VLOOKUP($C35,wind_!$E$2:$AC$13,MID(I$1,2,LEN(I$1)-1)+2,0)</f>
        <v>0.38396070280585209</v>
      </c>
      <c r="J35" s="274">
        <f>VLOOKUP($C35,wind_!$E$2:$AC$13,MID(J$1,2,LEN(J$1)-1)+2,0)</f>
        <v>0.38665232371936659</v>
      </c>
      <c r="K35" s="274">
        <f>VLOOKUP($C35,wind_!$E$2:$AC$13,MID(K$1,2,LEN(K$1)-1)+2,0)</f>
        <v>0.39011940616583574</v>
      </c>
      <c r="L35" s="274">
        <f>VLOOKUP($C35,wind_!$E$2:$AC$13,MID(L$1,2,LEN(L$1)-1)+2,0)</f>
        <v>0.39171076760783868</v>
      </c>
      <c r="M35" s="274">
        <f>VLOOKUP($C35,wind_!$E$2:$AC$13,MID(M$1,2,LEN(M$1)-1)+2,0)</f>
        <v>0.3785465109367841</v>
      </c>
      <c r="N35" s="274">
        <f>VLOOKUP($C35,wind_!$E$2:$AC$13,MID(N$1,2,LEN(N$1)-1)+2,0)</f>
        <v>0.37019061277802107</v>
      </c>
      <c r="O35" s="274">
        <f>VLOOKUP($C35,wind_!$E$2:$AC$13,MID(O$1,2,LEN(O$1)-1)+2,0)</f>
        <v>0.37146511549975836</v>
      </c>
      <c r="P35" s="274">
        <f>VLOOKUP($C35,wind_!$E$2:$AC$13,MID(P$1,2,LEN(P$1)-1)+2,0)</f>
        <v>0.37756524291990884</v>
      </c>
      <c r="Q35" s="274">
        <f>VLOOKUP($C35,wind_!$E$2:$AC$13,MID(Q$1,2,LEN(Q$1)-1)+2,0)</f>
        <v>0.38240274417251419</v>
      </c>
      <c r="R35" s="274">
        <f>VLOOKUP($C35,wind_!$E$2:$AC$13,MID(R$1,2,LEN(R$1)-1)+2,0)</f>
        <v>0.38591384732528217</v>
      </c>
      <c r="S35" s="274">
        <f>VLOOKUP($C35,wind_!$E$2:$AC$13,MID(S$1,2,LEN(S$1)-1)+2,0)</f>
        <v>0.38791646672943092</v>
      </c>
      <c r="T35" s="274">
        <f>VLOOKUP($C35,wind_!$E$2:$AC$13,MID(T$1,2,LEN(T$1)-1)+2,0)</f>
        <v>0.38731147247702685</v>
      </c>
      <c r="U35" s="274">
        <f>VLOOKUP($C35,wind_!$E$2:$AC$13,MID(U$1,2,LEN(U$1)-1)+2,0)</f>
        <v>0.38447342785055189</v>
      </c>
      <c r="V35" s="274">
        <f>VLOOKUP($C35,wind_!$E$2:$AC$13,MID(V$1,2,LEN(V$1)-1)+2,0)</f>
        <v>0.38313360408075814</v>
      </c>
      <c r="W35" s="274">
        <f>VLOOKUP($C35,wind_!$E$2:$AC$13,MID(W$1,2,LEN(W$1)-1)+2,0)</f>
        <v>0.38774106164238198</v>
      </c>
      <c r="X35" s="274">
        <f>VLOOKUP($C35,wind_!$E$2:$AC$13,MID(X$1,2,LEN(X$1)-1)+2,0)</f>
        <v>0.39047276592629504</v>
      </c>
      <c r="Y35" s="274">
        <f>VLOOKUP($C35,wind_!$E$2:$AC$13,MID(Y$1,2,LEN(Y$1)-1)+2,0)</f>
        <v>0.38771162844286267</v>
      </c>
      <c r="Z35" s="274">
        <f>VLOOKUP($C35,wind_!$E$2:$AC$13,MID(Z$1,2,LEN(Z$1)-1)+2,0)</f>
        <v>0.3834276456167473</v>
      </c>
      <c r="AA35" s="274">
        <f>VLOOKUP($C35,wind_!$E$2:$AC$13,MID(AA$1,2,LEN(AA$1)-1)+2,0)</f>
        <v>0.37977660567328142</v>
      </c>
    </row>
    <row r="36" spans="1:27" ht="15">
      <c r="A36" s="5" t="str">
        <f t="shared" si="5"/>
        <v>solar</v>
      </c>
      <c r="B36" s="5" t="str">
        <f t="shared" si="6"/>
        <v>g4</v>
      </c>
      <c r="C36" s="5">
        <f>VLOOKUP(B36,days!$A:$F,5,0)</f>
        <v>2</v>
      </c>
      <c r="D36" s="274">
        <f>VLOOKUP($C36,solar_!$E$2:$AC$13,MID(D$1,2,LEN(D$1)-1)+2,0)</f>
        <v>0</v>
      </c>
      <c r="E36" s="274">
        <f>VLOOKUP($C36,solar_!$E$2:$AC$13,MID(E$1,2,LEN(E$1)-1)+2,0)</f>
        <v>0</v>
      </c>
      <c r="F36" s="274">
        <f>VLOOKUP($C36,solar_!$E$2:$AC$13,MID(F$1,2,LEN(F$1)-1)+2,0)</f>
        <v>0</v>
      </c>
      <c r="G36" s="274">
        <f>VLOOKUP($C36,solar_!$E$2:$AC$13,MID(G$1,2,LEN(G$1)-1)+2,0)</f>
        <v>0</v>
      </c>
      <c r="H36" s="274">
        <f>VLOOKUP($C36,solar_!$E$2:$AC$13,MID(H$1,2,LEN(H$1)-1)+2,0)</f>
        <v>0</v>
      </c>
      <c r="I36" s="274">
        <f>VLOOKUP($C36,solar_!$E$2:$AC$13,MID(I$1,2,LEN(I$1)-1)+2,0)</f>
        <v>3.8403285838380937E-5</v>
      </c>
      <c r="J36" s="274">
        <f>VLOOKUP($C36,solar_!$E$2:$AC$13,MID(J$1,2,LEN(J$1)-1)+2,0)</f>
        <v>2.2860143700691731E-3</v>
      </c>
      <c r="K36" s="274">
        <f>VLOOKUP($C36,solar_!$E$2:$AC$13,MID(K$1,2,LEN(K$1)-1)+2,0)</f>
        <v>1.6951837361483195E-2</v>
      </c>
      <c r="L36" s="274">
        <f>VLOOKUP($C36,solar_!$E$2:$AC$13,MID(L$1,2,LEN(L$1)-1)+2,0)</f>
        <v>0.12100138651578157</v>
      </c>
      <c r="M36" s="274">
        <f>VLOOKUP($C36,solar_!$E$2:$AC$13,MID(M$1,2,LEN(M$1)-1)+2,0)</f>
        <v>0.3094064961059293</v>
      </c>
      <c r="N36" s="274">
        <f>VLOOKUP($C36,solar_!$E$2:$AC$13,MID(N$1,2,LEN(N$1)-1)+2,0)</f>
        <v>0.44016106323981596</v>
      </c>
      <c r="O36" s="274">
        <f>VLOOKUP($C36,solar_!$E$2:$AC$13,MID(O$1,2,LEN(O$1)-1)+2,0)</f>
        <v>0.50564838397679401</v>
      </c>
      <c r="P36" s="274">
        <f>VLOOKUP($C36,solar_!$E$2:$AC$13,MID(P$1,2,LEN(P$1)-1)+2,0)</f>
        <v>0.51986888560058842</v>
      </c>
      <c r="Q36" s="274">
        <f>VLOOKUP($C36,solar_!$E$2:$AC$13,MID(Q$1,2,LEN(Q$1)-1)+2,0)</f>
        <v>0.4991228035982731</v>
      </c>
      <c r="R36" s="274">
        <f>VLOOKUP($C36,solar_!$E$2:$AC$13,MID(R$1,2,LEN(R$1)-1)+2,0)</f>
        <v>0.47220554868388837</v>
      </c>
      <c r="S36" s="274">
        <f>VLOOKUP($C36,solar_!$E$2:$AC$13,MID(S$1,2,LEN(S$1)-1)+2,0)</f>
        <v>0.38979883744325766</v>
      </c>
      <c r="T36" s="274">
        <f>VLOOKUP($C36,solar_!$E$2:$AC$13,MID(T$1,2,LEN(T$1)-1)+2,0)</f>
        <v>0.27846081488115099</v>
      </c>
      <c r="U36" s="274">
        <f>VLOOKUP($C36,solar_!$E$2:$AC$13,MID(U$1,2,LEN(U$1)-1)+2,0)</f>
        <v>9.939209269668281E-2</v>
      </c>
      <c r="V36" s="274">
        <f>VLOOKUP($C36,solar_!$E$2:$AC$13,MID(V$1,2,LEN(V$1)-1)+2,0)</f>
        <v>5.580075806369481E-3</v>
      </c>
      <c r="W36" s="274">
        <f>VLOOKUP($C36,solar_!$E$2:$AC$13,MID(W$1,2,LEN(W$1)-1)+2,0)</f>
        <v>2.3041971503028562E-5</v>
      </c>
      <c r="X36" s="274">
        <f>VLOOKUP($C36,solar_!$E$2:$AC$13,MID(X$1,2,LEN(X$1)-1)+2,0)</f>
        <v>0</v>
      </c>
      <c r="Y36" s="274">
        <f>VLOOKUP($C36,solar_!$E$2:$AC$13,MID(Y$1,2,LEN(Y$1)-1)+2,0)</f>
        <v>0</v>
      </c>
      <c r="Z36" s="274">
        <f>VLOOKUP($C36,solar_!$E$2:$AC$13,MID(Z$1,2,LEN(Z$1)-1)+2,0)</f>
        <v>0</v>
      </c>
      <c r="AA36" s="274">
        <f>VLOOKUP($C36,solar_!$E$2:$AC$13,MID(AA$1,2,LEN(AA$1)-1)+2,0)</f>
        <v>0</v>
      </c>
    </row>
    <row r="37" spans="1:27" ht="15">
      <c r="A37" s="5" t="str">
        <f t="shared" si="5"/>
        <v>nuclear</v>
      </c>
      <c r="B37" s="5" t="str">
        <f t="shared" si="6"/>
        <v>g4</v>
      </c>
      <c r="C37" s="5">
        <f>VLOOKUP(B37,days!$A:$F,5,0)</f>
        <v>2</v>
      </c>
      <c r="D37" s="274">
        <f>D28</f>
        <v>0.9</v>
      </c>
      <c r="E37" s="274">
        <f>D37</f>
        <v>0.9</v>
      </c>
      <c r="F37" s="274">
        <f t="shared" ref="F37:AA37" si="26">E37</f>
        <v>0.9</v>
      </c>
      <c r="G37" s="274">
        <f t="shared" si="26"/>
        <v>0.9</v>
      </c>
      <c r="H37" s="274">
        <f t="shared" si="26"/>
        <v>0.9</v>
      </c>
      <c r="I37" s="274">
        <f t="shared" si="26"/>
        <v>0.9</v>
      </c>
      <c r="J37" s="274">
        <f t="shared" si="26"/>
        <v>0.9</v>
      </c>
      <c r="K37" s="274">
        <f t="shared" si="26"/>
        <v>0.9</v>
      </c>
      <c r="L37" s="274">
        <f t="shared" si="26"/>
        <v>0.9</v>
      </c>
      <c r="M37" s="274">
        <f t="shared" si="26"/>
        <v>0.9</v>
      </c>
      <c r="N37" s="274">
        <f t="shared" si="26"/>
        <v>0.9</v>
      </c>
      <c r="O37" s="274">
        <f t="shared" si="26"/>
        <v>0.9</v>
      </c>
      <c r="P37" s="274">
        <f t="shared" si="26"/>
        <v>0.9</v>
      </c>
      <c r="Q37" s="274">
        <f t="shared" si="26"/>
        <v>0.9</v>
      </c>
      <c r="R37" s="274">
        <f t="shared" si="26"/>
        <v>0.9</v>
      </c>
      <c r="S37" s="274">
        <f t="shared" si="26"/>
        <v>0.9</v>
      </c>
      <c r="T37" s="274">
        <f t="shared" si="26"/>
        <v>0.9</v>
      </c>
      <c r="U37" s="274">
        <f t="shared" si="26"/>
        <v>0.9</v>
      </c>
      <c r="V37" s="274">
        <f t="shared" si="26"/>
        <v>0.9</v>
      </c>
      <c r="W37" s="274">
        <f t="shared" si="26"/>
        <v>0.9</v>
      </c>
      <c r="X37" s="274">
        <f t="shared" si="26"/>
        <v>0.9</v>
      </c>
      <c r="Y37" s="274">
        <f t="shared" si="26"/>
        <v>0.9</v>
      </c>
      <c r="Z37" s="274">
        <f t="shared" si="26"/>
        <v>0.9</v>
      </c>
      <c r="AA37" s="274">
        <f t="shared" si="26"/>
        <v>0.9</v>
      </c>
    </row>
    <row r="38" spans="1:27" ht="15">
      <c r="A38" s="5" t="str">
        <f t="shared" si="5"/>
        <v>coal</v>
      </c>
      <c r="B38" s="5" t="str">
        <f t="shared" si="6"/>
        <v>g5</v>
      </c>
      <c r="C38" s="5">
        <f>VLOOKUP(B38,days!$A:$F,5,0)</f>
        <v>3</v>
      </c>
      <c r="D38" s="274">
        <f>D29</f>
        <v>0.8</v>
      </c>
      <c r="E38" s="274">
        <f>D38</f>
        <v>0.8</v>
      </c>
      <c r="F38" s="274">
        <f t="shared" ref="F38:AA38" si="27">E38</f>
        <v>0.8</v>
      </c>
      <c r="G38" s="274">
        <f t="shared" si="27"/>
        <v>0.8</v>
      </c>
      <c r="H38" s="274">
        <f t="shared" si="27"/>
        <v>0.8</v>
      </c>
      <c r="I38" s="274">
        <f t="shared" si="27"/>
        <v>0.8</v>
      </c>
      <c r="J38" s="274">
        <f t="shared" si="27"/>
        <v>0.8</v>
      </c>
      <c r="K38" s="274">
        <f t="shared" si="27"/>
        <v>0.8</v>
      </c>
      <c r="L38" s="274">
        <f t="shared" si="27"/>
        <v>0.8</v>
      </c>
      <c r="M38" s="274">
        <f t="shared" si="27"/>
        <v>0.8</v>
      </c>
      <c r="N38" s="274">
        <f t="shared" si="27"/>
        <v>0.8</v>
      </c>
      <c r="O38" s="274">
        <f t="shared" si="27"/>
        <v>0.8</v>
      </c>
      <c r="P38" s="274">
        <f t="shared" si="27"/>
        <v>0.8</v>
      </c>
      <c r="Q38" s="274">
        <f t="shared" si="27"/>
        <v>0.8</v>
      </c>
      <c r="R38" s="274">
        <f t="shared" si="27"/>
        <v>0.8</v>
      </c>
      <c r="S38" s="274">
        <f t="shared" si="27"/>
        <v>0.8</v>
      </c>
      <c r="T38" s="274">
        <f t="shared" si="27"/>
        <v>0.8</v>
      </c>
      <c r="U38" s="274">
        <f t="shared" si="27"/>
        <v>0.8</v>
      </c>
      <c r="V38" s="274">
        <f t="shared" si="27"/>
        <v>0.8</v>
      </c>
      <c r="W38" s="274">
        <f t="shared" si="27"/>
        <v>0.8</v>
      </c>
      <c r="X38" s="274">
        <f t="shared" si="27"/>
        <v>0.8</v>
      </c>
      <c r="Y38" s="274">
        <f t="shared" si="27"/>
        <v>0.8</v>
      </c>
      <c r="Z38" s="274">
        <f t="shared" si="27"/>
        <v>0.8</v>
      </c>
      <c r="AA38" s="274">
        <f t="shared" si="27"/>
        <v>0.8</v>
      </c>
    </row>
    <row r="39" spans="1:27" ht="15">
      <c r="A39" s="5" t="str">
        <f t="shared" si="5"/>
        <v>naturalGas</v>
      </c>
      <c r="B39" s="5" t="str">
        <f t="shared" si="6"/>
        <v>g5</v>
      </c>
      <c r="C39" s="5">
        <f>VLOOKUP(B39,days!$A:$F,5,0)</f>
        <v>3</v>
      </c>
      <c r="D39" s="274">
        <f>D30</f>
        <v>0.85</v>
      </c>
      <c r="E39" s="274">
        <f t="shared" ref="E39:AA39" si="28">D39</f>
        <v>0.85</v>
      </c>
      <c r="F39" s="274">
        <f t="shared" si="28"/>
        <v>0.85</v>
      </c>
      <c r="G39" s="274">
        <f t="shared" si="28"/>
        <v>0.85</v>
      </c>
      <c r="H39" s="274">
        <f t="shared" si="28"/>
        <v>0.85</v>
      </c>
      <c r="I39" s="274">
        <f t="shared" si="28"/>
        <v>0.85</v>
      </c>
      <c r="J39" s="274">
        <f t="shared" si="28"/>
        <v>0.85</v>
      </c>
      <c r="K39" s="274">
        <f t="shared" si="28"/>
        <v>0.85</v>
      </c>
      <c r="L39" s="274">
        <f t="shared" si="28"/>
        <v>0.85</v>
      </c>
      <c r="M39" s="274">
        <f t="shared" si="28"/>
        <v>0.85</v>
      </c>
      <c r="N39" s="274">
        <f t="shared" si="28"/>
        <v>0.85</v>
      </c>
      <c r="O39" s="274">
        <f t="shared" si="28"/>
        <v>0.85</v>
      </c>
      <c r="P39" s="274">
        <f t="shared" si="28"/>
        <v>0.85</v>
      </c>
      <c r="Q39" s="274">
        <f t="shared" si="28"/>
        <v>0.85</v>
      </c>
      <c r="R39" s="274">
        <f t="shared" si="28"/>
        <v>0.85</v>
      </c>
      <c r="S39" s="274">
        <f t="shared" si="28"/>
        <v>0.85</v>
      </c>
      <c r="T39" s="274">
        <f t="shared" si="28"/>
        <v>0.85</v>
      </c>
      <c r="U39" s="274">
        <f t="shared" si="28"/>
        <v>0.85</v>
      </c>
      <c r="V39" s="274">
        <f t="shared" si="28"/>
        <v>0.85</v>
      </c>
      <c r="W39" s="274">
        <f t="shared" si="28"/>
        <v>0.85</v>
      </c>
      <c r="X39" s="274">
        <f t="shared" si="28"/>
        <v>0.85</v>
      </c>
      <c r="Y39" s="274">
        <f t="shared" si="28"/>
        <v>0.85</v>
      </c>
      <c r="Z39" s="274">
        <f t="shared" si="28"/>
        <v>0.85</v>
      </c>
      <c r="AA39" s="274">
        <f t="shared" si="28"/>
        <v>0.85</v>
      </c>
    </row>
    <row r="40" spans="1:27" ht="15">
      <c r="A40" s="5" t="str">
        <f t="shared" si="5"/>
        <v>bioMass</v>
      </c>
      <c r="B40" s="5" t="str">
        <f t="shared" si="6"/>
        <v>g5</v>
      </c>
      <c r="C40" s="5">
        <f>VLOOKUP(B40,days!$A:$F,5,0)</f>
        <v>3</v>
      </c>
      <c r="D40" s="274">
        <f>D31</f>
        <v>0.83</v>
      </c>
      <c r="E40" s="274">
        <f t="shared" ref="E40:AA40" si="29">D40</f>
        <v>0.83</v>
      </c>
      <c r="F40" s="274">
        <f t="shared" si="29"/>
        <v>0.83</v>
      </c>
      <c r="G40" s="274">
        <f t="shared" si="29"/>
        <v>0.83</v>
      </c>
      <c r="H40" s="274">
        <f t="shared" si="29"/>
        <v>0.83</v>
      </c>
      <c r="I40" s="274">
        <f t="shared" si="29"/>
        <v>0.83</v>
      </c>
      <c r="J40" s="274">
        <f t="shared" si="29"/>
        <v>0.83</v>
      </c>
      <c r="K40" s="274">
        <f t="shared" si="29"/>
        <v>0.83</v>
      </c>
      <c r="L40" s="274">
        <f t="shared" si="29"/>
        <v>0.83</v>
      </c>
      <c r="M40" s="274">
        <f t="shared" si="29"/>
        <v>0.83</v>
      </c>
      <c r="N40" s="274">
        <f t="shared" si="29"/>
        <v>0.83</v>
      </c>
      <c r="O40" s="274">
        <f t="shared" si="29"/>
        <v>0.83</v>
      </c>
      <c r="P40" s="274">
        <f t="shared" si="29"/>
        <v>0.83</v>
      </c>
      <c r="Q40" s="274">
        <f t="shared" si="29"/>
        <v>0.83</v>
      </c>
      <c r="R40" s="274">
        <f t="shared" si="29"/>
        <v>0.83</v>
      </c>
      <c r="S40" s="274">
        <f t="shared" si="29"/>
        <v>0.83</v>
      </c>
      <c r="T40" s="274">
        <f t="shared" si="29"/>
        <v>0.83</v>
      </c>
      <c r="U40" s="274">
        <f t="shared" si="29"/>
        <v>0.83</v>
      </c>
      <c r="V40" s="274">
        <f t="shared" si="29"/>
        <v>0.83</v>
      </c>
      <c r="W40" s="274">
        <f t="shared" si="29"/>
        <v>0.83</v>
      </c>
      <c r="X40" s="274">
        <f t="shared" si="29"/>
        <v>0.83</v>
      </c>
      <c r="Y40" s="274">
        <f t="shared" si="29"/>
        <v>0.83</v>
      </c>
      <c r="Z40" s="274">
        <f t="shared" si="29"/>
        <v>0.83</v>
      </c>
      <c r="AA40" s="274">
        <f t="shared" si="29"/>
        <v>0.83</v>
      </c>
    </row>
    <row r="41" spans="1:27" ht="15">
      <c r="A41" s="5" t="str">
        <f t="shared" si="5"/>
        <v>geoThermal</v>
      </c>
      <c r="B41" s="5" t="str">
        <f t="shared" si="6"/>
        <v>g5</v>
      </c>
      <c r="C41" s="5">
        <f>VLOOKUP(B41,days!$A:$F,5,0)</f>
        <v>3</v>
      </c>
      <c r="D41" s="274">
        <f>D32</f>
        <v>0.9</v>
      </c>
      <c r="E41" s="274">
        <f t="shared" ref="E41:AA41" si="30">D41</f>
        <v>0.9</v>
      </c>
      <c r="F41" s="274">
        <f t="shared" si="30"/>
        <v>0.9</v>
      </c>
      <c r="G41" s="274">
        <f t="shared" si="30"/>
        <v>0.9</v>
      </c>
      <c r="H41" s="274">
        <f t="shared" si="30"/>
        <v>0.9</v>
      </c>
      <c r="I41" s="274">
        <f t="shared" si="30"/>
        <v>0.9</v>
      </c>
      <c r="J41" s="274">
        <f t="shared" si="30"/>
        <v>0.9</v>
      </c>
      <c r="K41" s="274">
        <f t="shared" si="30"/>
        <v>0.9</v>
      </c>
      <c r="L41" s="274">
        <f t="shared" si="30"/>
        <v>0.9</v>
      </c>
      <c r="M41" s="274">
        <f t="shared" si="30"/>
        <v>0.9</v>
      </c>
      <c r="N41" s="274">
        <f t="shared" si="30"/>
        <v>0.9</v>
      </c>
      <c r="O41" s="274">
        <f t="shared" si="30"/>
        <v>0.9</v>
      </c>
      <c r="P41" s="274">
        <f t="shared" si="30"/>
        <v>0.9</v>
      </c>
      <c r="Q41" s="274">
        <f t="shared" si="30"/>
        <v>0.9</v>
      </c>
      <c r="R41" s="274">
        <f t="shared" si="30"/>
        <v>0.9</v>
      </c>
      <c r="S41" s="274">
        <f t="shared" si="30"/>
        <v>0.9</v>
      </c>
      <c r="T41" s="274">
        <f t="shared" si="30"/>
        <v>0.9</v>
      </c>
      <c r="U41" s="274">
        <f t="shared" si="30"/>
        <v>0.9</v>
      </c>
      <c r="V41" s="274">
        <f t="shared" si="30"/>
        <v>0.9</v>
      </c>
      <c r="W41" s="274">
        <f t="shared" si="30"/>
        <v>0.9</v>
      </c>
      <c r="X41" s="274">
        <f t="shared" si="30"/>
        <v>0.9</v>
      </c>
      <c r="Y41" s="274">
        <f t="shared" si="30"/>
        <v>0.9</v>
      </c>
      <c r="Z41" s="274">
        <f t="shared" si="30"/>
        <v>0.9</v>
      </c>
      <c r="AA41" s="274">
        <f t="shared" si="30"/>
        <v>0.9</v>
      </c>
    </row>
    <row r="42" spans="1:27" ht="15">
      <c r="A42" s="5" t="str">
        <f t="shared" si="5"/>
        <v>hydroRiver</v>
      </c>
      <c r="B42" s="5" t="str">
        <f t="shared" si="6"/>
        <v>g5</v>
      </c>
      <c r="C42" s="5">
        <f>VLOOKUP(B42,days!$A:$F,5,0)</f>
        <v>3</v>
      </c>
      <c r="D42" s="274">
        <f>VLOOKUP($C42,hydro_!F$2:H$13,2,0)</f>
        <v>0.4</v>
      </c>
      <c r="E42" s="274">
        <f>D42</f>
        <v>0.4</v>
      </c>
      <c r="F42" s="274">
        <f t="shared" ref="F42:AA42" si="31">E42</f>
        <v>0.4</v>
      </c>
      <c r="G42" s="274">
        <f t="shared" si="31"/>
        <v>0.4</v>
      </c>
      <c r="H42" s="274">
        <f t="shared" si="31"/>
        <v>0.4</v>
      </c>
      <c r="I42" s="274">
        <f t="shared" si="31"/>
        <v>0.4</v>
      </c>
      <c r="J42" s="274">
        <f t="shared" si="31"/>
        <v>0.4</v>
      </c>
      <c r="K42" s="274">
        <f t="shared" si="31"/>
        <v>0.4</v>
      </c>
      <c r="L42" s="274">
        <f t="shared" si="31"/>
        <v>0.4</v>
      </c>
      <c r="M42" s="274">
        <f t="shared" si="31"/>
        <v>0.4</v>
      </c>
      <c r="N42" s="274">
        <f t="shared" si="31"/>
        <v>0.4</v>
      </c>
      <c r="O42" s="274">
        <f t="shared" si="31"/>
        <v>0.4</v>
      </c>
      <c r="P42" s="274">
        <f t="shared" si="31"/>
        <v>0.4</v>
      </c>
      <c r="Q42" s="274">
        <f t="shared" si="31"/>
        <v>0.4</v>
      </c>
      <c r="R42" s="274">
        <f t="shared" si="31"/>
        <v>0.4</v>
      </c>
      <c r="S42" s="274">
        <f t="shared" si="31"/>
        <v>0.4</v>
      </c>
      <c r="T42" s="274">
        <f t="shared" si="31"/>
        <v>0.4</v>
      </c>
      <c r="U42" s="274">
        <f t="shared" si="31"/>
        <v>0.4</v>
      </c>
      <c r="V42" s="274">
        <f t="shared" si="31"/>
        <v>0.4</v>
      </c>
      <c r="W42" s="274">
        <f t="shared" si="31"/>
        <v>0.4</v>
      </c>
      <c r="X42" s="274">
        <f t="shared" si="31"/>
        <v>0.4</v>
      </c>
      <c r="Y42" s="274">
        <f t="shared" si="31"/>
        <v>0.4</v>
      </c>
      <c r="Z42" s="274">
        <f t="shared" si="31"/>
        <v>0.4</v>
      </c>
      <c r="AA42" s="274">
        <f t="shared" si="31"/>
        <v>0.4</v>
      </c>
    </row>
    <row r="43" spans="1:27" ht="15">
      <c r="A43" s="5" t="str">
        <f t="shared" si="5"/>
        <v>hydroDam</v>
      </c>
      <c r="B43" s="5" t="str">
        <f t="shared" si="6"/>
        <v>g5</v>
      </c>
      <c r="C43" s="5">
        <f>VLOOKUP(B43,days!$A:$F,5,0)</f>
        <v>3</v>
      </c>
      <c r="D43" s="274">
        <f>VLOOKUP($C43,hydro_!F$2:H$13,3,0)</f>
        <v>0.35</v>
      </c>
      <c r="E43" s="274">
        <f>D43</f>
        <v>0.35</v>
      </c>
      <c r="F43" s="274">
        <f t="shared" ref="F43:AA43" si="32">E43</f>
        <v>0.35</v>
      </c>
      <c r="G43" s="274">
        <f t="shared" si="32"/>
        <v>0.35</v>
      </c>
      <c r="H43" s="274">
        <f t="shared" si="32"/>
        <v>0.35</v>
      </c>
      <c r="I43" s="274">
        <f t="shared" si="32"/>
        <v>0.35</v>
      </c>
      <c r="J43" s="274">
        <f t="shared" si="32"/>
        <v>0.35</v>
      </c>
      <c r="K43" s="274">
        <f t="shared" si="32"/>
        <v>0.35</v>
      </c>
      <c r="L43" s="274">
        <f t="shared" si="32"/>
        <v>0.35</v>
      </c>
      <c r="M43" s="274">
        <f t="shared" si="32"/>
        <v>0.35</v>
      </c>
      <c r="N43" s="274">
        <f t="shared" si="32"/>
        <v>0.35</v>
      </c>
      <c r="O43" s="274">
        <f t="shared" si="32"/>
        <v>0.35</v>
      </c>
      <c r="P43" s="274">
        <f t="shared" si="32"/>
        <v>0.35</v>
      </c>
      <c r="Q43" s="274">
        <f t="shared" si="32"/>
        <v>0.35</v>
      </c>
      <c r="R43" s="274">
        <f t="shared" si="32"/>
        <v>0.35</v>
      </c>
      <c r="S43" s="274">
        <f t="shared" si="32"/>
        <v>0.35</v>
      </c>
      <c r="T43" s="274">
        <f t="shared" si="32"/>
        <v>0.35</v>
      </c>
      <c r="U43" s="274">
        <f t="shared" si="32"/>
        <v>0.35</v>
      </c>
      <c r="V43" s="274">
        <f t="shared" si="32"/>
        <v>0.35</v>
      </c>
      <c r="W43" s="274">
        <f t="shared" si="32"/>
        <v>0.35</v>
      </c>
      <c r="X43" s="274">
        <f t="shared" si="32"/>
        <v>0.35</v>
      </c>
      <c r="Y43" s="274">
        <f t="shared" si="32"/>
        <v>0.35</v>
      </c>
      <c r="Z43" s="274">
        <f t="shared" si="32"/>
        <v>0.35</v>
      </c>
      <c r="AA43" s="274">
        <f t="shared" si="32"/>
        <v>0.35</v>
      </c>
    </row>
    <row r="44" spans="1:27" ht="15">
      <c r="A44" s="5" t="str">
        <f t="shared" si="5"/>
        <v>wind</v>
      </c>
      <c r="B44" s="5" t="str">
        <f t="shared" si="6"/>
        <v>g5</v>
      </c>
      <c r="C44" s="5">
        <f>VLOOKUP(B44,days!$A:$F,5,0)</f>
        <v>3</v>
      </c>
      <c r="D44" s="274">
        <f>VLOOKUP($C44,wind_!$E$2:$AC$13,MID(D$1,2,LEN(D$1)-1)+2,0)</f>
        <v>0.40939276221917498</v>
      </c>
      <c r="E44" s="274">
        <f>VLOOKUP($C44,wind_!$E$2:$AC$13,MID(E$1,2,LEN(E$1)-1)+2,0)</f>
        <v>0.40126116311376775</v>
      </c>
      <c r="F44" s="274">
        <f>VLOOKUP($C44,wind_!$E$2:$AC$13,MID(F$1,2,LEN(F$1)-1)+2,0)</f>
        <v>0.39677860301063128</v>
      </c>
      <c r="G44" s="274">
        <f>VLOOKUP($C44,wind_!$E$2:$AC$13,MID(G$1,2,LEN(G$1)-1)+2,0)</f>
        <v>0.39266802433036924</v>
      </c>
      <c r="H44" s="274">
        <f>VLOOKUP($C44,wind_!$E$2:$AC$13,MID(H$1,2,LEN(H$1)-1)+2,0)</f>
        <v>0.39094069570681378</v>
      </c>
      <c r="I44" s="274">
        <f>VLOOKUP($C44,wind_!$E$2:$AC$13,MID(I$1,2,LEN(I$1)-1)+2,0)</f>
        <v>0.38708736706314173</v>
      </c>
      <c r="J44" s="274">
        <f>VLOOKUP($C44,wind_!$E$2:$AC$13,MID(J$1,2,LEN(J$1)-1)+2,0)</f>
        <v>0.39031417519993672</v>
      </c>
      <c r="K44" s="274">
        <f>VLOOKUP($C44,wind_!$E$2:$AC$13,MID(K$1,2,LEN(K$1)-1)+2,0)</f>
        <v>0.39228306906296939</v>
      </c>
      <c r="L44" s="274">
        <f>VLOOKUP($C44,wind_!$E$2:$AC$13,MID(L$1,2,LEN(L$1)-1)+2,0)</f>
        <v>0.39321695995605671</v>
      </c>
      <c r="M44" s="274">
        <f>VLOOKUP($C44,wind_!$E$2:$AC$13,MID(M$1,2,LEN(M$1)-1)+2,0)</f>
        <v>0.38315348439973185</v>
      </c>
      <c r="N44" s="274">
        <f>VLOOKUP($C44,wind_!$E$2:$AC$13,MID(N$1,2,LEN(N$1)-1)+2,0)</f>
        <v>0.38075429135995198</v>
      </c>
      <c r="O44" s="274">
        <f>VLOOKUP($C44,wind_!$E$2:$AC$13,MID(O$1,2,LEN(O$1)-1)+2,0)</f>
        <v>0.38934407372586172</v>
      </c>
      <c r="P44" s="274">
        <f>VLOOKUP($C44,wind_!$E$2:$AC$13,MID(P$1,2,LEN(P$1)-1)+2,0)</f>
        <v>0.40153077380322599</v>
      </c>
      <c r="Q44" s="274">
        <f>VLOOKUP($C44,wind_!$E$2:$AC$13,MID(Q$1,2,LEN(Q$1)-1)+2,0)</f>
        <v>0.41101949513779368</v>
      </c>
      <c r="R44" s="274">
        <f>VLOOKUP($C44,wind_!$E$2:$AC$13,MID(R$1,2,LEN(R$1)-1)+2,0)</f>
        <v>0.41953466176106163</v>
      </c>
      <c r="S44" s="274">
        <f>VLOOKUP($C44,wind_!$E$2:$AC$13,MID(S$1,2,LEN(S$1)-1)+2,0)</f>
        <v>0.42985451597635899</v>
      </c>
      <c r="T44" s="274">
        <f>VLOOKUP($C44,wind_!$E$2:$AC$13,MID(T$1,2,LEN(T$1)-1)+2,0)</f>
        <v>0.43247503893094663</v>
      </c>
      <c r="U44" s="274">
        <f>VLOOKUP($C44,wind_!$E$2:$AC$13,MID(U$1,2,LEN(U$1)-1)+2,0)</f>
        <v>0.43288855602024834</v>
      </c>
      <c r="V44" s="274">
        <f>VLOOKUP($C44,wind_!$E$2:$AC$13,MID(V$1,2,LEN(V$1)-1)+2,0)</f>
        <v>0.42987426720235244</v>
      </c>
      <c r="W44" s="274">
        <f>VLOOKUP($C44,wind_!$E$2:$AC$13,MID(W$1,2,LEN(W$1)-1)+2,0)</f>
        <v>0.42796840298697492</v>
      </c>
      <c r="X44" s="274">
        <f>VLOOKUP($C44,wind_!$E$2:$AC$13,MID(X$1,2,LEN(X$1)-1)+2,0)</f>
        <v>0.4306475341546408</v>
      </c>
      <c r="Y44" s="274">
        <f>VLOOKUP($C44,wind_!$E$2:$AC$13,MID(Y$1,2,LEN(Y$1)-1)+2,0)</f>
        <v>0.42880198863433122</v>
      </c>
      <c r="Z44" s="274">
        <f>VLOOKUP($C44,wind_!$E$2:$AC$13,MID(Z$1,2,LEN(Z$1)-1)+2,0)</f>
        <v>0.42455660460934008</v>
      </c>
      <c r="AA44" s="274">
        <f>VLOOKUP($C44,wind_!$E$2:$AC$13,MID(AA$1,2,LEN(AA$1)-1)+2,0)</f>
        <v>0.42013607368326106</v>
      </c>
    </row>
    <row r="45" spans="1:27" ht="15">
      <c r="A45" s="5" t="str">
        <f t="shared" si="5"/>
        <v>solar</v>
      </c>
      <c r="B45" s="5" t="str">
        <f t="shared" si="6"/>
        <v>g5</v>
      </c>
      <c r="C45" s="5">
        <f>VLOOKUP(B45,days!$A:$F,5,0)</f>
        <v>3</v>
      </c>
      <c r="D45" s="274">
        <f>VLOOKUP($C45,solar_!$E$2:$AC$13,MID(D$1,2,LEN(D$1)-1)+2,0)</f>
        <v>0</v>
      </c>
      <c r="E45" s="274">
        <f>VLOOKUP($C45,solar_!$E$2:$AC$13,MID(E$1,2,LEN(E$1)-1)+2,0)</f>
        <v>0</v>
      </c>
      <c r="F45" s="274">
        <f>VLOOKUP($C45,solar_!$E$2:$AC$13,MID(F$1,2,LEN(F$1)-1)+2,0)</f>
        <v>0</v>
      </c>
      <c r="G45" s="274">
        <f>VLOOKUP($C45,solar_!$E$2:$AC$13,MID(G$1,2,LEN(G$1)-1)+2,0)</f>
        <v>0</v>
      </c>
      <c r="H45" s="274">
        <f>VLOOKUP($C45,solar_!$E$2:$AC$13,MID(H$1,2,LEN(H$1)-1)+2,0)</f>
        <v>0</v>
      </c>
      <c r="I45" s="274">
        <f>VLOOKUP($C45,solar_!$E$2:$AC$13,MID(I$1,2,LEN(I$1)-1)+2,0)</f>
        <v>3.9861043219184788E-4</v>
      </c>
      <c r="J45" s="274">
        <f>VLOOKUP($C45,solar_!$E$2:$AC$13,MID(J$1,2,LEN(J$1)-1)+2,0)</f>
        <v>5.6849402889240803E-3</v>
      </c>
      <c r="K45" s="274">
        <f>VLOOKUP($C45,solar_!$E$2:$AC$13,MID(K$1,2,LEN(K$1)-1)+2,0)</f>
        <v>6.1548240846698542E-2</v>
      </c>
      <c r="L45" s="274">
        <f>VLOOKUP($C45,solar_!$E$2:$AC$13,MID(L$1,2,LEN(L$1)-1)+2,0)</f>
        <v>0.24789117236137795</v>
      </c>
      <c r="M45" s="274">
        <f>VLOOKUP($C45,solar_!$E$2:$AC$13,MID(M$1,2,LEN(M$1)-1)+2,0)</f>
        <v>0.40318857410809933</v>
      </c>
      <c r="N45" s="274">
        <f>VLOOKUP($C45,solar_!$E$2:$AC$13,MID(N$1,2,LEN(N$1)-1)+2,0)</f>
        <v>0.46999038445748831</v>
      </c>
      <c r="O45" s="274">
        <f>VLOOKUP($C45,solar_!$E$2:$AC$13,MID(O$1,2,LEN(O$1)-1)+2,0)</f>
        <v>0.51497583674046243</v>
      </c>
      <c r="P45" s="274">
        <f>VLOOKUP($C45,solar_!$E$2:$AC$13,MID(P$1,2,LEN(P$1)-1)+2,0)</f>
        <v>0.5125954600109045</v>
      </c>
      <c r="Q45" s="274">
        <f>VLOOKUP($C45,solar_!$E$2:$AC$13,MID(Q$1,2,LEN(Q$1)-1)+2,0)</f>
        <v>0.51601209846567675</v>
      </c>
      <c r="R45" s="274">
        <f>VLOOKUP($C45,solar_!$E$2:$AC$13,MID(R$1,2,LEN(R$1)-1)+2,0)</f>
        <v>0.48373985802436698</v>
      </c>
      <c r="S45" s="274">
        <f>VLOOKUP($C45,solar_!$E$2:$AC$13,MID(S$1,2,LEN(S$1)-1)+2,0)</f>
        <v>0.41010962995670286</v>
      </c>
      <c r="T45" s="274">
        <f>VLOOKUP($C45,solar_!$E$2:$AC$13,MID(T$1,2,LEN(T$1)-1)+2,0)</f>
        <v>0.3201823013640735</v>
      </c>
      <c r="U45" s="274">
        <f>VLOOKUP($C45,solar_!$E$2:$AC$13,MID(U$1,2,LEN(U$1)-1)+2,0)</f>
        <v>0.16107795837997771</v>
      </c>
      <c r="V45" s="274">
        <f>VLOOKUP($C45,solar_!$E$2:$AC$13,MID(V$1,2,LEN(V$1)-1)+2,0)</f>
        <v>3.0313202619235972E-2</v>
      </c>
      <c r="W45" s="274">
        <f>VLOOKUP($C45,solar_!$E$2:$AC$13,MID(W$1,2,LEN(W$1)-1)+2,0)</f>
        <v>2.8606529246957217E-4</v>
      </c>
      <c r="X45" s="274">
        <f>VLOOKUP($C45,solar_!$E$2:$AC$13,MID(X$1,2,LEN(X$1)-1)+2,0)</f>
        <v>0</v>
      </c>
      <c r="Y45" s="274">
        <f>VLOOKUP($C45,solar_!$E$2:$AC$13,MID(Y$1,2,LEN(Y$1)-1)+2,0)</f>
        <v>0</v>
      </c>
      <c r="Z45" s="274">
        <f>VLOOKUP($C45,solar_!$E$2:$AC$13,MID(Z$1,2,LEN(Z$1)-1)+2,0)</f>
        <v>0</v>
      </c>
      <c r="AA45" s="274">
        <f>VLOOKUP($C45,solar_!$E$2:$AC$13,MID(AA$1,2,LEN(AA$1)-1)+2,0)</f>
        <v>0</v>
      </c>
    </row>
    <row r="46" spans="1:27" ht="15">
      <c r="A46" s="5" t="str">
        <f t="shared" si="5"/>
        <v>nuclear</v>
      </c>
      <c r="B46" s="5" t="str">
        <f t="shared" si="6"/>
        <v>g5</v>
      </c>
      <c r="C46" s="5">
        <f>VLOOKUP(B46,days!$A:$F,5,0)</f>
        <v>3</v>
      </c>
      <c r="D46" s="274">
        <f>D37</f>
        <v>0.9</v>
      </c>
      <c r="E46" s="274">
        <f>D46</f>
        <v>0.9</v>
      </c>
      <c r="F46" s="274">
        <f t="shared" ref="F46:AA46" si="33">E46</f>
        <v>0.9</v>
      </c>
      <c r="G46" s="274">
        <f t="shared" si="33"/>
        <v>0.9</v>
      </c>
      <c r="H46" s="274">
        <f t="shared" si="33"/>
        <v>0.9</v>
      </c>
      <c r="I46" s="274">
        <f t="shared" si="33"/>
        <v>0.9</v>
      </c>
      <c r="J46" s="274">
        <f t="shared" si="33"/>
        <v>0.9</v>
      </c>
      <c r="K46" s="274">
        <f t="shared" si="33"/>
        <v>0.9</v>
      </c>
      <c r="L46" s="274">
        <f t="shared" si="33"/>
        <v>0.9</v>
      </c>
      <c r="M46" s="274">
        <f t="shared" si="33"/>
        <v>0.9</v>
      </c>
      <c r="N46" s="274">
        <f t="shared" si="33"/>
        <v>0.9</v>
      </c>
      <c r="O46" s="274">
        <f t="shared" si="33"/>
        <v>0.9</v>
      </c>
      <c r="P46" s="274">
        <f t="shared" si="33"/>
        <v>0.9</v>
      </c>
      <c r="Q46" s="274">
        <f t="shared" si="33"/>
        <v>0.9</v>
      </c>
      <c r="R46" s="274">
        <f t="shared" si="33"/>
        <v>0.9</v>
      </c>
      <c r="S46" s="274">
        <f t="shared" si="33"/>
        <v>0.9</v>
      </c>
      <c r="T46" s="274">
        <f t="shared" si="33"/>
        <v>0.9</v>
      </c>
      <c r="U46" s="274">
        <f t="shared" si="33"/>
        <v>0.9</v>
      </c>
      <c r="V46" s="274">
        <f t="shared" si="33"/>
        <v>0.9</v>
      </c>
      <c r="W46" s="274">
        <f t="shared" si="33"/>
        <v>0.9</v>
      </c>
      <c r="X46" s="274">
        <f t="shared" si="33"/>
        <v>0.9</v>
      </c>
      <c r="Y46" s="274">
        <f t="shared" si="33"/>
        <v>0.9</v>
      </c>
      <c r="Z46" s="274">
        <f t="shared" si="33"/>
        <v>0.9</v>
      </c>
      <c r="AA46" s="274">
        <f t="shared" si="33"/>
        <v>0.9</v>
      </c>
    </row>
    <row r="47" spans="1:27" ht="15">
      <c r="A47" s="5" t="str">
        <f t="shared" si="5"/>
        <v>coal</v>
      </c>
      <c r="B47" s="5" t="str">
        <f t="shared" si="6"/>
        <v>g6</v>
      </c>
      <c r="C47" s="5">
        <f>VLOOKUP(B47,days!$A:$F,5,0)</f>
        <v>3</v>
      </c>
      <c r="D47" s="274">
        <f>D38</f>
        <v>0.8</v>
      </c>
      <c r="E47" s="274">
        <f>D47</f>
        <v>0.8</v>
      </c>
      <c r="F47" s="274">
        <f t="shared" ref="F47:AA47" si="34">E47</f>
        <v>0.8</v>
      </c>
      <c r="G47" s="274">
        <f t="shared" si="34"/>
        <v>0.8</v>
      </c>
      <c r="H47" s="274">
        <f t="shared" si="34"/>
        <v>0.8</v>
      </c>
      <c r="I47" s="274">
        <f t="shared" si="34"/>
        <v>0.8</v>
      </c>
      <c r="J47" s="274">
        <f t="shared" si="34"/>
        <v>0.8</v>
      </c>
      <c r="K47" s="274">
        <f t="shared" si="34"/>
        <v>0.8</v>
      </c>
      <c r="L47" s="274">
        <f t="shared" si="34"/>
        <v>0.8</v>
      </c>
      <c r="M47" s="274">
        <f t="shared" si="34"/>
        <v>0.8</v>
      </c>
      <c r="N47" s="274">
        <f t="shared" si="34"/>
        <v>0.8</v>
      </c>
      <c r="O47" s="274">
        <f t="shared" si="34"/>
        <v>0.8</v>
      </c>
      <c r="P47" s="274">
        <f t="shared" si="34"/>
        <v>0.8</v>
      </c>
      <c r="Q47" s="274">
        <f t="shared" si="34"/>
        <v>0.8</v>
      </c>
      <c r="R47" s="274">
        <f t="shared" si="34"/>
        <v>0.8</v>
      </c>
      <c r="S47" s="274">
        <f t="shared" si="34"/>
        <v>0.8</v>
      </c>
      <c r="T47" s="274">
        <f t="shared" si="34"/>
        <v>0.8</v>
      </c>
      <c r="U47" s="274">
        <f t="shared" si="34"/>
        <v>0.8</v>
      </c>
      <c r="V47" s="274">
        <f t="shared" si="34"/>
        <v>0.8</v>
      </c>
      <c r="W47" s="274">
        <f t="shared" si="34"/>
        <v>0.8</v>
      </c>
      <c r="X47" s="274">
        <f t="shared" si="34"/>
        <v>0.8</v>
      </c>
      <c r="Y47" s="274">
        <f t="shared" si="34"/>
        <v>0.8</v>
      </c>
      <c r="Z47" s="274">
        <f t="shared" si="34"/>
        <v>0.8</v>
      </c>
      <c r="AA47" s="274">
        <f t="shared" si="34"/>
        <v>0.8</v>
      </c>
    </row>
    <row r="48" spans="1:27" ht="15">
      <c r="A48" s="5" t="str">
        <f t="shared" si="5"/>
        <v>naturalGas</v>
      </c>
      <c r="B48" s="5" t="str">
        <f t="shared" si="6"/>
        <v>g6</v>
      </c>
      <c r="C48" s="5">
        <f>VLOOKUP(B48,days!$A:$F,5,0)</f>
        <v>3</v>
      </c>
      <c r="D48" s="274">
        <f>D39</f>
        <v>0.85</v>
      </c>
      <c r="E48" s="274">
        <f t="shared" ref="E48:AA48" si="35">D48</f>
        <v>0.85</v>
      </c>
      <c r="F48" s="274">
        <f t="shared" si="35"/>
        <v>0.85</v>
      </c>
      <c r="G48" s="274">
        <f t="shared" si="35"/>
        <v>0.85</v>
      </c>
      <c r="H48" s="274">
        <f t="shared" si="35"/>
        <v>0.85</v>
      </c>
      <c r="I48" s="274">
        <f t="shared" si="35"/>
        <v>0.85</v>
      </c>
      <c r="J48" s="274">
        <f t="shared" si="35"/>
        <v>0.85</v>
      </c>
      <c r="K48" s="274">
        <f t="shared" si="35"/>
        <v>0.85</v>
      </c>
      <c r="L48" s="274">
        <f t="shared" si="35"/>
        <v>0.85</v>
      </c>
      <c r="M48" s="274">
        <f t="shared" si="35"/>
        <v>0.85</v>
      </c>
      <c r="N48" s="274">
        <f t="shared" si="35"/>
        <v>0.85</v>
      </c>
      <c r="O48" s="274">
        <f t="shared" si="35"/>
        <v>0.85</v>
      </c>
      <c r="P48" s="274">
        <f t="shared" si="35"/>
        <v>0.85</v>
      </c>
      <c r="Q48" s="274">
        <f t="shared" si="35"/>
        <v>0.85</v>
      </c>
      <c r="R48" s="274">
        <f t="shared" si="35"/>
        <v>0.85</v>
      </c>
      <c r="S48" s="274">
        <f t="shared" si="35"/>
        <v>0.85</v>
      </c>
      <c r="T48" s="274">
        <f t="shared" si="35"/>
        <v>0.85</v>
      </c>
      <c r="U48" s="274">
        <f t="shared" si="35"/>
        <v>0.85</v>
      </c>
      <c r="V48" s="274">
        <f t="shared" si="35"/>
        <v>0.85</v>
      </c>
      <c r="W48" s="274">
        <f t="shared" si="35"/>
        <v>0.85</v>
      </c>
      <c r="X48" s="274">
        <f t="shared" si="35"/>
        <v>0.85</v>
      </c>
      <c r="Y48" s="274">
        <f t="shared" si="35"/>
        <v>0.85</v>
      </c>
      <c r="Z48" s="274">
        <f t="shared" si="35"/>
        <v>0.85</v>
      </c>
      <c r="AA48" s="274">
        <f t="shared" si="35"/>
        <v>0.85</v>
      </c>
    </row>
    <row r="49" spans="1:27" ht="15">
      <c r="A49" s="5" t="str">
        <f t="shared" si="5"/>
        <v>bioMass</v>
      </c>
      <c r="B49" s="5" t="str">
        <f t="shared" si="6"/>
        <v>g6</v>
      </c>
      <c r="C49" s="5">
        <f>VLOOKUP(B49,days!$A:$F,5,0)</f>
        <v>3</v>
      </c>
      <c r="D49" s="274">
        <f>D40</f>
        <v>0.83</v>
      </c>
      <c r="E49" s="274">
        <f t="shared" ref="E49:AA49" si="36">D49</f>
        <v>0.83</v>
      </c>
      <c r="F49" s="274">
        <f t="shared" si="36"/>
        <v>0.83</v>
      </c>
      <c r="G49" s="274">
        <f t="shared" si="36"/>
        <v>0.83</v>
      </c>
      <c r="H49" s="274">
        <f t="shared" si="36"/>
        <v>0.83</v>
      </c>
      <c r="I49" s="274">
        <f t="shared" si="36"/>
        <v>0.83</v>
      </c>
      <c r="J49" s="274">
        <f t="shared" si="36"/>
        <v>0.83</v>
      </c>
      <c r="K49" s="274">
        <f t="shared" si="36"/>
        <v>0.83</v>
      </c>
      <c r="L49" s="274">
        <f t="shared" si="36"/>
        <v>0.83</v>
      </c>
      <c r="M49" s="274">
        <f t="shared" si="36"/>
        <v>0.83</v>
      </c>
      <c r="N49" s="274">
        <f t="shared" si="36"/>
        <v>0.83</v>
      </c>
      <c r="O49" s="274">
        <f t="shared" si="36"/>
        <v>0.83</v>
      </c>
      <c r="P49" s="274">
        <f t="shared" si="36"/>
        <v>0.83</v>
      </c>
      <c r="Q49" s="274">
        <f t="shared" si="36"/>
        <v>0.83</v>
      </c>
      <c r="R49" s="274">
        <f t="shared" si="36"/>
        <v>0.83</v>
      </c>
      <c r="S49" s="274">
        <f t="shared" si="36"/>
        <v>0.83</v>
      </c>
      <c r="T49" s="274">
        <f t="shared" si="36"/>
        <v>0.83</v>
      </c>
      <c r="U49" s="274">
        <f t="shared" si="36"/>
        <v>0.83</v>
      </c>
      <c r="V49" s="274">
        <f t="shared" si="36"/>
        <v>0.83</v>
      </c>
      <c r="W49" s="274">
        <f t="shared" si="36"/>
        <v>0.83</v>
      </c>
      <c r="X49" s="274">
        <f t="shared" si="36"/>
        <v>0.83</v>
      </c>
      <c r="Y49" s="274">
        <f t="shared" si="36"/>
        <v>0.83</v>
      </c>
      <c r="Z49" s="274">
        <f t="shared" si="36"/>
        <v>0.83</v>
      </c>
      <c r="AA49" s="274">
        <f t="shared" si="36"/>
        <v>0.83</v>
      </c>
    </row>
    <row r="50" spans="1:27" ht="15">
      <c r="A50" s="5" t="str">
        <f t="shared" si="5"/>
        <v>geoThermal</v>
      </c>
      <c r="B50" s="5" t="str">
        <f t="shared" si="6"/>
        <v>g6</v>
      </c>
      <c r="C50" s="5">
        <f>VLOOKUP(B50,days!$A:$F,5,0)</f>
        <v>3</v>
      </c>
      <c r="D50" s="274">
        <f>D41</f>
        <v>0.9</v>
      </c>
      <c r="E50" s="274">
        <f t="shared" ref="E50:AA50" si="37">D50</f>
        <v>0.9</v>
      </c>
      <c r="F50" s="274">
        <f t="shared" si="37"/>
        <v>0.9</v>
      </c>
      <c r="G50" s="274">
        <f t="shared" si="37"/>
        <v>0.9</v>
      </c>
      <c r="H50" s="274">
        <f t="shared" si="37"/>
        <v>0.9</v>
      </c>
      <c r="I50" s="274">
        <f t="shared" si="37"/>
        <v>0.9</v>
      </c>
      <c r="J50" s="274">
        <f t="shared" si="37"/>
        <v>0.9</v>
      </c>
      <c r="K50" s="274">
        <f t="shared" si="37"/>
        <v>0.9</v>
      </c>
      <c r="L50" s="274">
        <f t="shared" si="37"/>
        <v>0.9</v>
      </c>
      <c r="M50" s="274">
        <f t="shared" si="37"/>
        <v>0.9</v>
      </c>
      <c r="N50" s="274">
        <f t="shared" si="37"/>
        <v>0.9</v>
      </c>
      <c r="O50" s="274">
        <f t="shared" si="37"/>
        <v>0.9</v>
      </c>
      <c r="P50" s="274">
        <f t="shared" si="37"/>
        <v>0.9</v>
      </c>
      <c r="Q50" s="274">
        <f t="shared" si="37"/>
        <v>0.9</v>
      </c>
      <c r="R50" s="274">
        <f t="shared" si="37"/>
        <v>0.9</v>
      </c>
      <c r="S50" s="274">
        <f t="shared" si="37"/>
        <v>0.9</v>
      </c>
      <c r="T50" s="274">
        <f t="shared" si="37"/>
        <v>0.9</v>
      </c>
      <c r="U50" s="274">
        <f t="shared" si="37"/>
        <v>0.9</v>
      </c>
      <c r="V50" s="274">
        <f t="shared" si="37"/>
        <v>0.9</v>
      </c>
      <c r="W50" s="274">
        <f t="shared" si="37"/>
        <v>0.9</v>
      </c>
      <c r="X50" s="274">
        <f t="shared" si="37"/>
        <v>0.9</v>
      </c>
      <c r="Y50" s="274">
        <f t="shared" si="37"/>
        <v>0.9</v>
      </c>
      <c r="Z50" s="274">
        <f t="shared" si="37"/>
        <v>0.9</v>
      </c>
      <c r="AA50" s="274">
        <f t="shared" si="37"/>
        <v>0.9</v>
      </c>
    </row>
    <row r="51" spans="1:27" ht="15">
      <c r="A51" s="5" t="str">
        <f t="shared" si="5"/>
        <v>hydroRiver</v>
      </c>
      <c r="B51" s="5" t="str">
        <f t="shared" si="6"/>
        <v>g6</v>
      </c>
      <c r="C51" s="5">
        <f>VLOOKUP(B51,days!$A:$F,5,0)</f>
        <v>3</v>
      </c>
      <c r="D51" s="274">
        <f>VLOOKUP($C51,hydro_!F$2:H$13,2,0)</f>
        <v>0.4</v>
      </c>
      <c r="E51" s="274">
        <f>D51</f>
        <v>0.4</v>
      </c>
      <c r="F51" s="274">
        <f t="shared" ref="F51:AA51" si="38">E51</f>
        <v>0.4</v>
      </c>
      <c r="G51" s="274">
        <f t="shared" si="38"/>
        <v>0.4</v>
      </c>
      <c r="H51" s="274">
        <f t="shared" si="38"/>
        <v>0.4</v>
      </c>
      <c r="I51" s="274">
        <f t="shared" si="38"/>
        <v>0.4</v>
      </c>
      <c r="J51" s="274">
        <f t="shared" si="38"/>
        <v>0.4</v>
      </c>
      <c r="K51" s="274">
        <f t="shared" si="38"/>
        <v>0.4</v>
      </c>
      <c r="L51" s="274">
        <f t="shared" si="38"/>
        <v>0.4</v>
      </c>
      <c r="M51" s="274">
        <f t="shared" si="38"/>
        <v>0.4</v>
      </c>
      <c r="N51" s="274">
        <f t="shared" si="38"/>
        <v>0.4</v>
      </c>
      <c r="O51" s="274">
        <f t="shared" si="38"/>
        <v>0.4</v>
      </c>
      <c r="P51" s="274">
        <f t="shared" si="38"/>
        <v>0.4</v>
      </c>
      <c r="Q51" s="274">
        <f t="shared" si="38"/>
        <v>0.4</v>
      </c>
      <c r="R51" s="274">
        <f t="shared" si="38"/>
        <v>0.4</v>
      </c>
      <c r="S51" s="274">
        <f t="shared" si="38"/>
        <v>0.4</v>
      </c>
      <c r="T51" s="274">
        <f t="shared" si="38"/>
        <v>0.4</v>
      </c>
      <c r="U51" s="274">
        <f t="shared" si="38"/>
        <v>0.4</v>
      </c>
      <c r="V51" s="274">
        <f t="shared" si="38"/>
        <v>0.4</v>
      </c>
      <c r="W51" s="274">
        <f t="shared" si="38"/>
        <v>0.4</v>
      </c>
      <c r="X51" s="274">
        <f t="shared" si="38"/>
        <v>0.4</v>
      </c>
      <c r="Y51" s="274">
        <f t="shared" si="38"/>
        <v>0.4</v>
      </c>
      <c r="Z51" s="274">
        <f t="shared" si="38"/>
        <v>0.4</v>
      </c>
      <c r="AA51" s="274">
        <f t="shared" si="38"/>
        <v>0.4</v>
      </c>
    </row>
    <row r="52" spans="1:27" ht="15">
      <c r="A52" s="5" t="str">
        <f t="shared" si="5"/>
        <v>hydroDam</v>
      </c>
      <c r="B52" s="5" t="str">
        <f t="shared" si="6"/>
        <v>g6</v>
      </c>
      <c r="C52" s="5">
        <f>VLOOKUP(B52,days!$A:$F,5,0)</f>
        <v>3</v>
      </c>
      <c r="D52" s="274">
        <f>VLOOKUP($C52,hydro_!F$2:H$13,3,0)</f>
        <v>0.35</v>
      </c>
      <c r="E52" s="274">
        <f>D52</f>
        <v>0.35</v>
      </c>
      <c r="F52" s="274">
        <f t="shared" ref="F52:AA52" si="39">E52</f>
        <v>0.35</v>
      </c>
      <c r="G52" s="274">
        <f t="shared" si="39"/>
        <v>0.35</v>
      </c>
      <c r="H52" s="274">
        <f t="shared" si="39"/>
        <v>0.35</v>
      </c>
      <c r="I52" s="274">
        <f t="shared" si="39"/>
        <v>0.35</v>
      </c>
      <c r="J52" s="274">
        <f t="shared" si="39"/>
        <v>0.35</v>
      </c>
      <c r="K52" s="274">
        <f t="shared" si="39"/>
        <v>0.35</v>
      </c>
      <c r="L52" s="274">
        <f t="shared" si="39"/>
        <v>0.35</v>
      </c>
      <c r="M52" s="274">
        <f t="shared" si="39"/>
        <v>0.35</v>
      </c>
      <c r="N52" s="274">
        <f t="shared" si="39"/>
        <v>0.35</v>
      </c>
      <c r="O52" s="274">
        <f t="shared" si="39"/>
        <v>0.35</v>
      </c>
      <c r="P52" s="274">
        <f t="shared" si="39"/>
        <v>0.35</v>
      </c>
      <c r="Q52" s="274">
        <f t="shared" si="39"/>
        <v>0.35</v>
      </c>
      <c r="R52" s="274">
        <f t="shared" si="39"/>
        <v>0.35</v>
      </c>
      <c r="S52" s="274">
        <f t="shared" si="39"/>
        <v>0.35</v>
      </c>
      <c r="T52" s="274">
        <f t="shared" si="39"/>
        <v>0.35</v>
      </c>
      <c r="U52" s="274">
        <f t="shared" si="39"/>
        <v>0.35</v>
      </c>
      <c r="V52" s="274">
        <f t="shared" si="39"/>
        <v>0.35</v>
      </c>
      <c r="W52" s="274">
        <f t="shared" si="39"/>
        <v>0.35</v>
      </c>
      <c r="X52" s="274">
        <f t="shared" si="39"/>
        <v>0.35</v>
      </c>
      <c r="Y52" s="274">
        <f t="shared" si="39"/>
        <v>0.35</v>
      </c>
      <c r="Z52" s="274">
        <f t="shared" si="39"/>
        <v>0.35</v>
      </c>
      <c r="AA52" s="274">
        <f t="shared" si="39"/>
        <v>0.35</v>
      </c>
    </row>
    <row r="53" spans="1:27" ht="15">
      <c r="A53" s="5" t="str">
        <f t="shared" si="5"/>
        <v>wind</v>
      </c>
      <c r="B53" s="5" t="str">
        <f t="shared" si="6"/>
        <v>g6</v>
      </c>
      <c r="C53" s="5">
        <f>VLOOKUP(B53,days!$A:$F,5,0)</f>
        <v>3</v>
      </c>
      <c r="D53" s="274">
        <f>VLOOKUP($C53,wind_!$E$2:$AC$13,MID(D$1,2,LEN(D$1)-1)+2,0)</f>
        <v>0.40939276221917498</v>
      </c>
      <c r="E53" s="274">
        <f>VLOOKUP($C53,wind_!$E$2:$AC$13,MID(E$1,2,LEN(E$1)-1)+2,0)</f>
        <v>0.40126116311376775</v>
      </c>
      <c r="F53" s="274">
        <f>VLOOKUP($C53,wind_!$E$2:$AC$13,MID(F$1,2,LEN(F$1)-1)+2,0)</f>
        <v>0.39677860301063128</v>
      </c>
      <c r="G53" s="274">
        <f>VLOOKUP($C53,wind_!$E$2:$AC$13,MID(G$1,2,LEN(G$1)-1)+2,0)</f>
        <v>0.39266802433036924</v>
      </c>
      <c r="H53" s="274">
        <f>VLOOKUP($C53,wind_!$E$2:$AC$13,MID(H$1,2,LEN(H$1)-1)+2,0)</f>
        <v>0.39094069570681378</v>
      </c>
      <c r="I53" s="274">
        <f>VLOOKUP($C53,wind_!$E$2:$AC$13,MID(I$1,2,LEN(I$1)-1)+2,0)</f>
        <v>0.38708736706314173</v>
      </c>
      <c r="J53" s="274">
        <f>VLOOKUP($C53,wind_!$E$2:$AC$13,MID(J$1,2,LEN(J$1)-1)+2,0)</f>
        <v>0.39031417519993672</v>
      </c>
      <c r="K53" s="274">
        <f>VLOOKUP($C53,wind_!$E$2:$AC$13,MID(K$1,2,LEN(K$1)-1)+2,0)</f>
        <v>0.39228306906296939</v>
      </c>
      <c r="L53" s="274">
        <f>VLOOKUP($C53,wind_!$E$2:$AC$13,MID(L$1,2,LEN(L$1)-1)+2,0)</f>
        <v>0.39321695995605671</v>
      </c>
      <c r="M53" s="274">
        <f>VLOOKUP($C53,wind_!$E$2:$AC$13,MID(M$1,2,LEN(M$1)-1)+2,0)</f>
        <v>0.38315348439973185</v>
      </c>
      <c r="N53" s="274">
        <f>VLOOKUP($C53,wind_!$E$2:$AC$13,MID(N$1,2,LEN(N$1)-1)+2,0)</f>
        <v>0.38075429135995198</v>
      </c>
      <c r="O53" s="274">
        <f>VLOOKUP($C53,wind_!$E$2:$AC$13,MID(O$1,2,LEN(O$1)-1)+2,0)</f>
        <v>0.38934407372586172</v>
      </c>
      <c r="P53" s="274">
        <f>VLOOKUP($C53,wind_!$E$2:$AC$13,MID(P$1,2,LEN(P$1)-1)+2,0)</f>
        <v>0.40153077380322599</v>
      </c>
      <c r="Q53" s="274">
        <f>VLOOKUP($C53,wind_!$E$2:$AC$13,MID(Q$1,2,LEN(Q$1)-1)+2,0)</f>
        <v>0.41101949513779368</v>
      </c>
      <c r="R53" s="274">
        <f>VLOOKUP($C53,wind_!$E$2:$AC$13,MID(R$1,2,LEN(R$1)-1)+2,0)</f>
        <v>0.41953466176106163</v>
      </c>
      <c r="S53" s="274">
        <f>VLOOKUP($C53,wind_!$E$2:$AC$13,MID(S$1,2,LEN(S$1)-1)+2,0)</f>
        <v>0.42985451597635899</v>
      </c>
      <c r="T53" s="274">
        <f>VLOOKUP($C53,wind_!$E$2:$AC$13,MID(T$1,2,LEN(T$1)-1)+2,0)</f>
        <v>0.43247503893094663</v>
      </c>
      <c r="U53" s="274">
        <f>VLOOKUP($C53,wind_!$E$2:$AC$13,MID(U$1,2,LEN(U$1)-1)+2,0)</f>
        <v>0.43288855602024834</v>
      </c>
      <c r="V53" s="274">
        <f>VLOOKUP($C53,wind_!$E$2:$AC$13,MID(V$1,2,LEN(V$1)-1)+2,0)</f>
        <v>0.42987426720235244</v>
      </c>
      <c r="W53" s="274">
        <f>VLOOKUP($C53,wind_!$E$2:$AC$13,MID(W$1,2,LEN(W$1)-1)+2,0)</f>
        <v>0.42796840298697492</v>
      </c>
      <c r="X53" s="274">
        <f>VLOOKUP($C53,wind_!$E$2:$AC$13,MID(X$1,2,LEN(X$1)-1)+2,0)</f>
        <v>0.4306475341546408</v>
      </c>
      <c r="Y53" s="274">
        <f>VLOOKUP($C53,wind_!$E$2:$AC$13,MID(Y$1,2,LEN(Y$1)-1)+2,0)</f>
        <v>0.42880198863433122</v>
      </c>
      <c r="Z53" s="274">
        <f>VLOOKUP($C53,wind_!$E$2:$AC$13,MID(Z$1,2,LEN(Z$1)-1)+2,0)</f>
        <v>0.42455660460934008</v>
      </c>
      <c r="AA53" s="274">
        <f>VLOOKUP($C53,wind_!$E$2:$AC$13,MID(AA$1,2,LEN(AA$1)-1)+2,0)</f>
        <v>0.42013607368326106</v>
      </c>
    </row>
    <row r="54" spans="1:27" ht="15">
      <c r="A54" s="5" t="str">
        <f t="shared" si="5"/>
        <v>solar</v>
      </c>
      <c r="B54" s="5" t="str">
        <f t="shared" si="6"/>
        <v>g6</v>
      </c>
      <c r="C54" s="5">
        <f>VLOOKUP(B54,days!$A:$F,5,0)</f>
        <v>3</v>
      </c>
      <c r="D54" s="274">
        <f>VLOOKUP($C54,solar_!$E$2:$AC$13,MID(D$1,2,LEN(D$1)-1)+2,0)</f>
        <v>0</v>
      </c>
      <c r="E54" s="274">
        <f>VLOOKUP($C54,solar_!$E$2:$AC$13,MID(E$1,2,LEN(E$1)-1)+2,0)</f>
        <v>0</v>
      </c>
      <c r="F54" s="274">
        <f>VLOOKUP($C54,solar_!$E$2:$AC$13,MID(F$1,2,LEN(F$1)-1)+2,0)</f>
        <v>0</v>
      </c>
      <c r="G54" s="274">
        <f>VLOOKUP($C54,solar_!$E$2:$AC$13,MID(G$1,2,LEN(G$1)-1)+2,0)</f>
        <v>0</v>
      </c>
      <c r="H54" s="274">
        <f>VLOOKUP($C54,solar_!$E$2:$AC$13,MID(H$1,2,LEN(H$1)-1)+2,0)</f>
        <v>0</v>
      </c>
      <c r="I54" s="274">
        <f>VLOOKUP($C54,solar_!$E$2:$AC$13,MID(I$1,2,LEN(I$1)-1)+2,0)</f>
        <v>3.9861043219184788E-4</v>
      </c>
      <c r="J54" s="274">
        <f>VLOOKUP($C54,solar_!$E$2:$AC$13,MID(J$1,2,LEN(J$1)-1)+2,0)</f>
        <v>5.6849402889240803E-3</v>
      </c>
      <c r="K54" s="274">
        <f>VLOOKUP($C54,solar_!$E$2:$AC$13,MID(K$1,2,LEN(K$1)-1)+2,0)</f>
        <v>6.1548240846698542E-2</v>
      </c>
      <c r="L54" s="274">
        <f>VLOOKUP($C54,solar_!$E$2:$AC$13,MID(L$1,2,LEN(L$1)-1)+2,0)</f>
        <v>0.24789117236137795</v>
      </c>
      <c r="M54" s="274">
        <f>VLOOKUP($C54,solar_!$E$2:$AC$13,MID(M$1,2,LEN(M$1)-1)+2,0)</f>
        <v>0.40318857410809933</v>
      </c>
      <c r="N54" s="274">
        <f>VLOOKUP($C54,solar_!$E$2:$AC$13,MID(N$1,2,LEN(N$1)-1)+2,0)</f>
        <v>0.46999038445748831</v>
      </c>
      <c r="O54" s="274">
        <f>VLOOKUP($C54,solar_!$E$2:$AC$13,MID(O$1,2,LEN(O$1)-1)+2,0)</f>
        <v>0.51497583674046243</v>
      </c>
      <c r="P54" s="274">
        <f>VLOOKUP($C54,solar_!$E$2:$AC$13,MID(P$1,2,LEN(P$1)-1)+2,0)</f>
        <v>0.5125954600109045</v>
      </c>
      <c r="Q54" s="274">
        <f>VLOOKUP($C54,solar_!$E$2:$AC$13,MID(Q$1,2,LEN(Q$1)-1)+2,0)</f>
        <v>0.51601209846567675</v>
      </c>
      <c r="R54" s="274">
        <f>VLOOKUP($C54,solar_!$E$2:$AC$13,MID(R$1,2,LEN(R$1)-1)+2,0)</f>
        <v>0.48373985802436698</v>
      </c>
      <c r="S54" s="274">
        <f>VLOOKUP($C54,solar_!$E$2:$AC$13,MID(S$1,2,LEN(S$1)-1)+2,0)</f>
        <v>0.41010962995670286</v>
      </c>
      <c r="T54" s="274">
        <f>VLOOKUP($C54,solar_!$E$2:$AC$13,MID(T$1,2,LEN(T$1)-1)+2,0)</f>
        <v>0.3201823013640735</v>
      </c>
      <c r="U54" s="274">
        <f>VLOOKUP($C54,solar_!$E$2:$AC$13,MID(U$1,2,LEN(U$1)-1)+2,0)</f>
        <v>0.16107795837997771</v>
      </c>
      <c r="V54" s="274">
        <f>VLOOKUP($C54,solar_!$E$2:$AC$13,MID(V$1,2,LEN(V$1)-1)+2,0)</f>
        <v>3.0313202619235972E-2</v>
      </c>
      <c r="W54" s="274">
        <f>VLOOKUP($C54,solar_!$E$2:$AC$13,MID(W$1,2,LEN(W$1)-1)+2,0)</f>
        <v>2.8606529246957217E-4</v>
      </c>
      <c r="X54" s="274">
        <f>VLOOKUP($C54,solar_!$E$2:$AC$13,MID(X$1,2,LEN(X$1)-1)+2,0)</f>
        <v>0</v>
      </c>
      <c r="Y54" s="274">
        <f>VLOOKUP($C54,solar_!$E$2:$AC$13,MID(Y$1,2,LEN(Y$1)-1)+2,0)</f>
        <v>0</v>
      </c>
      <c r="Z54" s="274">
        <f>VLOOKUP($C54,solar_!$E$2:$AC$13,MID(Z$1,2,LEN(Z$1)-1)+2,0)</f>
        <v>0</v>
      </c>
      <c r="AA54" s="274">
        <f>VLOOKUP($C54,solar_!$E$2:$AC$13,MID(AA$1,2,LEN(AA$1)-1)+2,0)</f>
        <v>0</v>
      </c>
    </row>
    <row r="55" spans="1:27" ht="15">
      <c r="A55" s="5" t="str">
        <f t="shared" si="5"/>
        <v>nuclear</v>
      </c>
      <c r="B55" s="5" t="str">
        <f t="shared" si="6"/>
        <v>g6</v>
      </c>
      <c r="C55" s="5">
        <f>VLOOKUP(B55,days!$A:$F,5,0)</f>
        <v>3</v>
      </c>
      <c r="D55" s="274">
        <f>D46</f>
        <v>0.9</v>
      </c>
      <c r="E55" s="274">
        <f>D55</f>
        <v>0.9</v>
      </c>
      <c r="F55" s="274">
        <f t="shared" ref="F55:AA55" si="40">E55</f>
        <v>0.9</v>
      </c>
      <c r="G55" s="274">
        <f t="shared" si="40"/>
        <v>0.9</v>
      </c>
      <c r="H55" s="274">
        <f t="shared" si="40"/>
        <v>0.9</v>
      </c>
      <c r="I55" s="274">
        <f t="shared" si="40"/>
        <v>0.9</v>
      </c>
      <c r="J55" s="274">
        <f t="shared" si="40"/>
        <v>0.9</v>
      </c>
      <c r="K55" s="274">
        <f t="shared" si="40"/>
        <v>0.9</v>
      </c>
      <c r="L55" s="274">
        <f t="shared" si="40"/>
        <v>0.9</v>
      </c>
      <c r="M55" s="274">
        <f t="shared" si="40"/>
        <v>0.9</v>
      </c>
      <c r="N55" s="274">
        <f t="shared" si="40"/>
        <v>0.9</v>
      </c>
      <c r="O55" s="274">
        <f t="shared" si="40"/>
        <v>0.9</v>
      </c>
      <c r="P55" s="274">
        <f t="shared" si="40"/>
        <v>0.9</v>
      </c>
      <c r="Q55" s="274">
        <f t="shared" si="40"/>
        <v>0.9</v>
      </c>
      <c r="R55" s="274">
        <f t="shared" si="40"/>
        <v>0.9</v>
      </c>
      <c r="S55" s="274">
        <f t="shared" si="40"/>
        <v>0.9</v>
      </c>
      <c r="T55" s="274">
        <f t="shared" si="40"/>
        <v>0.9</v>
      </c>
      <c r="U55" s="274">
        <f t="shared" si="40"/>
        <v>0.9</v>
      </c>
      <c r="V55" s="274">
        <f t="shared" si="40"/>
        <v>0.9</v>
      </c>
      <c r="W55" s="274">
        <f t="shared" si="40"/>
        <v>0.9</v>
      </c>
      <c r="X55" s="274">
        <f t="shared" si="40"/>
        <v>0.9</v>
      </c>
      <c r="Y55" s="274">
        <f t="shared" si="40"/>
        <v>0.9</v>
      </c>
      <c r="Z55" s="274">
        <f t="shared" si="40"/>
        <v>0.9</v>
      </c>
      <c r="AA55" s="274">
        <f t="shared" si="40"/>
        <v>0.9</v>
      </c>
    </row>
    <row r="56" spans="1:27" ht="15">
      <c r="A56" s="5" t="str">
        <f t="shared" si="5"/>
        <v>coal</v>
      </c>
      <c r="B56" s="5" t="str">
        <f t="shared" si="6"/>
        <v>g7</v>
      </c>
      <c r="C56" s="5">
        <f>VLOOKUP(B56,days!$A:$F,5,0)</f>
        <v>4</v>
      </c>
      <c r="D56" s="274">
        <f>D47</f>
        <v>0.8</v>
      </c>
      <c r="E56" s="274">
        <f>D56</f>
        <v>0.8</v>
      </c>
      <c r="F56" s="274">
        <f t="shared" ref="F56:AA56" si="41">E56</f>
        <v>0.8</v>
      </c>
      <c r="G56" s="274">
        <f t="shared" si="41"/>
        <v>0.8</v>
      </c>
      <c r="H56" s="274">
        <f t="shared" si="41"/>
        <v>0.8</v>
      </c>
      <c r="I56" s="274">
        <f t="shared" si="41"/>
        <v>0.8</v>
      </c>
      <c r="J56" s="274">
        <f t="shared" si="41"/>
        <v>0.8</v>
      </c>
      <c r="K56" s="274">
        <f t="shared" si="41"/>
        <v>0.8</v>
      </c>
      <c r="L56" s="274">
        <f t="shared" si="41"/>
        <v>0.8</v>
      </c>
      <c r="M56" s="274">
        <f t="shared" si="41"/>
        <v>0.8</v>
      </c>
      <c r="N56" s="274">
        <f t="shared" si="41"/>
        <v>0.8</v>
      </c>
      <c r="O56" s="274">
        <f t="shared" si="41"/>
        <v>0.8</v>
      </c>
      <c r="P56" s="274">
        <f t="shared" si="41"/>
        <v>0.8</v>
      </c>
      <c r="Q56" s="274">
        <f t="shared" si="41"/>
        <v>0.8</v>
      </c>
      <c r="R56" s="274">
        <f t="shared" si="41"/>
        <v>0.8</v>
      </c>
      <c r="S56" s="274">
        <f t="shared" si="41"/>
        <v>0.8</v>
      </c>
      <c r="T56" s="274">
        <f t="shared" si="41"/>
        <v>0.8</v>
      </c>
      <c r="U56" s="274">
        <f t="shared" si="41"/>
        <v>0.8</v>
      </c>
      <c r="V56" s="274">
        <f t="shared" si="41"/>
        <v>0.8</v>
      </c>
      <c r="W56" s="274">
        <f t="shared" si="41"/>
        <v>0.8</v>
      </c>
      <c r="X56" s="274">
        <f t="shared" si="41"/>
        <v>0.8</v>
      </c>
      <c r="Y56" s="274">
        <f t="shared" si="41"/>
        <v>0.8</v>
      </c>
      <c r="Z56" s="274">
        <f t="shared" si="41"/>
        <v>0.8</v>
      </c>
      <c r="AA56" s="274">
        <f t="shared" si="41"/>
        <v>0.8</v>
      </c>
    </row>
    <row r="57" spans="1:27" ht="15">
      <c r="A57" s="5" t="str">
        <f t="shared" si="5"/>
        <v>naturalGas</v>
      </c>
      <c r="B57" s="5" t="str">
        <f t="shared" si="6"/>
        <v>g7</v>
      </c>
      <c r="C57" s="5">
        <f>VLOOKUP(B57,days!$A:$F,5,0)</f>
        <v>4</v>
      </c>
      <c r="D57" s="274">
        <f>D48</f>
        <v>0.85</v>
      </c>
      <c r="E57" s="274">
        <f t="shared" ref="E57:AA57" si="42">D57</f>
        <v>0.85</v>
      </c>
      <c r="F57" s="274">
        <f t="shared" si="42"/>
        <v>0.85</v>
      </c>
      <c r="G57" s="274">
        <f t="shared" si="42"/>
        <v>0.85</v>
      </c>
      <c r="H57" s="274">
        <f t="shared" si="42"/>
        <v>0.85</v>
      </c>
      <c r="I57" s="274">
        <f t="shared" si="42"/>
        <v>0.85</v>
      </c>
      <c r="J57" s="274">
        <f t="shared" si="42"/>
        <v>0.85</v>
      </c>
      <c r="K57" s="274">
        <f t="shared" si="42"/>
        <v>0.85</v>
      </c>
      <c r="L57" s="274">
        <f t="shared" si="42"/>
        <v>0.85</v>
      </c>
      <c r="M57" s="274">
        <f t="shared" si="42"/>
        <v>0.85</v>
      </c>
      <c r="N57" s="274">
        <f t="shared" si="42"/>
        <v>0.85</v>
      </c>
      <c r="O57" s="274">
        <f t="shared" si="42"/>
        <v>0.85</v>
      </c>
      <c r="P57" s="274">
        <f t="shared" si="42"/>
        <v>0.85</v>
      </c>
      <c r="Q57" s="274">
        <f t="shared" si="42"/>
        <v>0.85</v>
      </c>
      <c r="R57" s="274">
        <f t="shared" si="42"/>
        <v>0.85</v>
      </c>
      <c r="S57" s="274">
        <f t="shared" si="42"/>
        <v>0.85</v>
      </c>
      <c r="T57" s="274">
        <f t="shared" si="42"/>
        <v>0.85</v>
      </c>
      <c r="U57" s="274">
        <f t="shared" si="42"/>
        <v>0.85</v>
      </c>
      <c r="V57" s="274">
        <f t="shared" si="42"/>
        <v>0.85</v>
      </c>
      <c r="W57" s="274">
        <f t="shared" si="42"/>
        <v>0.85</v>
      </c>
      <c r="X57" s="274">
        <f t="shared" si="42"/>
        <v>0.85</v>
      </c>
      <c r="Y57" s="274">
        <f t="shared" si="42"/>
        <v>0.85</v>
      </c>
      <c r="Z57" s="274">
        <f t="shared" si="42"/>
        <v>0.85</v>
      </c>
      <c r="AA57" s="274">
        <f t="shared" si="42"/>
        <v>0.85</v>
      </c>
    </row>
    <row r="58" spans="1:27" ht="15">
      <c r="A58" s="5" t="str">
        <f t="shared" si="5"/>
        <v>bioMass</v>
      </c>
      <c r="B58" s="5" t="str">
        <f t="shared" si="6"/>
        <v>g7</v>
      </c>
      <c r="C58" s="5">
        <f>VLOOKUP(B58,days!$A:$F,5,0)</f>
        <v>4</v>
      </c>
      <c r="D58" s="274">
        <f>D49</f>
        <v>0.83</v>
      </c>
      <c r="E58" s="274">
        <f t="shared" ref="E58:AA58" si="43">D58</f>
        <v>0.83</v>
      </c>
      <c r="F58" s="274">
        <f t="shared" si="43"/>
        <v>0.83</v>
      </c>
      <c r="G58" s="274">
        <f t="shared" si="43"/>
        <v>0.83</v>
      </c>
      <c r="H58" s="274">
        <f t="shared" si="43"/>
        <v>0.83</v>
      </c>
      <c r="I58" s="274">
        <f t="shared" si="43"/>
        <v>0.83</v>
      </c>
      <c r="J58" s="274">
        <f t="shared" si="43"/>
        <v>0.83</v>
      </c>
      <c r="K58" s="274">
        <f t="shared" si="43"/>
        <v>0.83</v>
      </c>
      <c r="L58" s="274">
        <f t="shared" si="43"/>
        <v>0.83</v>
      </c>
      <c r="M58" s="274">
        <f t="shared" si="43"/>
        <v>0.83</v>
      </c>
      <c r="N58" s="274">
        <f t="shared" si="43"/>
        <v>0.83</v>
      </c>
      <c r="O58" s="274">
        <f t="shared" si="43"/>
        <v>0.83</v>
      </c>
      <c r="P58" s="274">
        <f t="shared" si="43"/>
        <v>0.83</v>
      </c>
      <c r="Q58" s="274">
        <f t="shared" si="43"/>
        <v>0.83</v>
      </c>
      <c r="R58" s="274">
        <f t="shared" si="43"/>
        <v>0.83</v>
      </c>
      <c r="S58" s="274">
        <f t="shared" si="43"/>
        <v>0.83</v>
      </c>
      <c r="T58" s="274">
        <f t="shared" si="43"/>
        <v>0.83</v>
      </c>
      <c r="U58" s="274">
        <f t="shared" si="43"/>
        <v>0.83</v>
      </c>
      <c r="V58" s="274">
        <f t="shared" si="43"/>
        <v>0.83</v>
      </c>
      <c r="W58" s="274">
        <f t="shared" si="43"/>
        <v>0.83</v>
      </c>
      <c r="X58" s="274">
        <f t="shared" si="43"/>
        <v>0.83</v>
      </c>
      <c r="Y58" s="274">
        <f t="shared" si="43"/>
        <v>0.83</v>
      </c>
      <c r="Z58" s="274">
        <f t="shared" si="43"/>
        <v>0.83</v>
      </c>
      <c r="AA58" s="274">
        <f t="shared" si="43"/>
        <v>0.83</v>
      </c>
    </row>
    <row r="59" spans="1:27" ht="15">
      <c r="A59" s="5" t="str">
        <f t="shared" si="5"/>
        <v>geoThermal</v>
      </c>
      <c r="B59" s="5" t="str">
        <f t="shared" si="6"/>
        <v>g7</v>
      </c>
      <c r="C59" s="5">
        <f>VLOOKUP(B59,days!$A:$F,5,0)</f>
        <v>4</v>
      </c>
      <c r="D59" s="274">
        <f>D50</f>
        <v>0.9</v>
      </c>
      <c r="E59" s="274">
        <f t="shared" ref="E59:AA59" si="44">D59</f>
        <v>0.9</v>
      </c>
      <c r="F59" s="274">
        <f t="shared" si="44"/>
        <v>0.9</v>
      </c>
      <c r="G59" s="274">
        <f t="shared" si="44"/>
        <v>0.9</v>
      </c>
      <c r="H59" s="274">
        <f t="shared" si="44"/>
        <v>0.9</v>
      </c>
      <c r="I59" s="274">
        <f t="shared" si="44"/>
        <v>0.9</v>
      </c>
      <c r="J59" s="274">
        <f t="shared" si="44"/>
        <v>0.9</v>
      </c>
      <c r="K59" s="274">
        <f t="shared" si="44"/>
        <v>0.9</v>
      </c>
      <c r="L59" s="274">
        <f t="shared" si="44"/>
        <v>0.9</v>
      </c>
      <c r="M59" s="274">
        <f t="shared" si="44"/>
        <v>0.9</v>
      </c>
      <c r="N59" s="274">
        <f t="shared" si="44"/>
        <v>0.9</v>
      </c>
      <c r="O59" s="274">
        <f t="shared" si="44"/>
        <v>0.9</v>
      </c>
      <c r="P59" s="274">
        <f t="shared" si="44"/>
        <v>0.9</v>
      </c>
      <c r="Q59" s="274">
        <f t="shared" si="44"/>
        <v>0.9</v>
      </c>
      <c r="R59" s="274">
        <f t="shared" si="44"/>
        <v>0.9</v>
      </c>
      <c r="S59" s="274">
        <f t="shared" si="44"/>
        <v>0.9</v>
      </c>
      <c r="T59" s="274">
        <f t="shared" si="44"/>
        <v>0.9</v>
      </c>
      <c r="U59" s="274">
        <f t="shared" si="44"/>
        <v>0.9</v>
      </c>
      <c r="V59" s="274">
        <f t="shared" si="44"/>
        <v>0.9</v>
      </c>
      <c r="W59" s="274">
        <f t="shared" si="44"/>
        <v>0.9</v>
      </c>
      <c r="X59" s="274">
        <f t="shared" si="44"/>
        <v>0.9</v>
      </c>
      <c r="Y59" s="274">
        <f t="shared" si="44"/>
        <v>0.9</v>
      </c>
      <c r="Z59" s="274">
        <f t="shared" si="44"/>
        <v>0.9</v>
      </c>
      <c r="AA59" s="274">
        <f t="shared" si="44"/>
        <v>0.9</v>
      </c>
    </row>
    <row r="60" spans="1:27" ht="15">
      <c r="A60" s="5" t="str">
        <f t="shared" si="5"/>
        <v>hydroRiver</v>
      </c>
      <c r="B60" s="5" t="str">
        <f t="shared" si="6"/>
        <v>g7</v>
      </c>
      <c r="C60" s="5">
        <f>VLOOKUP(B60,days!$A:$F,5,0)</f>
        <v>4</v>
      </c>
      <c r="D60" s="274">
        <f>VLOOKUP($C60,hydro_!F$2:H$13,2,0)</f>
        <v>0.5</v>
      </c>
      <c r="E60" s="274">
        <f>D60</f>
        <v>0.5</v>
      </c>
      <c r="F60" s="274">
        <f t="shared" ref="F60:AA60" si="45">E60</f>
        <v>0.5</v>
      </c>
      <c r="G60" s="274">
        <f t="shared" si="45"/>
        <v>0.5</v>
      </c>
      <c r="H60" s="274">
        <f t="shared" si="45"/>
        <v>0.5</v>
      </c>
      <c r="I60" s="274">
        <f t="shared" si="45"/>
        <v>0.5</v>
      </c>
      <c r="J60" s="274">
        <f t="shared" si="45"/>
        <v>0.5</v>
      </c>
      <c r="K60" s="274">
        <f t="shared" si="45"/>
        <v>0.5</v>
      </c>
      <c r="L60" s="274">
        <f t="shared" si="45"/>
        <v>0.5</v>
      </c>
      <c r="M60" s="274">
        <f t="shared" si="45"/>
        <v>0.5</v>
      </c>
      <c r="N60" s="274">
        <f t="shared" si="45"/>
        <v>0.5</v>
      </c>
      <c r="O60" s="274">
        <f t="shared" si="45"/>
        <v>0.5</v>
      </c>
      <c r="P60" s="274">
        <f t="shared" si="45"/>
        <v>0.5</v>
      </c>
      <c r="Q60" s="274">
        <f t="shared" si="45"/>
        <v>0.5</v>
      </c>
      <c r="R60" s="274">
        <f t="shared" si="45"/>
        <v>0.5</v>
      </c>
      <c r="S60" s="274">
        <f t="shared" si="45"/>
        <v>0.5</v>
      </c>
      <c r="T60" s="274">
        <f t="shared" si="45"/>
        <v>0.5</v>
      </c>
      <c r="U60" s="274">
        <f t="shared" si="45"/>
        <v>0.5</v>
      </c>
      <c r="V60" s="274">
        <f t="shared" si="45"/>
        <v>0.5</v>
      </c>
      <c r="W60" s="274">
        <f t="shared" si="45"/>
        <v>0.5</v>
      </c>
      <c r="X60" s="274">
        <f t="shared" si="45"/>
        <v>0.5</v>
      </c>
      <c r="Y60" s="274">
        <f t="shared" si="45"/>
        <v>0.5</v>
      </c>
      <c r="Z60" s="274">
        <f t="shared" si="45"/>
        <v>0.5</v>
      </c>
      <c r="AA60" s="274">
        <f t="shared" si="45"/>
        <v>0.5</v>
      </c>
    </row>
    <row r="61" spans="1:27" ht="15">
      <c r="A61" s="5" t="str">
        <f t="shared" si="5"/>
        <v>hydroDam</v>
      </c>
      <c r="B61" s="5" t="str">
        <f t="shared" si="6"/>
        <v>g7</v>
      </c>
      <c r="C61" s="5">
        <f>VLOOKUP(B61,days!$A:$F,5,0)</f>
        <v>4</v>
      </c>
      <c r="D61" s="274">
        <f>VLOOKUP($C61,hydro_!F$2:H$13,3,0)</f>
        <v>0.4</v>
      </c>
      <c r="E61" s="274">
        <f>D61</f>
        <v>0.4</v>
      </c>
      <c r="F61" s="274">
        <f t="shared" ref="F61:AA61" si="46">E61</f>
        <v>0.4</v>
      </c>
      <c r="G61" s="274">
        <f t="shared" si="46"/>
        <v>0.4</v>
      </c>
      <c r="H61" s="274">
        <f t="shared" si="46"/>
        <v>0.4</v>
      </c>
      <c r="I61" s="274">
        <f t="shared" si="46"/>
        <v>0.4</v>
      </c>
      <c r="J61" s="274">
        <f t="shared" si="46"/>
        <v>0.4</v>
      </c>
      <c r="K61" s="274">
        <f t="shared" si="46"/>
        <v>0.4</v>
      </c>
      <c r="L61" s="274">
        <f t="shared" si="46"/>
        <v>0.4</v>
      </c>
      <c r="M61" s="274">
        <f t="shared" si="46"/>
        <v>0.4</v>
      </c>
      <c r="N61" s="274">
        <f t="shared" si="46"/>
        <v>0.4</v>
      </c>
      <c r="O61" s="274">
        <f t="shared" si="46"/>
        <v>0.4</v>
      </c>
      <c r="P61" s="274">
        <f t="shared" si="46"/>
        <v>0.4</v>
      </c>
      <c r="Q61" s="274">
        <f t="shared" si="46"/>
        <v>0.4</v>
      </c>
      <c r="R61" s="274">
        <f t="shared" si="46"/>
        <v>0.4</v>
      </c>
      <c r="S61" s="274">
        <f t="shared" si="46"/>
        <v>0.4</v>
      </c>
      <c r="T61" s="274">
        <f t="shared" si="46"/>
        <v>0.4</v>
      </c>
      <c r="U61" s="274">
        <f t="shared" si="46"/>
        <v>0.4</v>
      </c>
      <c r="V61" s="274">
        <f t="shared" si="46"/>
        <v>0.4</v>
      </c>
      <c r="W61" s="274">
        <f t="shared" si="46"/>
        <v>0.4</v>
      </c>
      <c r="X61" s="274">
        <f t="shared" si="46"/>
        <v>0.4</v>
      </c>
      <c r="Y61" s="274">
        <f t="shared" si="46"/>
        <v>0.4</v>
      </c>
      <c r="Z61" s="274">
        <f t="shared" si="46"/>
        <v>0.4</v>
      </c>
      <c r="AA61" s="274">
        <f t="shared" si="46"/>
        <v>0.4</v>
      </c>
    </row>
    <row r="62" spans="1:27" ht="15">
      <c r="A62" s="5" t="str">
        <f t="shared" si="5"/>
        <v>wind</v>
      </c>
      <c r="B62" s="5" t="str">
        <f t="shared" si="6"/>
        <v>g7</v>
      </c>
      <c r="C62" s="5">
        <f>VLOOKUP(B62,days!$A:$F,5,0)</f>
        <v>4</v>
      </c>
      <c r="D62" s="274">
        <f>VLOOKUP($C62,wind_!$E$2:$AC$13,MID(D$1,2,LEN(D$1)-1)+2,0)</f>
        <v>0.31790037152421852</v>
      </c>
      <c r="E62" s="274">
        <f>VLOOKUP($C62,wind_!$E$2:$AC$13,MID(E$1,2,LEN(E$1)-1)+2,0)</f>
        <v>0.30784773977824298</v>
      </c>
      <c r="F62" s="274">
        <f>VLOOKUP($C62,wind_!$E$2:$AC$13,MID(F$1,2,LEN(F$1)-1)+2,0)</f>
        <v>0.30246853210684949</v>
      </c>
      <c r="G62" s="274">
        <f>VLOOKUP($C62,wind_!$E$2:$AC$13,MID(G$1,2,LEN(G$1)-1)+2,0)</f>
        <v>0.30084250919962296</v>
      </c>
      <c r="H62" s="274">
        <f>VLOOKUP($C62,wind_!$E$2:$AC$13,MID(H$1,2,LEN(H$1)-1)+2,0)</f>
        <v>0.29818842207014457</v>
      </c>
      <c r="I62" s="274">
        <f>VLOOKUP($C62,wind_!$E$2:$AC$13,MID(I$1,2,LEN(I$1)-1)+2,0)</f>
        <v>0.29499195078373147</v>
      </c>
      <c r="J62" s="274">
        <f>VLOOKUP($C62,wind_!$E$2:$AC$13,MID(J$1,2,LEN(J$1)-1)+2,0)</f>
        <v>0.29603808802323206</v>
      </c>
      <c r="K62" s="274">
        <f>VLOOKUP($C62,wind_!$E$2:$AC$13,MID(K$1,2,LEN(K$1)-1)+2,0)</f>
        <v>0.2883162945839417</v>
      </c>
      <c r="L62" s="274">
        <f>VLOOKUP($C62,wind_!$E$2:$AC$13,MID(L$1,2,LEN(L$1)-1)+2,0)</f>
        <v>0.2789875839985162</v>
      </c>
      <c r="M62" s="274">
        <f>VLOOKUP($C62,wind_!$E$2:$AC$13,MID(M$1,2,LEN(M$1)-1)+2,0)</f>
        <v>0.27614072877613233</v>
      </c>
      <c r="N62" s="274">
        <f>VLOOKUP($C62,wind_!$E$2:$AC$13,MID(N$1,2,LEN(N$1)-1)+2,0)</f>
        <v>0.28962171507447243</v>
      </c>
      <c r="O62" s="274">
        <f>VLOOKUP($C62,wind_!$E$2:$AC$13,MID(O$1,2,LEN(O$1)-1)+2,0)</f>
        <v>0.30983954764528759</v>
      </c>
      <c r="P62" s="274">
        <f>VLOOKUP($C62,wind_!$E$2:$AC$13,MID(P$1,2,LEN(P$1)-1)+2,0)</f>
        <v>0.32771379397760808</v>
      </c>
      <c r="Q62" s="274">
        <f>VLOOKUP($C62,wind_!$E$2:$AC$13,MID(Q$1,2,LEN(Q$1)-1)+2,0)</f>
        <v>0.34569954437170469</v>
      </c>
      <c r="R62" s="274">
        <f>VLOOKUP($C62,wind_!$E$2:$AC$13,MID(R$1,2,LEN(R$1)-1)+2,0)</f>
        <v>0.36267075303324114</v>
      </c>
      <c r="S62" s="274">
        <f>VLOOKUP($C62,wind_!$E$2:$AC$13,MID(S$1,2,LEN(S$1)-1)+2,0)</f>
        <v>0.36627164035384163</v>
      </c>
      <c r="T62" s="274">
        <f>VLOOKUP($C62,wind_!$E$2:$AC$13,MID(T$1,2,LEN(T$1)-1)+2,0)</f>
        <v>0.37214866283070464</v>
      </c>
      <c r="U62" s="274">
        <f>VLOOKUP($C62,wind_!$E$2:$AC$13,MID(U$1,2,LEN(U$1)-1)+2,0)</f>
        <v>0.36605928240116808</v>
      </c>
      <c r="V62" s="274">
        <f>VLOOKUP($C62,wind_!$E$2:$AC$13,MID(V$1,2,LEN(V$1)-1)+2,0)</f>
        <v>0.3541622346984612</v>
      </c>
      <c r="W62" s="274">
        <f>VLOOKUP($C62,wind_!$E$2:$AC$13,MID(W$1,2,LEN(W$1)-1)+2,0)</f>
        <v>0.34483384684548657</v>
      </c>
      <c r="X62" s="274">
        <f>VLOOKUP($C62,wind_!$E$2:$AC$13,MID(X$1,2,LEN(X$1)-1)+2,0)</f>
        <v>0.34155049598329873</v>
      </c>
      <c r="Y62" s="274">
        <f>VLOOKUP($C62,wind_!$E$2:$AC$13,MID(Y$1,2,LEN(Y$1)-1)+2,0)</f>
        <v>0.33348763888992733</v>
      </c>
      <c r="Z62" s="274">
        <f>VLOOKUP($C62,wind_!$E$2:$AC$13,MID(Z$1,2,LEN(Z$1)-1)+2,0)</f>
        <v>0.32150309841978891</v>
      </c>
      <c r="AA62" s="274">
        <f>VLOOKUP($C62,wind_!$E$2:$AC$13,MID(AA$1,2,LEN(AA$1)-1)+2,0)</f>
        <v>0.31032312994967365</v>
      </c>
    </row>
    <row r="63" spans="1:27" ht="15">
      <c r="A63" s="5" t="str">
        <f t="shared" si="5"/>
        <v>solar</v>
      </c>
      <c r="B63" s="5" t="str">
        <f t="shared" si="6"/>
        <v>g7</v>
      </c>
      <c r="C63" s="5">
        <f>VLOOKUP(B63,days!$A:$F,5,0)</f>
        <v>4</v>
      </c>
      <c r="D63" s="274">
        <f>VLOOKUP($C63,solar_!$E$2:$AC$13,MID(D$1,2,LEN(D$1)-1)+2,0)</f>
        <v>0</v>
      </c>
      <c r="E63" s="274">
        <f>VLOOKUP($C63,solar_!$E$2:$AC$13,MID(E$1,2,LEN(E$1)-1)+2,0)</f>
        <v>0</v>
      </c>
      <c r="F63" s="274">
        <f>VLOOKUP($C63,solar_!$E$2:$AC$13,MID(F$1,2,LEN(F$1)-1)+2,0)</f>
        <v>0</v>
      </c>
      <c r="G63" s="274">
        <f>VLOOKUP($C63,solar_!$E$2:$AC$13,MID(G$1,2,LEN(G$1)-1)+2,0)</f>
        <v>0</v>
      </c>
      <c r="H63" s="274">
        <f>VLOOKUP($C63,solar_!$E$2:$AC$13,MID(H$1,2,LEN(H$1)-1)+2,0)</f>
        <v>0</v>
      </c>
      <c r="I63" s="274">
        <f>VLOOKUP($C63,solar_!$E$2:$AC$13,MID(I$1,2,LEN(I$1)-1)+2,0)</f>
        <v>1.6554167417924118E-3</v>
      </c>
      <c r="J63" s="274">
        <f>VLOOKUP($C63,solar_!$E$2:$AC$13,MID(J$1,2,LEN(J$1)-1)+2,0)</f>
        <v>3.3285773691232097E-2</v>
      </c>
      <c r="K63" s="274">
        <f>VLOOKUP($C63,solar_!$E$2:$AC$13,MID(K$1,2,LEN(K$1)-1)+2,0)</f>
        <v>0.19523384080463366</v>
      </c>
      <c r="L63" s="274">
        <f>VLOOKUP($C63,solar_!$E$2:$AC$13,MID(L$1,2,LEN(L$1)-1)+2,0)</f>
        <v>0.39274084263468856</v>
      </c>
      <c r="M63" s="274">
        <f>VLOOKUP($C63,solar_!$E$2:$AC$13,MID(M$1,2,LEN(M$1)-1)+2,0)</f>
        <v>0.49807180755114522</v>
      </c>
      <c r="N63" s="274">
        <f>VLOOKUP($C63,solar_!$E$2:$AC$13,MID(N$1,2,LEN(N$1)-1)+2,0)</f>
        <v>0.56493757112756271</v>
      </c>
      <c r="O63" s="274">
        <f>VLOOKUP($C63,solar_!$E$2:$AC$13,MID(O$1,2,LEN(O$1)-1)+2,0)</f>
        <v>0.56692309937945995</v>
      </c>
      <c r="P63" s="274">
        <f>VLOOKUP($C63,solar_!$E$2:$AC$13,MID(P$1,2,LEN(P$1)-1)+2,0)</f>
        <v>0.55685689279474582</v>
      </c>
      <c r="Q63" s="274">
        <f>VLOOKUP($C63,solar_!$E$2:$AC$13,MID(Q$1,2,LEN(Q$1)-1)+2,0)</f>
        <v>0.54760640335085975</v>
      </c>
      <c r="R63" s="274">
        <f>VLOOKUP($C63,solar_!$E$2:$AC$13,MID(R$1,2,LEN(R$1)-1)+2,0)</f>
        <v>0.52681266992448395</v>
      </c>
      <c r="S63" s="274">
        <f>VLOOKUP($C63,solar_!$E$2:$AC$13,MID(S$1,2,LEN(S$1)-1)+2,0)</f>
        <v>0.47432713429132672</v>
      </c>
      <c r="T63" s="274">
        <f>VLOOKUP($C63,solar_!$E$2:$AC$13,MID(T$1,2,LEN(T$1)-1)+2,0)</f>
        <v>0.38694915688594417</v>
      </c>
      <c r="U63" s="274">
        <f>VLOOKUP($C63,solar_!$E$2:$AC$13,MID(U$1,2,LEN(U$1)-1)+2,0)</f>
        <v>0.25285287689169667</v>
      </c>
      <c r="V63" s="274">
        <f>VLOOKUP($C63,solar_!$E$2:$AC$13,MID(V$1,2,LEN(V$1)-1)+2,0)</f>
        <v>7.0833528369997192E-2</v>
      </c>
      <c r="W63" s="274">
        <f>VLOOKUP($C63,solar_!$E$2:$AC$13,MID(W$1,2,LEN(W$1)-1)+2,0)</f>
        <v>2.3203422051655217E-3</v>
      </c>
      <c r="X63" s="274">
        <f>VLOOKUP($C63,solar_!$E$2:$AC$13,MID(X$1,2,LEN(X$1)-1)+2,0)</f>
        <v>0</v>
      </c>
      <c r="Y63" s="274">
        <f>VLOOKUP($C63,solar_!$E$2:$AC$13,MID(Y$1,2,LEN(Y$1)-1)+2,0)</f>
        <v>0</v>
      </c>
      <c r="Z63" s="274">
        <f>VLOOKUP($C63,solar_!$E$2:$AC$13,MID(Z$1,2,LEN(Z$1)-1)+2,0)</f>
        <v>0</v>
      </c>
      <c r="AA63" s="274">
        <f>VLOOKUP($C63,solar_!$E$2:$AC$13,MID(AA$1,2,LEN(AA$1)-1)+2,0)</f>
        <v>0</v>
      </c>
    </row>
    <row r="64" spans="1:27" ht="15">
      <c r="A64" s="5" t="str">
        <f t="shared" si="5"/>
        <v>nuclear</v>
      </c>
      <c r="B64" s="5" t="str">
        <f t="shared" si="6"/>
        <v>g7</v>
      </c>
      <c r="C64" s="5">
        <f>VLOOKUP(B64,days!$A:$F,5,0)</f>
        <v>4</v>
      </c>
      <c r="D64" s="274">
        <f>D55</f>
        <v>0.9</v>
      </c>
      <c r="E64" s="274">
        <f>D64</f>
        <v>0.9</v>
      </c>
      <c r="F64" s="274">
        <f t="shared" ref="F64:AA64" si="47">E64</f>
        <v>0.9</v>
      </c>
      <c r="G64" s="274">
        <f t="shared" si="47"/>
        <v>0.9</v>
      </c>
      <c r="H64" s="274">
        <f t="shared" si="47"/>
        <v>0.9</v>
      </c>
      <c r="I64" s="274">
        <f t="shared" si="47"/>
        <v>0.9</v>
      </c>
      <c r="J64" s="274">
        <f t="shared" si="47"/>
        <v>0.9</v>
      </c>
      <c r="K64" s="274">
        <f t="shared" si="47"/>
        <v>0.9</v>
      </c>
      <c r="L64" s="274">
        <f t="shared" si="47"/>
        <v>0.9</v>
      </c>
      <c r="M64" s="274">
        <f t="shared" si="47"/>
        <v>0.9</v>
      </c>
      <c r="N64" s="274">
        <f t="shared" si="47"/>
        <v>0.9</v>
      </c>
      <c r="O64" s="274">
        <f t="shared" si="47"/>
        <v>0.9</v>
      </c>
      <c r="P64" s="274">
        <f t="shared" si="47"/>
        <v>0.9</v>
      </c>
      <c r="Q64" s="274">
        <f t="shared" si="47"/>
        <v>0.9</v>
      </c>
      <c r="R64" s="274">
        <f t="shared" si="47"/>
        <v>0.9</v>
      </c>
      <c r="S64" s="274">
        <f t="shared" si="47"/>
        <v>0.9</v>
      </c>
      <c r="T64" s="274">
        <f t="shared" si="47"/>
        <v>0.9</v>
      </c>
      <c r="U64" s="274">
        <f t="shared" si="47"/>
        <v>0.9</v>
      </c>
      <c r="V64" s="274">
        <f t="shared" si="47"/>
        <v>0.9</v>
      </c>
      <c r="W64" s="274">
        <f t="shared" si="47"/>
        <v>0.9</v>
      </c>
      <c r="X64" s="274">
        <f t="shared" si="47"/>
        <v>0.9</v>
      </c>
      <c r="Y64" s="274">
        <f t="shared" si="47"/>
        <v>0.9</v>
      </c>
      <c r="Z64" s="274">
        <f t="shared" si="47"/>
        <v>0.9</v>
      </c>
      <c r="AA64" s="274">
        <f t="shared" si="47"/>
        <v>0.9</v>
      </c>
    </row>
    <row r="65" spans="1:27" ht="15">
      <c r="A65" s="5" t="str">
        <f t="shared" si="5"/>
        <v>coal</v>
      </c>
      <c r="B65" s="5" t="str">
        <f t="shared" si="6"/>
        <v>g8</v>
      </c>
      <c r="C65" s="5">
        <f>VLOOKUP(B65,days!$A:$F,5,0)</f>
        <v>4</v>
      </c>
      <c r="D65" s="274">
        <f>D56</f>
        <v>0.8</v>
      </c>
      <c r="E65" s="274">
        <f>D65</f>
        <v>0.8</v>
      </c>
      <c r="F65" s="274">
        <f t="shared" ref="F65:AA65" si="48">E65</f>
        <v>0.8</v>
      </c>
      <c r="G65" s="274">
        <f t="shared" si="48"/>
        <v>0.8</v>
      </c>
      <c r="H65" s="274">
        <f t="shared" si="48"/>
        <v>0.8</v>
      </c>
      <c r="I65" s="274">
        <f t="shared" si="48"/>
        <v>0.8</v>
      </c>
      <c r="J65" s="274">
        <f t="shared" si="48"/>
        <v>0.8</v>
      </c>
      <c r="K65" s="274">
        <f t="shared" si="48"/>
        <v>0.8</v>
      </c>
      <c r="L65" s="274">
        <f t="shared" si="48"/>
        <v>0.8</v>
      </c>
      <c r="M65" s="274">
        <f t="shared" si="48"/>
        <v>0.8</v>
      </c>
      <c r="N65" s="274">
        <f t="shared" si="48"/>
        <v>0.8</v>
      </c>
      <c r="O65" s="274">
        <f t="shared" si="48"/>
        <v>0.8</v>
      </c>
      <c r="P65" s="274">
        <f t="shared" si="48"/>
        <v>0.8</v>
      </c>
      <c r="Q65" s="274">
        <f t="shared" si="48"/>
        <v>0.8</v>
      </c>
      <c r="R65" s="274">
        <f t="shared" si="48"/>
        <v>0.8</v>
      </c>
      <c r="S65" s="274">
        <f t="shared" si="48"/>
        <v>0.8</v>
      </c>
      <c r="T65" s="274">
        <f t="shared" si="48"/>
        <v>0.8</v>
      </c>
      <c r="U65" s="274">
        <f t="shared" si="48"/>
        <v>0.8</v>
      </c>
      <c r="V65" s="274">
        <f t="shared" si="48"/>
        <v>0.8</v>
      </c>
      <c r="W65" s="274">
        <f t="shared" si="48"/>
        <v>0.8</v>
      </c>
      <c r="X65" s="274">
        <f t="shared" si="48"/>
        <v>0.8</v>
      </c>
      <c r="Y65" s="274">
        <f t="shared" si="48"/>
        <v>0.8</v>
      </c>
      <c r="Z65" s="274">
        <f t="shared" si="48"/>
        <v>0.8</v>
      </c>
      <c r="AA65" s="274">
        <f t="shared" si="48"/>
        <v>0.8</v>
      </c>
    </row>
    <row r="66" spans="1:27" ht="15">
      <c r="A66" s="5" t="str">
        <f t="shared" si="5"/>
        <v>naturalGas</v>
      </c>
      <c r="B66" s="5" t="str">
        <f t="shared" si="6"/>
        <v>g8</v>
      </c>
      <c r="C66" s="5">
        <f>VLOOKUP(B66,days!$A:$F,5,0)</f>
        <v>4</v>
      </c>
      <c r="D66" s="274">
        <f>D57</f>
        <v>0.85</v>
      </c>
      <c r="E66" s="274">
        <f t="shared" ref="E66:AA66" si="49">D66</f>
        <v>0.85</v>
      </c>
      <c r="F66" s="274">
        <f t="shared" si="49"/>
        <v>0.85</v>
      </c>
      <c r="G66" s="274">
        <f t="shared" si="49"/>
        <v>0.85</v>
      </c>
      <c r="H66" s="274">
        <f t="shared" si="49"/>
        <v>0.85</v>
      </c>
      <c r="I66" s="274">
        <f t="shared" si="49"/>
        <v>0.85</v>
      </c>
      <c r="J66" s="274">
        <f t="shared" si="49"/>
        <v>0.85</v>
      </c>
      <c r="K66" s="274">
        <f t="shared" si="49"/>
        <v>0.85</v>
      </c>
      <c r="L66" s="274">
        <f t="shared" si="49"/>
        <v>0.85</v>
      </c>
      <c r="M66" s="274">
        <f t="shared" si="49"/>
        <v>0.85</v>
      </c>
      <c r="N66" s="274">
        <f t="shared" si="49"/>
        <v>0.85</v>
      </c>
      <c r="O66" s="274">
        <f t="shared" si="49"/>
        <v>0.85</v>
      </c>
      <c r="P66" s="274">
        <f t="shared" si="49"/>
        <v>0.85</v>
      </c>
      <c r="Q66" s="274">
        <f t="shared" si="49"/>
        <v>0.85</v>
      </c>
      <c r="R66" s="274">
        <f t="shared" si="49"/>
        <v>0.85</v>
      </c>
      <c r="S66" s="274">
        <f t="shared" si="49"/>
        <v>0.85</v>
      </c>
      <c r="T66" s="274">
        <f t="shared" si="49"/>
        <v>0.85</v>
      </c>
      <c r="U66" s="274">
        <f t="shared" si="49"/>
        <v>0.85</v>
      </c>
      <c r="V66" s="274">
        <f t="shared" si="49"/>
        <v>0.85</v>
      </c>
      <c r="W66" s="274">
        <f t="shared" si="49"/>
        <v>0.85</v>
      </c>
      <c r="X66" s="274">
        <f t="shared" si="49"/>
        <v>0.85</v>
      </c>
      <c r="Y66" s="274">
        <f t="shared" si="49"/>
        <v>0.85</v>
      </c>
      <c r="Z66" s="274">
        <f t="shared" si="49"/>
        <v>0.85</v>
      </c>
      <c r="AA66" s="274">
        <f t="shared" si="49"/>
        <v>0.85</v>
      </c>
    </row>
    <row r="67" spans="1:27" ht="15">
      <c r="A67" s="5" t="str">
        <f t="shared" si="5"/>
        <v>bioMass</v>
      </c>
      <c r="B67" s="5" t="str">
        <f t="shared" si="6"/>
        <v>g8</v>
      </c>
      <c r="C67" s="5">
        <f>VLOOKUP(B67,days!$A:$F,5,0)</f>
        <v>4</v>
      </c>
      <c r="D67" s="274">
        <f>D58</f>
        <v>0.83</v>
      </c>
      <c r="E67" s="274">
        <f t="shared" ref="E67:AA67" si="50">D67</f>
        <v>0.83</v>
      </c>
      <c r="F67" s="274">
        <f t="shared" si="50"/>
        <v>0.83</v>
      </c>
      <c r="G67" s="274">
        <f t="shared" si="50"/>
        <v>0.83</v>
      </c>
      <c r="H67" s="274">
        <f t="shared" si="50"/>
        <v>0.83</v>
      </c>
      <c r="I67" s="274">
        <f t="shared" si="50"/>
        <v>0.83</v>
      </c>
      <c r="J67" s="274">
        <f t="shared" si="50"/>
        <v>0.83</v>
      </c>
      <c r="K67" s="274">
        <f t="shared" si="50"/>
        <v>0.83</v>
      </c>
      <c r="L67" s="274">
        <f t="shared" si="50"/>
        <v>0.83</v>
      </c>
      <c r="M67" s="274">
        <f t="shared" si="50"/>
        <v>0.83</v>
      </c>
      <c r="N67" s="274">
        <f t="shared" si="50"/>
        <v>0.83</v>
      </c>
      <c r="O67" s="274">
        <f t="shared" si="50"/>
        <v>0.83</v>
      </c>
      <c r="P67" s="274">
        <f t="shared" si="50"/>
        <v>0.83</v>
      </c>
      <c r="Q67" s="274">
        <f t="shared" si="50"/>
        <v>0.83</v>
      </c>
      <c r="R67" s="274">
        <f t="shared" si="50"/>
        <v>0.83</v>
      </c>
      <c r="S67" s="274">
        <f t="shared" si="50"/>
        <v>0.83</v>
      </c>
      <c r="T67" s="274">
        <f t="shared" si="50"/>
        <v>0.83</v>
      </c>
      <c r="U67" s="274">
        <f t="shared" si="50"/>
        <v>0.83</v>
      </c>
      <c r="V67" s="274">
        <f t="shared" si="50"/>
        <v>0.83</v>
      </c>
      <c r="W67" s="274">
        <f t="shared" si="50"/>
        <v>0.83</v>
      </c>
      <c r="X67" s="274">
        <f t="shared" si="50"/>
        <v>0.83</v>
      </c>
      <c r="Y67" s="274">
        <f t="shared" si="50"/>
        <v>0.83</v>
      </c>
      <c r="Z67" s="274">
        <f t="shared" si="50"/>
        <v>0.83</v>
      </c>
      <c r="AA67" s="274">
        <f t="shared" si="50"/>
        <v>0.83</v>
      </c>
    </row>
    <row r="68" spans="1:27" ht="15">
      <c r="A68" s="5" t="str">
        <f t="shared" si="5"/>
        <v>geoThermal</v>
      </c>
      <c r="B68" s="5" t="str">
        <f t="shared" si="6"/>
        <v>g8</v>
      </c>
      <c r="C68" s="5">
        <f>VLOOKUP(B68,days!$A:$F,5,0)</f>
        <v>4</v>
      </c>
      <c r="D68" s="274">
        <f>D59</f>
        <v>0.9</v>
      </c>
      <c r="E68" s="274">
        <f t="shared" ref="E68:AA68" si="51">D68</f>
        <v>0.9</v>
      </c>
      <c r="F68" s="274">
        <f t="shared" si="51"/>
        <v>0.9</v>
      </c>
      <c r="G68" s="274">
        <f t="shared" si="51"/>
        <v>0.9</v>
      </c>
      <c r="H68" s="274">
        <f t="shared" si="51"/>
        <v>0.9</v>
      </c>
      <c r="I68" s="274">
        <f t="shared" si="51"/>
        <v>0.9</v>
      </c>
      <c r="J68" s="274">
        <f t="shared" si="51"/>
        <v>0.9</v>
      </c>
      <c r="K68" s="274">
        <f t="shared" si="51"/>
        <v>0.9</v>
      </c>
      <c r="L68" s="274">
        <f t="shared" si="51"/>
        <v>0.9</v>
      </c>
      <c r="M68" s="274">
        <f t="shared" si="51"/>
        <v>0.9</v>
      </c>
      <c r="N68" s="274">
        <f t="shared" si="51"/>
        <v>0.9</v>
      </c>
      <c r="O68" s="274">
        <f t="shared" si="51"/>
        <v>0.9</v>
      </c>
      <c r="P68" s="274">
        <f t="shared" si="51"/>
        <v>0.9</v>
      </c>
      <c r="Q68" s="274">
        <f t="shared" si="51"/>
        <v>0.9</v>
      </c>
      <c r="R68" s="274">
        <f t="shared" si="51"/>
        <v>0.9</v>
      </c>
      <c r="S68" s="274">
        <f t="shared" si="51"/>
        <v>0.9</v>
      </c>
      <c r="T68" s="274">
        <f t="shared" si="51"/>
        <v>0.9</v>
      </c>
      <c r="U68" s="274">
        <f t="shared" si="51"/>
        <v>0.9</v>
      </c>
      <c r="V68" s="274">
        <f t="shared" si="51"/>
        <v>0.9</v>
      </c>
      <c r="W68" s="274">
        <f t="shared" si="51"/>
        <v>0.9</v>
      </c>
      <c r="X68" s="274">
        <f t="shared" si="51"/>
        <v>0.9</v>
      </c>
      <c r="Y68" s="274">
        <f t="shared" si="51"/>
        <v>0.9</v>
      </c>
      <c r="Z68" s="274">
        <f t="shared" si="51"/>
        <v>0.9</v>
      </c>
      <c r="AA68" s="274">
        <f t="shared" si="51"/>
        <v>0.9</v>
      </c>
    </row>
    <row r="69" spans="1:27" ht="15">
      <c r="A69" s="5" t="str">
        <f t="shared" si="5"/>
        <v>hydroRiver</v>
      </c>
      <c r="B69" s="5" t="str">
        <f t="shared" si="6"/>
        <v>g8</v>
      </c>
      <c r="C69" s="5">
        <f>VLOOKUP(B69,days!$A:$F,5,0)</f>
        <v>4</v>
      </c>
      <c r="D69" s="274">
        <f>VLOOKUP($C69,hydro_!F$2:H$13,2,0)</f>
        <v>0.5</v>
      </c>
      <c r="E69" s="274">
        <f>D69</f>
        <v>0.5</v>
      </c>
      <c r="F69" s="274">
        <f t="shared" ref="F69:AA69" si="52">E69</f>
        <v>0.5</v>
      </c>
      <c r="G69" s="274">
        <f t="shared" si="52"/>
        <v>0.5</v>
      </c>
      <c r="H69" s="274">
        <f t="shared" si="52"/>
        <v>0.5</v>
      </c>
      <c r="I69" s="274">
        <f t="shared" si="52"/>
        <v>0.5</v>
      </c>
      <c r="J69" s="274">
        <f t="shared" si="52"/>
        <v>0.5</v>
      </c>
      <c r="K69" s="274">
        <f t="shared" si="52"/>
        <v>0.5</v>
      </c>
      <c r="L69" s="274">
        <f t="shared" si="52"/>
        <v>0.5</v>
      </c>
      <c r="M69" s="274">
        <f t="shared" si="52"/>
        <v>0.5</v>
      </c>
      <c r="N69" s="274">
        <f t="shared" si="52"/>
        <v>0.5</v>
      </c>
      <c r="O69" s="274">
        <f t="shared" si="52"/>
        <v>0.5</v>
      </c>
      <c r="P69" s="274">
        <f t="shared" si="52"/>
        <v>0.5</v>
      </c>
      <c r="Q69" s="274">
        <f t="shared" si="52"/>
        <v>0.5</v>
      </c>
      <c r="R69" s="274">
        <f t="shared" si="52"/>
        <v>0.5</v>
      </c>
      <c r="S69" s="274">
        <f t="shared" si="52"/>
        <v>0.5</v>
      </c>
      <c r="T69" s="274">
        <f t="shared" si="52"/>
        <v>0.5</v>
      </c>
      <c r="U69" s="274">
        <f t="shared" si="52"/>
        <v>0.5</v>
      </c>
      <c r="V69" s="274">
        <f t="shared" si="52"/>
        <v>0.5</v>
      </c>
      <c r="W69" s="274">
        <f t="shared" si="52"/>
        <v>0.5</v>
      </c>
      <c r="X69" s="274">
        <f t="shared" si="52"/>
        <v>0.5</v>
      </c>
      <c r="Y69" s="274">
        <f t="shared" si="52"/>
        <v>0.5</v>
      </c>
      <c r="Z69" s="274">
        <f t="shared" si="52"/>
        <v>0.5</v>
      </c>
      <c r="AA69" s="274">
        <f t="shared" si="52"/>
        <v>0.5</v>
      </c>
    </row>
    <row r="70" spans="1:27" ht="15">
      <c r="A70" s="5" t="str">
        <f t="shared" si="5"/>
        <v>hydroDam</v>
      </c>
      <c r="B70" s="5" t="str">
        <f t="shared" si="6"/>
        <v>g8</v>
      </c>
      <c r="C70" s="5">
        <f>VLOOKUP(B70,days!$A:$F,5,0)</f>
        <v>4</v>
      </c>
      <c r="D70" s="274">
        <f>VLOOKUP($C70,hydro_!F$2:H$13,3,0)</f>
        <v>0.4</v>
      </c>
      <c r="E70" s="274">
        <f>D70</f>
        <v>0.4</v>
      </c>
      <c r="F70" s="274">
        <f t="shared" ref="F70:AA70" si="53">E70</f>
        <v>0.4</v>
      </c>
      <c r="G70" s="274">
        <f t="shared" si="53"/>
        <v>0.4</v>
      </c>
      <c r="H70" s="274">
        <f t="shared" si="53"/>
        <v>0.4</v>
      </c>
      <c r="I70" s="274">
        <f t="shared" si="53"/>
        <v>0.4</v>
      </c>
      <c r="J70" s="274">
        <f t="shared" si="53"/>
        <v>0.4</v>
      </c>
      <c r="K70" s="274">
        <f t="shared" si="53"/>
        <v>0.4</v>
      </c>
      <c r="L70" s="274">
        <f t="shared" si="53"/>
        <v>0.4</v>
      </c>
      <c r="M70" s="274">
        <f t="shared" si="53"/>
        <v>0.4</v>
      </c>
      <c r="N70" s="274">
        <f t="shared" si="53"/>
        <v>0.4</v>
      </c>
      <c r="O70" s="274">
        <f t="shared" si="53"/>
        <v>0.4</v>
      </c>
      <c r="P70" s="274">
        <f t="shared" si="53"/>
        <v>0.4</v>
      </c>
      <c r="Q70" s="274">
        <f t="shared" si="53"/>
        <v>0.4</v>
      </c>
      <c r="R70" s="274">
        <f t="shared" si="53"/>
        <v>0.4</v>
      </c>
      <c r="S70" s="274">
        <f t="shared" si="53"/>
        <v>0.4</v>
      </c>
      <c r="T70" s="274">
        <f t="shared" si="53"/>
        <v>0.4</v>
      </c>
      <c r="U70" s="274">
        <f t="shared" si="53"/>
        <v>0.4</v>
      </c>
      <c r="V70" s="274">
        <f t="shared" si="53"/>
        <v>0.4</v>
      </c>
      <c r="W70" s="274">
        <f t="shared" si="53"/>
        <v>0.4</v>
      </c>
      <c r="X70" s="274">
        <f t="shared" si="53"/>
        <v>0.4</v>
      </c>
      <c r="Y70" s="274">
        <f t="shared" si="53"/>
        <v>0.4</v>
      </c>
      <c r="Z70" s="274">
        <f t="shared" si="53"/>
        <v>0.4</v>
      </c>
      <c r="AA70" s="274">
        <f t="shared" si="53"/>
        <v>0.4</v>
      </c>
    </row>
    <row r="71" spans="1:27" ht="15">
      <c r="A71" s="5" t="str">
        <f t="shared" si="5"/>
        <v>wind</v>
      </c>
      <c r="B71" s="5" t="str">
        <f t="shared" si="6"/>
        <v>g8</v>
      </c>
      <c r="C71" s="5">
        <f>VLOOKUP(B71,days!$A:$F,5,0)</f>
        <v>4</v>
      </c>
      <c r="D71" s="274">
        <f>VLOOKUP($C71,wind_!$E$2:$AC$13,MID(D$1,2,LEN(D$1)-1)+2,0)</f>
        <v>0.31790037152421852</v>
      </c>
      <c r="E71" s="274">
        <f>VLOOKUP($C71,wind_!$E$2:$AC$13,MID(E$1,2,LEN(E$1)-1)+2,0)</f>
        <v>0.30784773977824298</v>
      </c>
      <c r="F71" s="274">
        <f>VLOOKUP($C71,wind_!$E$2:$AC$13,MID(F$1,2,LEN(F$1)-1)+2,0)</f>
        <v>0.30246853210684949</v>
      </c>
      <c r="G71" s="274">
        <f>VLOOKUP($C71,wind_!$E$2:$AC$13,MID(G$1,2,LEN(G$1)-1)+2,0)</f>
        <v>0.30084250919962296</v>
      </c>
      <c r="H71" s="274">
        <f>VLOOKUP($C71,wind_!$E$2:$AC$13,MID(H$1,2,LEN(H$1)-1)+2,0)</f>
        <v>0.29818842207014457</v>
      </c>
      <c r="I71" s="274">
        <f>VLOOKUP($C71,wind_!$E$2:$AC$13,MID(I$1,2,LEN(I$1)-1)+2,0)</f>
        <v>0.29499195078373147</v>
      </c>
      <c r="J71" s="274">
        <f>VLOOKUP($C71,wind_!$E$2:$AC$13,MID(J$1,2,LEN(J$1)-1)+2,0)</f>
        <v>0.29603808802323206</v>
      </c>
      <c r="K71" s="274">
        <f>VLOOKUP($C71,wind_!$E$2:$AC$13,MID(K$1,2,LEN(K$1)-1)+2,0)</f>
        <v>0.2883162945839417</v>
      </c>
      <c r="L71" s="274">
        <f>VLOOKUP($C71,wind_!$E$2:$AC$13,MID(L$1,2,LEN(L$1)-1)+2,0)</f>
        <v>0.2789875839985162</v>
      </c>
      <c r="M71" s="274">
        <f>VLOOKUP($C71,wind_!$E$2:$AC$13,MID(M$1,2,LEN(M$1)-1)+2,0)</f>
        <v>0.27614072877613233</v>
      </c>
      <c r="N71" s="274">
        <f>VLOOKUP($C71,wind_!$E$2:$AC$13,MID(N$1,2,LEN(N$1)-1)+2,0)</f>
        <v>0.28962171507447243</v>
      </c>
      <c r="O71" s="274">
        <f>VLOOKUP($C71,wind_!$E$2:$AC$13,MID(O$1,2,LEN(O$1)-1)+2,0)</f>
        <v>0.30983954764528759</v>
      </c>
      <c r="P71" s="274">
        <f>VLOOKUP($C71,wind_!$E$2:$AC$13,MID(P$1,2,LEN(P$1)-1)+2,0)</f>
        <v>0.32771379397760808</v>
      </c>
      <c r="Q71" s="274">
        <f>VLOOKUP($C71,wind_!$E$2:$AC$13,MID(Q$1,2,LEN(Q$1)-1)+2,0)</f>
        <v>0.34569954437170469</v>
      </c>
      <c r="R71" s="274">
        <f>VLOOKUP($C71,wind_!$E$2:$AC$13,MID(R$1,2,LEN(R$1)-1)+2,0)</f>
        <v>0.36267075303324114</v>
      </c>
      <c r="S71" s="274">
        <f>VLOOKUP($C71,wind_!$E$2:$AC$13,MID(S$1,2,LEN(S$1)-1)+2,0)</f>
        <v>0.36627164035384163</v>
      </c>
      <c r="T71" s="274">
        <f>VLOOKUP($C71,wind_!$E$2:$AC$13,MID(T$1,2,LEN(T$1)-1)+2,0)</f>
        <v>0.37214866283070464</v>
      </c>
      <c r="U71" s="274">
        <f>VLOOKUP($C71,wind_!$E$2:$AC$13,MID(U$1,2,LEN(U$1)-1)+2,0)</f>
        <v>0.36605928240116808</v>
      </c>
      <c r="V71" s="274">
        <f>VLOOKUP($C71,wind_!$E$2:$AC$13,MID(V$1,2,LEN(V$1)-1)+2,0)</f>
        <v>0.3541622346984612</v>
      </c>
      <c r="W71" s="274">
        <f>VLOOKUP($C71,wind_!$E$2:$AC$13,MID(W$1,2,LEN(W$1)-1)+2,0)</f>
        <v>0.34483384684548657</v>
      </c>
      <c r="X71" s="274">
        <f>VLOOKUP($C71,wind_!$E$2:$AC$13,MID(X$1,2,LEN(X$1)-1)+2,0)</f>
        <v>0.34155049598329873</v>
      </c>
      <c r="Y71" s="274">
        <f>VLOOKUP($C71,wind_!$E$2:$AC$13,MID(Y$1,2,LEN(Y$1)-1)+2,0)</f>
        <v>0.33348763888992733</v>
      </c>
      <c r="Z71" s="274">
        <f>VLOOKUP($C71,wind_!$E$2:$AC$13,MID(Z$1,2,LEN(Z$1)-1)+2,0)</f>
        <v>0.32150309841978891</v>
      </c>
      <c r="AA71" s="274">
        <f>VLOOKUP($C71,wind_!$E$2:$AC$13,MID(AA$1,2,LEN(AA$1)-1)+2,0)</f>
        <v>0.31032312994967365</v>
      </c>
    </row>
    <row r="72" spans="1:27" ht="15">
      <c r="A72" s="5" t="str">
        <f t="shared" si="5"/>
        <v>solar</v>
      </c>
      <c r="B72" s="5" t="str">
        <f t="shared" si="6"/>
        <v>g8</v>
      </c>
      <c r="C72" s="5">
        <f>VLOOKUP(B72,days!$A:$F,5,0)</f>
        <v>4</v>
      </c>
      <c r="D72" s="274">
        <f>VLOOKUP($C72,solar_!$E$2:$AC$13,MID(D$1,2,LEN(D$1)-1)+2,0)</f>
        <v>0</v>
      </c>
      <c r="E72" s="274">
        <f>VLOOKUP($C72,solar_!$E$2:$AC$13,MID(E$1,2,LEN(E$1)-1)+2,0)</f>
        <v>0</v>
      </c>
      <c r="F72" s="274">
        <f>VLOOKUP($C72,solar_!$E$2:$AC$13,MID(F$1,2,LEN(F$1)-1)+2,0)</f>
        <v>0</v>
      </c>
      <c r="G72" s="274">
        <f>VLOOKUP($C72,solar_!$E$2:$AC$13,MID(G$1,2,LEN(G$1)-1)+2,0)</f>
        <v>0</v>
      </c>
      <c r="H72" s="274">
        <f>VLOOKUP($C72,solar_!$E$2:$AC$13,MID(H$1,2,LEN(H$1)-1)+2,0)</f>
        <v>0</v>
      </c>
      <c r="I72" s="274">
        <f>VLOOKUP($C72,solar_!$E$2:$AC$13,MID(I$1,2,LEN(I$1)-1)+2,0)</f>
        <v>1.6554167417924118E-3</v>
      </c>
      <c r="J72" s="274">
        <f>VLOOKUP($C72,solar_!$E$2:$AC$13,MID(J$1,2,LEN(J$1)-1)+2,0)</f>
        <v>3.3285773691232097E-2</v>
      </c>
      <c r="K72" s="274">
        <f>VLOOKUP($C72,solar_!$E$2:$AC$13,MID(K$1,2,LEN(K$1)-1)+2,0)</f>
        <v>0.19523384080463366</v>
      </c>
      <c r="L72" s="274">
        <f>VLOOKUP($C72,solar_!$E$2:$AC$13,MID(L$1,2,LEN(L$1)-1)+2,0)</f>
        <v>0.39274084263468856</v>
      </c>
      <c r="M72" s="274">
        <f>VLOOKUP($C72,solar_!$E$2:$AC$13,MID(M$1,2,LEN(M$1)-1)+2,0)</f>
        <v>0.49807180755114522</v>
      </c>
      <c r="N72" s="274">
        <f>VLOOKUP($C72,solar_!$E$2:$AC$13,MID(N$1,2,LEN(N$1)-1)+2,0)</f>
        <v>0.56493757112756271</v>
      </c>
      <c r="O72" s="274">
        <f>VLOOKUP($C72,solar_!$E$2:$AC$13,MID(O$1,2,LEN(O$1)-1)+2,0)</f>
        <v>0.56692309937945995</v>
      </c>
      <c r="P72" s="274">
        <f>VLOOKUP($C72,solar_!$E$2:$AC$13,MID(P$1,2,LEN(P$1)-1)+2,0)</f>
        <v>0.55685689279474582</v>
      </c>
      <c r="Q72" s="274">
        <f>VLOOKUP($C72,solar_!$E$2:$AC$13,MID(Q$1,2,LEN(Q$1)-1)+2,0)</f>
        <v>0.54760640335085975</v>
      </c>
      <c r="R72" s="274">
        <f>VLOOKUP($C72,solar_!$E$2:$AC$13,MID(R$1,2,LEN(R$1)-1)+2,0)</f>
        <v>0.52681266992448395</v>
      </c>
      <c r="S72" s="274">
        <f>VLOOKUP($C72,solar_!$E$2:$AC$13,MID(S$1,2,LEN(S$1)-1)+2,0)</f>
        <v>0.47432713429132672</v>
      </c>
      <c r="T72" s="274">
        <f>VLOOKUP($C72,solar_!$E$2:$AC$13,MID(T$1,2,LEN(T$1)-1)+2,0)</f>
        <v>0.38694915688594417</v>
      </c>
      <c r="U72" s="274">
        <f>VLOOKUP($C72,solar_!$E$2:$AC$13,MID(U$1,2,LEN(U$1)-1)+2,0)</f>
        <v>0.25285287689169667</v>
      </c>
      <c r="V72" s="274">
        <f>VLOOKUP($C72,solar_!$E$2:$AC$13,MID(V$1,2,LEN(V$1)-1)+2,0)</f>
        <v>7.0833528369997192E-2</v>
      </c>
      <c r="W72" s="274">
        <f>VLOOKUP($C72,solar_!$E$2:$AC$13,MID(W$1,2,LEN(W$1)-1)+2,0)</f>
        <v>2.3203422051655217E-3</v>
      </c>
      <c r="X72" s="274">
        <f>VLOOKUP($C72,solar_!$E$2:$AC$13,MID(X$1,2,LEN(X$1)-1)+2,0)</f>
        <v>0</v>
      </c>
      <c r="Y72" s="274">
        <f>VLOOKUP($C72,solar_!$E$2:$AC$13,MID(Y$1,2,LEN(Y$1)-1)+2,0)</f>
        <v>0</v>
      </c>
      <c r="Z72" s="274">
        <f>VLOOKUP($C72,solar_!$E$2:$AC$13,MID(Z$1,2,LEN(Z$1)-1)+2,0)</f>
        <v>0</v>
      </c>
      <c r="AA72" s="274">
        <f>VLOOKUP($C72,solar_!$E$2:$AC$13,MID(AA$1,2,LEN(AA$1)-1)+2,0)</f>
        <v>0</v>
      </c>
    </row>
    <row r="73" spans="1:27" ht="15">
      <c r="A73" s="5" t="str">
        <f t="shared" si="5"/>
        <v>nuclear</v>
      </c>
      <c r="B73" s="5" t="str">
        <f t="shared" si="6"/>
        <v>g8</v>
      </c>
      <c r="C73" s="5">
        <f>VLOOKUP(B73,days!$A:$F,5,0)</f>
        <v>4</v>
      </c>
      <c r="D73" s="274">
        <f>D64</f>
        <v>0.9</v>
      </c>
      <c r="E73" s="274">
        <f>D73</f>
        <v>0.9</v>
      </c>
      <c r="F73" s="274">
        <f t="shared" ref="F73:AA73" si="54">E73</f>
        <v>0.9</v>
      </c>
      <c r="G73" s="274">
        <f t="shared" si="54"/>
        <v>0.9</v>
      </c>
      <c r="H73" s="274">
        <f t="shared" si="54"/>
        <v>0.9</v>
      </c>
      <c r="I73" s="274">
        <f t="shared" si="54"/>
        <v>0.9</v>
      </c>
      <c r="J73" s="274">
        <f t="shared" si="54"/>
        <v>0.9</v>
      </c>
      <c r="K73" s="274">
        <f t="shared" si="54"/>
        <v>0.9</v>
      </c>
      <c r="L73" s="274">
        <f t="shared" si="54"/>
        <v>0.9</v>
      </c>
      <c r="M73" s="274">
        <f t="shared" si="54"/>
        <v>0.9</v>
      </c>
      <c r="N73" s="274">
        <f t="shared" si="54"/>
        <v>0.9</v>
      </c>
      <c r="O73" s="274">
        <f t="shared" si="54"/>
        <v>0.9</v>
      </c>
      <c r="P73" s="274">
        <f t="shared" si="54"/>
        <v>0.9</v>
      </c>
      <c r="Q73" s="274">
        <f t="shared" si="54"/>
        <v>0.9</v>
      </c>
      <c r="R73" s="274">
        <f t="shared" si="54"/>
        <v>0.9</v>
      </c>
      <c r="S73" s="274">
        <f t="shared" si="54"/>
        <v>0.9</v>
      </c>
      <c r="T73" s="274">
        <f t="shared" si="54"/>
        <v>0.9</v>
      </c>
      <c r="U73" s="274">
        <f t="shared" si="54"/>
        <v>0.9</v>
      </c>
      <c r="V73" s="274">
        <f t="shared" si="54"/>
        <v>0.9</v>
      </c>
      <c r="W73" s="274">
        <f t="shared" si="54"/>
        <v>0.9</v>
      </c>
      <c r="X73" s="274">
        <f t="shared" si="54"/>
        <v>0.9</v>
      </c>
      <c r="Y73" s="274">
        <f t="shared" si="54"/>
        <v>0.9</v>
      </c>
      <c r="Z73" s="274">
        <f t="shared" si="54"/>
        <v>0.9</v>
      </c>
      <c r="AA73" s="274">
        <f t="shared" si="54"/>
        <v>0.9</v>
      </c>
    </row>
    <row r="74" spans="1:27" ht="15">
      <c r="A74" s="5" t="str">
        <f t="shared" si="5"/>
        <v>coal</v>
      </c>
      <c r="B74" s="5" t="str">
        <f t="shared" si="6"/>
        <v>g9</v>
      </c>
      <c r="C74" s="5">
        <f>VLOOKUP(B74,days!$A:$F,5,0)</f>
        <v>5</v>
      </c>
      <c r="D74" s="274">
        <f>D65</f>
        <v>0.8</v>
      </c>
      <c r="E74" s="274">
        <f>D74</f>
        <v>0.8</v>
      </c>
      <c r="F74" s="274">
        <f t="shared" ref="F74:AA74" si="55">E74</f>
        <v>0.8</v>
      </c>
      <c r="G74" s="274">
        <f t="shared" si="55"/>
        <v>0.8</v>
      </c>
      <c r="H74" s="274">
        <f t="shared" si="55"/>
        <v>0.8</v>
      </c>
      <c r="I74" s="274">
        <f t="shared" si="55"/>
        <v>0.8</v>
      </c>
      <c r="J74" s="274">
        <f t="shared" si="55"/>
        <v>0.8</v>
      </c>
      <c r="K74" s="274">
        <f t="shared" si="55"/>
        <v>0.8</v>
      </c>
      <c r="L74" s="274">
        <f t="shared" si="55"/>
        <v>0.8</v>
      </c>
      <c r="M74" s="274">
        <f t="shared" si="55"/>
        <v>0.8</v>
      </c>
      <c r="N74" s="274">
        <f t="shared" si="55"/>
        <v>0.8</v>
      </c>
      <c r="O74" s="274">
        <f t="shared" si="55"/>
        <v>0.8</v>
      </c>
      <c r="P74" s="274">
        <f t="shared" si="55"/>
        <v>0.8</v>
      </c>
      <c r="Q74" s="274">
        <f t="shared" si="55"/>
        <v>0.8</v>
      </c>
      <c r="R74" s="274">
        <f t="shared" si="55"/>
        <v>0.8</v>
      </c>
      <c r="S74" s="274">
        <f t="shared" si="55"/>
        <v>0.8</v>
      </c>
      <c r="T74" s="274">
        <f t="shared" si="55"/>
        <v>0.8</v>
      </c>
      <c r="U74" s="274">
        <f t="shared" si="55"/>
        <v>0.8</v>
      </c>
      <c r="V74" s="274">
        <f t="shared" si="55"/>
        <v>0.8</v>
      </c>
      <c r="W74" s="274">
        <f t="shared" si="55"/>
        <v>0.8</v>
      </c>
      <c r="X74" s="274">
        <f t="shared" si="55"/>
        <v>0.8</v>
      </c>
      <c r="Y74" s="274">
        <f t="shared" si="55"/>
        <v>0.8</v>
      </c>
      <c r="Z74" s="274">
        <f t="shared" si="55"/>
        <v>0.8</v>
      </c>
      <c r="AA74" s="274">
        <f t="shared" si="55"/>
        <v>0.8</v>
      </c>
    </row>
    <row r="75" spans="1:27" ht="15">
      <c r="A75" s="5" t="str">
        <f t="shared" si="5"/>
        <v>naturalGas</v>
      </c>
      <c r="B75" s="5" t="str">
        <f t="shared" si="6"/>
        <v>g9</v>
      </c>
      <c r="C75" s="5">
        <f>VLOOKUP(B75,days!$A:$F,5,0)</f>
        <v>5</v>
      </c>
      <c r="D75" s="274">
        <f>D66</f>
        <v>0.85</v>
      </c>
      <c r="E75" s="274">
        <f t="shared" ref="E75:AA75" si="56">D75</f>
        <v>0.85</v>
      </c>
      <c r="F75" s="274">
        <f t="shared" si="56"/>
        <v>0.85</v>
      </c>
      <c r="G75" s="274">
        <f t="shared" si="56"/>
        <v>0.85</v>
      </c>
      <c r="H75" s="274">
        <f t="shared" si="56"/>
        <v>0.85</v>
      </c>
      <c r="I75" s="274">
        <f t="shared" si="56"/>
        <v>0.85</v>
      </c>
      <c r="J75" s="274">
        <f t="shared" si="56"/>
        <v>0.85</v>
      </c>
      <c r="K75" s="274">
        <f t="shared" si="56"/>
        <v>0.85</v>
      </c>
      <c r="L75" s="274">
        <f t="shared" si="56"/>
        <v>0.85</v>
      </c>
      <c r="M75" s="274">
        <f t="shared" si="56"/>
        <v>0.85</v>
      </c>
      <c r="N75" s="274">
        <f t="shared" si="56"/>
        <v>0.85</v>
      </c>
      <c r="O75" s="274">
        <f t="shared" si="56"/>
        <v>0.85</v>
      </c>
      <c r="P75" s="274">
        <f t="shared" si="56"/>
        <v>0.85</v>
      </c>
      <c r="Q75" s="274">
        <f t="shared" si="56"/>
        <v>0.85</v>
      </c>
      <c r="R75" s="274">
        <f t="shared" si="56"/>
        <v>0.85</v>
      </c>
      <c r="S75" s="274">
        <f t="shared" si="56"/>
        <v>0.85</v>
      </c>
      <c r="T75" s="274">
        <f t="shared" si="56"/>
        <v>0.85</v>
      </c>
      <c r="U75" s="274">
        <f t="shared" si="56"/>
        <v>0.85</v>
      </c>
      <c r="V75" s="274">
        <f t="shared" si="56"/>
        <v>0.85</v>
      </c>
      <c r="W75" s="274">
        <f t="shared" si="56"/>
        <v>0.85</v>
      </c>
      <c r="X75" s="274">
        <f t="shared" si="56"/>
        <v>0.85</v>
      </c>
      <c r="Y75" s="274">
        <f t="shared" si="56"/>
        <v>0.85</v>
      </c>
      <c r="Z75" s="274">
        <f t="shared" si="56"/>
        <v>0.85</v>
      </c>
      <c r="AA75" s="274">
        <f t="shared" si="56"/>
        <v>0.85</v>
      </c>
    </row>
    <row r="76" spans="1:27" ht="15">
      <c r="A76" s="5" t="str">
        <f t="shared" ref="A76:A139" si="57">A67</f>
        <v>bioMass</v>
      </c>
      <c r="B76" s="5" t="str">
        <f t="shared" ref="B76:B139" si="58">CONCATENATE("g",MID(B67,2,LEN(B67)-1)+1)</f>
        <v>g9</v>
      </c>
      <c r="C76" s="5">
        <f>VLOOKUP(B76,days!$A:$F,5,0)</f>
        <v>5</v>
      </c>
      <c r="D76" s="274">
        <f>D67</f>
        <v>0.83</v>
      </c>
      <c r="E76" s="274">
        <f t="shared" ref="E76:AA76" si="59">D76</f>
        <v>0.83</v>
      </c>
      <c r="F76" s="274">
        <f t="shared" si="59"/>
        <v>0.83</v>
      </c>
      <c r="G76" s="274">
        <f t="shared" si="59"/>
        <v>0.83</v>
      </c>
      <c r="H76" s="274">
        <f t="shared" si="59"/>
        <v>0.83</v>
      </c>
      <c r="I76" s="274">
        <f t="shared" si="59"/>
        <v>0.83</v>
      </c>
      <c r="J76" s="274">
        <f t="shared" si="59"/>
        <v>0.83</v>
      </c>
      <c r="K76" s="274">
        <f t="shared" si="59"/>
        <v>0.83</v>
      </c>
      <c r="L76" s="274">
        <f t="shared" si="59"/>
        <v>0.83</v>
      </c>
      <c r="M76" s="274">
        <f t="shared" si="59"/>
        <v>0.83</v>
      </c>
      <c r="N76" s="274">
        <f t="shared" si="59"/>
        <v>0.83</v>
      </c>
      <c r="O76" s="274">
        <f t="shared" si="59"/>
        <v>0.83</v>
      </c>
      <c r="P76" s="274">
        <f t="shared" si="59"/>
        <v>0.83</v>
      </c>
      <c r="Q76" s="274">
        <f t="shared" si="59"/>
        <v>0.83</v>
      </c>
      <c r="R76" s="274">
        <f t="shared" si="59"/>
        <v>0.83</v>
      </c>
      <c r="S76" s="274">
        <f t="shared" si="59"/>
        <v>0.83</v>
      </c>
      <c r="T76" s="274">
        <f t="shared" si="59"/>
        <v>0.83</v>
      </c>
      <c r="U76" s="274">
        <f t="shared" si="59"/>
        <v>0.83</v>
      </c>
      <c r="V76" s="274">
        <f t="shared" si="59"/>
        <v>0.83</v>
      </c>
      <c r="W76" s="274">
        <f t="shared" si="59"/>
        <v>0.83</v>
      </c>
      <c r="X76" s="274">
        <f t="shared" si="59"/>
        <v>0.83</v>
      </c>
      <c r="Y76" s="274">
        <f t="shared" si="59"/>
        <v>0.83</v>
      </c>
      <c r="Z76" s="274">
        <f t="shared" si="59"/>
        <v>0.83</v>
      </c>
      <c r="AA76" s="274">
        <f t="shared" si="59"/>
        <v>0.83</v>
      </c>
    </row>
    <row r="77" spans="1:27" ht="15">
      <c r="A77" s="5" t="str">
        <f t="shared" si="57"/>
        <v>geoThermal</v>
      </c>
      <c r="B77" s="5" t="str">
        <f t="shared" si="58"/>
        <v>g9</v>
      </c>
      <c r="C77" s="5">
        <f>VLOOKUP(B77,days!$A:$F,5,0)</f>
        <v>5</v>
      </c>
      <c r="D77" s="274">
        <f>D68</f>
        <v>0.9</v>
      </c>
      <c r="E77" s="274">
        <f t="shared" ref="E77:AA77" si="60">D77</f>
        <v>0.9</v>
      </c>
      <c r="F77" s="274">
        <f t="shared" si="60"/>
        <v>0.9</v>
      </c>
      <c r="G77" s="274">
        <f t="shared" si="60"/>
        <v>0.9</v>
      </c>
      <c r="H77" s="274">
        <f t="shared" si="60"/>
        <v>0.9</v>
      </c>
      <c r="I77" s="274">
        <f t="shared" si="60"/>
        <v>0.9</v>
      </c>
      <c r="J77" s="274">
        <f t="shared" si="60"/>
        <v>0.9</v>
      </c>
      <c r="K77" s="274">
        <f t="shared" si="60"/>
        <v>0.9</v>
      </c>
      <c r="L77" s="274">
        <f t="shared" si="60"/>
        <v>0.9</v>
      </c>
      <c r="M77" s="274">
        <f t="shared" si="60"/>
        <v>0.9</v>
      </c>
      <c r="N77" s="274">
        <f t="shared" si="60"/>
        <v>0.9</v>
      </c>
      <c r="O77" s="274">
        <f t="shared" si="60"/>
        <v>0.9</v>
      </c>
      <c r="P77" s="274">
        <f t="shared" si="60"/>
        <v>0.9</v>
      </c>
      <c r="Q77" s="274">
        <f t="shared" si="60"/>
        <v>0.9</v>
      </c>
      <c r="R77" s="274">
        <f t="shared" si="60"/>
        <v>0.9</v>
      </c>
      <c r="S77" s="274">
        <f t="shared" si="60"/>
        <v>0.9</v>
      </c>
      <c r="T77" s="274">
        <f t="shared" si="60"/>
        <v>0.9</v>
      </c>
      <c r="U77" s="274">
        <f t="shared" si="60"/>
        <v>0.9</v>
      </c>
      <c r="V77" s="274">
        <f t="shared" si="60"/>
        <v>0.9</v>
      </c>
      <c r="W77" s="274">
        <f t="shared" si="60"/>
        <v>0.9</v>
      </c>
      <c r="X77" s="274">
        <f t="shared" si="60"/>
        <v>0.9</v>
      </c>
      <c r="Y77" s="274">
        <f t="shared" si="60"/>
        <v>0.9</v>
      </c>
      <c r="Z77" s="274">
        <f t="shared" si="60"/>
        <v>0.9</v>
      </c>
      <c r="AA77" s="274">
        <f t="shared" si="60"/>
        <v>0.9</v>
      </c>
    </row>
    <row r="78" spans="1:27" ht="15">
      <c r="A78" s="5" t="str">
        <f t="shared" si="57"/>
        <v>hydroRiver</v>
      </c>
      <c r="B78" s="5" t="str">
        <f t="shared" si="58"/>
        <v>g9</v>
      </c>
      <c r="C78" s="5">
        <f>VLOOKUP(B78,days!$A:$F,5,0)</f>
        <v>5</v>
      </c>
      <c r="D78" s="274">
        <f>VLOOKUP($C78,hydro_!F$2:H$13,2,0)</f>
        <v>0.55000000000000004</v>
      </c>
      <c r="E78" s="274">
        <f>D78</f>
        <v>0.55000000000000004</v>
      </c>
      <c r="F78" s="274">
        <f t="shared" ref="F78:AA78" si="61">E78</f>
        <v>0.55000000000000004</v>
      </c>
      <c r="G78" s="274">
        <f t="shared" si="61"/>
        <v>0.55000000000000004</v>
      </c>
      <c r="H78" s="274">
        <f t="shared" si="61"/>
        <v>0.55000000000000004</v>
      </c>
      <c r="I78" s="274">
        <f t="shared" si="61"/>
        <v>0.55000000000000004</v>
      </c>
      <c r="J78" s="274">
        <f t="shared" si="61"/>
        <v>0.55000000000000004</v>
      </c>
      <c r="K78" s="274">
        <f t="shared" si="61"/>
        <v>0.55000000000000004</v>
      </c>
      <c r="L78" s="274">
        <f t="shared" si="61"/>
        <v>0.55000000000000004</v>
      </c>
      <c r="M78" s="274">
        <f t="shared" si="61"/>
        <v>0.55000000000000004</v>
      </c>
      <c r="N78" s="274">
        <f t="shared" si="61"/>
        <v>0.55000000000000004</v>
      </c>
      <c r="O78" s="274">
        <f t="shared" si="61"/>
        <v>0.55000000000000004</v>
      </c>
      <c r="P78" s="274">
        <f t="shared" si="61"/>
        <v>0.55000000000000004</v>
      </c>
      <c r="Q78" s="274">
        <f t="shared" si="61"/>
        <v>0.55000000000000004</v>
      </c>
      <c r="R78" s="274">
        <f t="shared" si="61"/>
        <v>0.55000000000000004</v>
      </c>
      <c r="S78" s="274">
        <f t="shared" si="61"/>
        <v>0.55000000000000004</v>
      </c>
      <c r="T78" s="274">
        <f t="shared" si="61"/>
        <v>0.55000000000000004</v>
      </c>
      <c r="U78" s="274">
        <f t="shared" si="61"/>
        <v>0.55000000000000004</v>
      </c>
      <c r="V78" s="274">
        <f t="shared" si="61"/>
        <v>0.55000000000000004</v>
      </c>
      <c r="W78" s="274">
        <f t="shared" si="61"/>
        <v>0.55000000000000004</v>
      </c>
      <c r="X78" s="274">
        <f t="shared" si="61"/>
        <v>0.55000000000000004</v>
      </c>
      <c r="Y78" s="274">
        <f t="shared" si="61"/>
        <v>0.55000000000000004</v>
      </c>
      <c r="Z78" s="274">
        <f t="shared" si="61"/>
        <v>0.55000000000000004</v>
      </c>
      <c r="AA78" s="274">
        <f t="shared" si="61"/>
        <v>0.55000000000000004</v>
      </c>
    </row>
    <row r="79" spans="1:27" ht="15">
      <c r="A79" s="5" t="str">
        <f t="shared" si="57"/>
        <v>hydroDam</v>
      </c>
      <c r="B79" s="5" t="str">
        <f t="shared" si="58"/>
        <v>g9</v>
      </c>
      <c r="C79" s="5">
        <f>VLOOKUP(B79,days!$A:$F,5,0)</f>
        <v>5</v>
      </c>
      <c r="D79" s="274">
        <f>VLOOKUP($C79,hydro_!F$2:H$13,3,0)</f>
        <v>0.45</v>
      </c>
      <c r="E79" s="274">
        <f>D79</f>
        <v>0.45</v>
      </c>
      <c r="F79" s="274">
        <f t="shared" ref="F79:AA79" si="62">E79</f>
        <v>0.45</v>
      </c>
      <c r="G79" s="274">
        <f t="shared" si="62"/>
        <v>0.45</v>
      </c>
      <c r="H79" s="274">
        <f t="shared" si="62"/>
        <v>0.45</v>
      </c>
      <c r="I79" s="274">
        <f t="shared" si="62"/>
        <v>0.45</v>
      </c>
      <c r="J79" s="274">
        <f t="shared" si="62"/>
        <v>0.45</v>
      </c>
      <c r="K79" s="274">
        <f t="shared" si="62"/>
        <v>0.45</v>
      </c>
      <c r="L79" s="274">
        <f t="shared" si="62"/>
        <v>0.45</v>
      </c>
      <c r="M79" s="274">
        <f t="shared" si="62"/>
        <v>0.45</v>
      </c>
      <c r="N79" s="274">
        <f t="shared" si="62"/>
        <v>0.45</v>
      </c>
      <c r="O79" s="274">
        <f t="shared" si="62"/>
        <v>0.45</v>
      </c>
      <c r="P79" s="274">
        <f t="shared" si="62"/>
        <v>0.45</v>
      </c>
      <c r="Q79" s="274">
        <f t="shared" si="62"/>
        <v>0.45</v>
      </c>
      <c r="R79" s="274">
        <f t="shared" si="62"/>
        <v>0.45</v>
      </c>
      <c r="S79" s="274">
        <f t="shared" si="62"/>
        <v>0.45</v>
      </c>
      <c r="T79" s="274">
        <f t="shared" si="62"/>
        <v>0.45</v>
      </c>
      <c r="U79" s="274">
        <f t="shared" si="62"/>
        <v>0.45</v>
      </c>
      <c r="V79" s="274">
        <f t="shared" si="62"/>
        <v>0.45</v>
      </c>
      <c r="W79" s="274">
        <f t="shared" si="62"/>
        <v>0.45</v>
      </c>
      <c r="X79" s="274">
        <f t="shared" si="62"/>
        <v>0.45</v>
      </c>
      <c r="Y79" s="274">
        <f t="shared" si="62"/>
        <v>0.45</v>
      </c>
      <c r="Z79" s="274">
        <f t="shared" si="62"/>
        <v>0.45</v>
      </c>
      <c r="AA79" s="274">
        <f t="shared" si="62"/>
        <v>0.45</v>
      </c>
    </row>
    <row r="80" spans="1:27" ht="15">
      <c r="A80" s="5" t="str">
        <f t="shared" si="57"/>
        <v>wind</v>
      </c>
      <c r="B80" s="5" t="str">
        <f t="shared" si="58"/>
        <v>g9</v>
      </c>
      <c r="C80" s="5">
        <f>VLOOKUP(B80,days!$A:$F,5,0)</f>
        <v>5</v>
      </c>
      <c r="D80" s="274">
        <f>VLOOKUP($C80,wind_!$E$2:$AC$13,MID(D$1,2,LEN(D$1)-1)+2,0)</f>
        <v>0.29528676687760275</v>
      </c>
      <c r="E80" s="274">
        <f>VLOOKUP($C80,wind_!$E$2:$AC$13,MID(E$1,2,LEN(E$1)-1)+2,0)</f>
        <v>0.28699609294716094</v>
      </c>
      <c r="F80" s="274">
        <f>VLOOKUP($C80,wind_!$E$2:$AC$13,MID(F$1,2,LEN(F$1)-1)+2,0)</f>
        <v>0.28484966396290373</v>
      </c>
      <c r="G80" s="274">
        <f>VLOOKUP($C80,wind_!$E$2:$AC$13,MID(G$1,2,LEN(G$1)-1)+2,0)</f>
        <v>0.28627184905415992</v>
      </c>
      <c r="H80" s="274">
        <f>VLOOKUP($C80,wind_!$E$2:$AC$13,MID(H$1,2,LEN(H$1)-1)+2,0)</f>
        <v>0.28682494792846369</v>
      </c>
      <c r="I80" s="274">
        <f>VLOOKUP($C80,wind_!$E$2:$AC$13,MID(I$1,2,LEN(I$1)-1)+2,0)</f>
        <v>0.28970694871474756</v>
      </c>
      <c r="J80" s="274">
        <f>VLOOKUP($C80,wind_!$E$2:$AC$13,MID(J$1,2,LEN(J$1)-1)+2,0)</f>
        <v>0.29320653031901944</v>
      </c>
      <c r="K80" s="274">
        <f>VLOOKUP($C80,wind_!$E$2:$AC$13,MID(K$1,2,LEN(K$1)-1)+2,0)</f>
        <v>0.28478243879338733</v>
      </c>
      <c r="L80" s="274">
        <f>VLOOKUP($C80,wind_!$E$2:$AC$13,MID(L$1,2,LEN(L$1)-1)+2,0)</f>
        <v>0.27925235370121149</v>
      </c>
      <c r="M80" s="274">
        <f>VLOOKUP($C80,wind_!$E$2:$AC$13,MID(M$1,2,LEN(M$1)-1)+2,0)</f>
        <v>0.27445919588735584</v>
      </c>
      <c r="N80" s="274">
        <f>VLOOKUP($C80,wind_!$E$2:$AC$13,MID(N$1,2,LEN(N$1)-1)+2,0)</f>
        <v>0.27643596442218976</v>
      </c>
      <c r="O80" s="274">
        <f>VLOOKUP($C80,wind_!$E$2:$AC$13,MID(O$1,2,LEN(O$1)-1)+2,0)</f>
        <v>0.28540928203271526</v>
      </c>
      <c r="P80" s="274">
        <f>VLOOKUP($C80,wind_!$E$2:$AC$13,MID(P$1,2,LEN(P$1)-1)+2,0)</f>
        <v>0.2957888094781787</v>
      </c>
      <c r="Q80" s="274">
        <f>VLOOKUP($C80,wind_!$E$2:$AC$13,MID(Q$1,2,LEN(Q$1)-1)+2,0)</f>
        <v>0.3135635251226504</v>
      </c>
      <c r="R80" s="274">
        <f>VLOOKUP($C80,wind_!$E$2:$AC$13,MID(R$1,2,LEN(R$1)-1)+2,0)</f>
        <v>0.33057275166689959</v>
      </c>
      <c r="S80" s="274">
        <f>VLOOKUP($C80,wind_!$E$2:$AC$13,MID(S$1,2,LEN(S$1)-1)+2,0)</f>
        <v>0.35145554217949077</v>
      </c>
      <c r="T80" s="274">
        <f>VLOOKUP($C80,wind_!$E$2:$AC$13,MID(T$1,2,LEN(T$1)-1)+2,0)</f>
        <v>0.37019958474015552</v>
      </c>
      <c r="U80" s="274">
        <f>VLOOKUP($C80,wind_!$E$2:$AC$13,MID(U$1,2,LEN(U$1)-1)+2,0)</f>
        <v>0.37777511583271078</v>
      </c>
      <c r="V80" s="274">
        <f>VLOOKUP($C80,wind_!$E$2:$AC$13,MID(V$1,2,LEN(V$1)-1)+2,0)</f>
        <v>0.37027607233101206</v>
      </c>
      <c r="W80" s="274">
        <f>VLOOKUP($C80,wind_!$E$2:$AC$13,MID(W$1,2,LEN(W$1)-1)+2,0)</f>
        <v>0.35963635798365579</v>
      </c>
      <c r="X80" s="274">
        <f>VLOOKUP($C80,wind_!$E$2:$AC$13,MID(X$1,2,LEN(X$1)-1)+2,0)</f>
        <v>0.35749990143213045</v>
      </c>
      <c r="Y80" s="274">
        <f>VLOOKUP($C80,wind_!$E$2:$AC$13,MID(Y$1,2,LEN(Y$1)-1)+2,0)</f>
        <v>0.34860865468386176</v>
      </c>
      <c r="Z80" s="274">
        <f>VLOOKUP($C80,wind_!$E$2:$AC$13,MID(Z$1,2,LEN(Z$1)-1)+2,0)</f>
        <v>0.3291887135513365</v>
      </c>
      <c r="AA80" s="274">
        <f>VLOOKUP($C80,wind_!$E$2:$AC$13,MID(AA$1,2,LEN(AA$1)-1)+2,0)</f>
        <v>0.31251112687360311</v>
      </c>
    </row>
    <row r="81" spans="1:27" ht="15">
      <c r="A81" s="5" t="str">
        <f t="shared" si="57"/>
        <v>solar</v>
      </c>
      <c r="B81" s="5" t="str">
        <f t="shared" si="58"/>
        <v>g9</v>
      </c>
      <c r="C81" s="5">
        <f>VLOOKUP(B81,days!$A:$F,5,0)</f>
        <v>5</v>
      </c>
      <c r="D81" s="274">
        <f>VLOOKUP($C81,solar_!$E$2:$AC$13,MID(D$1,2,LEN(D$1)-1)+2,0)</f>
        <v>0</v>
      </c>
      <c r="E81" s="274">
        <f>VLOOKUP($C81,solar_!$E$2:$AC$13,MID(E$1,2,LEN(E$1)-1)+2,0)</f>
        <v>0</v>
      </c>
      <c r="F81" s="274">
        <f>VLOOKUP($C81,solar_!$E$2:$AC$13,MID(F$1,2,LEN(F$1)-1)+2,0)</f>
        <v>0</v>
      </c>
      <c r="G81" s="274">
        <f>VLOOKUP($C81,solar_!$E$2:$AC$13,MID(G$1,2,LEN(G$1)-1)+2,0)</f>
        <v>0</v>
      </c>
      <c r="H81" s="274">
        <f>VLOOKUP($C81,solar_!$E$2:$AC$13,MID(H$1,2,LEN(H$1)-1)+2,0)</f>
        <v>0</v>
      </c>
      <c r="I81" s="274">
        <f>VLOOKUP($C81,solar_!$E$2:$AC$13,MID(I$1,2,LEN(I$1)-1)+2,0)</f>
        <v>7.6298707815062464E-3</v>
      </c>
      <c r="J81" s="274">
        <f>VLOOKUP($C81,solar_!$E$2:$AC$13,MID(J$1,2,LEN(J$1)-1)+2,0)</f>
        <v>0.11178444116646467</v>
      </c>
      <c r="K81" s="274">
        <f>VLOOKUP($C81,solar_!$E$2:$AC$13,MID(K$1,2,LEN(K$1)-1)+2,0)</f>
        <v>0.35665115883293835</v>
      </c>
      <c r="L81" s="274">
        <f>VLOOKUP($C81,solar_!$E$2:$AC$13,MID(L$1,2,LEN(L$1)-1)+2,0)</f>
        <v>0.51244560882208212</v>
      </c>
      <c r="M81" s="274">
        <f>VLOOKUP($C81,solar_!$E$2:$AC$13,MID(M$1,2,LEN(M$1)-1)+2,0)</f>
        <v>0.55568770867609862</v>
      </c>
      <c r="N81" s="274">
        <f>VLOOKUP($C81,solar_!$E$2:$AC$13,MID(N$1,2,LEN(N$1)-1)+2,0)</f>
        <v>0.5967845539587523</v>
      </c>
      <c r="O81" s="274">
        <f>VLOOKUP($C81,solar_!$E$2:$AC$13,MID(O$1,2,LEN(O$1)-1)+2,0)</f>
        <v>0.60461192735314184</v>
      </c>
      <c r="P81" s="274">
        <f>VLOOKUP($C81,solar_!$E$2:$AC$13,MID(P$1,2,LEN(P$1)-1)+2,0)</f>
        <v>0.59848166569659766</v>
      </c>
      <c r="Q81" s="274">
        <f>VLOOKUP($C81,solar_!$E$2:$AC$13,MID(Q$1,2,LEN(Q$1)-1)+2,0)</f>
        <v>0.59623985429226911</v>
      </c>
      <c r="R81" s="274">
        <f>VLOOKUP($C81,solar_!$E$2:$AC$13,MID(R$1,2,LEN(R$1)-1)+2,0)</f>
        <v>0.5744792985513989</v>
      </c>
      <c r="S81" s="274">
        <f>VLOOKUP($C81,solar_!$E$2:$AC$13,MID(S$1,2,LEN(S$1)-1)+2,0)</f>
        <v>0.52190864869697529</v>
      </c>
      <c r="T81" s="274">
        <f>VLOOKUP($C81,solar_!$E$2:$AC$13,MID(T$1,2,LEN(T$1)-1)+2,0)</f>
        <v>0.44215019669813854</v>
      </c>
      <c r="U81" s="274">
        <f>VLOOKUP($C81,solar_!$E$2:$AC$13,MID(U$1,2,LEN(U$1)-1)+2,0)</f>
        <v>0.33009160309521951</v>
      </c>
      <c r="V81" s="274">
        <f>VLOOKUP($C81,solar_!$E$2:$AC$13,MID(V$1,2,LEN(V$1)-1)+2,0)</f>
        <v>0.13340611808589498</v>
      </c>
      <c r="W81" s="274">
        <f>VLOOKUP($C81,solar_!$E$2:$AC$13,MID(W$1,2,LEN(W$1)-1)+2,0)</f>
        <v>1.3929733888160812E-2</v>
      </c>
      <c r="X81" s="274">
        <f>VLOOKUP($C81,solar_!$E$2:$AC$13,MID(X$1,2,LEN(X$1)-1)+2,0)</f>
        <v>0</v>
      </c>
      <c r="Y81" s="274">
        <f>VLOOKUP($C81,solar_!$E$2:$AC$13,MID(Y$1,2,LEN(Y$1)-1)+2,0)</f>
        <v>0</v>
      </c>
      <c r="Z81" s="274">
        <f>VLOOKUP($C81,solar_!$E$2:$AC$13,MID(Z$1,2,LEN(Z$1)-1)+2,0)</f>
        <v>0</v>
      </c>
      <c r="AA81" s="274">
        <f>VLOOKUP($C81,solar_!$E$2:$AC$13,MID(AA$1,2,LEN(AA$1)-1)+2,0)</f>
        <v>0</v>
      </c>
    </row>
    <row r="82" spans="1:27" ht="15">
      <c r="A82" s="5" t="str">
        <f t="shared" si="57"/>
        <v>nuclear</v>
      </c>
      <c r="B82" s="5" t="str">
        <f t="shared" si="58"/>
        <v>g9</v>
      </c>
      <c r="C82" s="5">
        <f>VLOOKUP(B82,days!$A:$F,5,0)</f>
        <v>5</v>
      </c>
      <c r="D82" s="274">
        <f>D73</f>
        <v>0.9</v>
      </c>
      <c r="E82" s="274">
        <f>D82</f>
        <v>0.9</v>
      </c>
      <c r="F82" s="274">
        <f t="shared" ref="F82:AA82" si="63">E82</f>
        <v>0.9</v>
      </c>
      <c r="G82" s="274">
        <f t="shared" si="63"/>
        <v>0.9</v>
      </c>
      <c r="H82" s="274">
        <f t="shared" si="63"/>
        <v>0.9</v>
      </c>
      <c r="I82" s="274">
        <f t="shared" si="63"/>
        <v>0.9</v>
      </c>
      <c r="J82" s="274">
        <f t="shared" si="63"/>
        <v>0.9</v>
      </c>
      <c r="K82" s="274">
        <f t="shared" si="63"/>
        <v>0.9</v>
      </c>
      <c r="L82" s="274">
        <f t="shared" si="63"/>
        <v>0.9</v>
      </c>
      <c r="M82" s="274">
        <f t="shared" si="63"/>
        <v>0.9</v>
      </c>
      <c r="N82" s="274">
        <f t="shared" si="63"/>
        <v>0.9</v>
      </c>
      <c r="O82" s="274">
        <f t="shared" si="63"/>
        <v>0.9</v>
      </c>
      <c r="P82" s="274">
        <f t="shared" si="63"/>
        <v>0.9</v>
      </c>
      <c r="Q82" s="274">
        <f t="shared" si="63"/>
        <v>0.9</v>
      </c>
      <c r="R82" s="274">
        <f t="shared" si="63"/>
        <v>0.9</v>
      </c>
      <c r="S82" s="274">
        <f t="shared" si="63"/>
        <v>0.9</v>
      </c>
      <c r="T82" s="274">
        <f t="shared" si="63"/>
        <v>0.9</v>
      </c>
      <c r="U82" s="274">
        <f t="shared" si="63"/>
        <v>0.9</v>
      </c>
      <c r="V82" s="274">
        <f t="shared" si="63"/>
        <v>0.9</v>
      </c>
      <c r="W82" s="274">
        <f t="shared" si="63"/>
        <v>0.9</v>
      </c>
      <c r="X82" s="274">
        <f t="shared" si="63"/>
        <v>0.9</v>
      </c>
      <c r="Y82" s="274">
        <f t="shared" si="63"/>
        <v>0.9</v>
      </c>
      <c r="Z82" s="274">
        <f t="shared" si="63"/>
        <v>0.9</v>
      </c>
      <c r="AA82" s="274">
        <f t="shared" si="63"/>
        <v>0.9</v>
      </c>
    </row>
    <row r="83" spans="1:27" ht="15">
      <c r="A83" s="5" t="str">
        <f t="shared" si="57"/>
        <v>coal</v>
      </c>
      <c r="B83" s="5" t="str">
        <f t="shared" si="58"/>
        <v>g10</v>
      </c>
      <c r="C83" s="5">
        <f>VLOOKUP(B83,days!$A:$F,5,0)</f>
        <v>5</v>
      </c>
      <c r="D83" s="274">
        <f>D74</f>
        <v>0.8</v>
      </c>
      <c r="E83" s="274">
        <f>D83</f>
        <v>0.8</v>
      </c>
      <c r="F83" s="274">
        <f t="shared" ref="F83:AA83" si="64">E83</f>
        <v>0.8</v>
      </c>
      <c r="G83" s="274">
        <f t="shared" si="64"/>
        <v>0.8</v>
      </c>
      <c r="H83" s="274">
        <f t="shared" si="64"/>
        <v>0.8</v>
      </c>
      <c r="I83" s="274">
        <f t="shared" si="64"/>
        <v>0.8</v>
      </c>
      <c r="J83" s="274">
        <f t="shared" si="64"/>
        <v>0.8</v>
      </c>
      <c r="K83" s="274">
        <f t="shared" si="64"/>
        <v>0.8</v>
      </c>
      <c r="L83" s="274">
        <f t="shared" si="64"/>
        <v>0.8</v>
      </c>
      <c r="M83" s="274">
        <f t="shared" si="64"/>
        <v>0.8</v>
      </c>
      <c r="N83" s="274">
        <f t="shared" si="64"/>
        <v>0.8</v>
      </c>
      <c r="O83" s="274">
        <f t="shared" si="64"/>
        <v>0.8</v>
      </c>
      <c r="P83" s="274">
        <f t="shared" si="64"/>
        <v>0.8</v>
      </c>
      <c r="Q83" s="274">
        <f t="shared" si="64"/>
        <v>0.8</v>
      </c>
      <c r="R83" s="274">
        <f t="shared" si="64"/>
        <v>0.8</v>
      </c>
      <c r="S83" s="274">
        <f t="shared" si="64"/>
        <v>0.8</v>
      </c>
      <c r="T83" s="274">
        <f t="shared" si="64"/>
        <v>0.8</v>
      </c>
      <c r="U83" s="274">
        <f t="shared" si="64"/>
        <v>0.8</v>
      </c>
      <c r="V83" s="274">
        <f t="shared" si="64"/>
        <v>0.8</v>
      </c>
      <c r="W83" s="274">
        <f t="shared" si="64"/>
        <v>0.8</v>
      </c>
      <c r="X83" s="274">
        <f t="shared" si="64"/>
        <v>0.8</v>
      </c>
      <c r="Y83" s="274">
        <f t="shared" si="64"/>
        <v>0.8</v>
      </c>
      <c r="Z83" s="274">
        <f t="shared" si="64"/>
        <v>0.8</v>
      </c>
      <c r="AA83" s="274">
        <f t="shared" si="64"/>
        <v>0.8</v>
      </c>
    </row>
    <row r="84" spans="1:27" ht="15">
      <c r="A84" s="5" t="str">
        <f t="shared" si="57"/>
        <v>naturalGas</v>
      </c>
      <c r="B84" s="5" t="str">
        <f t="shared" si="58"/>
        <v>g10</v>
      </c>
      <c r="C84" s="5">
        <f>VLOOKUP(B84,days!$A:$F,5,0)</f>
        <v>5</v>
      </c>
      <c r="D84" s="274">
        <f>D75</f>
        <v>0.85</v>
      </c>
      <c r="E84" s="274">
        <f t="shared" ref="E84:AA84" si="65">D84</f>
        <v>0.85</v>
      </c>
      <c r="F84" s="274">
        <f t="shared" si="65"/>
        <v>0.85</v>
      </c>
      <c r="G84" s="274">
        <f t="shared" si="65"/>
        <v>0.85</v>
      </c>
      <c r="H84" s="274">
        <f t="shared" si="65"/>
        <v>0.85</v>
      </c>
      <c r="I84" s="274">
        <f t="shared" si="65"/>
        <v>0.85</v>
      </c>
      <c r="J84" s="274">
        <f t="shared" si="65"/>
        <v>0.85</v>
      </c>
      <c r="K84" s="274">
        <f t="shared" si="65"/>
        <v>0.85</v>
      </c>
      <c r="L84" s="274">
        <f t="shared" si="65"/>
        <v>0.85</v>
      </c>
      <c r="M84" s="274">
        <f t="shared" si="65"/>
        <v>0.85</v>
      </c>
      <c r="N84" s="274">
        <f t="shared" si="65"/>
        <v>0.85</v>
      </c>
      <c r="O84" s="274">
        <f t="shared" si="65"/>
        <v>0.85</v>
      </c>
      <c r="P84" s="274">
        <f t="shared" si="65"/>
        <v>0.85</v>
      </c>
      <c r="Q84" s="274">
        <f t="shared" si="65"/>
        <v>0.85</v>
      </c>
      <c r="R84" s="274">
        <f t="shared" si="65"/>
        <v>0.85</v>
      </c>
      <c r="S84" s="274">
        <f t="shared" si="65"/>
        <v>0.85</v>
      </c>
      <c r="T84" s="274">
        <f t="shared" si="65"/>
        <v>0.85</v>
      </c>
      <c r="U84" s="274">
        <f t="shared" si="65"/>
        <v>0.85</v>
      </c>
      <c r="V84" s="274">
        <f t="shared" si="65"/>
        <v>0.85</v>
      </c>
      <c r="W84" s="274">
        <f t="shared" si="65"/>
        <v>0.85</v>
      </c>
      <c r="X84" s="274">
        <f t="shared" si="65"/>
        <v>0.85</v>
      </c>
      <c r="Y84" s="274">
        <f t="shared" si="65"/>
        <v>0.85</v>
      </c>
      <c r="Z84" s="274">
        <f t="shared" si="65"/>
        <v>0.85</v>
      </c>
      <c r="AA84" s="274">
        <f t="shared" si="65"/>
        <v>0.85</v>
      </c>
    </row>
    <row r="85" spans="1:27" ht="15">
      <c r="A85" s="5" t="str">
        <f t="shared" si="57"/>
        <v>bioMass</v>
      </c>
      <c r="B85" s="5" t="str">
        <f t="shared" si="58"/>
        <v>g10</v>
      </c>
      <c r="C85" s="5">
        <f>VLOOKUP(B85,days!$A:$F,5,0)</f>
        <v>5</v>
      </c>
      <c r="D85" s="274">
        <f>D76</f>
        <v>0.83</v>
      </c>
      <c r="E85" s="274">
        <f t="shared" ref="E85:AA85" si="66">D85</f>
        <v>0.83</v>
      </c>
      <c r="F85" s="274">
        <f t="shared" si="66"/>
        <v>0.83</v>
      </c>
      <c r="G85" s="274">
        <f t="shared" si="66"/>
        <v>0.83</v>
      </c>
      <c r="H85" s="274">
        <f t="shared" si="66"/>
        <v>0.83</v>
      </c>
      <c r="I85" s="274">
        <f t="shared" si="66"/>
        <v>0.83</v>
      </c>
      <c r="J85" s="274">
        <f t="shared" si="66"/>
        <v>0.83</v>
      </c>
      <c r="K85" s="274">
        <f t="shared" si="66"/>
        <v>0.83</v>
      </c>
      <c r="L85" s="274">
        <f t="shared" si="66"/>
        <v>0.83</v>
      </c>
      <c r="M85" s="274">
        <f t="shared" si="66"/>
        <v>0.83</v>
      </c>
      <c r="N85" s="274">
        <f t="shared" si="66"/>
        <v>0.83</v>
      </c>
      <c r="O85" s="274">
        <f t="shared" si="66"/>
        <v>0.83</v>
      </c>
      <c r="P85" s="274">
        <f t="shared" si="66"/>
        <v>0.83</v>
      </c>
      <c r="Q85" s="274">
        <f t="shared" si="66"/>
        <v>0.83</v>
      </c>
      <c r="R85" s="274">
        <f t="shared" si="66"/>
        <v>0.83</v>
      </c>
      <c r="S85" s="274">
        <f t="shared" si="66"/>
        <v>0.83</v>
      </c>
      <c r="T85" s="274">
        <f t="shared" si="66"/>
        <v>0.83</v>
      </c>
      <c r="U85" s="274">
        <f t="shared" si="66"/>
        <v>0.83</v>
      </c>
      <c r="V85" s="274">
        <f t="shared" si="66"/>
        <v>0.83</v>
      </c>
      <c r="W85" s="274">
        <f t="shared" si="66"/>
        <v>0.83</v>
      </c>
      <c r="X85" s="274">
        <f t="shared" si="66"/>
        <v>0.83</v>
      </c>
      <c r="Y85" s="274">
        <f t="shared" si="66"/>
        <v>0.83</v>
      </c>
      <c r="Z85" s="274">
        <f t="shared" si="66"/>
        <v>0.83</v>
      </c>
      <c r="AA85" s="274">
        <f t="shared" si="66"/>
        <v>0.83</v>
      </c>
    </row>
    <row r="86" spans="1:27" ht="15">
      <c r="A86" s="5" t="str">
        <f t="shared" si="57"/>
        <v>geoThermal</v>
      </c>
      <c r="B86" s="5" t="str">
        <f t="shared" si="58"/>
        <v>g10</v>
      </c>
      <c r="C86" s="5">
        <f>VLOOKUP(B86,days!$A:$F,5,0)</f>
        <v>5</v>
      </c>
      <c r="D86" s="274">
        <f>D77</f>
        <v>0.9</v>
      </c>
      <c r="E86" s="274">
        <f t="shared" ref="E86:AA86" si="67">D86</f>
        <v>0.9</v>
      </c>
      <c r="F86" s="274">
        <f t="shared" si="67"/>
        <v>0.9</v>
      </c>
      <c r="G86" s="274">
        <f t="shared" si="67"/>
        <v>0.9</v>
      </c>
      <c r="H86" s="274">
        <f t="shared" si="67"/>
        <v>0.9</v>
      </c>
      <c r="I86" s="274">
        <f t="shared" si="67"/>
        <v>0.9</v>
      </c>
      <c r="J86" s="274">
        <f t="shared" si="67"/>
        <v>0.9</v>
      </c>
      <c r="K86" s="274">
        <f t="shared" si="67"/>
        <v>0.9</v>
      </c>
      <c r="L86" s="274">
        <f t="shared" si="67"/>
        <v>0.9</v>
      </c>
      <c r="M86" s="274">
        <f t="shared" si="67"/>
        <v>0.9</v>
      </c>
      <c r="N86" s="274">
        <f t="shared" si="67"/>
        <v>0.9</v>
      </c>
      <c r="O86" s="274">
        <f t="shared" si="67"/>
        <v>0.9</v>
      </c>
      <c r="P86" s="274">
        <f t="shared" si="67"/>
        <v>0.9</v>
      </c>
      <c r="Q86" s="274">
        <f t="shared" si="67"/>
        <v>0.9</v>
      </c>
      <c r="R86" s="274">
        <f t="shared" si="67"/>
        <v>0.9</v>
      </c>
      <c r="S86" s="274">
        <f t="shared" si="67"/>
        <v>0.9</v>
      </c>
      <c r="T86" s="274">
        <f t="shared" si="67"/>
        <v>0.9</v>
      </c>
      <c r="U86" s="274">
        <f t="shared" si="67"/>
        <v>0.9</v>
      </c>
      <c r="V86" s="274">
        <f t="shared" si="67"/>
        <v>0.9</v>
      </c>
      <c r="W86" s="274">
        <f t="shared" si="67"/>
        <v>0.9</v>
      </c>
      <c r="X86" s="274">
        <f t="shared" si="67"/>
        <v>0.9</v>
      </c>
      <c r="Y86" s="274">
        <f t="shared" si="67"/>
        <v>0.9</v>
      </c>
      <c r="Z86" s="274">
        <f t="shared" si="67"/>
        <v>0.9</v>
      </c>
      <c r="AA86" s="274">
        <f t="shared" si="67"/>
        <v>0.9</v>
      </c>
    </row>
    <row r="87" spans="1:27" ht="15">
      <c r="A87" s="5" t="str">
        <f t="shared" si="57"/>
        <v>hydroRiver</v>
      </c>
      <c r="B87" s="5" t="str">
        <f t="shared" si="58"/>
        <v>g10</v>
      </c>
      <c r="C87" s="5">
        <f>VLOOKUP(B87,days!$A:$F,5,0)</f>
        <v>5</v>
      </c>
      <c r="D87" s="274">
        <f>VLOOKUP($C87,hydro_!F$2:H$13,2,0)</f>
        <v>0.55000000000000004</v>
      </c>
      <c r="E87" s="274">
        <f>D87</f>
        <v>0.55000000000000004</v>
      </c>
      <c r="F87" s="274">
        <f t="shared" ref="F87:AA87" si="68">E87</f>
        <v>0.55000000000000004</v>
      </c>
      <c r="G87" s="274">
        <f t="shared" si="68"/>
        <v>0.55000000000000004</v>
      </c>
      <c r="H87" s="274">
        <f t="shared" si="68"/>
        <v>0.55000000000000004</v>
      </c>
      <c r="I87" s="274">
        <f t="shared" si="68"/>
        <v>0.55000000000000004</v>
      </c>
      <c r="J87" s="274">
        <f t="shared" si="68"/>
        <v>0.55000000000000004</v>
      </c>
      <c r="K87" s="274">
        <f t="shared" si="68"/>
        <v>0.55000000000000004</v>
      </c>
      <c r="L87" s="274">
        <f t="shared" si="68"/>
        <v>0.55000000000000004</v>
      </c>
      <c r="M87" s="274">
        <f t="shared" si="68"/>
        <v>0.55000000000000004</v>
      </c>
      <c r="N87" s="274">
        <f t="shared" si="68"/>
        <v>0.55000000000000004</v>
      </c>
      <c r="O87" s="274">
        <f t="shared" si="68"/>
        <v>0.55000000000000004</v>
      </c>
      <c r="P87" s="274">
        <f t="shared" si="68"/>
        <v>0.55000000000000004</v>
      </c>
      <c r="Q87" s="274">
        <f t="shared" si="68"/>
        <v>0.55000000000000004</v>
      </c>
      <c r="R87" s="274">
        <f t="shared" si="68"/>
        <v>0.55000000000000004</v>
      </c>
      <c r="S87" s="274">
        <f t="shared" si="68"/>
        <v>0.55000000000000004</v>
      </c>
      <c r="T87" s="274">
        <f t="shared" si="68"/>
        <v>0.55000000000000004</v>
      </c>
      <c r="U87" s="274">
        <f t="shared" si="68"/>
        <v>0.55000000000000004</v>
      </c>
      <c r="V87" s="274">
        <f t="shared" si="68"/>
        <v>0.55000000000000004</v>
      </c>
      <c r="W87" s="274">
        <f t="shared" si="68"/>
        <v>0.55000000000000004</v>
      </c>
      <c r="X87" s="274">
        <f t="shared" si="68"/>
        <v>0.55000000000000004</v>
      </c>
      <c r="Y87" s="274">
        <f t="shared" si="68"/>
        <v>0.55000000000000004</v>
      </c>
      <c r="Z87" s="274">
        <f t="shared" si="68"/>
        <v>0.55000000000000004</v>
      </c>
      <c r="AA87" s="274">
        <f t="shared" si="68"/>
        <v>0.55000000000000004</v>
      </c>
    </row>
    <row r="88" spans="1:27" ht="15">
      <c r="A88" s="5" t="str">
        <f t="shared" si="57"/>
        <v>hydroDam</v>
      </c>
      <c r="B88" s="5" t="str">
        <f t="shared" si="58"/>
        <v>g10</v>
      </c>
      <c r="C88" s="5">
        <f>VLOOKUP(B88,days!$A:$F,5,0)</f>
        <v>5</v>
      </c>
      <c r="D88" s="274">
        <f>VLOOKUP($C88,hydro_!F$2:H$13,3,0)</f>
        <v>0.45</v>
      </c>
      <c r="E88" s="274">
        <f>D88</f>
        <v>0.45</v>
      </c>
      <c r="F88" s="274">
        <f t="shared" ref="F88:AA88" si="69">E88</f>
        <v>0.45</v>
      </c>
      <c r="G88" s="274">
        <f t="shared" si="69"/>
        <v>0.45</v>
      </c>
      <c r="H88" s="274">
        <f t="shared" si="69"/>
        <v>0.45</v>
      </c>
      <c r="I88" s="274">
        <f t="shared" si="69"/>
        <v>0.45</v>
      </c>
      <c r="J88" s="274">
        <f t="shared" si="69"/>
        <v>0.45</v>
      </c>
      <c r="K88" s="274">
        <f t="shared" si="69"/>
        <v>0.45</v>
      </c>
      <c r="L88" s="274">
        <f t="shared" si="69"/>
        <v>0.45</v>
      </c>
      <c r="M88" s="274">
        <f t="shared" si="69"/>
        <v>0.45</v>
      </c>
      <c r="N88" s="274">
        <f t="shared" si="69"/>
        <v>0.45</v>
      </c>
      <c r="O88" s="274">
        <f t="shared" si="69"/>
        <v>0.45</v>
      </c>
      <c r="P88" s="274">
        <f t="shared" si="69"/>
        <v>0.45</v>
      </c>
      <c r="Q88" s="274">
        <f t="shared" si="69"/>
        <v>0.45</v>
      </c>
      <c r="R88" s="274">
        <f t="shared" si="69"/>
        <v>0.45</v>
      </c>
      <c r="S88" s="274">
        <f t="shared" si="69"/>
        <v>0.45</v>
      </c>
      <c r="T88" s="274">
        <f t="shared" si="69"/>
        <v>0.45</v>
      </c>
      <c r="U88" s="274">
        <f t="shared" si="69"/>
        <v>0.45</v>
      </c>
      <c r="V88" s="274">
        <f t="shared" si="69"/>
        <v>0.45</v>
      </c>
      <c r="W88" s="274">
        <f t="shared" si="69"/>
        <v>0.45</v>
      </c>
      <c r="X88" s="274">
        <f t="shared" si="69"/>
        <v>0.45</v>
      </c>
      <c r="Y88" s="274">
        <f t="shared" si="69"/>
        <v>0.45</v>
      </c>
      <c r="Z88" s="274">
        <f t="shared" si="69"/>
        <v>0.45</v>
      </c>
      <c r="AA88" s="274">
        <f t="shared" si="69"/>
        <v>0.45</v>
      </c>
    </row>
    <row r="89" spans="1:27" ht="15">
      <c r="A89" s="5" t="str">
        <f t="shared" si="57"/>
        <v>wind</v>
      </c>
      <c r="B89" s="5" t="str">
        <f t="shared" si="58"/>
        <v>g10</v>
      </c>
      <c r="C89" s="5">
        <f>VLOOKUP(B89,days!$A:$F,5,0)</f>
        <v>5</v>
      </c>
      <c r="D89" s="274">
        <f>VLOOKUP($C89,wind_!$E$2:$AC$13,MID(D$1,2,LEN(D$1)-1)+2,0)</f>
        <v>0.29528676687760275</v>
      </c>
      <c r="E89" s="274">
        <f>VLOOKUP($C89,wind_!$E$2:$AC$13,MID(E$1,2,LEN(E$1)-1)+2,0)</f>
        <v>0.28699609294716094</v>
      </c>
      <c r="F89" s="274">
        <f>VLOOKUP($C89,wind_!$E$2:$AC$13,MID(F$1,2,LEN(F$1)-1)+2,0)</f>
        <v>0.28484966396290373</v>
      </c>
      <c r="G89" s="274">
        <f>VLOOKUP($C89,wind_!$E$2:$AC$13,MID(G$1,2,LEN(G$1)-1)+2,0)</f>
        <v>0.28627184905415992</v>
      </c>
      <c r="H89" s="274">
        <f>VLOOKUP($C89,wind_!$E$2:$AC$13,MID(H$1,2,LEN(H$1)-1)+2,0)</f>
        <v>0.28682494792846369</v>
      </c>
      <c r="I89" s="274">
        <f>VLOOKUP($C89,wind_!$E$2:$AC$13,MID(I$1,2,LEN(I$1)-1)+2,0)</f>
        <v>0.28970694871474756</v>
      </c>
      <c r="J89" s="274">
        <f>VLOOKUP($C89,wind_!$E$2:$AC$13,MID(J$1,2,LEN(J$1)-1)+2,0)</f>
        <v>0.29320653031901944</v>
      </c>
      <c r="K89" s="274">
        <f>VLOOKUP($C89,wind_!$E$2:$AC$13,MID(K$1,2,LEN(K$1)-1)+2,0)</f>
        <v>0.28478243879338733</v>
      </c>
      <c r="L89" s="274">
        <f>VLOOKUP($C89,wind_!$E$2:$AC$13,MID(L$1,2,LEN(L$1)-1)+2,0)</f>
        <v>0.27925235370121149</v>
      </c>
      <c r="M89" s="274">
        <f>VLOOKUP($C89,wind_!$E$2:$AC$13,MID(M$1,2,LEN(M$1)-1)+2,0)</f>
        <v>0.27445919588735584</v>
      </c>
      <c r="N89" s="274">
        <f>VLOOKUP($C89,wind_!$E$2:$AC$13,MID(N$1,2,LEN(N$1)-1)+2,0)</f>
        <v>0.27643596442218976</v>
      </c>
      <c r="O89" s="274">
        <f>VLOOKUP($C89,wind_!$E$2:$AC$13,MID(O$1,2,LEN(O$1)-1)+2,0)</f>
        <v>0.28540928203271526</v>
      </c>
      <c r="P89" s="274">
        <f>VLOOKUP($C89,wind_!$E$2:$AC$13,MID(P$1,2,LEN(P$1)-1)+2,0)</f>
        <v>0.2957888094781787</v>
      </c>
      <c r="Q89" s="274">
        <f>VLOOKUP($C89,wind_!$E$2:$AC$13,MID(Q$1,2,LEN(Q$1)-1)+2,0)</f>
        <v>0.3135635251226504</v>
      </c>
      <c r="R89" s="274">
        <f>VLOOKUP($C89,wind_!$E$2:$AC$13,MID(R$1,2,LEN(R$1)-1)+2,0)</f>
        <v>0.33057275166689959</v>
      </c>
      <c r="S89" s="274">
        <f>VLOOKUP($C89,wind_!$E$2:$AC$13,MID(S$1,2,LEN(S$1)-1)+2,0)</f>
        <v>0.35145554217949077</v>
      </c>
      <c r="T89" s="274">
        <f>VLOOKUP($C89,wind_!$E$2:$AC$13,MID(T$1,2,LEN(T$1)-1)+2,0)</f>
        <v>0.37019958474015552</v>
      </c>
      <c r="U89" s="274">
        <f>VLOOKUP($C89,wind_!$E$2:$AC$13,MID(U$1,2,LEN(U$1)-1)+2,0)</f>
        <v>0.37777511583271078</v>
      </c>
      <c r="V89" s="274">
        <f>VLOOKUP($C89,wind_!$E$2:$AC$13,MID(V$1,2,LEN(V$1)-1)+2,0)</f>
        <v>0.37027607233101206</v>
      </c>
      <c r="W89" s="274">
        <f>VLOOKUP($C89,wind_!$E$2:$AC$13,MID(W$1,2,LEN(W$1)-1)+2,0)</f>
        <v>0.35963635798365579</v>
      </c>
      <c r="X89" s="274">
        <f>VLOOKUP($C89,wind_!$E$2:$AC$13,MID(X$1,2,LEN(X$1)-1)+2,0)</f>
        <v>0.35749990143213045</v>
      </c>
      <c r="Y89" s="274">
        <f>VLOOKUP($C89,wind_!$E$2:$AC$13,MID(Y$1,2,LEN(Y$1)-1)+2,0)</f>
        <v>0.34860865468386176</v>
      </c>
      <c r="Z89" s="274">
        <f>VLOOKUP($C89,wind_!$E$2:$AC$13,MID(Z$1,2,LEN(Z$1)-1)+2,0)</f>
        <v>0.3291887135513365</v>
      </c>
      <c r="AA89" s="274">
        <f>VLOOKUP($C89,wind_!$E$2:$AC$13,MID(AA$1,2,LEN(AA$1)-1)+2,0)</f>
        <v>0.31251112687360311</v>
      </c>
    </row>
    <row r="90" spans="1:27" ht="15">
      <c r="A90" s="5" t="str">
        <f t="shared" si="57"/>
        <v>solar</v>
      </c>
      <c r="B90" s="5" t="str">
        <f t="shared" si="58"/>
        <v>g10</v>
      </c>
      <c r="C90" s="5">
        <f>VLOOKUP(B90,days!$A:$F,5,0)</f>
        <v>5</v>
      </c>
      <c r="D90" s="274">
        <f>VLOOKUP($C90,solar_!$E$2:$AC$13,MID(D$1,2,LEN(D$1)-1)+2,0)</f>
        <v>0</v>
      </c>
      <c r="E90" s="274">
        <f>VLOOKUP($C90,solar_!$E$2:$AC$13,MID(E$1,2,LEN(E$1)-1)+2,0)</f>
        <v>0</v>
      </c>
      <c r="F90" s="274">
        <f>VLOOKUP($C90,solar_!$E$2:$AC$13,MID(F$1,2,LEN(F$1)-1)+2,0)</f>
        <v>0</v>
      </c>
      <c r="G90" s="274">
        <f>VLOOKUP($C90,solar_!$E$2:$AC$13,MID(G$1,2,LEN(G$1)-1)+2,0)</f>
        <v>0</v>
      </c>
      <c r="H90" s="274">
        <f>VLOOKUP($C90,solar_!$E$2:$AC$13,MID(H$1,2,LEN(H$1)-1)+2,0)</f>
        <v>0</v>
      </c>
      <c r="I90" s="274">
        <f>VLOOKUP($C90,solar_!$E$2:$AC$13,MID(I$1,2,LEN(I$1)-1)+2,0)</f>
        <v>7.6298707815062464E-3</v>
      </c>
      <c r="J90" s="274">
        <f>VLOOKUP($C90,solar_!$E$2:$AC$13,MID(J$1,2,LEN(J$1)-1)+2,0)</f>
        <v>0.11178444116646467</v>
      </c>
      <c r="K90" s="274">
        <f>VLOOKUP($C90,solar_!$E$2:$AC$13,MID(K$1,2,LEN(K$1)-1)+2,0)</f>
        <v>0.35665115883293835</v>
      </c>
      <c r="L90" s="274">
        <f>VLOOKUP($C90,solar_!$E$2:$AC$13,MID(L$1,2,LEN(L$1)-1)+2,0)</f>
        <v>0.51244560882208212</v>
      </c>
      <c r="M90" s="274">
        <f>VLOOKUP($C90,solar_!$E$2:$AC$13,MID(M$1,2,LEN(M$1)-1)+2,0)</f>
        <v>0.55568770867609862</v>
      </c>
      <c r="N90" s="274">
        <f>VLOOKUP($C90,solar_!$E$2:$AC$13,MID(N$1,2,LEN(N$1)-1)+2,0)</f>
        <v>0.5967845539587523</v>
      </c>
      <c r="O90" s="274">
        <f>VLOOKUP($C90,solar_!$E$2:$AC$13,MID(O$1,2,LEN(O$1)-1)+2,0)</f>
        <v>0.60461192735314184</v>
      </c>
      <c r="P90" s="274">
        <f>VLOOKUP($C90,solar_!$E$2:$AC$13,MID(P$1,2,LEN(P$1)-1)+2,0)</f>
        <v>0.59848166569659766</v>
      </c>
      <c r="Q90" s="274">
        <f>VLOOKUP($C90,solar_!$E$2:$AC$13,MID(Q$1,2,LEN(Q$1)-1)+2,0)</f>
        <v>0.59623985429226911</v>
      </c>
      <c r="R90" s="274">
        <f>VLOOKUP($C90,solar_!$E$2:$AC$13,MID(R$1,2,LEN(R$1)-1)+2,0)</f>
        <v>0.5744792985513989</v>
      </c>
      <c r="S90" s="274">
        <f>VLOOKUP($C90,solar_!$E$2:$AC$13,MID(S$1,2,LEN(S$1)-1)+2,0)</f>
        <v>0.52190864869697529</v>
      </c>
      <c r="T90" s="274">
        <f>VLOOKUP($C90,solar_!$E$2:$AC$13,MID(T$1,2,LEN(T$1)-1)+2,0)</f>
        <v>0.44215019669813854</v>
      </c>
      <c r="U90" s="274">
        <f>VLOOKUP($C90,solar_!$E$2:$AC$13,MID(U$1,2,LEN(U$1)-1)+2,0)</f>
        <v>0.33009160309521951</v>
      </c>
      <c r="V90" s="274">
        <f>VLOOKUP($C90,solar_!$E$2:$AC$13,MID(V$1,2,LEN(V$1)-1)+2,0)</f>
        <v>0.13340611808589498</v>
      </c>
      <c r="W90" s="274">
        <f>VLOOKUP($C90,solar_!$E$2:$AC$13,MID(W$1,2,LEN(W$1)-1)+2,0)</f>
        <v>1.3929733888160812E-2</v>
      </c>
      <c r="X90" s="274">
        <f>VLOOKUP($C90,solar_!$E$2:$AC$13,MID(X$1,2,LEN(X$1)-1)+2,0)</f>
        <v>0</v>
      </c>
      <c r="Y90" s="274">
        <f>VLOOKUP($C90,solar_!$E$2:$AC$13,MID(Y$1,2,LEN(Y$1)-1)+2,0)</f>
        <v>0</v>
      </c>
      <c r="Z90" s="274">
        <f>VLOOKUP($C90,solar_!$E$2:$AC$13,MID(Z$1,2,LEN(Z$1)-1)+2,0)</f>
        <v>0</v>
      </c>
      <c r="AA90" s="274">
        <f>VLOOKUP($C90,solar_!$E$2:$AC$13,MID(AA$1,2,LEN(AA$1)-1)+2,0)</f>
        <v>0</v>
      </c>
    </row>
    <row r="91" spans="1:27" ht="15">
      <c r="A91" s="5" t="str">
        <f t="shared" si="57"/>
        <v>nuclear</v>
      </c>
      <c r="B91" s="5" t="str">
        <f t="shared" si="58"/>
        <v>g10</v>
      </c>
      <c r="C91" s="5">
        <f>VLOOKUP(B91,days!$A:$F,5,0)</f>
        <v>5</v>
      </c>
      <c r="D91" s="274">
        <f>D82</f>
        <v>0.9</v>
      </c>
      <c r="E91" s="274">
        <f>D91</f>
        <v>0.9</v>
      </c>
      <c r="F91" s="274">
        <f t="shared" ref="F91:AA91" si="70">E91</f>
        <v>0.9</v>
      </c>
      <c r="G91" s="274">
        <f t="shared" si="70"/>
        <v>0.9</v>
      </c>
      <c r="H91" s="274">
        <f t="shared" si="70"/>
        <v>0.9</v>
      </c>
      <c r="I91" s="274">
        <f t="shared" si="70"/>
        <v>0.9</v>
      </c>
      <c r="J91" s="274">
        <f t="shared" si="70"/>
        <v>0.9</v>
      </c>
      <c r="K91" s="274">
        <f t="shared" si="70"/>
        <v>0.9</v>
      </c>
      <c r="L91" s="274">
        <f t="shared" si="70"/>
        <v>0.9</v>
      </c>
      <c r="M91" s="274">
        <f t="shared" si="70"/>
        <v>0.9</v>
      </c>
      <c r="N91" s="274">
        <f t="shared" si="70"/>
        <v>0.9</v>
      </c>
      <c r="O91" s="274">
        <f t="shared" si="70"/>
        <v>0.9</v>
      </c>
      <c r="P91" s="274">
        <f t="shared" si="70"/>
        <v>0.9</v>
      </c>
      <c r="Q91" s="274">
        <f t="shared" si="70"/>
        <v>0.9</v>
      </c>
      <c r="R91" s="274">
        <f t="shared" si="70"/>
        <v>0.9</v>
      </c>
      <c r="S91" s="274">
        <f t="shared" si="70"/>
        <v>0.9</v>
      </c>
      <c r="T91" s="274">
        <f t="shared" si="70"/>
        <v>0.9</v>
      </c>
      <c r="U91" s="274">
        <f t="shared" si="70"/>
        <v>0.9</v>
      </c>
      <c r="V91" s="274">
        <f t="shared" si="70"/>
        <v>0.9</v>
      </c>
      <c r="W91" s="274">
        <f t="shared" si="70"/>
        <v>0.9</v>
      </c>
      <c r="X91" s="274">
        <f t="shared" si="70"/>
        <v>0.9</v>
      </c>
      <c r="Y91" s="274">
        <f t="shared" si="70"/>
        <v>0.9</v>
      </c>
      <c r="Z91" s="274">
        <f t="shared" si="70"/>
        <v>0.9</v>
      </c>
      <c r="AA91" s="274">
        <f t="shared" si="70"/>
        <v>0.9</v>
      </c>
    </row>
    <row r="92" spans="1:27" ht="15">
      <c r="A92" s="5" t="str">
        <f t="shared" si="57"/>
        <v>coal</v>
      </c>
      <c r="B92" s="5" t="str">
        <f t="shared" si="58"/>
        <v>g11</v>
      </c>
      <c r="C92" s="5">
        <f>VLOOKUP(B92,days!$A:$F,5,0)</f>
        <v>6</v>
      </c>
      <c r="D92" s="274">
        <f>D83</f>
        <v>0.8</v>
      </c>
      <c r="E92" s="274">
        <f>D92</f>
        <v>0.8</v>
      </c>
      <c r="F92" s="274">
        <f t="shared" ref="F92:AA92" si="71">E92</f>
        <v>0.8</v>
      </c>
      <c r="G92" s="274">
        <f t="shared" si="71"/>
        <v>0.8</v>
      </c>
      <c r="H92" s="274">
        <f t="shared" si="71"/>
        <v>0.8</v>
      </c>
      <c r="I92" s="274">
        <f t="shared" si="71"/>
        <v>0.8</v>
      </c>
      <c r="J92" s="274">
        <f t="shared" si="71"/>
        <v>0.8</v>
      </c>
      <c r="K92" s="274">
        <f t="shared" si="71"/>
        <v>0.8</v>
      </c>
      <c r="L92" s="274">
        <f t="shared" si="71"/>
        <v>0.8</v>
      </c>
      <c r="M92" s="274">
        <f t="shared" si="71"/>
        <v>0.8</v>
      </c>
      <c r="N92" s="274">
        <f t="shared" si="71"/>
        <v>0.8</v>
      </c>
      <c r="O92" s="274">
        <f t="shared" si="71"/>
        <v>0.8</v>
      </c>
      <c r="P92" s="274">
        <f t="shared" si="71"/>
        <v>0.8</v>
      </c>
      <c r="Q92" s="274">
        <f t="shared" si="71"/>
        <v>0.8</v>
      </c>
      <c r="R92" s="274">
        <f t="shared" si="71"/>
        <v>0.8</v>
      </c>
      <c r="S92" s="274">
        <f t="shared" si="71"/>
        <v>0.8</v>
      </c>
      <c r="T92" s="274">
        <f t="shared" si="71"/>
        <v>0.8</v>
      </c>
      <c r="U92" s="274">
        <f t="shared" si="71"/>
        <v>0.8</v>
      </c>
      <c r="V92" s="274">
        <f t="shared" si="71"/>
        <v>0.8</v>
      </c>
      <c r="W92" s="274">
        <f t="shared" si="71"/>
        <v>0.8</v>
      </c>
      <c r="X92" s="274">
        <f t="shared" si="71"/>
        <v>0.8</v>
      </c>
      <c r="Y92" s="274">
        <f t="shared" si="71"/>
        <v>0.8</v>
      </c>
      <c r="Z92" s="274">
        <f t="shared" si="71"/>
        <v>0.8</v>
      </c>
      <c r="AA92" s="274">
        <f t="shared" si="71"/>
        <v>0.8</v>
      </c>
    </row>
    <row r="93" spans="1:27" ht="15">
      <c r="A93" s="5" t="str">
        <f t="shared" si="57"/>
        <v>naturalGas</v>
      </c>
      <c r="B93" s="5" t="str">
        <f t="shared" si="58"/>
        <v>g11</v>
      </c>
      <c r="C93" s="5">
        <f>VLOOKUP(B93,days!$A:$F,5,0)</f>
        <v>6</v>
      </c>
      <c r="D93" s="274">
        <f>D84</f>
        <v>0.85</v>
      </c>
      <c r="E93" s="274">
        <f t="shared" ref="E93:AA93" si="72">D93</f>
        <v>0.85</v>
      </c>
      <c r="F93" s="274">
        <f t="shared" si="72"/>
        <v>0.85</v>
      </c>
      <c r="G93" s="274">
        <f t="shared" si="72"/>
        <v>0.85</v>
      </c>
      <c r="H93" s="274">
        <f t="shared" si="72"/>
        <v>0.85</v>
      </c>
      <c r="I93" s="274">
        <f t="shared" si="72"/>
        <v>0.85</v>
      </c>
      <c r="J93" s="274">
        <f t="shared" si="72"/>
        <v>0.85</v>
      </c>
      <c r="K93" s="274">
        <f t="shared" si="72"/>
        <v>0.85</v>
      </c>
      <c r="L93" s="274">
        <f t="shared" si="72"/>
        <v>0.85</v>
      </c>
      <c r="M93" s="274">
        <f t="shared" si="72"/>
        <v>0.85</v>
      </c>
      <c r="N93" s="274">
        <f t="shared" si="72"/>
        <v>0.85</v>
      </c>
      <c r="O93" s="274">
        <f t="shared" si="72"/>
        <v>0.85</v>
      </c>
      <c r="P93" s="274">
        <f t="shared" si="72"/>
        <v>0.85</v>
      </c>
      <c r="Q93" s="274">
        <f t="shared" si="72"/>
        <v>0.85</v>
      </c>
      <c r="R93" s="274">
        <f t="shared" si="72"/>
        <v>0.85</v>
      </c>
      <c r="S93" s="274">
        <f t="shared" si="72"/>
        <v>0.85</v>
      </c>
      <c r="T93" s="274">
        <f t="shared" si="72"/>
        <v>0.85</v>
      </c>
      <c r="U93" s="274">
        <f t="shared" si="72"/>
        <v>0.85</v>
      </c>
      <c r="V93" s="274">
        <f t="shared" si="72"/>
        <v>0.85</v>
      </c>
      <c r="W93" s="274">
        <f t="shared" si="72"/>
        <v>0.85</v>
      </c>
      <c r="X93" s="274">
        <f t="shared" si="72"/>
        <v>0.85</v>
      </c>
      <c r="Y93" s="274">
        <f t="shared" si="72"/>
        <v>0.85</v>
      </c>
      <c r="Z93" s="274">
        <f t="shared" si="72"/>
        <v>0.85</v>
      </c>
      <c r="AA93" s="274">
        <f t="shared" si="72"/>
        <v>0.85</v>
      </c>
    </row>
    <row r="94" spans="1:27" ht="15">
      <c r="A94" s="5" t="str">
        <f t="shared" si="57"/>
        <v>bioMass</v>
      </c>
      <c r="B94" s="5" t="str">
        <f t="shared" si="58"/>
        <v>g11</v>
      </c>
      <c r="C94" s="5">
        <f>VLOOKUP(B94,days!$A:$F,5,0)</f>
        <v>6</v>
      </c>
      <c r="D94" s="274">
        <f>D85</f>
        <v>0.83</v>
      </c>
      <c r="E94" s="274">
        <f t="shared" ref="E94:AA94" si="73">D94</f>
        <v>0.83</v>
      </c>
      <c r="F94" s="274">
        <f t="shared" si="73"/>
        <v>0.83</v>
      </c>
      <c r="G94" s="274">
        <f t="shared" si="73"/>
        <v>0.83</v>
      </c>
      <c r="H94" s="274">
        <f t="shared" si="73"/>
        <v>0.83</v>
      </c>
      <c r="I94" s="274">
        <f t="shared" si="73"/>
        <v>0.83</v>
      </c>
      <c r="J94" s="274">
        <f t="shared" si="73"/>
        <v>0.83</v>
      </c>
      <c r="K94" s="274">
        <f t="shared" si="73"/>
        <v>0.83</v>
      </c>
      <c r="L94" s="274">
        <f t="shared" si="73"/>
        <v>0.83</v>
      </c>
      <c r="M94" s="274">
        <f t="shared" si="73"/>
        <v>0.83</v>
      </c>
      <c r="N94" s="274">
        <f t="shared" si="73"/>
        <v>0.83</v>
      </c>
      <c r="O94" s="274">
        <f t="shared" si="73"/>
        <v>0.83</v>
      </c>
      <c r="P94" s="274">
        <f t="shared" si="73"/>
        <v>0.83</v>
      </c>
      <c r="Q94" s="274">
        <f t="shared" si="73"/>
        <v>0.83</v>
      </c>
      <c r="R94" s="274">
        <f t="shared" si="73"/>
        <v>0.83</v>
      </c>
      <c r="S94" s="274">
        <f t="shared" si="73"/>
        <v>0.83</v>
      </c>
      <c r="T94" s="274">
        <f t="shared" si="73"/>
        <v>0.83</v>
      </c>
      <c r="U94" s="274">
        <f t="shared" si="73"/>
        <v>0.83</v>
      </c>
      <c r="V94" s="274">
        <f t="shared" si="73"/>
        <v>0.83</v>
      </c>
      <c r="W94" s="274">
        <f t="shared" si="73"/>
        <v>0.83</v>
      </c>
      <c r="X94" s="274">
        <f t="shared" si="73"/>
        <v>0.83</v>
      </c>
      <c r="Y94" s="274">
        <f t="shared" si="73"/>
        <v>0.83</v>
      </c>
      <c r="Z94" s="274">
        <f t="shared" si="73"/>
        <v>0.83</v>
      </c>
      <c r="AA94" s="274">
        <f t="shared" si="73"/>
        <v>0.83</v>
      </c>
    </row>
    <row r="95" spans="1:27" ht="15">
      <c r="A95" s="5" t="str">
        <f t="shared" si="57"/>
        <v>geoThermal</v>
      </c>
      <c r="B95" s="5" t="str">
        <f t="shared" si="58"/>
        <v>g11</v>
      </c>
      <c r="C95" s="5">
        <f>VLOOKUP(B95,days!$A:$F,5,0)</f>
        <v>6</v>
      </c>
      <c r="D95" s="274">
        <f>D86</f>
        <v>0.9</v>
      </c>
      <c r="E95" s="274">
        <f t="shared" ref="E95:AA95" si="74">D95</f>
        <v>0.9</v>
      </c>
      <c r="F95" s="274">
        <f t="shared" si="74"/>
        <v>0.9</v>
      </c>
      <c r="G95" s="274">
        <f t="shared" si="74"/>
        <v>0.9</v>
      </c>
      <c r="H95" s="274">
        <f t="shared" si="74"/>
        <v>0.9</v>
      </c>
      <c r="I95" s="274">
        <f t="shared" si="74"/>
        <v>0.9</v>
      </c>
      <c r="J95" s="274">
        <f t="shared" si="74"/>
        <v>0.9</v>
      </c>
      <c r="K95" s="274">
        <f t="shared" si="74"/>
        <v>0.9</v>
      </c>
      <c r="L95" s="274">
        <f t="shared" si="74"/>
        <v>0.9</v>
      </c>
      <c r="M95" s="274">
        <f t="shared" si="74"/>
        <v>0.9</v>
      </c>
      <c r="N95" s="274">
        <f t="shared" si="74"/>
        <v>0.9</v>
      </c>
      <c r="O95" s="274">
        <f t="shared" si="74"/>
        <v>0.9</v>
      </c>
      <c r="P95" s="274">
        <f t="shared" si="74"/>
        <v>0.9</v>
      </c>
      <c r="Q95" s="274">
        <f t="shared" si="74"/>
        <v>0.9</v>
      </c>
      <c r="R95" s="274">
        <f t="shared" si="74"/>
        <v>0.9</v>
      </c>
      <c r="S95" s="274">
        <f t="shared" si="74"/>
        <v>0.9</v>
      </c>
      <c r="T95" s="274">
        <f t="shared" si="74"/>
        <v>0.9</v>
      </c>
      <c r="U95" s="274">
        <f t="shared" si="74"/>
        <v>0.9</v>
      </c>
      <c r="V95" s="274">
        <f t="shared" si="74"/>
        <v>0.9</v>
      </c>
      <c r="W95" s="274">
        <f t="shared" si="74"/>
        <v>0.9</v>
      </c>
      <c r="X95" s="274">
        <f t="shared" si="74"/>
        <v>0.9</v>
      </c>
      <c r="Y95" s="274">
        <f t="shared" si="74"/>
        <v>0.9</v>
      </c>
      <c r="Z95" s="274">
        <f t="shared" si="74"/>
        <v>0.9</v>
      </c>
      <c r="AA95" s="274">
        <f t="shared" si="74"/>
        <v>0.9</v>
      </c>
    </row>
    <row r="96" spans="1:27" ht="15">
      <c r="A96" s="5" t="str">
        <f t="shared" si="57"/>
        <v>hydroRiver</v>
      </c>
      <c r="B96" s="5" t="str">
        <f t="shared" si="58"/>
        <v>g11</v>
      </c>
      <c r="C96" s="5">
        <f>VLOOKUP(B96,days!$A:$F,5,0)</f>
        <v>6</v>
      </c>
      <c r="D96" s="274">
        <f>VLOOKUP($C96,hydro_!F$2:H$13,2,0)</f>
        <v>0.45</v>
      </c>
      <c r="E96" s="274">
        <f>D96</f>
        <v>0.45</v>
      </c>
      <c r="F96" s="274">
        <f t="shared" ref="F96:AA96" si="75">E96</f>
        <v>0.45</v>
      </c>
      <c r="G96" s="274">
        <f t="shared" si="75"/>
        <v>0.45</v>
      </c>
      <c r="H96" s="274">
        <f t="shared" si="75"/>
        <v>0.45</v>
      </c>
      <c r="I96" s="274">
        <f t="shared" si="75"/>
        <v>0.45</v>
      </c>
      <c r="J96" s="274">
        <f t="shared" si="75"/>
        <v>0.45</v>
      </c>
      <c r="K96" s="274">
        <f t="shared" si="75"/>
        <v>0.45</v>
      </c>
      <c r="L96" s="274">
        <f t="shared" si="75"/>
        <v>0.45</v>
      </c>
      <c r="M96" s="274">
        <f t="shared" si="75"/>
        <v>0.45</v>
      </c>
      <c r="N96" s="274">
        <f t="shared" si="75"/>
        <v>0.45</v>
      </c>
      <c r="O96" s="274">
        <f t="shared" si="75"/>
        <v>0.45</v>
      </c>
      <c r="P96" s="274">
        <f t="shared" si="75"/>
        <v>0.45</v>
      </c>
      <c r="Q96" s="274">
        <f t="shared" si="75"/>
        <v>0.45</v>
      </c>
      <c r="R96" s="274">
        <f t="shared" si="75"/>
        <v>0.45</v>
      </c>
      <c r="S96" s="274">
        <f t="shared" si="75"/>
        <v>0.45</v>
      </c>
      <c r="T96" s="274">
        <f t="shared" si="75"/>
        <v>0.45</v>
      </c>
      <c r="U96" s="274">
        <f t="shared" si="75"/>
        <v>0.45</v>
      </c>
      <c r="V96" s="274">
        <f t="shared" si="75"/>
        <v>0.45</v>
      </c>
      <c r="W96" s="274">
        <f t="shared" si="75"/>
        <v>0.45</v>
      </c>
      <c r="X96" s="274">
        <f t="shared" si="75"/>
        <v>0.45</v>
      </c>
      <c r="Y96" s="274">
        <f t="shared" si="75"/>
        <v>0.45</v>
      </c>
      <c r="Z96" s="274">
        <f t="shared" si="75"/>
        <v>0.45</v>
      </c>
      <c r="AA96" s="274">
        <f t="shared" si="75"/>
        <v>0.45</v>
      </c>
    </row>
    <row r="97" spans="1:27" ht="15">
      <c r="A97" s="5" t="str">
        <f t="shared" si="57"/>
        <v>hydroDam</v>
      </c>
      <c r="B97" s="5" t="str">
        <f t="shared" si="58"/>
        <v>g11</v>
      </c>
      <c r="C97" s="5">
        <f>VLOOKUP(B97,days!$A:$F,5,0)</f>
        <v>6</v>
      </c>
      <c r="D97" s="274">
        <f>VLOOKUP($C97,hydro_!F$2:H$13,3,0)</f>
        <v>0.35</v>
      </c>
      <c r="E97" s="274">
        <f>D97</f>
        <v>0.35</v>
      </c>
      <c r="F97" s="274">
        <f t="shared" ref="F97:AA97" si="76">E97</f>
        <v>0.35</v>
      </c>
      <c r="G97" s="274">
        <f t="shared" si="76"/>
        <v>0.35</v>
      </c>
      <c r="H97" s="274">
        <f t="shared" si="76"/>
        <v>0.35</v>
      </c>
      <c r="I97" s="274">
        <f t="shared" si="76"/>
        <v>0.35</v>
      </c>
      <c r="J97" s="274">
        <f t="shared" si="76"/>
        <v>0.35</v>
      </c>
      <c r="K97" s="274">
        <f t="shared" si="76"/>
        <v>0.35</v>
      </c>
      <c r="L97" s="274">
        <f t="shared" si="76"/>
        <v>0.35</v>
      </c>
      <c r="M97" s="274">
        <f t="shared" si="76"/>
        <v>0.35</v>
      </c>
      <c r="N97" s="274">
        <f t="shared" si="76"/>
        <v>0.35</v>
      </c>
      <c r="O97" s="274">
        <f t="shared" si="76"/>
        <v>0.35</v>
      </c>
      <c r="P97" s="274">
        <f t="shared" si="76"/>
        <v>0.35</v>
      </c>
      <c r="Q97" s="274">
        <f t="shared" si="76"/>
        <v>0.35</v>
      </c>
      <c r="R97" s="274">
        <f t="shared" si="76"/>
        <v>0.35</v>
      </c>
      <c r="S97" s="274">
        <f t="shared" si="76"/>
        <v>0.35</v>
      </c>
      <c r="T97" s="274">
        <f t="shared" si="76"/>
        <v>0.35</v>
      </c>
      <c r="U97" s="274">
        <f t="shared" si="76"/>
        <v>0.35</v>
      </c>
      <c r="V97" s="274">
        <f t="shared" si="76"/>
        <v>0.35</v>
      </c>
      <c r="W97" s="274">
        <f t="shared" si="76"/>
        <v>0.35</v>
      </c>
      <c r="X97" s="274">
        <f t="shared" si="76"/>
        <v>0.35</v>
      </c>
      <c r="Y97" s="274">
        <f t="shared" si="76"/>
        <v>0.35</v>
      </c>
      <c r="Z97" s="274">
        <f t="shared" si="76"/>
        <v>0.35</v>
      </c>
      <c r="AA97" s="274">
        <f t="shared" si="76"/>
        <v>0.35</v>
      </c>
    </row>
    <row r="98" spans="1:27" ht="15">
      <c r="A98" s="5" t="str">
        <f t="shared" si="57"/>
        <v>wind</v>
      </c>
      <c r="B98" s="5" t="str">
        <f t="shared" si="58"/>
        <v>g11</v>
      </c>
      <c r="C98" s="5">
        <f>VLOOKUP(B98,days!$A:$F,5,0)</f>
        <v>6</v>
      </c>
      <c r="D98" s="274">
        <f>VLOOKUP($C98,wind_!$E$2:$AC$13,MID(D$1,2,LEN(D$1)-1)+2,0)</f>
        <v>0.30532000240328094</v>
      </c>
      <c r="E98" s="274">
        <f>VLOOKUP($C98,wind_!$E$2:$AC$13,MID(E$1,2,LEN(E$1)-1)+2,0)</f>
        <v>0.2902625971754132</v>
      </c>
      <c r="F98" s="274">
        <f>VLOOKUP($C98,wind_!$E$2:$AC$13,MID(F$1,2,LEN(F$1)-1)+2,0)</f>
        <v>0.28065782125151217</v>
      </c>
      <c r="G98" s="274">
        <f>VLOOKUP($C98,wind_!$E$2:$AC$13,MID(G$1,2,LEN(G$1)-1)+2,0)</f>
        <v>0.27792427739262943</v>
      </c>
      <c r="H98" s="274">
        <f>VLOOKUP($C98,wind_!$E$2:$AC$13,MID(H$1,2,LEN(H$1)-1)+2,0)</f>
        <v>0.27743198131206981</v>
      </c>
      <c r="I98" s="274">
        <f>VLOOKUP($C98,wind_!$E$2:$AC$13,MID(I$1,2,LEN(I$1)-1)+2,0)</f>
        <v>0.27856512722032517</v>
      </c>
      <c r="J98" s="274">
        <f>VLOOKUP($C98,wind_!$E$2:$AC$13,MID(J$1,2,LEN(J$1)-1)+2,0)</f>
        <v>0.27615957635126326</v>
      </c>
      <c r="K98" s="274">
        <f>VLOOKUP($C98,wind_!$E$2:$AC$13,MID(K$1,2,LEN(K$1)-1)+2,0)</f>
        <v>0.25603678848722977</v>
      </c>
      <c r="L98" s="274">
        <f>VLOOKUP($C98,wind_!$E$2:$AC$13,MID(L$1,2,LEN(L$1)-1)+2,0)</f>
        <v>0.24320601125766092</v>
      </c>
      <c r="M98" s="274">
        <f>VLOOKUP($C98,wind_!$E$2:$AC$13,MID(M$1,2,LEN(M$1)-1)+2,0)</f>
        <v>0.2373241155207898</v>
      </c>
      <c r="N98" s="274">
        <f>VLOOKUP($C98,wind_!$E$2:$AC$13,MID(N$1,2,LEN(N$1)-1)+2,0)</f>
        <v>0.24422319939631812</v>
      </c>
      <c r="O98" s="274">
        <f>VLOOKUP($C98,wind_!$E$2:$AC$13,MID(O$1,2,LEN(O$1)-1)+2,0)</f>
        <v>0.25492526565318263</v>
      </c>
      <c r="P98" s="274">
        <f>VLOOKUP($C98,wind_!$E$2:$AC$13,MID(P$1,2,LEN(P$1)-1)+2,0)</f>
        <v>0.2692153744791031</v>
      </c>
      <c r="Q98" s="274">
        <f>VLOOKUP($C98,wind_!$E$2:$AC$13,MID(Q$1,2,LEN(Q$1)-1)+2,0)</f>
        <v>0.28732563505274594</v>
      </c>
      <c r="R98" s="274">
        <f>VLOOKUP($C98,wind_!$E$2:$AC$13,MID(R$1,2,LEN(R$1)-1)+2,0)</f>
        <v>0.31316992062556731</v>
      </c>
      <c r="S98" s="274">
        <f>VLOOKUP($C98,wind_!$E$2:$AC$13,MID(S$1,2,LEN(S$1)-1)+2,0)</f>
        <v>0.33894807831920504</v>
      </c>
      <c r="T98" s="274">
        <f>VLOOKUP($C98,wind_!$E$2:$AC$13,MID(T$1,2,LEN(T$1)-1)+2,0)</f>
        <v>0.35955641715557479</v>
      </c>
      <c r="U98" s="274">
        <f>VLOOKUP($C98,wind_!$E$2:$AC$13,MID(U$1,2,LEN(U$1)-1)+2,0)</f>
        <v>0.37380728171546918</v>
      </c>
      <c r="V98" s="274">
        <f>VLOOKUP($C98,wind_!$E$2:$AC$13,MID(V$1,2,LEN(V$1)-1)+2,0)</f>
        <v>0.3763816216563371</v>
      </c>
      <c r="W98" s="274">
        <f>VLOOKUP($C98,wind_!$E$2:$AC$13,MID(W$1,2,LEN(W$1)-1)+2,0)</f>
        <v>0.36501346789411848</v>
      </c>
      <c r="X98" s="274">
        <f>VLOOKUP($C98,wind_!$E$2:$AC$13,MID(X$1,2,LEN(X$1)-1)+2,0)</f>
        <v>0.36531712685714357</v>
      </c>
      <c r="Y98" s="274">
        <f>VLOOKUP($C98,wind_!$E$2:$AC$13,MID(Y$1,2,LEN(Y$1)-1)+2,0)</f>
        <v>0.35908209727252871</v>
      </c>
      <c r="Z98" s="274">
        <f>VLOOKUP($C98,wind_!$E$2:$AC$13,MID(Z$1,2,LEN(Z$1)-1)+2,0)</f>
        <v>0.34115782741032319</v>
      </c>
      <c r="AA98" s="274">
        <f>VLOOKUP($C98,wind_!$E$2:$AC$13,MID(AA$1,2,LEN(AA$1)-1)+2,0)</f>
        <v>0.31901308846833376</v>
      </c>
    </row>
    <row r="99" spans="1:27" ht="15">
      <c r="A99" s="5" t="str">
        <f t="shared" si="57"/>
        <v>solar</v>
      </c>
      <c r="B99" s="5" t="str">
        <f t="shared" si="58"/>
        <v>g11</v>
      </c>
      <c r="C99" s="5">
        <f>VLOOKUP(B99,days!$A:$F,5,0)</f>
        <v>6</v>
      </c>
      <c r="D99" s="274">
        <f>VLOOKUP($C99,solar_!$E$2:$AC$13,MID(D$1,2,LEN(D$1)-1)+2,0)</f>
        <v>0</v>
      </c>
      <c r="E99" s="274">
        <f>VLOOKUP($C99,solar_!$E$2:$AC$13,MID(E$1,2,LEN(E$1)-1)+2,0)</f>
        <v>0</v>
      </c>
      <c r="F99" s="274">
        <f>VLOOKUP($C99,solar_!$E$2:$AC$13,MID(F$1,2,LEN(F$1)-1)+2,0)</f>
        <v>0</v>
      </c>
      <c r="G99" s="274">
        <f>VLOOKUP($C99,solar_!$E$2:$AC$13,MID(G$1,2,LEN(G$1)-1)+2,0)</f>
        <v>0</v>
      </c>
      <c r="H99" s="274">
        <f>VLOOKUP($C99,solar_!$E$2:$AC$13,MID(H$1,2,LEN(H$1)-1)+2,0)</f>
        <v>0</v>
      </c>
      <c r="I99" s="274">
        <f>VLOOKUP($C99,solar_!$E$2:$AC$13,MID(I$1,2,LEN(I$1)-1)+2,0)</f>
        <v>1.246821455282586E-2</v>
      </c>
      <c r="J99" s="274">
        <f>VLOOKUP($C99,solar_!$E$2:$AC$13,MID(J$1,2,LEN(J$1)-1)+2,0)</f>
        <v>0.13037633395540496</v>
      </c>
      <c r="K99" s="274">
        <f>VLOOKUP($C99,solar_!$E$2:$AC$13,MID(K$1,2,LEN(K$1)-1)+2,0)</f>
        <v>0.36648522147346219</v>
      </c>
      <c r="L99" s="274">
        <f>VLOOKUP($C99,solar_!$E$2:$AC$13,MID(L$1,2,LEN(L$1)-1)+2,0)</f>
        <v>0.50393653791703508</v>
      </c>
      <c r="M99" s="274">
        <f>VLOOKUP($C99,solar_!$E$2:$AC$13,MID(M$1,2,LEN(M$1)-1)+2,0)</f>
        <v>0.57607844272333009</v>
      </c>
      <c r="N99" s="274">
        <f>VLOOKUP($C99,solar_!$E$2:$AC$13,MID(N$1,2,LEN(N$1)-1)+2,0)</f>
        <v>0.62058267832253344</v>
      </c>
      <c r="O99" s="274">
        <f>VLOOKUP($C99,solar_!$E$2:$AC$13,MID(O$1,2,LEN(O$1)-1)+2,0)</f>
        <v>0.62292872721699444</v>
      </c>
      <c r="P99" s="274">
        <f>VLOOKUP($C99,solar_!$E$2:$AC$13,MID(P$1,2,LEN(P$1)-1)+2,0)</f>
        <v>0.62555817668613267</v>
      </c>
      <c r="Q99" s="274">
        <f>VLOOKUP($C99,solar_!$E$2:$AC$13,MID(Q$1,2,LEN(Q$1)-1)+2,0)</f>
        <v>0.6110923642772893</v>
      </c>
      <c r="R99" s="274">
        <f>VLOOKUP($C99,solar_!$E$2:$AC$13,MID(R$1,2,LEN(R$1)-1)+2,0)</f>
        <v>0.57919396806750822</v>
      </c>
      <c r="S99" s="274">
        <f>VLOOKUP($C99,solar_!$E$2:$AC$13,MID(S$1,2,LEN(S$1)-1)+2,0)</f>
        <v>0.55471242196390957</v>
      </c>
      <c r="T99" s="274">
        <f>VLOOKUP($C99,solar_!$E$2:$AC$13,MID(T$1,2,LEN(T$1)-1)+2,0)</f>
        <v>0.49987237303859605</v>
      </c>
      <c r="U99" s="274">
        <f>VLOOKUP($C99,solar_!$E$2:$AC$13,MID(U$1,2,LEN(U$1)-1)+2,0)</f>
        <v>0.40874560794296566</v>
      </c>
      <c r="V99" s="274">
        <f>VLOOKUP($C99,solar_!$E$2:$AC$13,MID(V$1,2,LEN(V$1)-1)+2,0)</f>
        <v>0.20832904777931063</v>
      </c>
      <c r="W99" s="274">
        <f>VLOOKUP($C99,solar_!$E$2:$AC$13,MID(W$1,2,LEN(W$1)-1)+2,0)</f>
        <v>3.7612334898215749E-2</v>
      </c>
      <c r="X99" s="274">
        <f>VLOOKUP($C99,solar_!$E$2:$AC$13,MID(X$1,2,LEN(X$1)-1)+2,0)</f>
        <v>2.1000000000000001E-2</v>
      </c>
      <c r="Y99" s="274">
        <f>VLOOKUP($C99,solar_!$E$2:$AC$13,MID(Y$1,2,LEN(Y$1)-1)+2,0)</f>
        <v>0</v>
      </c>
      <c r="Z99" s="274">
        <f>VLOOKUP($C99,solar_!$E$2:$AC$13,MID(Z$1,2,LEN(Z$1)-1)+2,0)</f>
        <v>0</v>
      </c>
      <c r="AA99" s="274">
        <f>VLOOKUP($C99,solar_!$E$2:$AC$13,MID(AA$1,2,LEN(AA$1)-1)+2,0)</f>
        <v>0</v>
      </c>
    </row>
    <row r="100" spans="1:27" ht="15">
      <c r="A100" s="5" t="str">
        <f t="shared" si="57"/>
        <v>nuclear</v>
      </c>
      <c r="B100" s="5" t="str">
        <f t="shared" si="58"/>
        <v>g11</v>
      </c>
      <c r="C100" s="5">
        <f>VLOOKUP(B100,days!$A:$F,5,0)</f>
        <v>6</v>
      </c>
      <c r="D100" s="274">
        <f>D91</f>
        <v>0.9</v>
      </c>
      <c r="E100" s="274">
        <f>D100</f>
        <v>0.9</v>
      </c>
      <c r="F100" s="274">
        <f t="shared" ref="F100:AA100" si="77">E100</f>
        <v>0.9</v>
      </c>
      <c r="G100" s="274">
        <f t="shared" si="77"/>
        <v>0.9</v>
      </c>
      <c r="H100" s="274">
        <f t="shared" si="77"/>
        <v>0.9</v>
      </c>
      <c r="I100" s="274">
        <f t="shared" si="77"/>
        <v>0.9</v>
      </c>
      <c r="J100" s="274">
        <f t="shared" si="77"/>
        <v>0.9</v>
      </c>
      <c r="K100" s="274">
        <f t="shared" si="77"/>
        <v>0.9</v>
      </c>
      <c r="L100" s="274">
        <f t="shared" si="77"/>
        <v>0.9</v>
      </c>
      <c r="M100" s="274">
        <f t="shared" si="77"/>
        <v>0.9</v>
      </c>
      <c r="N100" s="274">
        <f t="shared" si="77"/>
        <v>0.9</v>
      </c>
      <c r="O100" s="274">
        <f t="shared" si="77"/>
        <v>0.9</v>
      </c>
      <c r="P100" s="274">
        <f t="shared" si="77"/>
        <v>0.9</v>
      </c>
      <c r="Q100" s="274">
        <f t="shared" si="77"/>
        <v>0.9</v>
      </c>
      <c r="R100" s="274">
        <f t="shared" si="77"/>
        <v>0.9</v>
      </c>
      <c r="S100" s="274">
        <f t="shared" si="77"/>
        <v>0.9</v>
      </c>
      <c r="T100" s="274">
        <f t="shared" si="77"/>
        <v>0.9</v>
      </c>
      <c r="U100" s="274">
        <f t="shared" si="77"/>
        <v>0.9</v>
      </c>
      <c r="V100" s="274">
        <f t="shared" si="77"/>
        <v>0.9</v>
      </c>
      <c r="W100" s="274">
        <f t="shared" si="77"/>
        <v>0.9</v>
      </c>
      <c r="X100" s="274">
        <f t="shared" si="77"/>
        <v>0.9</v>
      </c>
      <c r="Y100" s="274">
        <f t="shared" si="77"/>
        <v>0.9</v>
      </c>
      <c r="Z100" s="274">
        <f t="shared" si="77"/>
        <v>0.9</v>
      </c>
      <c r="AA100" s="274">
        <f t="shared" si="77"/>
        <v>0.9</v>
      </c>
    </row>
    <row r="101" spans="1:27" ht="15">
      <c r="A101" s="5" t="str">
        <f t="shared" si="57"/>
        <v>coal</v>
      </c>
      <c r="B101" s="5" t="str">
        <f t="shared" si="58"/>
        <v>g12</v>
      </c>
      <c r="C101" s="5">
        <f>VLOOKUP(B101,days!$A:$F,5,0)</f>
        <v>6</v>
      </c>
      <c r="D101" s="274">
        <f>D92</f>
        <v>0.8</v>
      </c>
      <c r="E101" s="274">
        <f>D101</f>
        <v>0.8</v>
      </c>
      <c r="F101" s="274">
        <f t="shared" ref="F101:AA101" si="78">E101</f>
        <v>0.8</v>
      </c>
      <c r="G101" s="274">
        <f t="shared" si="78"/>
        <v>0.8</v>
      </c>
      <c r="H101" s="274">
        <f t="shared" si="78"/>
        <v>0.8</v>
      </c>
      <c r="I101" s="274">
        <f t="shared" si="78"/>
        <v>0.8</v>
      </c>
      <c r="J101" s="274">
        <f t="shared" si="78"/>
        <v>0.8</v>
      </c>
      <c r="K101" s="274">
        <f t="shared" si="78"/>
        <v>0.8</v>
      </c>
      <c r="L101" s="274">
        <f t="shared" si="78"/>
        <v>0.8</v>
      </c>
      <c r="M101" s="274">
        <f t="shared" si="78"/>
        <v>0.8</v>
      </c>
      <c r="N101" s="274">
        <f t="shared" si="78"/>
        <v>0.8</v>
      </c>
      <c r="O101" s="274">
        <f t="shared" si="78"/>
        <v>0.8</v>
      </c>
      <c r="P101" s="274">
        <f t="shared" si="78"/>
        <v>0.8</v>
      </c>
      <c r="Q101" s="274">
        <f t="shared" si="78"/>
        <v>0.8</v>
      </c>
      <c r="R101" s="274">
        <f t="shared" si="78"/>
        <v>0.8</v>
      </c>
      <c r="S101" s="274">
        <f t="shared" si="78"/>
        <v>0.8</v>
      </c>
      <c r="T101" s="274">
        <f t="shared" si="78"/>
        <v>0.8</v>
      </c>
      <c r="U101" s="274">
        <f t="shared" si="78"/>
        <v>0.8</v>
      </c>
      <c r="V101" s="274">
        <f t="shared" si="78"/>
        <v>0.8</v>
      </c>
      <c r="W101" s="274">
        <f t="shared" si="78"/>
        <v>0.8</v>
      </c>
      <c r="X101" s="274">
        <f t="shared" si="78"/>
        <v>0.8</v>
      </c>
      <c r="Y101" s="274">
        <f t="shared" si="78"/>
        <v>0.8</v>
      </c>
      <c r="Z101" s="274">
        <f t="shared" si="78"/>
        <v>0.8</v>
      </c>
      <c r="AA101" s="274">
        <f t="shared" si="78"/>
        <v>0.8</v>
      </c>
    </row>
    <row r="102" spans="1:27" ht="15">
      <c r="A102" s="5" t="str">
        <f t="shared" si="57"/>
        <v>naturalGas</v>
      </c>
      <c r="B102" s="5" t="str">
        <f t="shared" si="58"/>
        <v>g12</v>
      </c>
      <c r="C102" s="5">
        <f>VLOOKUP(B102,days!$A:$F,5,0)</f>
        <v>6</v>
      </c>
      <c r="D102" s="274">
        <f>D93</f>
        <v>0.85</v>
      </c>
      <c r="E102" s="274">
        <f t="shared" ref="E102:AA102" si="79">D102</f>
        <v>0.85</v>
      </c>
      <c r="F102" s="274">
        <f t="shared" si="79"/>
        <v>0.85</v>
      </c>
      <c r="G102" s="274">
        <f t="shared" si="79"/>
        <v>0.85</v>
      </c>
      <c r="H102" s="274">
        <f t="shared" si="79"/>
        <v>0.85</v>
      </c>
      <c r="I102" s="274">
        <f t="shared" si="79"/>
        <v>0.85</v>
      </c>
      <c r="J102" s="274">
        <f t="shared" si="79"/>
        <v>0.85</v>
      </c>
      <c r="K102" s="274">
        <f t="shared" si="79"/>
        <v>0.85</v>
      </c>
      <c r="L102" s="274">
        <f t="shared" si="79"/>
        <v>0.85</v>
      </c>
      <c r="M102" s="274">
        <f t="shared" si="79"/>
        <v>0.85</v>
      </c>
      <c r="N102" s="274">
        <f t="shared" si="79"/>
        <v>0.85</v>
      </c>
      <c r="O102" s="274">
        <f t="shared" si="79"/>
        <v>0.85</v>
      </c>
      <c r="P102" s="274">
        <f t="shared" si="79"/>
        <v>0.85</v>
      </c>
      <c r="Q102" s="274">
        <f t="shared" si="79"/>
        <v>0.85</v>
      </c>
      <c r="R102" s="274">
        <f t="shared" si="79"/>
        <v>0.85</v>
      </c>
      <c r="S102" s="274">
        <f t="shared" si="79"/>
        <v>0.85</v>
      </c>
      <c r="T102" s="274">
        <f t="shared" si="79"/>
        <v>0.85</v>
      </c>
      <c r="U102" s="274">
        <f t="shared" si="79"/>
        <v>0.85</v>
      </c>
      <c r="V102" s="274">
        <f t="shared" si="79"/>
        <v>0.85</v>
      </c>
      <c r="W102" s="274">
        <f t="shared" si="79"/>
        <v>0.85</v>
      </c>
      <c r="X102" s="274">
        <f t="shared" si="79"/>
        <v>0.85</v>
      </c>
      <c r="Y102" s="274">
        <f t="shared" si="79"/>
        <v>0.85</v>
      </c>
      <c r="Z102" s="274">
        <f t="shared" si="79"/>
        <v>0.85</v>
      </c>
      <c r="AA102" s="274">
        <f t="shared" si="79"/>
        <v>0.85</v>
      </c>
    </row>
    <row r="103" spans="1:27" ht="15">
      <c r="A103" s="5" t="str">
        <f t="shared" si="57"/>
        <v>bioMass</v>
      </c>
      <c r="B103" s="5" t="str">
        <f t="shared" si="58"/>
        <v>g12</v>
      </c>
      <c r="C103" s="5">
        <f>VLOOKUP(B103,days!$A:$F,5,0)</f>
        <v>6</v>
      </c>
      <c r="D103" s="274">
        <f>D94</f>
        <v>0.83</v>
      </c>
      <c r="E103" s="274">
        <f t="shared" ref="E103:AA103" si="80">D103</f>
        <v>0.83</v>
      </c>
      <c r="F103" s="274">
        <f t="shared" si="80"/>
        <v>0.83</v>
      </c>
      <c r="G103" s="274">
        <f t="shared" si="80"/>
        <v>0.83</v>
      </c>
      <c r="H103" s="274">
        <f t="shared" si="80"/>
        <v>0.83</v>
      </c>
      <c r="I103" s="274">
        <f t="shared" si="80"/>
        <v>0.83</v>
      </c>
      <c r="J103" s="274">
        <f t="shared" si="80"/>
        <v>0.83</v>
      </c>
      <c r="K103" s="274">
        <f t="shared" si="80"/>
        <v>0.83</v>
      </c>
      <c r="L103" s="274">
        <f t="shared" si="80"/>
        <v>0.83</v>
      </c>
      <c r="M103" s="274">
        <f t="shared" si="80"/>
        <v>0.83</v>
      </c>
      <c r="N103" s="274">
        <f t="shared" si="80"/>
        <v>0.83</v>
      </c>
      <c r="O103" s="274">
        <f t="shared" si="80"/>
        <v>0.83</v>
      </c>
      <c r="P103" s="274">
        <f t="shared" si="80"/>
        <v>0.83</v>
      </c>
      <c r="Q103" s="274">
        <f t="shared" si="80"/>
        <v>0.83</v>
      </c>
      <c r="R103" s="274">
        <f t="shared" si="80"/>
        <v>0.83</v>
      </c>
      <c r="S103" s="274">
        <f t="shared" si="80"/>
        <v>0.83</v>
      </c>
      <c r="T103" s="274">
        <f t="shared" si="80"/>
        <v>0.83</v>
      </c>
      <c r="U103" s="274">
        <f t="shared" si="80"/>
        <v>0.83</v>
      </c>
      <c r="V103" s="274">
        <f t="shared" si="80"/>
        <v>0.83</v>
      </c>
      <c r="W103" s="274">
        <f t="shared" si="80"/>
        <v>0.83</v>
      </c>
      <c r="X103" s="274">
        <f t="shared" si="80"/>
        <v>0.83</v>
      </c>
      <c r="Y103" s="274">
        <f t="shared" si="80"/>
        <v>0.83</v>
      </c>
      <c r="Z103" s="274">
        <f t="shared" si="80"/>
        <v>0.83</v>
      </c>
      <c r="AA103" s="274">
        <f t="shared" si="80"/>
        <v>0.83</v>
      </c>
    </row>
    <row r="104" spans="1:27" ht="15">
      <c r="A104" s="5" t="str">
        <f t="shared" si="57"/>
        <v>geoThermal</v>
      </c>
      <c r="B104" s="5" t="str">
        <f t="shared" si="58"/>
        <v>g12</v>
      </c>
      <c r="C104" s="5">
        <f>VLOOKUP(B104,days!$A:$F,5,0)</f>
        <v>6</v>
      </c>
      <c r="D104" s="274">
        <f>D95</f>
        <v>0.9</v>
      </c>
      <c r="E104" s="274">
        <f t="shared" ref="E104:AA104" si="81">D104</f>
        <v>0.9</v>
      </c>
      <c r="F104" s="274">
        <f t="shared" si="81"/>
        <v>0.9</v>
      </c>
      <c r="G104" s="274">
        <f t="shared" si="81"/>
        <v>0.9</v>
      </c>
      <c r="H104" s="274">
        <f t="shared" si="81"/>
        <v>0.9</v>
      </c>
      <c r="I104" s="274">
        <f t="shared" si="81"/>
        <v>0.9</v>
      </c>
      <c r="J104" s="274">
        <f t="shared" si="81"/>
        <v>0.9</v>
      </c>
      <c r="K104" s="274">
        <f t="shared" si="81"/>
        <v>0.9</v>
      </c>
      <c r="L104" s="274">
        <f t="shared" si="81"/>
        <v>0.9</v>
      </c>
      <c r="M104" s="274">
        <f t="shared" si="81"/>
        <v>0.9</v>
      </c>
      <c r="N104" s="274">
        <f t="shared" si="81"/>
        <v>0.9</v>
      </c>
      <c r="O104" s="274">
        <f t="shared" si="81"/>
        <v>0.9</v>
      </c>
      <c r="P104" s="274">
        <f t="shared" si="81"/>
        <v>0.9</v>
      </c>
      <c r="Q104" s="274">
        <f t="shared" si="81"/>
        <v>0.9</v>
      </c>
      <c r="R104" s="274">
        <f t="shared" si="81"/>
        <v>0.9</v>
      </c>
      <c r="S104" s="274">
        <f t="shared" si="81"/>
        <v>0.9</v>
      </c>
      <c r="T104" s="274">
        <f t="shared" si="81"/>
        <v>0.9</v>
      </c>
      <c r="U104" s="274">
        <f t="shared" si="81"/>
        <v>0.9</v>
      </c>
      <c r="V104" s="274">
        <f t="shared" si="81"/>
        <v>0.9</v>
      </c>
      <c r="W104" s="274">
        <f t="shared" si="81"/>
        <v>0.9</v>
      </c>
      <c r="X104" s="274">
        <f t="shared" si="81"/>
        <v>0.9</v>
      </c>
      <c r="Y104" s="274">
        <f t="shared" si="81"/>
        <v>0.9</v>
      </c>
      <c r="Z104" s="274">
        <f t="shared" si="81"/>
        <v>0.9</v>
      </c>
      <c r="AA104" s="274">
        <f t="shared" si="81"/>
        <v>0.9</v>
      </c>
    </row>
    <row r="105" spans="1:27" ht="15">
      <c r="A105" s="5" t="str">
        <f t="shared" si="57"/>
        <v>hydroRiver</v>
      </c>
      <c r="B105" s="5" t="str">
        <f t="shared" si="58"/>
        <v>g12</v>
      </c>
      <c r="C105" s="5">
        <f>VLOOKUP(B105,days!$A:$F,5,0)</f>
        <v>6</v>
      </c>
      <c r="D105" s="274">
        <f>VLOOKUP($C105,hydro_!F$2:H$13,2,0)</f>
        <v>0.45</v>
      </c>
      <c r="E105" s="274">
        <f>D105</f>
        <v>0.45</v>
      </c>
      <c r="F105" s="274">
        <f t="shared" ref="F105:AA105" si="82">E105</f>
        <v>0.45</v>
      </c>
      <c r="G105" s="274">
        <f t="shared" si="82"/>
        <v>0.45</v>
      </c>
      <c r="H105" s="274">
        <f t="shared" si="82"/>
        <v>0.45</v>
      </c>
      <c r="I105" s="274">
        <f t="shared" si="82"/>
        <v>0.45</v>
      </c>
      <c r="J105" s="274">
        <f t="shared" si="82"/>
        <v>0.45</v>
      </c>
      <c r="K105" s="274">
        <f t="shared" si="82"/>
        <v>0.45</v>
      </c>
      <c r="L105" s="274">
        <f t="shared" si="82"/>
        <v>0.45</v>
      </c>
      <c r="M105" s="274">
        <f t="shared" si="82"/>
        <v>0.45</v>
      </c>
      <c r="N105" s="274">
        <f t="shared" si="82"/>
        <v>0.45</v>
      </c>
      <c r="O105" s="274">
        <f t="shared" si="82"/>
        <v>0.45</v>
      </c>
      <c r="P105" s="274">
        <f t="shared" si="82"/>
        <v>0.45</v>
      </c>
      <c r="Q105" s="274">
        <f t="shared" si="82"/>
        <v>0.45</v>
      </c>
      <c r="R105" s="274">
        <f t="shared" si="82"/>
        <v>0.45</v>
      </c>
      <c r="S105" s="274">
        <f t="shared" si="82"/>
        <v>0.45</v>
      </c>
      <c r="T105" s="274">
        <f t="shared" si="82"/>
        <v>0.45</v>
      </c>
      <c r="U105" s="274">
        <f t="shared" si="82"/>
        <v>0.45</v>
      </c>
      <c r="V105" s="274">
        <f t="shared" si="82"/>
        <v>0.45</v>
      </c>
      <c r="W105" s="274">
        <f t="shared" si="82"/>
        <v>0.45</v>
      </c>
      <c r="X105" s="274">
        <f t="shared" si="82"/>
        <v>0.45</v>
      </c>
      <c r="Y105" s="274">
        <f t="shared" si="82"/>
        <v>0.45</v>
      </c>
      <c r="Z105" s="274">
        <f t="shared" si="82"/>
        <v>0.45</v>
      </c>
      <c r="AA105" s="274">
        <f t="shared" si="82"/>
        <v>0.45</v>
      </c>
    </row>
    <row r="106" spans="1:27" ht="15">
      <c r="A106" s="5" t="str">
        <f t="shared" si="57"/>
        <v>hydroDam</v>
      </c>
      <c r="B106" s="5" t="str">
        <f t="shared" si="58"/>
        <v>g12</v>
      </c>
      <c r="C106" s="5">
        <f>VLOOKUP(B106,days!$A:$F,5,0)</f>
        <v>6</v>
      </c>
      <c r="D106" s="274">
        <f>VLOOKUP($C106,hydro_!F$2:H$13,3,0)</f>
        <v>0.35</v>
      </c>
      <c r="E106" s="274">
        <f>D106</f>
        <v>0.35</v>
      </c>
      <c r="F106" s="274">
        <f t="shared" ref="F106:AA106" si="83">E106</f>
        <v>0.35</v>
      </c>
      <c r="G106" s="274">
        <f t="shared" si="83"/>
        <v>0.35</v>
      </c>
      <c r="H106" s="274">
        <f t="shared" si="83"/>
        <v>0.35</v>
      </c>
      <c r="I106" s="274">
        <f t="shared" si="83"/>
        <v>0.35</v>
      </c>
      <c r="J106" s="274">
        <f t="shared" si="83"/>
        <v>0.35</v>
      </c>
      <c r="K106" s="274">
        <f t="shared" si="83"/>
        <v>0.35</v>
      </c>
      <c r="L106" s="274">
        <f t="shared" si="83"/>
        <v>0.35</v>
      </c>
      <c r="M106" s="274">
        <f t="shared" si="83"/>
        <v>0.35</v>
      </c>
      <c r="N106" s="274">
        <f t="shared" si="83"/>
        <v>0.35</v>
      </c>
      <c r="O106" s="274">
        <f t="shared" si="83"/>
        <v>0.35</v>
      </c>
      <c r="P106" s="274">
        <f t="shared" si="83"/>
        <v>0.35</v>
      </c>
      <c r="Q106" s="274">
        <f t="shared" si="83"/>
        <v>0.35</v>
      </c>
      <c r="R106" s="274">
        <f t="shared" si="83"/>
        <v>0.35</v>
      </c>
      <c r="S106" s="274">
        <f t="shared" si="83"/>
        <v>0.35</v>
      </c>
      <c r="T106" s="274">
        <f t="shared" si="83"/>
        <v>0.35</v>
      </c>
      <c r="U106" s="274">
        <f t="shared" si="83"/>
        <v>0.35</v>
      </c>
      <c r="V106" s="274">
        <f t="shared" si="83"/>
        <v>0.35</v>
      </c>
      <c r="W106" s="274">
        <f t="shared" si="83"/>
        <v>0.35</v>
      </c>
      <c r="X106" s="274">
        <f t="shared" si="83"/>
        <v>0.35</v>
      </c>
      <c r="Y106" s="274">
        <f t="shared" si="83"/>
        <v>0.35</v>
      </c>
      <c r="Z106" s="274">
        <f t="shared" si="83"/>
        <v>0.35</v>
      </c>
      <c r="AA106" s="274">
        <f t="shared" si="83"/>
        <v>0.35</v>
      </c>
    </row>
    <row r="107" spans="1:27" ht="15">
      <c r="A107" s="5" t="str">
        <f t="shared" si="57"/>
        <v>wind</v>
      </c>
      <c r="B107" s="5" t="str">
        <f t="shared" si="58"/>
        <v>g12</v>
      </c>
      <c r="C107" s="5">
        <f>VLOOKUP(B107,days!$A:$F,5,0)</f>
        <v>6</v>
      </c>
      <c r="D107" s="274">
        <f>VLOOKUP($C107,wind_!$E$2:$AC$13,MID(D$1,2,LEN(D$1)-1)+2,0)</f>
        <v>0.30532000240328094</v>
      </c>
      <c r="E107" s="274">
        <f>VLOOKUP($C107,wind_!$E$2:$AC$13,MID(E$1,2,LEN(E$1)-1)+2,0)</f>
        <v>0.2902625971754132</v>
      </c>
      <c r="F107" s="274">
        <f>VLOOKUP($C107,wind_!$E$2:$AC$13,MID(F$1,2,LEN(F$1)-1)+2,0)</f>
        <v>0.28065782125151217</v>
      </c>
      <c r="G107" s="274">
        <f>VLOOKUP($C107,wind_!$E$2:$AC$13,MID(G$1,2,LEN(G$1)-1)+2,0)</f>
        <v>0.27792427739262943</v>
      </c>
      <c r="H107" s="274">
        <f>VLOOKUP($C107,wind_!$E$2:$AC$13,MID(H$1,2,LEN(H$1)-1)+2,0)</f>
        <v>0.27743198131206981</v>
      </c>
      <c r="I107" s="274">
        <f>VLOOKUP($C107,wind_!$E$2:$AC$13,MID(I$1,2,LEN(I$1)-1)+2,0)</f>
        <v>0.27856512722032517</v>
      </c>
      <c r="J107" s="274">
        <f>VLOOKUP($C107,wind_!$E$2:$AC$13,MID(J$1,2,LEN(J$1)-1)+2,0)</f>
        <v>0.27615957635126326</v>
      </c>
      <c r="K107" s="274">
        <f>VLOOKUP($C107,wind_!$E$2:$AC$13,MID(K$1,2,LEN(K$1)-1)+2,0)</f>
        <v>0.25603678848722977</v>
      </c>
      <c r="L107" s="274">
        <f>VLOOKUP($C107,wind_!$E$2:$AC$13,MID(L$1,2,LEN(L$1)-1)+2,0)</f>
        <v>0.24320601125766092</v>
      </c>
      <c r="M107" s="274">
        <f>VLOOKUP($C107,wind_!$E$2:$AC$13,MID(M$1,2,LEN(M$1)-1)+2,0)</f>
        <v>0.2373241155207898</v>
      </c>
      <c r="N107" s="274">
        <f>VLOOKUP($C107,wind_!$E$2:$AC$13,MID(N$1,2,LEN(N$1)-1)+2,0)</f>
        <v>0.24422319939631812</v>
      </c>
      <c r="O107" s="274">
        <f>VLOOKUP($C107,wind_!$E$2:$AC$13,MID(O$1,2,LEN(O$1)-1)+2,0)</f>
        <v>0.25492526565318263</v>
      </c>
      <c r="P107" s="274">
        <f>VLOOKUP($C107,wind_!$E$2:$AC$13,MID(P$1,2,LEN(P$1)-1)+2,0)</f>
        <v>0.2692153744791031</v>
      </c>
      <c r="Q107" s="274">
        <f>VLOOKUP($C107,wind_!$E$2:$AC$13,MID(Q$1,2,LEN(Q$1)-1)+2,0)</f>
        <v>0.28732563505274594</v>
      </c>
      <c r="R107" s="274">
        <f>VLOOKUP($C107,wind_!$E$2:$AC$13,MID(R$1,2,LEN(R$1)-1)+2,0)</f>
        <v>0.31316992062556731</v>
      </c>
      <c r="S107" s="274">
        <f>VLOOKUP($C107,wind_!$E$2:$AC$13,MID(S$1,2,LEN(S$1)-1)+2,0)</f>
        <v>0.33894807831920504</v>
      </c>
      <c r="T107" s="274">
        <f>VLOOKUP($C107,wind_!$E$2:$AC$13,MID(T$1,2,LEN(T$1)-1)+2,0)</f>
        <v>0.35955641715557479</v>
      </c>
      <c r="U107" s="274">
        <f>VLOOKUP($C107,wind_!$E$2:$AC$13,MID(U$1,2,LEN(U$1)-1)+2,0)</f>
        <v>0.37380728171546918</v>
      </c>
      <c r="V107" s="274">
        <f>VLOOKUP($C107,wind_!$E$2:$AC$13,MID(V$1,2,LEN(V$1)-1)+2,0)</f>
        <v>0.3763816216563371</v>
      </c>
      <c r="W107" s="274">
        <f>VLOOKUP($C107,wind_!$E$2:$AC$13,MID(W$1,2,LEN(W$1)-1)+2,0)</f>
        <v>0.36501346789411848</v>
      </c>
      <c r="X107" s="274">
        <f>VLOOKUP($C107,wind_!$E$2:$AC$13,MID(X$1,2,LEN(X$1)-1)+2,0)</f>
        <v>0.36531712685714357</v>
      </c>
      <c r="Y107" s="274">
        <f>VLOOKUP($C107,wind_!$E$2:$AC$13,MID(Y$1,2,LEN(Y$1)-1)+2,0)</f>
        <v>0.35908209727252871</v>
      </c>
      <c r="Z107" s="274">
        <f>VLOOKUP($C107,wind_!$E$2:$AC$13,MID(Z$1,2,LEN(Z$1)-1)+2,0)</f>
        <v>0.34115782741032319</v>
      </c>
      <c r="AA107" s="274">
        <f>VLOOKUP($C107,wind_!$E$2:$AC$13,MID(AA$1,2,LEN(AA$1)-1)+2,0)</f>
        <v>0.31901308846833376</v>
      </c>
    </row>
    <row r="108" spans="1:27" ht="15">
      <c r="A108" s="5" t="str">
        <f t="shared" si="57"/>
        <v>solar</v>
      </c>
      <c r="B108" s="5" t="str">
        <f t="shared" si="58"/>
        <v>g12</v>
      </c>
      <c r="C108" s="5">
        <f>VLOOKUP(B108,days!$A:$F,5,0)</f>
        <v>6</v>
      </c>
      <c r="D108" s="274">
        <f>VLOOKUP($C108,solar_!$E$2:$AC$13,MID(D$1,2,LEN(D$1)-1)+2,0)</f>
        <v>0</v>
      </c>
      <c r="E108" s="274">
        <f>VLOOKUP($C108,solar_!$E$2:$AC$13,MID(E$1,2,LEN(E$1)-1)+2,0)</f>
        <v>0</v>
      </c>
      <c r="F108" s="274">
        <f>VLOOKUP($C108,solar_!$E$2:$AC$13,MID(F$1,2,LEN(F$1)-1)+2,0)</f>
        <v>0</v>
      </c>
      <c r="G108" s="274">
        <f>VLOOKUP($C108,solar_!$E$2:$AC$13,MID(G$1,2,LEN(G$1)-1)+2,0)</f>
        <v>0</v>
      </c>
      <c r="H108" s="274">
        <f>VLOOKUP($C108,solar_!$E$2:$AC$13,MID(H$1,2,LEN(H$1)-1)+2,0)</f>
        <v>0</v>
      </c>
      <c r="I108" s="274">
        <f>VLOOKUP($C108,solar_!$E$2:$AC$13,MID(I$1,2,LEN(I$1)-1)+2,0)</f>
        <v>1.246821455282586E-2</v>
      </c>
      <c r="J108" s="274">
        <f>VLOOKUP($C108,solar_!$E$2:$AC$13,MID(J$1,2,LEN(J$1)-1)+2,0)</f>
        <v>0.13037633395540496</v>
      </c>
      <c r="K108" s="274">
        <f>VLOOKUP($C108,solar_!$E$2:$AC$13,MID(K$1,2,LEN(K$1)-1)+2,0)</f>
        <v>0.36648522147346219</v>
      </c>
      <c r="L108" s="274">
        <f>VLOOKUP($C108,solar_!$E$2:$AC$13,MID(L$1,2,LEN(L$1)-1)+2,0)</f>
        <v>0.50393653791703508</v>
      </c>
      <c r="M108" s="274">
        <f>VLOOKUP($C108,solar_!$E$2:$AC$13,MID(M$1,2,LEN(M$1)-1)+2,0)</f>
        <v>0.57607844272333009</v>
      </c>
      <c r="N108" s="274">
        <f>VLOOKUP($C108,solar_!$E$2:$AC$13,MID(N$1,2,LEN(N$1)-1)+2,0)</f>
        <v>0.62058267832253344</v>
      </c>
      <c r="O108" s="274">
        <f>VLOOKUP($C108,solar_!$E$2:$AC$13,MID(O$1,2,LEN(O$1)-1)+2,0)</f>
        <v>0.62292872721699444</v>
      </c>
      <c r="P108" s="274">
        <f>VLOOKUP($C108,solar_!$E$2:$AC$13,MID(P$1,2,LEN(P$1)-1)+2,0)</f>
        <v>0.62555817668613267</v>
      </c>
      <c r="Q108" s="274">
        <f>VLOOKUP($C108,solar_!$E$2:$AC$13,MID(Q$1,2,LEN(Q$1)-1)+2,0)</f>
        <v>0.6110923642772893</v>
      </c>
      <c r="R108" s="274">
        <f>VLOOKUP($C108,solar_!$E$2:$AC$13,MID(R$1,2,LEN(R$1)-1)+2,0)</f>
        <v>0.57919396806750822</v>
      </c>
      <c r="S108" s="274">
        <f>VLOOKUP($C108,solar_!$E$2:$AC$13,MID(S$1,2,LEN(S$1)-1)+2,0)</f>
        <v>0.55471242196390957</v>
      </c>
      <c r="T108" s="274">
        <f>VLOOKUP($C108,solar_!$E$2:$AC$13,MID(T$1,2,LEN(T$1)-1)+2,0)</f>
        <v>0.49987237303859605</v>
      </c>
      <c r="U108" s="274">
        <f>VLOOKUP($C108,solar_!$E$2:$AC$13,MID(U$1,2,LEN(U$1)-1)+2,0)</f>
        <v>0.40874560794296566</v>
      </c>
      <c r="V108" s="274">
        <f>VLOOKUP($C108,solar_!$E$2:$AC$13,MID(V$1,2,LEN(V$1)-1)+2,0)</f>
        <v>0.20832904777931063</v>
      </c>
      <c r="W108" s="274">
        <f>VLOOKUP($C108,solar_!$E$2:$AC$13,MID(W$1,2,LEN(W$1)-1)+2,0)</f>
        <v>3.7612334898215749E-2</v>
      </c>
      <c r="X108" s="274">
        <f>VLOOKUP($C108,solar_!$E$2:$AC$13,MID(X$1,2,LEN(X$1)-1)+2,0)</f>
        <v>2.1000000000000001E-2</v>
      </c>
      <c r="Y108" s="274">
        <f>VLOOKUP($C108,solar_!$E$2:$AC$13,MID(Y$1,2,LEN(Y$1)-1)+2,0)</f>
        <v>0</v>
      </c>
      <c r="Z108" s="274">
        <f>VLOOKUP($C108,solar_!$E$2:$AC$13,MID(Z$1,2,LEN(Z$1)-1)+2,0)</f>
        <v>0</v>
      </c>
      <c r="AA108" s="274">
        <f>VLOOKUP($C108,solar_!$E$2:$AC$13,MID(AA$1,2,LEN(AA$1)-1)+2,0)</f>
        <v>0</v>
      </c>
    </row>
    <row r="109" spans="1:27" ht="15">
      <c r="A109" s="5" t="str">
        <f t="shared" si="57"/>
        <v>nuclear</v>
      </c>
      <c r="B109" s="5" t="str">
        <f t="shared" si="58"/>
        <v>g12</v>
      </c>
      <c r="C109" s="5">
        <f>VLOOKUP(B109,days!$A:$F,5,0)</f>
        <v>6</v>
      </c>
      <c r="D109" s="274">
        <f>D100</f>
        <v>0.9</v>
      </c>
      <c r="E109" s="274">
        <f>D109</f>
        <v>0.9</v>
      </c>
      <c r="F109" s="274">
        <f t="shared" ref="F109:AA109" si="84">E109</f>
        <v>0.9</v>
      </c>
      <c r="G109" s="274">
        <f t="shared" si="84"/>
        <v>0.9</v>
      </c>
      <c r="H109" s="274">
        <f t="shared" si="84"/>
        <v>0.9</v>
      </c>
      <c r="I109" s="274">
        <f t="shared" si="84"/>
        <v>0.9</v>
      </c>
      <c r="J109" s="274">
        <f t="shared" si="84"/>
        <v>0.9</v>
      </c>
      <c r="K109" s="274">
        <f t="shared" si="84"/>
        <v>0.9</v>
      </c>
      <c r="L109" s="274">
        <f t="shared" si="84"/>
        <v>0.9</v>
      </c>
      <c r="M109" s="274">
        <f t="shared" si="84"/>
        <v>0.9</v>
      </c>
      <c r="N109" s="274">
        <f t="shared" si="84"/>
        <v>0.9</v>
      </c>
      <c r="O109" s="274">
        <f t="shared" si="84"/>
        <v>0.9</v>
      </c>
      <c r="P109" s="274">
        <f t="shared" si="84"/>
        <v>0.9</v>
      </c>
      <c r="Q109" s="274">
        <f t="shared" si="84"/>
        <v>0.9</v>
      </c>
      <c r="R109" s="274">
        <f t="shared" si="84"/>
        <v>0.9</v>
      </c>
      <c r="S109" s="274">
        <f t="shared" si="84"/>
        <v>0.9</v>
      </c>
      <c r="T109" s="274">
        <f t="shared" si="84"/>
        <v>0.9</v>
      </c>
      <c r="U109" s="274">
        <f t="shared" si="84"/>
        <v>0.9</v>
      </c>
      <c r="V109" s="274">
        <f t="shared" si="84"/>
        <v>0.9</v>
      </c>
      <c r="W109" s="274">
        <f t="shared" si="84"/>
        <v>0.9</v>
      </c>
      <c r="X109" s="274">
        <f t="shared" si="84"/>
        <v>0.9</v>
      </c>
      <c r="Y109" s="274">
        <f t="shared" si="84"/>
        <v>0.9</v>
      </c>
      <c r="Z109" s="274">
        <f t="shared" si="84"/>
        <v>0.9</v>
      </c>
      <c r="AA109" s="274">
        <f t="shared" si="84"/>
        <v>0.9</v>
      </c>
    </row>
    <row r="110" spans="1:27" ht="15">
      <c r="A110" s="5" t="str">
        <f t="shared" si="57"/>
        <v>coal</v>
      </c>
      <c r="B110" s="5" t="str">
        <f t="shared" si="58"/>
        <v>g13</v>
      </c>
      <c r="C110" s="5">
        <f>VLOOKUP(B110,days!$A:$F,5,0)</f>
        <v>7</v>
      </c>
      <c r="D110" s="274">
        <f>D101</f>
        <v>0.8</v>
      </c>
      <c r="E110" s="274">
        <f>D110</f>
        <v>0.8</v>
      </c>
      <c r="F110" s="274">
        <f t="shared" ref="F110:AA110" si="85">E110</f>
        <v>0.8</v>
      </c>
      <c r="G110" s="274">
        <f t="shared" si="85"/>
        <v>0.8</v>
      </c>
      <c r="H110" s="274">
        <f t="shared" si="85"/>
        <v>0.8</v>
      </c>
      <c r="I110" s="274">
        <f t="shared" si="85"/>
        <v>0.8</v>
      </c>
      <c r="J110" s="274">
        <f t="shared" si="85"/>
        <v>0.8</v>
      </c>
      <c r="K110" s="274">
        <f t="shared" si="85"/>
        <v>0.8</v>
      </c>
      <c r="L110" s="274">
        <f t="shared" si="85"/>
        <v>0.8</v>
      </c>
      <c r="M110" s="274">
        <f t="shared" si="85"/>
        <v>0.8</v>
      </c>
      <c r="N110" s="274">
        <f t="shared" si="85"/>
        <v>0.8</v>
      </c>
      <c r="O110" s="274">
        <f t="shared" si="85"/>
        <v>0.8</v>
      </c>
      <c r="P110" s="274">
        <f t="shared" si="85"/>
        <v>0.8</v>
      </c>
      <c r="Q110" s="274">
        <f t="shared" si="85"/>
        <v>0.8</v>
      </c>
      <c r="R110" s="274">
        <f t="shared" si="85"/>
        <v>0.8</v>
      </c>
      <c r="S110" s="274">
        <f t="shared" si="85"/>
        <v>0.8</v>
      </c>
      <c r="T110" s="274">
        <f t="shared" si="85"/>
        <v>0.8</v>
      </c>
      <c r="U110" s="274">
        <f t="shared" si="85"/>
        <v>0.8</v>
      </c>
      <c r="V110" s="274">
        <f t="shared" si="85"/>
        <v>0.8</v>
      </c>
      <c r="W110" s="274">
        <f t="shared" si="85"/>
        <v>0.8</v>
      </c>
      <c r="X110" s="274">
        <f t="shared" si="85"/>
        <v>0.8</v>
      </c>
      <c r="Y110" s="274">
        <f t="shared" si="85"/>
        <v>0.8</v>
      </c>
      <c r="Z110" s="274">
        <f t="shared" si="85"/>
        <v>0.8</v>
      </c>
      <c r="AA110" s="274">
        <f t="shared" si="85"/>
        <v>0.8</v>
      </c>
    </row>
    <row r="111" spans="1:27" ht="15">
      <c r="A111" s="5" t="str">
        <f t="shared" si="57"/>
        <v>naturalGas</v>
      </c>
      <c r="B111" s="5" t="str">
        <f t="shared" si="58"/>
        <v>g13</v>
      </c>
      <c r="C111" s="5">
        <f>VLOOKUP(B111,days!$A:$F,5,0)</f>
        <v>7</v>
      </c>
      <c r="D111" s="274">
        <f>D102</f>
        <v>0.85</v>
      </c>
      <c r="E111" s="274">
        <f t="shared" ref="E111:AA111" si="86">D111</f>
        <v>0.85</v>
      </c>
      <c r="F111" s="274">
        <f t="shared" si="86"/>
        <v>0.85</v>
      </c>
      <c r="G111" s="274">
        <f t="shared" si="86"/>
        <v>0.85</v>
      </c>
      <c r="H111" s="274">
        <f t="shared" si="86"/>
        <v>0.85</v>
      </c>
      <c r="I111" s="274">
        <f t="shared" si="86"/>
        <v>0.85</v>
      </c>
      <c r="J111" s="274">
        <f t="shared" si="86"/>
        <v>0.85</v>
      </c>
      <c r="K111" s="274">
        <f t="shared" si="86"/>
        <v>0.85</v>
      </c>
      <c r="L111" s="274">
        <f t="shared" si="86"/>
        <v>0.85</v>
      </c>
      <c r="M111" s="274">
        <f t="shared" si="86"/>
        <v>0.85</v>
      </c>
      <c r="N111" s="274">
        <f t="shared" si="86"/>
        <v>0.85</v>
      </c>
      <c r="O111" s="274">
        <f t="shared" si="86"/>
        <v>0.85</v>
      </c>
      <c r="P111" s="274">
        <f t="shared" si="86"/>
        <v>0.85</v>
      </c>
      <c r="Q111" s="274">
        <f t="shared" si="86"/>
        <v>0.85</v>
      </c>
      <c r="R111" s="274">
        <f t="shared" si="86"/>
        <v>0.85</v>
      </c>
      <c r="S111" s="274">
        <f t="shared" si="86"/>
        <v>0.85</v>
      </c>
      <c r="T111" s="274">
        <f t="shared" si="86"/>
        <v>0.85</v>
      </c>
      <c r="U111" s="274">
        <f t="shared" si="86"/>
        <v>0.85</v>
      </c>
      <c r="V111" s="274">
        <f t="shared" si="86"/>
        <v>0.85</v>
      </c>
      <c r="W111" s="274">
        <f t="shared" si="86"/>
        <v>0.85</v>
      </c>
      <c r="X111" s="274">
        <f t="shared" si="86"/>
        <v>0.85</v>
      </c>
      <c r="Y111" s="274">
        <f t="shared" si="86"/>
        <v>0.85</v>
      </c>
      <c r="Z111" s="274">
        <f t="shared" si="86"/>
        <v>0.85</v>
      </c>
      <c r="AA111" s="274">
        <f t="shared" si="86"/>
        <v>0.85</v>
      </c>
    </row>
    <row r="112" spans="1:27" ht="15">
      <c r="A112" s="5" t="str">
        <f t="shared" si="57"/>
        <v>bioMass</v>
      </c>
      <c r="B112" s="5" t="str">
        <f t="shared" si="58"/>
        <v>g13</v>
      </c>
      <c r="C112" s="5">
        <f>VLOOKUP(B112,days!$A:$F,5,0)</f>
        <v>7</v>
      </c>
      <c r="D112" s="274">
        <f>D103</f>
        <v>0.83</v>
      </c>
      <c r="E112" s="274">
        <f t="shared" ref="E112:AA112" si="87">D112</f>
        <v>0.83</v>
      </c>
      <c r="F112" s="274">
        <f t="shared" si="87"/>
        <v>0.83</v>
      </c>
      <c r="G112" s="274">
        <f t="shared" si="87"/>
        <v>0.83</v>
      </c>
      <c r="H112" s="274">
        <f t="shared" si="87"/>
        <v>0.83</v>
      </c>
      <c r="I112" s="274">
        <f t="shared" si="87"/>
        <v>0.83</v>
      </c>
      <c r="J112" s="274">
        <f t="shared" si="87"/>
        <v>0.83</v>
      </c>
      <c r="K112" s="274">
        <f t="shared" si="87"/>
        <v>0.83</v>
      </c>
      <c r="L112" s="274">
        <f t="shared" si="87"/>
        <v>0.83</v>
      </c>
      <c r="M112" s="274">
        <f t="shared" si="87"/>
        <v>0.83</v>
      </c>
      <c r="N112" s="274">
        <f t="shared" si="87"/>
        <v>0.83</v>
      </c>
      <c r="O112" s="274">
        <f t="shared" si="87"/>
        <v>0.83</v>
      </c>
      <c r="P112" s="274">
        <f t="shared" si="87"/>
        <v>0.83</v>
      </c>
      <c r="Q112" s="274">
        <f t="shared" si="87"/>
        <v>0.83</v>
      </c>
      <c r="R112" s="274">
        <f t="shared" si="87"/>
        <v>0.83</v>
      </c>
      <c r="S112" s="274">
        <f t="shared" si="87"/>
        <v>0.83</v>
      </c>
      <c r="T112" s="274">
        <f t="shared" si="87"/>
        <v>0.83</v>
      </c>
      <c r="U112" s="274">
        <f t="shared" si="87"/>
        <v>0.83</v>
      </c>
      <c r="V112" s="274">
        <f t="shared" si="87"/>
        <v>0.83</v>
      </c>
      <c r="W112" s="274">
        <f t="shared" si="87"/>
        <v>0.83</v>
      </c>
      <c r="X112" s="274">
        <f t="shared" si="87"/>
        <v>0.83</v>
      </c>
      <c r="Y112" s="274">
        <f t="shared" si="87"/>
        <v>0.83</v>
      </c>
      <c r="Z112" s="274">
        <f t="shared" si="87"/>
        <v>0.83</v>
      </c>
      <c r="AA112" s="274">
        <f t="shared" si="87"/>
        <v>0.83</v>
      </c>
    </row>
    <row r="113" spans="1:27" ht="15">
      <c r="A113" s="5" t="str">
        <f t="shared" si="57"/>
        <v>geoThermal</v>
      </c>
      <c r="B113" s="5" t="str">
        <f t="shared" si="58"/>
        <v>g13</v>
      </c>
      <c r="C113" s="5">
        <f>VLOOKUP(B113,days!$A:$F,5,0)</f>
        <v>7</v>
      </c>
      <c r="D113" s="274">
        <f>D104</f>
        <v>0.9</v>
      </c>
      <c r="E113" s="274">
        <f t="shared" ref="E113:AA113" si="88">D113</f>
        <v>0.9</v>
      </c>
      <c r="F113" s="274">
        <f t="shared" si="88"/>
        <v>0.9</v>
      </c>
      <c r="G113" s="274">
        <f t="shared" si="88"/>
        <v>0.9</v>
      </c>
      <c r="H113" s="274">
        <f t="shared" si="88"/>
        <v>0.9</v>
      </c>
      <c r="I113" s="274">
        <f t="shared" si="88"/>
        <v>0.9</v>
      </c>
      <c r="J113" s="274">
        <f t="shared" si="88"/>
        <v>0.9</v>
      </c>
      <c r="K113" s="274">
        <f t="shared" si="88"/>
        <v>0.9</v>
      </c>
      <c r="L113" s="274">
        <f t="shared" si="88"/>
        <v>0.9</v>
      </c>
      <c r="M113" s="274">
        <f t="shared" si="88"/>
        <v>0.9</v>
      </c>
      <c r="N113" s="274">
        <f t="shared" si="88"/>
        <v>0.9</v>
      </c>
      <c r="O113" s="274">
        <f t="shared" si="88"/>
        <v>0.9</v>
      </c>
      <c r="P113" s="274">
        <f t="shared" si="88"/>
        <v>0.9</v>
      </c>
      <c r="Q113" s="274">
        <f t="shared" si="88"/>
        <v>0.9</v>
      </c>
      <c r="R113" s="274">
        <f t="shared" si="88"/>
        <v>0.9</v>
      </c>
      <c r="S113" s="274">
        <f t="shared" si="88"/>
        <v>0.9</v>
      </c>
      <c r="T113" s="274">
        <f t="shared" si="88"/>
        <v>0.9</v>
      </c>
      <c r="U113" s="274">
        <f t="shared" si="88"/>
        <v>0.9</v>
      </c>
      <c r="V113" s="274">
        <f t="shared" si="88"/>
        <v>0.9</v>
      </c>
      <c r="W113" s="274">
        <f t="shared" si="88"/>
        <v>0.9</v>
      </c>
      <c r="X113" s="274">
        <f t="shared" si="88"/>
        <v>0.9</v>
      </c>
      <c r="Y113" s="274">
        <f t="shared" si="88"/>
        <v>0.9</v>
      </c>
      <c r="Z113" s="274">
        <f t="shared" si="88"/>
        <v>0.9</v>
      </c>
      <c r="AA113" s="274">
        <f t="shared" si="88"/>
        <v>0.9</v>
      </c>
    </row>
    <row r="114" spans="1:27" ht="15">
      <c r="A114" s="5" t="str">
        <f t="shared" si="57"/>
        <v>hydroRiver</v>
      </c>
      <c r="B114" s="5" t="str">
        <f t="shared" si="58"/>
        <v>g13</v>
      </c>
      <c r="C114" s="5">
        <f>VLOOKUP(B114,days!$A:$F,5,0)</f>
        <v>7</v>
      </c>
      <c r="D114" s="274">
        <f>VLOOKUP($C114,hydro_!F$2:H$13,2,0)</f>
        <v>0.3</v>
      </c>
      <c r="E114" s="274">
        <f>D114</f>
        <v>0.3</v>
      </c>
      <c r="F114" s="274">
        <f t="shared" ref="F114:AA114" si="89">E114</f>
        <v>0.3</v>
      </c>
      <c r="G114" s="274">
        <f t="shared" si="89"/>
        <v>0.3</v>
      </c>
      <c r="H114" s="274">
        <f t="shared" si="89"/>
        <v>0.3</v>
      </c>
      <c r="I114" s="274">
        <f t="shared" si="89"/>
        <v>0.3</v>
      </c>
      <c r="J114" s="274">
        <f t="shared" si="89"/>
        <v>0.3</v>
      </c>
      <c r="K114" s="274">
        <f t="shared" si="89"/>
        <v>0.3</v>
      </c>
      <c r="L114" s="274">
        <f t="shared" si="89"/>
        <v>0.3</v>
      </c>
      <c r="M114" s="274">
        <f t="shared" si="89"/>
        <v>0.3</v>
      </c>
      <c r="N114" s="274">
        <f t="shared" si="89"/>
        <v>0.3</v>
      </c>
      <c r="O114" s="274">
        <f t="shared" si="89"/>
        <v>0.3</v>
      </c>
      <c r="P114" s="274">
        <f t="shared" si="89"/>
        <v>0.3</v>
      </c>
      <c r="Q114" s="274">
        <f t="shared" si="89"/>
        <v>0.3</v>
      </c>
      <c r="R114" s="274">
        <f t="shared" si="89"/>
        <v>0.3</v>
      </c>
      <c r="S114" s="274">
        <f t="shared" si="89"/>
        <v>0.3</v>
      </c>
      <c r="T114" s="274">
        <f t="shared" si="89"/>
        <v>0.3</v>
      </c>
      <c r="U114" s="274">
        <f t="shared" si="89"/>
        <v>0.3</v>
      </c>
      <c r="V114" s="274">
        <f t="shared" si="89"/>
        <v>0.3</v>
      </c>
      <c r="W114" s="274">
        <f t="shared" si="89"/>
        <v>0.3</v>
      </c>
      <c r="X114" s="274">
        <f t="shared" si="89"/>
        <v>0.3</v>
      </c>
      <c r="Y114" s="274">
        <f t="shared" si="89"/>
        <v>0.3</v>
      </c>
      <c r="Z114" s="274">
        <f t="shared" si="89"/>
        <v>0.3</v>
      </c>
      <c r="AA114" s="274">
        <f t="shared" si="89"/>
        <v>0.3</v>
      </c>
    </row>
    <row r="115" spans="1:27" ht="15">
      <c r="A115" s="5" t="str">
        <f t="shared" si="57"/>
        <v>hydroDam</v>
      </c>
      <c r="B115" s="5" t="str">
        <f t="shared" si="58"/>
        <v>g13</v>
      </c>
      <c r="C115" s="5">
        <f>VLOOKUP(B115,days!$A:$F,5,0)</f>
        <v>7</v>
      </c>
      <c r="D115" s="274">
        <f>VLOOKUP($C115,hydro_!F$2:H$13,3,0)</f>
        <v>0.32</v>
      </c>
      <c r="E115" s="274">
        <f>D115</f>
        <v>0.32</v>
      </c>
      <c r="F115" s="274">
        <f t="shared" ref="F115:AA115" si="90">E115</f>
        <v>0.32</v>
      </c>
      <c r="G115" s="274">
        <f t="shared" si="90"/>
        <v>0.32</v>
      </c>
      <c r="H115" s="274">
        <f t="shared" si="90"/>
        <v>0.32</v>
      </c>
      <c r="I115" s="274">
        <f t="shared" si="90"/>
        <v>0.32</v>
      </c>
      <c r="J115" s="274">
        <f t="shared" si="90"/>
        <v>0.32</v>
      </c>
      <c r="K115" s="274">
        <f t="shared" si="90"/>
        <v>0.32</v>
      </c>
      <c r="L115" s="274">
        <f t="shared" si="90"/>
        <v>0.32</v>
      </c>
      <c r="M115" s="274">
        <f t="shared" si="90"/>
        <v>0.32</v>
      </c>
      <c r="N115" s="274">
        <f t="shared" si="90"/>
        <v>0.32</v>
      </c>
      <c r="O115" s="274">
        <f t="shared" si="90"/>
        <v>0.32</v>
      </c>
      <c r="P115" s="274">
        <f t="shared" si="90"/>
        <v>0.32</v>
      </c>
      <c r="Q115" s="274">
        <f t="shared" si="90"/>
        <v>0.32</v>
      </c>
      <c r="R115" s="274">
        <f t="shared" si="90"/>
        <v>0.32</v>
      </c>
      <c r="S115" s="274">
        <f t="shared" si="90"/>
        <v>0.32</v>
      </c>
      <c r="T115" s="274">
        <f t="shared" si="90"/>
        <v>0.32</v>
      </c>
      <c r="U115" s="274">
        <f t="shared" si="90"/>
        <v>0.32</v>
      </c>
      <c r="V115" s="274">
        <f t="shared" si="90"/>
        <v>0.32</v>
      </c>
      <c r="W115" s="274">
        <f t="shared" si="90"/>
        <v>0.32</v>
      </c>
      <c r="X115" s="274">
        <f t="shared" si="90"/>
        <v>0.32</v>
      </c>
      <c r="Y115" s="274">
        <f t="shared" si="90"/>
        <v>0.32</v>
      </c>
      <c r="Z115" s="274">
        <f t="shared" si="90"/>
        <v>0.32</v>
      </c>
      <c r="AA115" s="274">
        <f t="shared" si="90"/>
        <v>0.32</v>
      </c>
    </row>
    <row r="116" spans="1:27" ht="15">
      <c r="A116" s="5" t="str">
        <f t="shared" si="57"/>
        <v>wind</v>
      </c>
      <c r="B116" s="5" t="str">
        <f t="shared" si="58"/>
        <v>g13</v>
      </c>
      <c r="C116" s="5">
        <f>VLOOKUP(B116,days!$A:$F,5,0)</f>
        <v>7</v>
      </c>
      <c r="D116" s="274">
        <f>VLOOKUP($C116,wind_!$E$2:$AC$13,MID(D$1,2,LEN(D$1)-1)+2,0)</f>
        <v>0.40258026746021558</v>
      </c>
      <c r="E116" s="274">
        <f>VLOOKUP($C116,wind_!$E$2:$AC$13,MID(E$1,2,LEN(E$1)-1)+2,0)</f>
        <v>0.38609448067803492</v>
      </c>
      <c r="F116" s="274">
        <f>VLOOKUP($C116,wind_!$E$2:$AC$13,MID(F$1,2,LEN(F$1)-1)+2,0)</f>
        <v>0.38210437802168346</v>
      </c>
      <c r="G116" s="274">
        <f>VLOOKUP($C116,wind_!$E$2:$AC$13,MID(G$1,2,LEN(G$1)-1)+2,0)</f>
        <v>0.38251369958912407</v>
      </c>
      <c r="H116" s="274">
        <f>VLOOKUP($C116,wind_!$E$2:$AC$13,MID(H$1,2,LEN(H$1)-1)+2,0)</f>
        <v>0.38520031814965006</v>
      </c>
      <c r="I116" s="274">
        <f>VLOOKUP($C116,wind_!$E$2:$AC$13,MID(I$1,2,LEN(I$1)-1)+2,0)</f>
        <v>0.38703789217842299</v>
      </c>
      <c r="J116" s="274">
        <f>VLOOKUP($C116,wind_!$E$2:$AC$13,MID(J$1,2,LEN(J$1)-1)+2,0)</f>
        <v>0.38722375379688007</v>
      </c>
      <c r="K116" s="274">
        <f>VLOOKUP($C116,wind_!$E$2:$AC$13,MID(K$1,2,LEN(K$1)-1)+2,0)</f>
        <v>0.36973339771487135</v>
      </c>
      <c r="L116" s="274">
        <f>VLOOKUP($C116,wind_!$E$2:$AC$13,MID(L$1,2,LEN(L$1)-1)+2,0)</f>
        <v>0.35242893552456483</v>
      </c>
      <c r="M116" s="274">
        <f>VLOOKUP($C116,wind_!$E$2:$AC$13,MID(M$1,2,LEN(M$1)-1)+2,0)</f>
        <v>0.34692415265653725</v>
      </c>
      <c r="N116" s="274">
        <f>VLOOKUP($C116,wind_!$E$2:$AC$13,MID(N$1,2,LEN(N$1)-1)+2,0)</f>
        <v>0.3493818893629051</v>
      </c>
      <c r="O116" s="274">
        <f>VLOOKUP($C116,wind_!$E$2:$AC$13,MID(O$1,2,LEN(O$1)-1)+2,0)</f>
        <v>0.35747004868042487</v>
      </c>
      <c r="P116" s="274">
        <f>VLOOKUP($C116,wind_!$E$2:$AC$13,MID(P$1,2,LEN(P$1)-1)+2,0)</f>
        <v>0.37278231572474596</v>
      </c>
      <c r="Q116" s="274">
        <f>VLOOKUP($C116,wind_!$E$2:$AC$13,MID(Q$1,2,LEN(Q$1)-1)+2,0)</f>
        <v>0.39408617526598932</v>
      </c>
      <c r="R116" s="274">
        <f>VLOOKUP($C116,wind_!$E$2:$AC$13,MID(R$1,2,LEN(R$1)-1)+2,0)</f>
        <v>0.41541565976383188</v>
      </c>
      <c r="S116" s="274">
        <f>VLOOKUP($C116,wind_!$E$2:$AC$13,MID(S$1,2,LEN(S$1)-1)+2,0)</f>
        <v>0.44008568331415665</v>
      </c>
      <c r="T116" s="274">
        <f>VLOOKUP($C116,wind_!$E$2:$AC$13,MID(T$1,2,LEN(T$1)-1)+2,0)</f>
        <v>0.46291377594762179</v>
      </c>
      <c r="U116" s="274">
        <f>VLOOKUP($C116,wind_!$E$2:$AC$13,MID(U$1,2,LEN(U$1)-1)+2,0)</f>
        <v>0.48076681875792021</v>
      </c>
      <c r="V116" s="274">
        <f>VLOOKUP($C116,wind_!$E$2:$AC$13,MID(V$1,2,LEN(V$1)-1)+2,0)</f>
        <v>0.48773015866441688</v>
      </c>
      <c r="W116" s="274">
        <f>VLOOKUP($C116,wind_!$E$2:$AC$13,MID(W$1,2,LEN(W$1)-1)+2,0)</f>
        <v>0.48121238317959331</v>
      </c>
      <c r="X116" s="274">
        <f>VLOOKUP($C116,wind_!$E$2:$AC$13,MID(X$1,2,LEN(X$1)-1)+2,0)</f>
        <v>0.48456670290772791</v>
      </c>
      <c r="Y116" s="274">
        <f>VLOOKUP($C116,wind_!$E$2:$AC$13,MID(Y$1,2,LEN(Y$1)-1)+2,0)</f>
        <v>0.48066015568290688</v>
      </c>
      <c r="Z116" s="274">
        <f>VLOOKUP($C116,wind_!$E$2:$AC$13,MID(Z$1,2,LEN(Z$1)-1)+2,0)</f>
        <v>0.45669249476541401</v>
      </c>
      <c r="AA116" s="274">
        <f>VLOOKUP($C116,wind_!$E$2:$AC$13,MID(AA$1,2,LEN(AA$1)-1)+2,0)</f>
        <v>0.42942718593815987</v>
      </c>
    </row>
    <row r="117" spans="1:27" ht="15">
      <c r="A117" s="5" t="str">
        <f t="shared" si="57"/>
        <v>solar</v>
      </c>
      <c r="B117" s="5" t="str">
        <f t="shared" si="58"/>
        <v>g13</v>
      </c>
      <c r="C117" s="5">
        <f>VLOOKUP(B117,days!$A:$F,5,0)</f>
        <v>7</v>
      </c>
      <c r="D117" s="274">
        <f>VLOOKUP($C117,solar_!$E$2:$AC$13,MID(D$1,2,LEN(D$1)-1)+2,0)</f>
        <v>0</v>
      </c>
      <c r="E117" s="274">
        <f>VLOOKUP($C117,solar_!$E$2:$AC$13,MID(E$1,2,LEN(E$1)-1)+2,0)</f>
        <v>0</v>
      </c>
      <c r="F117" s="274">
        <f>VLOOKUP($C117,solar_!$E$2:$AC$13,MID(F$1,2,LEN(F$1)-1)+2,0)</f>
        <v>0</v>
      </c>
      <c r="G117" s="274">
        <f>VLOOKUP($C117,solar_!$E$2:$AC$13,MID(G$1,2,LEN(G$1)-1)+2,0)</f>
        <v>0</v>
      </c>
      <c r="H117" s="274">
        <f>VLOOKUP($C117,solar_!$E$2:$AC$13,MID(H$1,2,LEN(H$1)-1)+2,0)</f>
        <v>0</v>
      </c>
      <c r="I117" s="274">
        <f>VLOOKUP($C117,solar_!$E$2:$AC$13,MID(I$1,2,LEN(I$1)-1)+2,0)</f>
        <v>8.4568737859278698E-3</v>
      </c>
      <c r="J117" s="274">
        <f>VLOOKUP($C117,solar_!$E$2:$AC$13,MID(J$1,2,LEN(J$1)-1)+2,0)</f>
        <v>0.12650841770500537</v>
      </c>
      <c r="K117" s="274">
        <f>VLOOKUP($C117,solar_!$E$2:$AC$13,MID(K$1,2,LEN(K$1)-1)+2,0)</f>
        <v>0.42423937442743404</v>
      </c>
      <c r="L117" s="274">
        <f>VLOOKUP($C117,solar_!$E$2:$AC$13,MID(L$1,2,LEN(L$1)-1)+2,0)</f>
        <v>0.61609482331502818</v>
      </c>
      <c r="M117" s="274">
        <f>VLOOKUP($C117,solar_!$E$2:$AC$13,MID(M$1,2,LEN(M$1)-1)+2,0)</f>
        <v>0.67412516643082587</v>
      </c>
      <c r="N117" s="274">
        <f>VLOOKUP($C117,solar_!$E$2:$AC$13,MID(N$1,2,LEN(N$1)-1)+2,0)</f>
        <v>0.70930194926636081</v>
      </c>
      <c r="O117" s="274">
        <f>VLOOKUP($C117,solar_!$E$2:$AC$13,MID(O$1,2,LEN(O$1)-1)+2,0)</f>
        <v>0.71732682527363334</v>
      </c>
      <c r="P117" s="274">
        <f>VLOOKUP($C117,solar_!$E$2:$AC$13,MID(P$1,2,LEN(P$1)-1)+2,0)</f>
        <v>0.72081948655955475</v>
      </c>
      <c r="Q117" s="274">
        <f>VLOOKUP($C117,solar_!$E$2:$AC$13,MID(Q$1,2,LEN(Q$1)-1)+2,0)</f>
        <v>0.71393510976762953</v>
      </c>
      <c r="R117" s="274">
        <f>VLOOKUP($C117,solar_!$E$2:$AC$13,MID(R$1,2,LEN(R$1)-1)+2,0)</f>
        <v>0.70172223787860277</v>
      </c>
      <c r="S117" s="274">
        <f>VLOOKUP($C117,solar_!$E$2:$AC$13,MID(S$1,2,LEN(S$1)-1)+2,0)</f>
        <v>0.66364577184011164</v>
      </c>
      <c r="T117" s="274">
        <f>VLOOKUP($C117,solar_!$E$2:$AC$13,MID(T$1,2,LEN(T$1)-1)+2,0)</f>
        <v>0.62182757177611869</v>
      </c>
      <c r="U117" s="274">
        <f>VLOOKUP($C117,solar_!$E$2:$AC$13,MID(U$1,2,LEN(U$1)-1)+2,0)</f>
        <v>0.53408374429258565</v>
      </c>
      <c r="V117" s="274">
        <f>VLOOKUP($C117,solar_!$E$2:$AC$13,MID(V$1,2,LEN(V$1)-1)+2,0)</f>
        <v>0.27895363092472586</v>
      </c>
      <c r="W117" s="274">
        <f>VLOOKUP($C117,solar_!$E$2:$AC$13,MID(W$1,2,LEN(W$1)-1)+2,0)</f>
        <v>3.15E-2</v>
      </c>
      <c r="X117" s="274">
        <f>VLOOKUP($C117,solar_!$E$2:$AC$13,MID(X$1,2,LEN(X$1)-1)+2,0)</f>
        <v>0</v>
      </c>
      <c r="Y117" s="274">
        <f>VLOOKUP($C117,solar_!$E$2:$AC$13,MID(Y$1,2,LEN(Y$1)-1)+2,0)</f>
        <v>0</v>
      </c>
      <c r="Z117" s="274">
        <f>VLOOKUP($C117,solar_!$E$2:$AC$13,MID(Z$1,2,LEN(Z$1)-1)+2,0)</f>
        <v>0</v>
      </c>
      <c r="AA117" s="274">
        <f>VLOOKUP($C117,solar_!$E$2:$AC$13,MID(AA$1,2,LEN(AA$1)-1)+2,0)</f>
        <v>0</v>
      </c>
    </row>
    <row r="118" spans="1:27" ht="15">
      <c r="A118" s="5" t="str">
        <f t="shared" si="57"/>
        <v>nuclear</v>
      </c>
      <c r="B118" s="5" t="str">
        <f t="shared" si="58"/>
        <v>g13</v>
      </c>
      <c r="C118" s="5">
        <f>VLOOKUP(B118,days!$A:$F,5,0)</f>
        <v>7</v>
      </c>
      <c r="D118" s="274">
        <f>D109</f>
        <v>0.9</v>
      </c>
      <c r="E118" s="274">
        <f>D118</f>
        <v>0.9</v>
      </c>
      <c r="F118" s="274">
        <f t="shared" ref="F118:AA118" si="91">E118</f>
        <v>0.9</v>
      </c>
      <c r="G118" s="274">
        <f t="shared" si="91"/>
        <v>0.9</v>
      </c>
      <c r="H118" s="274">
        <f t="shared" si="91"/>
        <v>0.9</v>
      </c>
      <c r="I118" s="274">
        <f t="shared" si="91"/>
        <v>0.9</v>
      </c>
      <c r="J118" s="274">
        <f t="shared" si="91"/>
        <v>0.9</v>
      </c>
      <c r="K118" s="274">
        <f t="shared" si="91"/>
        <v>0.9</v>
      </c>
      <c r="L118" s="274">
        <f t="shared" si="91"/>
        <v>0.9</v>
      </c>
      <c r="M118" s="274">
        <f t="shared" si="91"/>
        <v>0.9</v>
      </c>
      <c r="N118" s="274">
        <f t="shared" si="91"/>
        <v>0.9</v>
      </c>
      <c r="O118" s="274">
        <f t="shared" si="91"/>
        <v>0.9</v>
      </c>
      <c r="P118" s="274">
        <f t="shared" si="91"/>
        <v>0.9</v>
      </c>
      <c r="Q118" s="274">
        <f t="shared" si="91"/>
        <v>0.9</v>
      </c>
      <c r="R118" s="274">
        <f t="shared" si="91"/>
        <v>0.9</v>
      </c>
      <c r="S118" s="274">
        <f t="shared" si="91"/>
        <v>0.9</v>
      </c>
      <c r="T118" s="274">
        <f t="shared" si="91"/>
        <v>0.9</v>
      </c>
      <c r="U118" s="274">
        <f t="shared" si="91"/>
        <v>0.9</v>
      </c>
      <c r="V118" s="274">
        <f t="shared" si="91"/>
        <v>0.9</v>
      </c>
      <c r="W118" s="274">
        <f t="shared" si="91"/>
        <v>0.9</v>
      </c>
      <c r="X118" s="274">
        <f t="shared" si="91"/>
        <v>0.9</v>
      </c>
      <c r="Y118" s="274">
        <f t="shared" si="91"/>
        <v>0.9</v>
      </c>
      <c r="Z118" s="274">
        <f t="shared" si="91"/>
        <v>0.9</v>
      </c>
      <c r="AA118" s="274">
        <f t="shared" si="91"/>
        <v>0.9</v>
      </c>
    </row>
    <row r="119" spans="1:27" ht="15">
      <c r="A119" s="5" t="str">
        <f t="shared" si="57"/>
        <v>coal</v>
      </c>
      <c r="B119" s="5" t="str">
        <f t="shared" si="58"/>
        <v>g14</v>
      </c>
      <c r="C119" s="5">
        <f>VLOOKUP(B119,days!$A:$F,5,0)</f>
        <v>7</v>
      </c>
      <c r="D119" s="274">
        <f>D110</f>
        <v>0.8</v>
      </c>
      <c r="E119" s="274">
        <f>D119</f>
        <v>0.8</v>
      </c>
      <c r="F119" s="274">
        <f t="shared" ref="F119:AA119" si="92">E119</f>
        <v>0.8</v>
      </c>
      <c r="G119" s="274">
        <f t="shared" si="92"/>
        <v>0.8</v>
      </c>
      <c r="H119" s="274">
        <f t="shared" si="92"/>
        <v>0.8</v>
      </c>
      <c r="I119" s="274">
        <f t="shared" si="92"/>
        <v>0.8</v>
      </c>
      <c r="J119" s="274">
        <f t="shared" si="92"/>
        <v>0.8</v>
      </c>
      <c r="K119" s="274">
        <f t="shared" si="92"/>
        <v>0.8</v>
      </c>
      <c r="L119" s="274">
        <f t="shared" si="92"/>
        <v>0.8</v>
      </c>
      <c r="M119" s="274">
        <f t="shared" si="92"/>
        <v>0.8</v>
      </c>
      <c r="N119" s="274">
        <f t="shared" si="92"/>
        <v>0.8</v>
      </c>
      <c r="O119" s="274">
        <f t="shared" si="92"/>
        <v>0.8</v>
      </c>
      <c r="P119" s="274">
        <f t="shared" si="92"/>
        <v>0.8</v>
      </c>
      <c r="Q119" s="274">
        <f t="shared" si="92"/>
        <v>0.8</v>
      </c>
      <c r="R119" s="274">
        <f t="shared" si="92"/>
        <v>0.8</v>
      </c>
      <c r="S119" s="274">
        <f t="shared" si="92"/>
        <v>0.8</v>
      </c>
      <c r="T119" s="274">
        <f t="shared" si="92"/>
        <v>0.8</v>
      </c>
      <c r="U119" s="274">
        <f t="shared" si="92"/>
        <v>0.8</v>
      </c>
      <c r="V119" s="274">
        <f t="shared" si="92"/>
        <v>0.8</v>
      </c>
      <c r="W119" s="274">
        <f t="shared" si="92"/>
        <v>0.8</v>
      </c>
      <c r="X119" s="274">
        <f t="shared" si="92"/>
        <v>0.8</v>
      </c>
      <c r="Y119" s="274">
        <f t="shared" si="92"/>
        <v>0.8</v>
      </c>
      <c r="Z119" s="274">
        <f t="shared" si="92"/>
        <v>0.8</v>
      </c>
      <c r="AA119" s="274">
        <f t="shared" si="92"/>
        <v>0.8</v>
      </c>
    </row>
    <row r="120" spans="1:27" ht="15">
      <c r="A120" s="5" t="str">
        <f t="shared" si="57"/>
        <v>naturalGas</v>
      </c>
      <c r="B120" s="5" t="str">
        <f t="shared" si="58"/>
        <v>g14</v>
      </c>
      <c r="C120" s="5">
        <f>VLOOKUP(B120,days!$A:$F,5,0)</f>
        <v>7</v>
      </c>
      <c r="D120" s="274">
        <f>D111</f>
        <v>0.85</v>
      </c>
      <c r="E120" s="274">
        <f t="shared" ref="E120:AA120" si="93">D120</f>
        <v>0.85</v>
      </c>
      <c r="F120" s="274">
        <f t="shared" si="93"/>
        <v>0.85</v>
      </c>
      <c r="G120" s="274">
        <f t="shared" si="93"/>
        <v>0.85</v>
      </c>
      <c r="H120" s="274">
        <f t="shared" si="93"/>
        <v>0.85</v>
      </c>
      <c r="I120" s="274">
        <f t="shared" si="93"/>
        <v>0.85</v>
      </c>
      <c r="J120" s="274">
        <f t="shared" si="93"/>
        <v>0.85</v>
      </c>
      <c r="K120" s="274">
        <f t="shared" si="93"/>
        <v>0.85</v>
      </c>
      <c r="L120" s="274">
        <f t="shared" si="93"/>
        <v>0.85</v>
      </c>
      <c r="M120" s="274">
        <f t="shared" si="93"/>
        <v>0.85</v>
      </c>
      <c r="N120" s="274">
        <f t="shared" si="93"/>
        <v>0.85</v>
      </c>
      <c r="O120" s="274">
        <f t="shared" si="93"/>
        <v>0.85</v>
      </c>
      <c r="P120" s="274">
        <f t="shared" si="93"/>
        <v>0.85</v>
      </c>
      <c r="Q120" s="274">
        <f t="shared" si="93"/>
        <v>0.85</v>
      </c>
      <c r="R120" s="274">
        <f t="shared" si="93"/>
        <v>0.85</v>
      </c>
      <c r="S120" s="274">
        <f t="shared" si="93"/>
        <v>0.85</v>
      </c>
      <c r="T120" s="274">
        <f t="shared" si="93"/>
        <v>0.85</v>
      </c>
      <c r="U120" s="274">
        <f t="shared" si="93"/>
        <v>0.85</v>
      </c>
      <c r="V120" s="274">
        <f t="shared" si="93"/>
        <v>0.85</v>
      </c>
      <c r="W120" s="274">
        <f t="shared" si="93"/>
        <v>0.85</v>
      </c>
      <c r="X120" s="274">
        <f t="shared" si="93"/>
        <v>0.85</v>
      </c>
      <c r="Y120" s="274">
        <f t="shared" si="93"/>
        <v>0.85</v>
      </c>
      <c r="Z120" s="274">
        <f t="shared" si="93"/>
        <v>0.85</v>
      </c>
      <c r="AA120" s="274">
        <f t="shared" si="93"/>
        <v>0.85</v>
      </c>
    </row>
    <row r="121" spans="1:27" ht="15">
      <c r="A121" s="5" t="str">
        <f t="shared" si="57"/>
        <v>bioMass</v>
      </c>
      <c r="B121" s="5" t="str">
        <f t="shared" si="58"/>
        <v>g14</v>
      </c>
      <c r="C121" s="5">
        <f>VLOOKUP(B121,days!$A:$F,5,0)</f>
        <v>7</v>
      </c>
      <c r="D121" s="274">
        <f>D112</f>
        <v>0.83</v>
      </c>
      <c r="E121" s="274">
        <f t="shared" ref="E121:AA121" si="94">D121</f>
        <v>0.83</v>
      </c>
      <c r="F121" s="274">
        <f t="shared" si="94"/>
        <v>0.83</v>
      </c>
      <c r="G121" s="274">
        <f t="shared" si="94"/>
        <v>0.83</v>
      </c>
      <c r="H121" s="274">
        <f t="shared" si="94"/>
        <v>0.83</v>
      </c>
      <c r="I121" s="274">
        <f t="shared" si="94"/>
        <v>0.83</v>
      </c>
      <c r="J121" s="274">
        <f t="shared" si="94"/>
        <v>0.83</v>
      </c>
      <c r="K121" s="274">
        <f t="shared" si="94"/>
        <v>0.83</v>
      </c>
      <c r="L121" s="274">
        <f t="shared" si="94"/>
        <v>0.83</v>
      </c>
      <c r="M121" s="274">
        <f t="shared" si="94"/>
        <v>0.83</v>
      </c>
      <c r="N121" s="274">
        <f t="shared" si="94"/>
        <v>0.83</v>
      </c>
      <c r="O121" s="274">
        <f t="shared" si="94"/>
        <v>0.83</v>
      </c>
      <c r="P121" s="274">
        <f t="shared" si="94"/>
        <v>0.83</v>
      </c>
      <c r="Q121" s="274">
        <f t="shared" si="94"/>
        <v>0.83</v>
      </c>
      <c r="R121" s="274">
        <f t="shared" si="94"/>
        <v>0.83</v>
      </c>
      <c r="S121" s="274">
        <f t="shared" si="94"/>
        <v>0.83</v>
      </c>
      <c r="T121" s="274">
        <f t="shared" si="94"/>
        <v>0.83</v>
      </c>
      <c r="U121" s="274">
        <f t="shared" si="94"/>
        <v>0.83</v>
      </c>
      <c r="V121" s="274">
        <f t="shared" si="94"/>
        <v>0.83</v>
      </c>
      <c r="W121" s="274">
        <f t="shared" si="94"/>
        <v>0.83</v>
      </c>
      <c r="X121" s="274">
        <f t="shared" si="94"/>
        <v>0.83</v>
      </c>
      <c r="Y121" s="274">
        <f t="shared" si="94"/>
        <v>0.83</v>
      </c>
      <c r="Z121" s="274">
        <f t="shared" si="94"/>
        <v>0.83</v>
      </c>
      <c r="AA121" s="274">
        <f t="shared" si="94"/>
        <v>0.83</v>
      </c>
    </row>
    <row r="122" spans="1:27" ht="15">
      <c r="A122" s="5" t="str">
        <f t="shared" si="57"/>
        <v>geoThermal</v>
      </c>
      <c r="B122" s="5" t="str">
        <f t="shared" si="58"/>
        <v>g14</v>
      </c>
      <c r="C122" s="5">
        <f>VLOOKUP(B122,days!$A:$F,5,0)</f>
        <v>7</v>
      </c>
      <c r="D122" s="274">
        <f>D113</f>
        <v>0.9</v>
      </c>
      <c r="E122" s="274">
        <f t="shared" ref="E122:AA122" si="95">D122</f>
        <v>0.9</v>
      </c>
      <c r="F122" s="274">
        <f t="shared" si="95"/>
        <v>0.9</v>
      </c>
      <c r="G122" s="274">
        <f t="shared" si="95"/>
        <v>0.9</v>
      </c>
      <c r="H122" s="274">
        <f t="shared" si="95"/>
        <v>0.9</v>
      </c>
      <c r="I122" s="274">
        <f t="shared" si="95"/>
        <v>0.9</v>
      </c>
      <c r="J122" s="274">
        <f t="shared" si="95"/>
        <v>0.9</v>
      </c>
      <c r="K122" s="274">
        <f t="shared" si="95"/>
        <v>0.9</v>
      </c>
      <c r="L122" s="274">
        <f t="shared" si="95"/>
        <v>0.9</v>
      </c>
      <c r="M122" s="274">
        <f t="shared" si="95"/>
        <v>0.9</v>
      </c>
      <c r="N122" s="274">
        <f t="shared" si="95"/>
        <v>0.9</v>
      </c>
      <c r="O122" s="274">
        <f t="shared" si="95"/>
        <v>0.9</v>
      </c>
      <c r="P122" s="274">
        <f t="shared" si="95"/>
        <v>0.9</v>
      </c>
      <c r="Q122" s="274">
        <f t="shared" si="95"/>
        <v>0.9</v>
      </c>
      <c r="R122" s="274">
        <f t="shared" si="95"/>
        <v>0.9</v>
      </c>
      <c r="S122" s="274">
        <f t="shared" si="95"/>
        <v>0.9</v>
      </c>
      <c r="T122" s="274">
        <f t="shared" si="95"/>
        <v>0.9</v>
      </c>
      <c r="U122" s="274">
        <f t="shared" si="95"/>
        <v>0.9</v>
      </c>
      <c r="V122" s="274">
        <f t="shared" si="95"/>
        <v>0.9</v>
      </c>
      <c r="W122" s="274">
        <f t="shared" si="95"/>
        <v>0.9</v>
      </c>
      <c r="X122" s="274">
        <f t="shared" si="95"/>
        <v>0.9</v>
      </c>
      <c r="Y122" s="274">
        <f t="shared" si="95"/>
        <v>0.9</v>
      </c>
      <c r="Z122" s="274">
        <f t="shared" si="95"/>
        <v>0.9</v>
      </c>
      <c r="AA122" s="274">
        <f t="shared" si="95"/>
        <v>0.9</v>
      </c>
    </row>
    <row r="123" spans="1:27" ht="15">
      <c r="A123" s="5" t="str">
        <f t="shared" si="57"/>
        <v>hydroRiver</v>
      </c>
      <c r="B123" s="5" t="str">
        <f t="shared" si="58"/>
        <v>g14</v>
      </c>
      <c r="C123" s="5">
        <f>VLOOKUP(B123,days!$A:$F,5,0)</f>
        <v>7</v>
      </c>
      <c r="D123" s="274">
        <f>VLOOKUP($C123,hydro_!F$2:H$13,2,0)</f>
        <v>0.3</v>
      </c>
      <c r="E123" s="274">
        <f>D123</f>
        <v>0.3</v>
      </c>
      <c r="F123" s="274">
        <f t="shared" ref="F123:AA123" si="96">E123</f>
        <v>0.3</v>
      </c>
      <c r="G123" s="274">
        <f t="shared" si="96"/>
        <v>0.3</v>
      </c>
      <c r="H123" s="274">
        <f t="shared" si="96"/>
        <v>0.3</v>
      </c>
      <c r="I123" s="274">
        <f t="shared" si="96"/>
        <v>0.3</v>
      </c>
      <c r="J123" s="274">
        <f t="shared" si="96"/>
        <v>0.3</v>
      </c>
      <c r="K123" s="274">
        <f t="shared" si="96"/>
        <v>0.3</v>
      </c>
      <c r="L123" s="274">
        <f t="shared" si="96"/>
        <v>0.3</v>
      </c>
      <c r="M123" s="274">
        <f t="shared" si="96"/>
        <v>0.3</v>
      </c>
      <c r="N123" s="274">
        <f t="shared" si="96"/>
        <v>0.3</v>
      </c>
      <c r="O123" s="274">
        <f t="shared" si="96"/>
        <v>0.3</v>
      </c>
      <c r="P123" s="274">
        <f t="shared" si="96"/>
        <v>0.3</v>
      </c>
      <c r="Q123" s="274">
        <f t="shared" si="96"/>
        <v>0.3</v>
      </c>
      <c r="R123" s="274">
        <f t="shared" si="96"/>
        <v>0.3</v>
      </c>
      <c r="S123" s="274">
        <f t="shared" si="96"/>
        <v>0.3</v>
      </c>
      <c r="T123" s="274">
        <f t="shared" si="96"/>
        <v>0.3</v>
      </c>
      <c r="U123" s="274">
        <f t="shared" si="96"/>
        <v>0.3</v>
      </c>
      <c r="V123" s="274">
        <f t="shared" si="96"/>
        <v>0.3</v>
      </c>
      <c r="W123" s="274">
        <f t="shared" si="96"/>
        <v>0.3</v>
      </c>
      <c r="X123" s="274">
        <f t="shared" si="96"/>
        <v>0.3</v>
      </c>
      <c r="Y123" s="274">
        <f t="shared" si="96"/>
        <v>0.3</v>
      </c>
      <c r="Z123" s="274">
        <f t="shared" si="96"/>
        <v>0.3</v>
      </c>
      <c r="AA123" s="274">
        <f t="shared" si="96"/>
        <v>0.3</v>
      </c>
    </row>
    <row r="124" spans="1:27" ht="15">
      <c r="A124" s="5" t="str">
        <f t="shared" si="57"/>
        <v>hydroDam</v>
      </c>
      <c r="B124" s="5" t="str">
        <f t="shared" si="58"/>
        <v>g14</v>
      </c>
      <c r="C124" s="5">
        <f>VLOOKUP(B124,days!$A:$F,5,0)</f>
        <v>7</v>
      </c>
      <c r="D124" s="274">
        <f>VLOOKUP($C124,hydro_!F$2:H$13,3,0)</f>
        <v>0.32</v>
      </c>
      <c r="E124" s="274">
        <f>D124</f>
        <v>0.32</v>
      </c>
      <c r="F124" s="274">
        <f t="shared" ref="F124:AA124" si="97">E124</f>
        <v>0.32</v>
      </c>
      <c r="G124" s="274">
        <f t="shared" si="97"/>
        <v>0.32</v>
      </c>
      <c r="H124" s="274">
        <f t="shared" si="97"/>
        <v>0.32</v>
      </c>
      <c r="I124" s="274">
        <f t="shared" si="97"/>
        <v>0.32</v>
      </c>
      <c r="J124" s="274">
        <f t="shared" si="97"/>
        <v>0.32</v>
      </c>
      <c r="K124" s="274">
        <f t="shared" si="97"/>
        <v>0.32</v>
      </c>
      <c r="L124" s="274">
        <f t="shared" si="97"/>
        <v>0.32</v>
      </c>
      <c r="M124" s="274">
        <f t="shared" si="97"/>
        <v>0.32</v>
      </c>
      <c r="N124" s="274">
        <f t="shared" si="97"/>
        <v>0.32</v>
      </c>
      <c r="O124" s="274">
        <f t="shared" si="97"/>
        <v>0.32</v>
      </c>
      <c r="P124" s="274">
        <f t="shared" si="97"/>
        <v>0.32</v>
      </c>
      <c r="Q124" s="274">
        <f t="shared" si="97"/>
        <v>0.32</v>
      </c>
      <c r="R124" s="274">
        <f t="shared" si="97"/>
        <v>0.32</v>
      </c>
      <c r="S124" s="274">
        <f t="shared" si="97"/>
        <v>0.32</v>
      </c>
      <c r="T124" s="274">
        <f t="shared" si="97"/>
        <v>0.32</v>
      </c>
      <c r="U124" s="274">
        <f t="shared" si="97"/>
        <v>0.32</v>
      </c>
      <c r="V124" s="274">
        <f t="shared" si="97"/>
        <v>0.32</v>
      </c>
      <c r="W124" s="274">
        <f t="shared" si="97"/>
        <v>0.32</v>
      </c>
      <c r="X124" s="274">
        <f t="shared" si="97"/>
        <v>0.32</v>
      </c>
      <c r="Y124" s="274">
        <f t="shared" si="97"/>
        <v>0.32</v>
      </c>
      <c r="Z124" s="274">
        <f t="shared" si="97"/>
        <v>0.32</v>
      </c>
      <c r="AA124" s="274">
        <f t="shared" si="97"/>
        <v>0.32</v>
      </c>
    </row>
    <row r="125" spans="1:27" ht="15">
      <c r="A125" s="5" t="str">
        <f t="shared" si="57"/>
        <v>wind</v>
      </c>
      <c r="B125" s="5" t="str">
        <f t="shared" si="58"/>
        <v>g14</v>
      </c>
      <c r="C125" s="5">
        <f>VLOOKUP(B125,days!$A:$F,5,0)</f>
        <v>7</v>
      </c>
      <c r="D125" s="274">
        <f>VLOOKUP($C125,wind_!$E$2:$AC$13,MID(D$1,2,LEN(D$1)-1)+2,0)</f>
        <v>0.40258026746021558</v>
      </c>
      <c r="E125" s="274">
        <f>VLOOKUP($C125,wind_!$E$2:$AC$13,MID(E$1,2,LEN(E$1)-1)+2,0)</f>
        <v>0.38609448067803492</v>
      </c>
      <c r="F125" s="274">
        <f>VLOOKUP($C125,wind_!$E$2:$AC$13,MID(F$1,2,LEN(F$1)-1)+2,0)</f>
        <v>0.38210437802168346</v>
      </c>
      <c r="G125" s="274">
        <f>VLOOKUP($C125,wind_!$E$2:$AC$13,MID(G$1,2,LEN(G$1)-1)+2,0)</f>
        <v>0.38251369958912407</v>
      </c>
      <c r="H125" s="274">
        <f>VLOOKUP($C125,wind_!$E$2:$AC$13,MID(H$1,2,LEN(H$1)-1)+2,0)</f>
        <v>0.38520031814965006</v>
      </c>
      <c r="I125" s="274">
        <f>VLOOKUP($C125,wind_!$E$2:$AC$13,MID(I$1,2,LEN(I$1)-1)+2,0)</f>
        <v>0.38703789217842299</v>
      </c>
      <c r="J125" s="274">
        <f>VLOOKUP($C125,wind_!$E$2:$AC$13,MID(J$1,2,LEN(J$1)-1)+2,0)</f>
        <v>0.38722375379688007</v>
      </c>
      <c r="K125" s="274">
        <f>VLOOKUP($C125,wind_!$E$2:$AC$13,MID(K$1,2,LEN(K$1)-1)+2,0)</f>
        <v>0.36973339771487135</v>
      </c>
      <c r="L125" s="274">
        <f>VLOOKUP($C125,wind_!$E$2:$AC$13,MID(L$1,2,LEN(L$1)-1)+2,0)</f>
        <v>0.35242893552456483</v>
      </c>
      <c r="M125" s="274">
        <f>VLOOKUP($C125,wind_!$E$2:$AC$13,MID(M$1,2,LEN(M$1)-1)+2,0)</f>
        <v>0.34692415265653725</v>
      </c>
      <c r="N125" s="274">
        <f>VLOOKUP($C125,wind_!$E$2:$AC$13,MID(N$1,2,LEN(N$1)-1)+2,0)</f>
        <v>0.3493818893629051</v>
      </c>
      <c r="O125" s="274">
        <f>VLOOKUP($C125,wind_!$E$2:$AC$13,MID(O$1,2,LEN(O$1)-1)+2,0)</f>
        <v>0.35747004868042487</v>
      </c>
      <c r="P125" s="274">
        <f>VLOOKUP($C125,wind_!$E$2:$AC$13,MID(P$1,2,LEN(P$1)-1)+2,0)</f>
        <v>0.37278231572474596</v>
      </c>
      <c r="Q125" s="274">
        <f>VLOOKUP($C125,wind_!$E$2:$AC$13,MID(Q$1,2,LEN(Q$1)-1)+2,0)</f>
        <v>0.39408617526598932</v>
      </c>
      <c r="R125" s="274">
        <f>VLOOKUP($C125,wind_!$E$2:$AC$13,MID(R$1,2,LEN(R$1)-1)+2,0)</f>
        <v>0.41541565976383188</v>
      </c>
      <c r="S125" s="274">
        <f>VLOOKUP($C125,wind_!$E$2:$AC$13,MID(S$1,2,LEN(S$1)-1)+2,0)</f>
        <v>0.44008568331415665</v>
      </c>
      <c r="T125" s="274">
        <f>VLOOKUP($C125,wind_!$E$2:$AC$13,MID(T$1,2,LEN(T$1)-1)+2,0)</f>
        <v>0.46291377594762179</v>
      </c>
      <c r="U125" s="274">
        <f>VLOOKUP($C125,wind_!$E$2:$AC$13,MID(U$1,2,LEN(U$1)-1)+2,0)</f>
        <v>0.48076681875792021</v>
      </c>
      <c r="V125" s="274">
        <f>VLOOKUP($C125,wind_!$E$2:$AC$13,MID(V$1,2,LEN(V$1)-1)+2,0)</f>
        <v>0.48773015866441688</v>
      </c>
      <c r="W125" s="274">
        <f>VLOOKUP($C125,wind_!$E$2:$AC$13,MID(W$1,2,LEN(W$1)-1)+2,0)</f>
        <v>0.48121238317959331</v>
      </c>
      <c r="X125" s="274">
        <f>VLOOKUP($C125,wind_!$E$2:$AC$13,MID(X$1,2,LEN(X$1)-1)+2,0)</f>
        <v>0.48456670290772791</v>
      </c>
      <c r="Y125" s="274">
        <f>VLOOKUP($C125,wind_!$E$2:$AC$13,MID(Y$1,2,LEN(Y$1)-1)+2,0)</f>
        <v>0.48066015568290688</v>
      </c>
      <c r="Z125" s="274">
        <f>VLOOKUP($C125,wind_!$E$2:$AC$13,MID(Z$1,2,LEN(Z$1)-1)+2,0)</f>
        <v>0.45669249476541401</v>
      </c>
      <c r="AA125" s="274">
        <f>VLOOKUP($C125,wind_!$E$2:$AC$13,MID(AA$1,2,LEN(AA$1)-1)+2,0)</f>
        <v>0.42942718593815987</v>
      </c>
    </row>
    <row r="126" spans="1:27" ht="15">
      <c r="A126" s="5" t="str">
        <f t="shared" si="57"/>
        <v>solar</v>
      </c>
      <c r="B126" s="5" t="str">
        <f t="shared" si="58"/>
        <v>g14</v>
      </c>
      <c r="C126" s="5">
        <f>VLOOKUP(B126,days!$A:$F,5,0)</f>
        <v>7</v>
      </c>
      <c r="D126" s="274">
        <f>VLOOKUP($C126,solar_!$E$2:$AC$13,MID(D$1,2,LEN(D$1)-1)+2,0)</f>
        <v>0</v>
      </c>
      <c r="E126" s="274">
        <f>VLOOKUP($C126,solar_!$E$2:$AC$13,MID(E$1,2,LEN(E$1)-1)+2,0)</f>
        <v>0</v>
      </c>
      <c r="F126" s="274">
        <f>VLOOKUP($C126,solar_!$E$2:$AC$13,MID(F$1,2,LEN(F$1)-1)+2,0)</f>
        <v>0</v>
      </c>
      <c r="G126" s="274">
        <f>VLOOKUP($C126,solar_!$E$2:$AC$13,MID(G$1,2,LEN(G$1)-1)+2,0)</f>
        <v>0</v>
      </c>
      <c r="H126" s="274">
        <f>VLOOKUP($C126,solar_!$E$2:$AC$13,MID(H$1,2,LEN(H$1)-1)+2,0)</f>
        <v>0</v>
      </c>
      <c r="I126" s="274">
        <f>VLOOKUP($C126,solar_!$E$2:$AC$13,MID(I$1,2,LEN(I$1)-1)+2,0)</f>
        <v>8.4568737859278698E-3</v>
      </c>
      <c r="J126" s="274">
        <f>VLOOKUP($C126,solar_!$E$2:$AC$13,MID(J$1,2,LEN(J$1)-1)+2,0)</f>
        <v>0.12650841770500537</v>
      </c>
      <c r="K126" s="274">
        <f>VLOOKUP($C126,solar_!$E$2:$AC$13,MID(K$1,2,LEN(K$1)-1)+2,0)</f>
        <v>0.42423937442743404</v>
      </c>
      <c r="L126" s="274">
        <f>VLOOKUP($C126,solar_!$E$2:$AC$13,MID(L$1,2,LEN(L$1)-1)+2,0)</f>
        <v>0.61609482331502818</v>
      </c>
      <c r="M126" s="274">
        <f>VLOOKUP($C126,solar_!$E$2:$AC$13,MID(M$1,2,LEN(M$1)-1)+2,0)</f>
        <v>0.67412516643082587</v>
      </c>
      <c r="N126" s="274">
        <f>VLOOKUP($C126,solar_!$E$2:$AC$13,MID(N$1,2,LEN(N$1)-1)+2,0)</f>
        <v>0.70930194926636081</v>
      </c>
      <c r="O126" s="274">
        <f>VLOOKUP($C126,solar_!$E$2:$AC$13,MID(O$1,2,LEN(O$1)-1)+2,0)</f>
        <v>0.71732682527363334</v>
      </c>
      <c r="P126" s="274">
        <f>VLOOKUP($C126,solar_!$E$2:$AC$13,MID(P$1,2,LEN(P$1)-1)+2,0)</f>
        <v>0.72081948655955475</v>
      </c>
      <c r="Q126" s="274">
        <f>VLOOKUP($C126,solar_!$E$2:$AC$13,MID(Q$1,2,LEN(Q$1)-1)+2,0)</f>
        <v>0.71393510976762953</v>
      </c>
      <c r="R126" s="274">
        <f>VLOOKUP($C126,solar_!$E$2:$AC$13,MID(R$1,2,LEN(R$1)-1)+2,0)</f>
        <v>0.70172223787860277</v>
      </c>
      <c r="S126" s="274">
        <f>VLOOKUP($C126,solar_!$E$2:$AC$13,MID(S$1,2,LEN(S$1)-1)+2,0)</f>
        <v>0.66364577184011164</v>
      </c>
      <c r="T126" s="274">
        <f>VLOOKUP($C126,solar_!$E$2:$AC$13,MID(T$1,2,LEN(T$1)-1)+2,0)</f>
        <v>0.62182757177611869</v>
      </c>
      <c r="U126" s="274">
        <f>VLOOKUP($C126,solar_!$E$2:$AC$13,MID(U$1,2,LEN(U$1)-1)+2,0)</f>
        <v>0.53408374429258565</v>
      </c>
      <c r="V126" s="274">
        <f>VLOOKUP($C126,solar_!$E$2:$AC$13,MID(V$1,2,LEN(V$1)-1)+2,0)</f>
        <v>0.27895363092472586</v>
      </c>
      <c r="W126" s="274">
        <f>VLOOKUP($C126,solar_!$E$2:$AC$13,MID(W$1,2,LEN(W$1)-1)+2,0)</f>
        <v>3.15E-2</v>
      </c>
      <c r="X126" s="274">
        <f>VLOOKUP($C126,solar_!$E$2:$AC$13,MID(X$1,2,LEN(X$1)-1)+2,0)</f>
        <v>0</v>
      </c>
      <c r="Y126" s="274">
        <f>VLOOKUP($C126,solar_!$E$2:$AC$13,MID(Y$1,2,LEN(Y$1)-1)+2,0)</f>
        <v>0</v>
      </c>
      <c r="Z126" s="274">
        <f>VLOOKUP($C126,solar_!$E$2:$AC$13,MID(Z$1,2,LEN(Z$1)-1)+2,0)</f>
        <v>0</v>
      </c>
      <c r="AA126" s="274">
        <f>VLOOKUP($C126,solar_!$E$2:$AC$13,MID(AA$1,2,LEN(AA$1)-1)+2,0)</f>
        <v>0</v>
      </c>
    </row>
    <row r="127" spans="1:27" ht="15">
      <c r="A127" s="5" t="str">
        <f t="shared" si="57"/>
        <v>nuclear</v>
      </c>
      <c r="B127" s="5" t="str">
        <f t="shared" si="58"/>
        <v>g14</v>
      </c>
      <c r="C127" s="5">
        <f>VLOOKUP(B127,days!$A:$F,5,0)</f>
        <v>7</v>
      </c>
      <c r="D127" s="274">
        <f>D118</f>
        <v>0.9</v>
      </c>
      <c r="E127" s="274">
        <f>D127</f>
        <v>0.9</v>
      </c>
      <c r="F127" s="274">
        <f t="shared" ref="F127:AA127" si="98">E127</f>
        <v>0.9</v>
      </c>
      <c r="G127" s="274">
        <f t="shared" si="98"/>
        <v>0.9</v>
      </c>
      <c r="H127" s="274">
        <f t="shared" si="98"/>
        <v>0.9</v>
      </c>
      <c r="I127" s="274">
        <f t="shared" si="98"/>
        <v>0.9</v>
      </c>
      <c r="J127" s="274">
        <f t="shared" si="98"/>
        <v>0.9</v>
      </c>
      <c r="K127" s="274">
        <f t="shared" si="98"/>
        <v>0.9</v>
      </c>
      <c r="L127" s="274">
        <f t="shared" si="98"/>
        <v>0.9</v>
      </c>
      <c r="M127" s="274">
        <f t="shared" si="98"/>
        <v>0.9</v>
      </c>
      <c r="N127" s="274">
        <f t="shared" si="98"/>
        <v>0.9</v>
      </c>
      <c r="O127" s="274">
        <f t="shared" si="98"/>
        <v>0.9</v>
      </c>
      <c r="P127" s="274">
        <f t="shared" si="98"/>
        <v>0.9</v>
      </c>
      <c r="Q127" s="274">
        <f t="shared" si="98"/>
        <v>0.9</v>
      </c>
      <c r="R127" s="274">
        <f t="shared" si="98"/>
        <v>0.9</v>
      </c>
      <c r="S127" s="274">
        <f t="shared" si="98"/>
        <v>0.9</v>
      </c>
      <c r="T127" s="274">
        <f t="shared" si="98"/>
        <v>0.9</v>
      </c>
      <c r="U127" s="274">
        <f t="shared" si="98"/>
        <v>0.9</v>
      </c>
      <c r="V127" s="274">
        <f t="shared" si="98"/>
        <v>0.9</v>
      </c>
      <c r="W127" s="274">
        <f t="shared" si="98"/>
        <v>0.9</v>
      </c>
      <c r="X127" s="274">
        <f t="shared" si="98"/>
        <v>0.9</v>
      </c>
      <c r="Y127" s="274">
        <f t="shared" si="98"/>
        <v>0.9</v>
      </c>
      <c r="Z127" s="274">
        <f t="shared" si="98"/>
        <v>0.9</v>
      </c>
      <c r="AA127" s="274">
        <f t="shared" si="98"/>
        <v>0.9</v>
      </c>
    </row>
    <row r="128" spans="1:27" ht="15">
      <c r="A128" s="5" t="str">
        <f t="shared" si="57"/>
        <v>coal</v>
      </c>
      <c r="B128" s="5" t="str">
        <f t="shared" si="58"/>
        <v>g15</v>
      </c>
      <c r="C128" s="5">
        <f>VLOOKUP(B128,days!$A:$F,5,0)</f>
        <v>8</v>
      </c>
      <c r="D128" s="274">
        <f>D119</f>
        <v>0.8</v>
      </c>
      <c r="E128" s="274">
        <f>D128</f>
        <v>0.8</v>
      </c>
      <c r="F128" s="274">
        <f t="shared" ref="F128:AA128" si="99">E128</f>
        <v>0.8</v>
      </c>
      <c r="G128" s="274">
        <f t="shared" si="99"/>
        <v>0.8</v>
      </c>
      <c r="H128" s="274">
        <f t="shared" si="99"/>
        <v>0.8</v>
      </c>
      <c r="I128" s="274">
        <f t="shared" si="99"/>
        <v>0.8</v>
      </c>
      <c r="J128" s="274">
        <f t="shared" si="99"/>
        <v>0.8</v>
      </c>
      <c r="K128" s="274">
        <f t="shared" si="99"/>
        <v>0.8</v>
      </c>
      <c r="L128" s="274">
        <f t="shared" si="99"/>
        <v>0.8</v>
      </c>
      <c r="M128" s="274">
        <f t="shared" si="99"/>
        <v>0.8</v>
      </c>
      <c r="N128" s="274">
        <f t="shared" si="99"/>
        <v>0.8</v>
      </c>
      <c r="O128" s="274">
        <f t="shared" si="99"/>
        <v>0.8</v>
      </c>
      <c r="P128" s="274">
        <f t="shared" si="99"/>
        <v>0.8</v>
      </c>
      <c r="Q128" s="274">
        <f t="shared" si="99"/>
        <v>0.8</v>
      </c>
      <c r="R128" s="274">
        <f t="shared" si="99"/>
        <v>0.8</v>
      </c>
      <c r="S128" s="274">
        <f t="shared" si="99"/>
        <v>0.8</v>
      </c>
      <c r="T128" s="274">
        <f t="shared" si="99"/>
        <v>0.8</v>
      </c>
      <c r="U128" s="274">
        <f t="shared" si="99"/>
        <v>0.8</v>
      </c>
      <c r="V128" s="274">
        <f t="shared" si="99"/>
        <v>0.8</v>
      </c>
      <c r="W128" s="274">
        <f t="shared" si="99"/>
        <v>0.8</v>
      </c>
      <c r="X128" s="274">
        <f t="shared" si="99"/>
        <v>0.8</v>
      </c>
      <c r="Y128" s="274">
        <f t="shared" si="99"/>
        <v>0.8</v>
      </c>
      <c r="Z128" s="274">
        <f t="shared" si="99"/>
        <v>0.8</v>
      </c>
      <c r="AA128" s="274">
        <f t="shared" si="99"/>
        <v>0.8</v>
      </c>
    </row>
    <row r="129" spans="1:27" ht="15">
      <c r="A129" s="5" t="str">
        <f t="shared" si="57"/>
        <v>naturalGas</v>
      </c>
      <c r="B129" s="5" t="str">
        <f t="shared" si="58"/>
        <v>g15</v>
      </c>
      <c r="C129" s="5">
        <f>VLOOKUP(B129,days!$A:$F,5,0)</f>
        <v>8</v>
      </c>
      <c r="D129" s="274">
        <f>D120</f>
        <v>0.85</v>
      </c>
      <c r="E129" s="274">
        <f t="shared" ref="E129:AA129" si="100">D129</f>
        <v>0.85</v>
      </c>
      <c r="F129" s="274">
        <f t="shared" si="100"/>
        <v>0.85</v>
      </c>
      <c r="G129" s="274">
        <f t="shared" si="100"/>
        <v>0.85</v>
      </c>
      <c r="H129" s="274">
        <f t="shared" si="100"/>
        <v>0.85</v>
      </c>
      <c r="I129" s="274">
        <f t="shared" si="100"/>
        <v>0.85</v>
      </c>
      <c r="J129" s="274">
        <f t="shared" si="100"/>
        <v>0.85</v>
      </c>
      <c r="K129" s="274">
        <f t="shared" si="100"/>
        <v>0.85</v>
      </c>
      <c r="L129" s="274">
        <f t="shared" si="100"/>
        <v>0.85</v>
      </c>
      <c r="M129" s="274">
        <f t="shared" si="100"/>
        <v>0.85</v>
      </c>
      <c r="N129" s="274">
        <f t="shared" si="100"/>
        <v>0.85</v>
      </c>
      <c r="O129" s="274">
        <f t="shared" si="100"/>
        <v>0.85</v>
      </c>
      <c r="P129" s="274">
        <f t="shared" si="100"/>
        <v>0.85</v>
      </c>
      <c r="Q129" s="274">
        <f t="shared" si="100"/>
        <v>0.85</v>
      </c>
      <c r="R129" s="274">
        <f t="shared" si="100"/>
        <v>0.85</v>
      </c>
      <c r="S129" s="274">
        <f t="shared" si="100"/>
        <v>0.85</v>
      </c>
      <c r="T129" s="274">
        <f t="shared" si="100"/>
        <v>0.85</v>
      </c>
      <c r="U129" s="274">
        <f t="shared" si="100"/>
        <v>0.85</v>
      </c>
      <c r="V129" s="274">
        <f t="shared" si="100"/>
        <v>0.85</v>
      </c>
      <c r="W129" s="274">
        <f t="shared" si="100"/>
        <v>0.85</v>
      </c>
      <c r="X129" s="274">
        <f t="shared" si="100"/>
        <v>0.85</v>
      </c>
      <c r="Y129" s="274">
        <f t="shared" si="100"/>
        <v>0.85</v>
      </c>
      <c r="Z129" s="274">
        <f t="shared" si="100"/>
        <v>0.85</v>
      </c>
      <c r="AA129" s="274">
        <f t="shared" si="100"/>
        <v>0.85</v>
      </c>
    </row>
    <row r="130" spans="1:27" ht="15">
      <c r="A130" s="5" t="str">
        <f t="shared" si="57"/>
        <v>bioMass</v>
      </c>
      <c r="B130" s="5" t="str">
        <f t="shared" si="58"/>
        <v>g15</v>
      </c>
      <c r="C130" s="5">
        <f>VLOOKUP(B130,days!$A:$F,5,0)</f>
        <v>8</v>
      </c>
      <c r="D130" s="274">
        <f>D121</f>
        <v>0.83</v>
      </c>
      <c r="E130" s="274">
        <f t="shared" ref="E130:AA130" si="101">D130</f>
        <v>0.83</v>
      </c>
      <c r="F130" s="274">
        <f t="shared" si="101"/>
        <v>0.83</v>
      </c>
      <c r="G130" s="274">
        <f t="shared" si="101"/>
        <v>0.83</v>
      </c>
      <c r="H130" s="274">
        <f t="shared" si="101"/>
        <v>0.83</v>
      </c>
      <c r="I130" s="274">
        <f t="shared" si="101"/>
        <v>0.83</v>
      </c>
      <c r="J130" s="274">
        <f t="shared" si="101"/>
        <v>0.83</v>
      </c>
      <c r="K130" s="274">
        <f t="shared" si="101"/>
        <v>0.83</v>
      </c>
      <c r="L130" s="274">
        <f t="shared" si="101"/>
        <v>0.83</v>
      </c>
      <c r="M130" s="274">
        <f t="shared" si="101"/>
        <v>0.83</v>
      </c>
      <c r="N130" s="274">
        <f t="shared" si="101"/>
        <v>0.83</v>
      </c>
      <c r="O130" s="274">
        <f t="shared" si="101"/>
        <v>0.83</v>
      </c>
      <c r="P130" s="274">
        <f t="shared" si="101"/>
        <v>0.83</v>
      </c>
      <c r="Q130" s="274">
        <f t="shared" si="101"/>
        <v>0.83</v>
      </c>
      <c r="R130" s="274">
        <f t="shared" si="101"/>
        <v>0.83</v>
      </c>
      <c r="S130" s="274">
        <f t="shared" si="101"/>
        <v>0.83</v>
      </c>
      <c r="T130" s="274">
        <f t="shared" si="101"/>
        <v>0.83</v>
      </c>
      <c r="U130" s="274">
        <f t="shared" si="101"/>
        <v>0.83</v>
      </c>
      <c r="V130" s="274">
        <f t="shared" si="101"/>
        <v>0.83</v>
      </c>
      <c r="W130" s="274">
        <f t="shared" si="101"/>
        <v>0.83</v>
      </c>
      <c r="X130" s="274">
        <f t="shared" si="101"/>
        <v>0.83</v>
      </c>
      <c r="Y130" s="274">
        <f t="shared" si="101"/>
        <v>0.83</v>
      </c>
      <c r="Z130" s="274">
        <f t="shared" si="101"/>
        <v>0.83</v>
      </c>
      <c r="AA130" s="274">
        <f t="shared" si="101"/>
        <v>0.83</v>
      </c>
    </row>
    <row r="131" spans="1:27" ht="15">
      <c r="A131" s="5" t="str">
        <f t="shared" si="57"/>
        <v>geoThermal</v>
      </c>
      <c r="B131" s="5" t="str">
        <f t="shared" si="58"/>
        <v>g15</v>
      </c>
      <c r="C131" s="5">
        <f>VLOOKUP(B131,days!$A:$F,5,0)</f>
        <v>8</v>
      </c>
      <c r="D131" s="274">
        <f>D122</f>
        <v>0.9</v>
      </c>
      <c r="E131" s="274">
        <f t="shared" ref="E131:AA131" si="102">D131</f>
        <v>0.9</v>
      </c>
      <c r="F131" s="274">
        <f t="shared" si="102"/>
        <v>0.9</v>
      </c>
      <c r="G131" s="274">
        <f t="shared" si="102"/>
        <v>0.9</v>
      </c>
      <c r="H131" s="274">
        <f t="shared" si="102"/>
        <v>0.9</v>
      </c>
      <c r="I131" s="274">
        <f t="shared" si="102"/>
        <v>0.9</v>
      </c>
      <c r="J131" s="274">
        <f t="shared" si="102"/>
        <v>0.9</v>
      </c>
      <c r="K131" s="274">
        <f t="shared" si="102"/>
        <v>0.9</v>
      </c>
      <c r="L131" s="274">
        <f t="shared" si="102"/>
        <v>0.9</v>
      </c>
      <c r="M131" s="274">
        <f t="shared" si="102"/>
        <v>0.9</v>
      </c>
      <c r="N131" s="274">
        <f t="shared" si="102"/>
        <v>0.9</v>
      </c>
      <c r="O131" s="274">
        <f t="shared" si="102"/>
        <v>0.9</v>
      </c>
      <c r="P131" s="274">
        <f t="shared" si="102"/>
        <v>0.9</v>
      </c>
      <c r="Q131" s="274">
        <f t="shared" si="102"/>
        <v>0.9</v>
      </c>
      <c r="R131" s="274">
        <f t="shared" si="102"/>
        <v>0.9</v>
      </c>
      <c r="S131" s="274">
        <f t="shared" si="102"/>
        <v>0.9</v>
      </c>
      <c r="T131" s="274">
        <f t="shared" si="102"/>
        <v>0.9</v>
      </c>
      <c r="U131" s="274">
        <f t="shared" si="102"/>
        <v>0.9</v>
      </c>
      <c r="V131" s="274">
        <f t="shared" si="102"/>
        <v>0.9</v>
      </c>
      <c r="W131" s="274">
        <f t="shared" si="102"/>
        <v>0.9</v>
      </c>
      <c r="X131" s="274">
        <f t="shared" si="102"/>
        <v>0.9</v>
      </c>
      <c r="Y131" s="274">
        <f t="shared" si="102"/>
        <v>0.9</v>
      </c>
      <c r="Z131" s="274">
        <f t="shared" si="102"/>
        <v>0.9</v>
      </c>
      <c r="AA131" s="274">
        <f t="shared" si="102"/>
        <v>0.9</v>
      </c>
    </row>
    <row r="132" spans="1:27" ht="15">
      <c r="A132" s="5" t="str">
        <f t="shared" si="57"/>
        <v>hydroRiver</v>
      </c>
      <c r="B132" s="5" t="str">
        <f t="shared" si="58"/>
        <v>g15</v>
      </c>
      <c r="C132" s="5">
        <f>VLOOKUP(B132,days!$A:$F,5,0)</f>
        <v>8</v>
      </c>
      <c r="D132" s="274">
        <f>VLOOKUP($C132,hydro_!F$2:H$13,2,0)</f>
        <v>0.2</v>
      </c>
      <c r="E132" s="274">
        <f>D132</f>
        <v>0.2</v>
      </c>
      <c r="F132" s="274">
        <f t="shared" ref="F132:AA132" si="103">E132</f>
        <v>0.2</v>
      </c>
      <c r="G132" s="274">
        <f t="shared" si="103"/>
        <v>0.2</v>
      </c>
      <c r="H132" s="274">
        <f t="shared" si="103"/>
        <v>0.2</v>
      </c>
      <c r="I132" s="274">
        <f t="shared" si="103"/>
        <v>0.2</v>
      </c>
      <c r="J132" s="274">
        <f t="shared" si="103"/>
        <v>0.2</v>
      </c>
      <c r="K132" s="274">
        <f t="shared" si="103"/>
        <v>0.2</v>
      </c>
      <c r="L132" s="274">
        <f t="shared" si="103"/>
        <v>0.2</v>
      </c>
      <c r="M132" s="274">
        <f t="shared" si="103"/>
        <v>0.2</v>
      </c>
      <c r="N132" s="274">
        <f t="shared" si="103"/>
        <v>0.2</v>
      </c>
      <c r="O132" s="274">
        <f t="shared" si="103"/>
        <v>0.2</v>
      </c>
      <c r="P132" s="274">
        <f t="shared" si="103"/>
        <v>0.2</v>
      </c>
      <c r="Q132" s="274">
        <f t="shared" si="103"/>
        <v>0.2</v>
      </c>
      <c r="R132" s="274">
        <f t="shared" si="103"/>
        <v>0.2</v>
      </c>
      <c r="S132" s="274">
        <f t="shared" si="103"/>
        <v>0.2</v>
      </c>
      <c r="T132" s="274">
        <f t="shared" si="103"/>
        <v>0.2</v>
      </c>
      <c r="U132" s="274">
        <f t="shared" si="103"/>
        <v>0.2</v>
      </c>
      <c r="V132" s="274">
        <f t="shared" si="103"/>
        <v>0.2</v>
      </c>
      <c r="W132" s="274">
        <f t="shared" si="103"/>
        <v>0.2</v>
      </c>
      <c r="X132" s="274">
        <f t="shared" si="103"/>
        <v>0.2</v>
      </c>
      <c r="Y132" s="274">
        <f t="shared" si="103"/>
        <v>0.2</v>
      </c>
      <c r="Z132" s="274">
        <f t="shared" si="103"/>
        <v>0.2</v>
      </c>
      <c r="AA132" s="274">
        <f t="shared" si="103"/>
        <v>0.2</v>
      </c>
    </row>
    <row r="133" spans="1:27" ht="15">
      <c r="A133" s="5" t="str">
        <f t="shared" si="57"/>
        <v>hydroDam</v>
      </c>
      <c r="B133" s="5" t="str">
        <f t="shared" si="58"/>
        <v>g15</v>
      </c>
      <c r="C133" s="5">
        <f>VLOOKUP(B133,days!$A:$F,5,0)</f>
        <v>8</v>
      </c>
      <c r="D133" s="274">
        <f>VLOOKUP($C133,hydro_!F$2:H$13,3,0)</f>
        <v>0.3</v>
      </c>
      <c r="E133" s="274">
        <f>D133</f>
        <v>0.3</v>
      </c>
      <c r="F133" s="274">
        <f t="shared" ref="F133:AA133" si="104">E133</f>
        <v>0.3</v>
      </c>
      <c r="G133" s="274">
        <f t="shared" si="104"/>
        <v>0.3</v>
      </c>
      <c r="H133" s="274">
        <f t="shared" si="104"/>
        <v>0.3</v>
      </c>
      <c r="I133" s="274">
        <f t="shared" si="104"/>
        <v>0.3</v>
      </c>
      <c r="J133" s="274">
        <f t="shared" si="104"/>
        <v>0.3</v>
      </c>
      <c r="K133" s="274">
        <f t="shared" si="104"/>
        <v>0.3</v>
      </c>
      <c r="L133" s="274">
        <f t="shared" si="104"/>
        <v>0.3</v>
      </c>
      <c r="M133" s="274">
        <f t="shared" si="104"/>
        <v>0.3</v>
      </c>
      <c r="N133" s="274">
        <f t="shared" si="104"/>
        <v>0.3</v>
      </c>
      <c r="O133" s="274">
        <f t="shared" si="104"/>
        <v>0.3</v>
      </c>
      <c r="P133" s="274">
        <f t="shared" si="104"/>
        <v>0.3</v>
      </c>
      <c r="Q133" s="274">
        <f t="shared" si="104"/>
        <v>0.3</v>
      </c>
      <c r="R133" s="274">
        <f t="shared" si="104"/>
        <v>0.3</v>
      </c>
      <c r="S133" s="274">
        <f t="shared" si="104"/>
        <v>0.3</v>
      </c>
      <c r="T133" s="274">
        <f t="shared" si="104"/>
        <v>0.3</v>
      </c>
      <c r="U133" s="274">
        <f t="shared" si="104"/>
        <v>0.3</v>
      </c>
      <c r="V133" s="274">
        <f t="shared" si="104"/>
        <v>0.3</v>
      </c>
      <c r="W133" s="274">
        <f t="shared" si="104"/>
        <v>0.3</v>
      </c>
      <c r="X133" s="274">
        <f t="shared" si="104"/>
        <v>0.3</v>
      </c>
      <c r="Y133" s="274">
        <f t="shared" si="104"/>
        <v>0.3</v>
      </c>
      <c r="Z133" s="274">
        <f t="shared" si="104"/>
        <v>0.3</v>
      </c>
      <c r="AA133" s="274">
        <f t="shared" si="104"/>
        <v>0.3</v>
      </c>
    </row>
    <row r="134" spans="1:27" ht="15">
      <c r="A134" s="5" t="str">
        <f t="shared" si="57"/>
        <v>wind</v>
      </c>
      <c r="B134" s="5" t="str">
        <f t="shared" si="58"/>
        <v>g15</v>
      </c>
      <c r="C134" s="5">
        <f>VLOOKUP(B134,days!$A:$F,5,0)</f>
        <v>8</v>
      </c>
      <c r="D134" s="274">
        <f>VLOOKUP($C134,wind_!$E$2:$AC$13,MID(D$1,2,LEN(D$1)-1)+2,0)</f>
        <v>0.4212366881604685</v>
      </c>
      <c r="E134" s="274">
        <f>VLOOKUP($C134,wind_!$E$2:$AC$13,MID(E$1,2,LEN(E$1)-1)+2,0)</f>
        <v>0.40447577196391982</v>
      </c>
      <c r="F134" s="274">
        <f>VLOOKUP($C134,wind_!$E$2:$AC$13,MID(F$1,2,LEN(F$1)-1)+2,0)</f>
        <v>0.40045178240022672</v>
      </c>
      <c r="G134" s="274">
        <f>VLOOKUP($C134,wind_!$E$2:$AC$13,MID(G$1,2,LEN(G$1)-1)+2,0)</f>
        <v>0.40061111541122213</v>
      </c>
      <c r="H134" s="274">
        <f>VLOOKUP($C134,wind_!$E$2:$AC$13,MID(H$1,2,LEN(H$1)-1)+2,0)</f>
        <v>0.40280547016443363</v>
      </c>
      <c r="I134" s="274">
        <f>VLOOKUP($C134,wind_!$E$2:$AC$13,MID(I$1,2,LEN(I$1)-1)+2,0)</f>
        <v>0.4056459675575354</v>
      </c>
      <c r="J134" s="274">
        <f>VLOOKUP($C134,wind_!$E$2:$AC$13,MID(J$1,2,LEN(J$1)-1)+2,0)</f>
        <v>0.40506040179867386</v>
      </c>
      <c r="K134" s="274">
        <f>VLOOKUP($C134,wind_!$E$2:$AC$13,MID(K$1,2,LEN(K$1)-1)+2,0)</f>
        <v>0.39599791321197253</v>
      </c>
      <c r="L134" s="274">
        <f>VLOOKUP($C134,wind_!$E$2:$AC$13,MID(L$1,2,LEN(L$1)-1)+2,0)</f>
        <v>0.38137774590854578</v>
      </c>
      <c r="M134" s="274">
        <f>VLOOKUP($C134,wind_!$E$2:$AC$13,MID(M$1,2,LEN(M$1)-1)+2,0)</f>
        <v>0.37011228561219445</v>
      </c>
      <c r="N134" s="274">
        <f>VLOOKUP($C134,wind_!$E$2:$AC$13,MID(N$1,2,LEN(N$1)-1)+2,0)</f>
        <v>0.36970357723641084</v>
      </c>
      <c r="O134" s="274">
        <f>VLOOKUP($C134,wind_!$E$2:$AC$13,MID(O$1,2,LEN(O$1)-1)+2,0)</f>
        <v>0.37575474614376392</v>
      </c>
      <c r="P134" s="274">
        <f>VLOOKUP($C134,wind_!$E$2:$AC$13,MID(P$1,2,LEN(P$1)-1)+2,0)</f>
        <v>0.39195313967844331</v>
      </c>
      <c r="Q134" s="274">
        <f>VLOOKUP($C134,wind_!$E$2:$AC$13,MID(Q$1,2,LEN(Q$1)-1)+2,0)</f>
        <v>0.41461247551334751</v>
      </c>
      <c r="R134" s="274">
        <f>VLOOKUP($C134,wind_!$E$2:$AC$13,MID(R$1,2,LEN(R$1)-1)+2,0)</f>
        <v>0.43808822762922184</v>
      </c>
      <c r="S134" s="274">
        <f>VLOOKUP($C134,wind_!$E$2:$AC$13,MID(S$1,2,LEN(S$1)-1)+2,0)</f>
        <v>0.46020072559936925</v>
      </c>
      <c r="T134" s="274">
        <f>VLOOKUP($C134,wind_!$E$2:$AC$13,MID(T$1,2,LEN(T$1)-1)+2,0)</f>
        <v>0.48036266090969343</v>
      </c>
      <c r="U134" s="274">
        <f>VLOOKUP($C134,wind_!$E$2:$AC$13,MID(U$1,2,LEN(U$1)-1)+2,0)</f>
        <v>0.49509029811926025</v>
      </c>
      <c r="V134" s="274">
        <f>VLOOKUP($C134,wind_!$E$2:$AC$13,MID(V$1,2,LEN(V$1)-1)+2,0)</f>
        <v>0.49856054334374783</v>
      </c>
      <c r="W134" s="274">
        <f>VLOOKUP($C134,wind_!$E$2:$AC$13,MID(W$1,2,LEN(W$1)-1)+2,0)</f>
        <v>0.49593211344411381</v>
      </c>
      <c r="X134" s="274">
        <f>VLOOKUP($C134,wind_!$E$2:$AC$13,MID(X$1,2,LEN(X$1)-1)+2,0)</f>
        <v>0.49256775673675723</v>
      </c>
      <c r="Y134" s="274">
        <f>VLOOKUP($C134,wind_!$E$2:$AC$13,MID(Y$1,2,LEN(Y$1)-1)+2,0)</f>
        <v>0.48049833763203992</v>
      </c>
      <c r="Z134" s="274">
        <f>VLOOKUP($C134,wind_!$E$2:$AC$13,MID(Z$1,2,LEN(Z$1)-1)+2,0)</f>
        <v>0.46079510195413953</v>
      </c>
      <c r="AA134" s="274">
        <f>VLOOKUP($C134,wind_!$E$2:$AC$13,MID(AA$1,2,LEN(AA$1)-1)+2,0)</f>
        <v>0.43492683736021864</v>
      </c>
    </row>
    <row r="135" spans="1:27" ht="15">
      <c r="A135" s="5" t="str">
        <f t="shared" si="57"/>
        <v>solar</v>
      </c>
      <c r="B135" s="5" t="str">
        <f t="shared" si="58"/>
        <v>g15</v>
      </c>
      <c r="C135" s="5">
        <f>VLOOKUP(B135,days!$A:$F,5,0)</f>
        <v>8</v>
      </c>
      <c r="D135" s="274">
        <f>VLOOKUP($C135,solar_!$E$2:$AC$13,MID(D$1,2,LEN(D$1)-1)+2,0)</f>
        <v>0</v>
      </c>
      <c r="E135" s="274">
        <f>VLOOKUP($C135,solar_!$E$2:$AC$13,MID(E$1,2,LEN(E$1)-1)+2,0)</f>
        <v>0</v>
      </c>
      <c r="F135" s="274">
        <f>VLOOKUP($C135,solar_!$E$2:$AC$13,MID(F$1,2,LEN(F$1)-1)+2,0)</f>
        <v>0</v>
      </c>
      <c r="G135" s="274">
        <f>VLOOKUP($C135,solar_!$E$2:$AC$13,MID(G$1,2,LEN(G$1)-1)+2,0)</f>
        <v>0</v>
      </c>
      <c r="H135" s="274">
        <f>VLOOKUP($C135,solar_!$E$2:$AC$13,MID(H$1,2,LEN(H$1)-1)+2,0)</f>
        <v>0</v>
      </c>
      <c r="I135" s="274">
        <f>VLOOKUP($C135,solar_!$E$2:$AC$13,MID(I$1,2,LEN(I$1)-1)+2,0)</f>
        <v>3.3117739722176021E-3</v>
      </c>
      <c r="J135" s="274">
        <f>VLOOKUP($C135,solar_!$E$2:$AC$13,MID(J$1,2,LEN(J$1)-1)+2,0)</f>
        <v>5.6259716516489824E-2</v>
      </c>
      <c r="K135" s="274">
        <f>VLOOKUP($C135,solar_!$E$2:$AC$13,MID(K$1,2,LEN(K$1)-1)+2,0)</f>
        <v>0.31480380362132904</v>
      </c>
      <c r="L135" s="274">
        <f>VLOOKUP($C135,solar_!$E$2:$AC$13,MID(L$1,2,LEN(L$1)-1)+2,0)</f>
        <v>0.58071003574354441</v>
      </c>
      <c r="M135" s="274">
        <f>VLOOKUP($C135,solar_!$E$2:$AC$13,MID(M$1,2,LEN(M$1)-1)+2,0)</f>
        <v>0.66629512831864368</v>
      </c>
      <c r="N135" s="274">
        <f>VLOOKUP($C135,solar_!$E$2:$AC$13,MID(N$1,2,LEN(N$1)-1)+2,0)</f>
        <v>0.69927916190686001</v>
      </c>
      <c r="O135" s="274">
        <f>VLOOKUP($C135,solar_!$E$2:$AC$13,MID(O$1,2,LEN(O$1)-1)+2,0)</f>
        <v>0.70643988560871629</v>
      </c>
      <c r="P135" s="274">
        <f>VLOOKUP($C135,solar_!$E$2:$AC$13,MID(P$1,2,LEN(P$1)-1)+2,0)</f>
        <v>0.6971519333676246</v>
      </c>
      <c r="Q135" s="274">
        <f>VLOOKUP($C135,solar_!$E$2:$AC$13,MID(Q$1,2,LEN(Q$1)-1)+2,0)</f>
        <v>0.69354437572039862</v>
      </c>
      <c r="R135" s="274">
        <f>VLOOKUP($C135,solar_!$E$2:$AC$13,MID(R$1,2,LEN(R$1)-1)+2,0)</f>
        <v>0.67996732506952928</v>
      </c>
      <c r="S135" s="274">
        <f>VLOOKUP($C135,solar_!$E$2:$AC$13,MID(S$1,2,LEN(S$1)-1)+2,0)</f>
        <v>0.64186719006711312</v>
      </c>
      <c r="T135" s="274">
        <f>VLOOKUP($C135,solar_!$E$2:$AC$13,MID(T$1,2,LEN(T$1)-1)+2,0)</f>
        <v>0.58648353871205494</v>
      </c>
      <c r="U135" s="274">
        <f>VLOOKUP($C135,solar_!$E$2:$AC$13,MID(U$1,2,LEN(U$1)-1)+2,0)</f>
        <v>0.4331157061435803</v>
      </c>
      <c r="V135" s="274">
        <f>VLOOKUP($C135,solar_!$E$2:$AC$13,MID(V$1,2,LEN(V$1)-1)+2,0)</f>
        <v>0.15507967862823355</v>
      </c>
      <c r="W135" s="274">
        <f>VLOOKUP($C135,solar_!$E$2:$AC$13,MID(W$1,2,LEN(W$1)-1)+2,0)</f>
        <v>1.0441775045403041E-2</v>
      </c>
      <c r="X135" s="274">
        <f>VLOOKUP($C135,solar_!$E$2:$AC$13,MID(X$1,2,LEN(X$1)-1)+2,0)</f>
        <v>0</v>
      </c>
      <c r="Y135" s="274">
        <f>VLOOKUP($C135,solar_!$E$2:$AC$13,MID(Y$1,2,LEN(Y$1)-1)+2,0)</f>
        <v>0</v>
      </c>
      <c r="Z135" s="274">
        <f>VLOOKUP($C135,solar_!$E$2:$AC$13,MID(Z$1,2,LEN(Z$1)-1)+2,0)</f>
        <v>0</v>
      </c>
      <c r="AA135" s="274">
        <f>VLOOKUP($C135,solar_!$E$2:$AC$13,MID(AA$1,2,LEN(AA$1)-1)+2,0)</f>
        <v>0</v>
      </c>
    </row>
    <row r="136" spans="1:27" ht="15">
      <c r="A136" s="5" t="str">
        <f t="shared" si="57"/>
        <v>nuclear</v>
      </c>
      <c r="B136" s="5" t="str">
        <f t="shared" si="58"/>
        <v>g15</v>
      </c>
      <c r="C136" s="5">
        <f>VLOOKUP(B136,days!$A:$F,5,0)</f>
        <v>8</v>
      </c>
      <c r="D136" s="274">
        <f>D127</f>
        <v>0.9</v>
      </c>
      <c r="E136" s="274">
        <f>D136</f>
        <v>0.9</v>
      </c>
      <c r="F136" s="274">
        <f t="shared" ref="F136:AA136" si="105">E136</f>
        <v>0.9</v>
      </c>
      <c r="G136" s="274">
        <f t="shared" si="105"/>
        <v>0.9</v>
      </c>
      <c r="H136" s="274">
        <f t="shared" si="105"/>
        <v>0.9</v>
      </c>
      <c r="I136" s="274">
        <f t="shared" si="105"/>
        <v>0.9</v>
      </c>
      <c r="J136" s="274">
        <f t="shared" si="105"/>
        <v>0.9</v>
      </c>
      <c r="K136" s="274">
        <f t="shared" si="105"/>
        <v>0.9</v>
      </c>
      <c r="L136" s="274">
        <f t="shared" si="105"/>
        <v>0.9</v>
      </c>
      <c r="M136" s="274">
        <f t="shared" si="105"/>
        <v>0.9</v>
      </c>
      <c r="N136" s="274">
        <f t="shared" si="105"/>
        <v>0.9</v>
      </c>
      <c r="O136" s="274">
        <f t="shared" si="105"/>
        <v>0.9</v>
      </c>
      <c r="P136" s="274">
        <f t="shared" si="105"/>
        <v>0.9</v>
      </c>
      <c r="Q136" s="274">
        <f t="shared" si="105"/>
        <v>0.9</v>
      </c>
      <c r="R136" s="274">
        <f t="shared" si="105"/>
        <v>0.9</v>
      </c>
      <c r="S136" s="274">
        <f t="shared" si="105"/>
        <v>0.9</v>
      </c>
      <c r="T136" s="274">
        <f t="shared" si="105"/>
        <v>0.9</v>
      </c>
      <c r="U136" s="274">
        <f t="shared" si="105"/>
        <v>0.9</v>
      </c>
      <c r="V136" s="274">
        <f t="shared" si="105"/>
        <v>0.9</v>
      </c>
      <c r="W136" s="274">
        <f t="shared" si="105"/>
        <v>0.9</v>
      </c>
      <c r="X136" s="274">
        <f t="shared" si="105"/>
        <v>0.9</v>
      </c>
      <c r="Y136" s="274">
        <f t="shared" si="105"/>
        <v>0.9</v>
      </c>
      <c r="Z136" s="274">
        <f t="shared" si="105"/>
        <v>0.9</v>
      </c>
      <c r="AA136" s="274">
        <f t="shared" si="105"/>
        <v>0.9</v>
      </c>
    </row>
    <row r="137" spans="1:27" ht="15">
      <c r="A137" s="5" t="str">
        <f t="shared" si="57"/>
        <v>coal</v>
      </c>
      <c r="B137" s="5" t="str">
        <f t="shared" si="58"/>
        <v>g16</v>
      </c>
      <c r="C137" s="5">
        <f>VLOOKUP(B137,days!$A:$F,5,0)</f>
        <v>8</v>
      </c>
      <c r="D137" s="274">
        <f>D128</f>
        <v>0.8</v>
      </c>
      <c r="E137" s="274">
        <f>D137</f>
        <v>0.8</v>
      </c>
      <c r="F137" s="274">
        <f t="shared" ref="F137:AA137" si="106">E137</f>
        <v>0.8</v>
      </c>
      <c r="G137" s="274">
        <f t="shared" si="106"/>
        <v>0.8</v>
      </c>
      <c r="H137" s="274">
        <f t="shared" si="106"/>
        <v>0.8</v>
      </c>
      <c r="I137" s="274">
        <f t="shared" si="106"/>
        <v>0.8</v>
      </c>
      <c r="J137" s="274">
        <f t="shared" si="106"/>
        <v>0.8</v>
      </c>
      <c r="K137" s="274">
        <f t="shared" si="106"/>
        <v>0.8</v>
      </c>
      <c r="L137" s="274">
        <f t="shared" si="106"/>
        <v>0.8</v>
      </c>
      <c r="M137" s="274">
        <f t="shared" si="106"/>
        <v>0.8</v>
      </c>
      <c r="N137" s="274">
        <f t="shared" si="106"/>
        <v>0.8</v>
      </c>
      <c r="O137" s="274">
        <f t="shared" si="106"/>
        <v>0.8</v>
      </c>
      <c r="P137" s="274">
        <f t="shared" si="106"/>
        <v>0.8</v>
      </c>
      <c r="Q137" s="274">
        <f t="shared" si="106"/>
        <v>0.8</v>
      </c>
      <c r="R137" s="274">
        <f t="shared" si="106"/>
        <v>0.8</v>
      </c>
      <c r="S137" s="274">
        <f t="shared" si="106"/>
        <v>0.8</v>
      </c>
      <c r="T137" s="274">
        <f t="shared" si="106"/>
        <v>0.8</v>
      </c>
      <c r="U137" s="274">
        <f t="shared" si="106"/>
        <v>0.8</v>
      </c>
      <c r="V137" s="274">
        <f t="shared" si="106"/>
        <v>0.8</v>
      </c>
      <c r="W137" s="274">
        <f t="shared" si="106"/>
        <v>0.8</v>
      </c>
      <c r="X137" s="274">
        <f t="shared" si="106"/>
        <v>0.8</v>
      </c>
      <c r="Y137" s="274">
        <f t="shared" si="106"/>
        <v>0.8</v>
      </c>
      <c r="Z137" s="274">
        <f t="shared" si="106"/>
        <v>0.8</v>
      </c>
      <c r="AA137" s="274">
        <f t="shared" si="106"/>
        <v>0.8</v>
      </c>
    </row>
    <row r="138" spans="1:27" ht="15">
      <c r="A138" s="5" t="str">
        <f t="shared" si="57"/>
        <v>naturalGas</v>
      </c>
      <c r="B138" s="5" t="str">
        <f t="shared" si="58"/>
        <v>g16</v>
      </c>
      <c r="C138" s="5">
        <f>VLOOKUP(B138,days!$A:$F,5,0)</f>
        <v>8</v>
      </c>
      <c r="D138" s="274">
        <f>D129</f>
        <v>0.85</v>
      </c>
      <c r="E138" s="274">
        <f t="shared" ref="E138:AA138" si="107">D138</f>
        <v>0.85</v>
      </c>
      <c r="F138" s="274">
        <f t="shared" si="107"/>
        <v>0.85</v>
      </c>
      <c r="G138" s="274">
        <f t="shared" si="107"/>
        <v>0.85</v>
      </c>
      <c r="H138" s="274">
        <f t="shared" si="107"/>
        <v>0.85</v>
      </c>
      <c r="I138" s="274">
        <f t="shared" si="107"/>
        <v>0.85</v>
      </c>
      <c r="J138" s="274">
        <f t="shared" si="107"/>
        <v>0.85</v>
      </c>
      <c r="K138" s="274">
        <f t="shared" si="107"/>
        <v>0.85</v>
      </c>
      <c r="L138" s="274">
        <f t="shared" si="107"/>
        <v>0.85</v>
      </c>
      <c r="M138" s="274">
        <f t="shared" si="107"/>
        <v>0.85</v>
      </c>
      <c r="N138" s="274">
        <f t="shared" si="107"/>
        <v>0.85</v>
      </c>
      <c r="O138" s="274">
        <f t="shared" si="107"/>
        <v>0.85</v>
      </c>
      <c r="P138" s="274">
        <f t="shared" si="107"/>
        <v>0.85</v>
      </c>
      <c r="Q138" s="274">
        <f t="shared" si="107"/>
        <v>0.85</v>
      </c>
      <c r="R138" s="274">
        <f t="shared" si="107"/>
        <v>0.85</v>
      </c>
      <c r="S138" s="274">
        <f t="shared" si="107"/>
        <v>0.85</v>
      </c>
      <c r="T138" s="274">
        <f t="shared" si="107"/>
        <v>0.85</v>
      </c>
      <c r="U138" s="274">
        <f t="shared" si="107"/>
        <v>0.85</v>
      </c>
      <c r="V138" s="274">
        <f t="shared" si="107"/>
        <v>0.85</v>
      </c>
      <c r="W138" s="274">
        <f t="shared" si="107"/>
        <v>0.85</v>
      </c>
      <c r="X138" s="274">
        <f t="shared" si="107"/>
        <v>0.85</v>
      </c>
      <c r="Y138" s="274">
        <f t="shared" si="107"/>
        <v>0.85</v>
      </c>
      <c r="Z138" s="274">
        <f t="shared" si="107"/>
        <v>0.85</v>
      </c>
      <c r="AA138" s="274">
        <f t="shared" si="107"/>
        <v>0.85</v>
      </c>
    </row>
    <row r="139" spans="1:27" ht="15">
      <c r="A139" s="5" t="str">
        <f t="shared" si="57"/>
        <v>bioMass</v>
      </c>
      <c r="B139" s="5" t="str">
        <f t="shared" si="58"/>
        <v>g16</v>
      </c>
      <c r="C139" s="5">
        <f>VLOOKUP(B139,days!$A:$F,5,0)</f>
        <v>8</v>
      </c>
      <c r="D139" s="274">
        <f>D130</f>
        <v>0.83</v>
      </c>
      <c r="E139" s="274">
        <f t="shared" ref="E139:AA139" si="108">D139</f>
        <v>0.83</v>
      </c>
      <c r="F139" s="274">
        <f t="shared" si="108"/>
        <v>0.83</v>
      </c>
      <c r="G139" s="274">
        <f t="shared" si="108"/>
        <v>0.83</v>
      </c>
      <c r="H139" s="274">
        <f t="shared" si="108"/>
        <v>0.83</v>
      </c>
      <c r="I139" s="274">
        <f t="shared" si="108"/>
        <v>0.83</v>
      </c>
      <c r="J139" s="274">
        <f t="shared" si="108"/>
        <v>0.83</v>
      </c>
      <c r="K139" s="274">
        <f t="shared" si="108"/>
        <v>0.83</v>
      </c>
      <c r="L139" s="274">
        <f t="shared" si="108"/>
        <v>0.83</v>
      </c>
      <c r="M139" s="274">
        <f t="shared" si="108"/>
        <v>0.83</v>
      </c>
      <c r="N139" s="274">
        <f t="shared" si="108"/>
        <v>0.83</v>
      </c>
      <c r="O139" s="274">
        <f t="shared" si="108"/>
        <v>0.83</v>
      </c>
      <c r="P139" s="274">
        <f t="shared" si="108"/>
        <v>0.83</v>
      </c>
      <c r="Q139" s="274">
        <f t="shared" si="108"/>
        <v>0.83</v>
      </c>
      <c r="R139" s="274">
        <f t="shared" si="108"/>
        <v>0.83</v>
      </c>
      <c r="S139" s="274">
        <f t="shared" si="108"/>
        <v>0.83</v>
      </c>
      <c r="T139" s="274">
        <f t="shared" si="108"/>
        <v>0.83</v>
      </c>
      <c r="U139" s="274">
        <f t="shared" si="108"/>
        <v>0.83</v>
      </c>
      <c r="V139" s="274">
        <f t="shared" si="108"/>
        <v>0.83</v>
      </c>
      <c r="W139" s="274">
        <f t="shared" si="108"/>
        <v>0.83</v>
      </c>
      <c r="X139" s="274">
        <f t="shared" si="108"/>
        <v>0.83</v>
      </c>
      <c r="Y139" s="274">
        <f t="shared" si="108"/>
        <v>0.83</v>
      </c>
      <c r="Z139" s="274">
        <f t="shared" si="108"/>
        <v>0.83</v>
      </c>
      <c r="AA139" s="274">
        <f t="shared" si="108"/>
        <v>0.83</v>
      </c>
    </row>
    <row r="140" spans="1:27" ht="15">
      <c r="A140" s="5" t="str">
        <f t="shared" ref="A140:A203" si="109">A131</f>
        <v>geoThermal</v>
      </c>
      <c r="B140" s="5" t="str">
        <f t="shared" ref="B140:B203" si="110">CONCATENATE("g",MID(B131,2,LEN(B131)-1)+1)</f>
        <v>g16</v>
      </c>
      <c r="C140" s="5">
        <f>VLOOKUP(B140,days!$A:$F,5,0)</f>
        <v>8</v>
      </c>
      <c r="D140" s="274">
        <f>D131</f>
        <v>0.9</v>
      </c>
      <c r="E140" s="274">
        <f t="shared" ref="E140:AA140" si="111">D140</f>
        <v>0.9</v>
      </c>
      <c r="F140" s="274">
        <f t="shared" si="111"/>
        <v>0.9</v>
      </c>
      <c r="G140" s="274">
        <f t="shared" si="111"/>
        <v>0.9</v>
      </c>
      <c r="H140" s="274">
        <f t="shared" si="111"/>
        <v>0.9</v>
      </c>
      <c r="I140" s="274">
        <f t="shared" si="111"/>
        <v>0.9</v>
      </c>
      <c r="J140" s="274">
        <f t="shared" si="111"/>
        <v>0.9</v>
      </c>
      <c r="K140" s="274">
        <f t="shared" si="111"/>
        <v>0.9</v>
      </c>
      <c r="L140" s="274">
        <f t="shared" si="111"/>
        <v>0.9</v>
      </c>
      <c r="M140" s="274">
        <f t="shared" si="111"/>
        <v>0.9</v>
      </c>
      <c r="N140" s="274">
        <f t="shared" si="111"/>
        <v>0.9</v>
      </c>
      <c r="O140" s="274">
        <f t="shared" si="111"/>
        <v>0.9</v>
      </c>
      <c r="P140" s="274">
        <f t="shared" si="111"/>
        <v>0.9</v>
      </c>
      <c r="Q140" s="274">
        <f t="shared" si="111"/>
        <v>0.9</v>
      </c>
      <c r="R140" s="274">
        <f t="shared" si="111"/>
        <v>0.9</v>
      </c>
      <c r="S140" s="274">
        <f t="shared" si="111"/>
        <v>0.9</v>
      </c>
      <c r="T140" s="274">
        <f t="shared" si="111"/>
        <v>0.9</v>
      </c>
      <c r="U140" s="274">
        <f t="shared" si="111"/>
        <v>0.9</v>
      </c>
      <c r="V140" s="274">
        <f t="shared" si="111"/>
        <v>0.9</v>
      </c>
      <c r="W140" s="274">
        <f t="shared" si="111"/>
        <v>0.9</v>
      </c>
      <c r="X140" s="274">
        <f t="shared" si="111"/>
        <v>0.9</v>
      </c>
      <c r="Y140" s="274">
        <f t="shared" si="111"/>
        <v>0.9</v>
      </c>
      <c r="Z140" s="274">
        <f t="shared" si="111"/>
        <v>0.9</v>
      </c>
      <c r="AA140" s="274">
        <f t="shared" si="111"/>
        <v>0.9</v>
      </c>
    </row>
    <row r="141" spans="1:27" ht="15">
      <c r="A141" s="5" t="str">
        <f t="shared" si="109"/>
        <v>hydroRiver</v>
      </c>
      <c r="B141" s="5" t="str">
        <f t="shared" si="110"/>
        <v>g16</v>
      </c>
      <c r="C141" s="5">
        <f>VLOOKUP(B141,days!$A:$F,5,0)</f>
        <v>8</v>
      </c>
      <c r="D141" s="274">
        <f>VLOOKUP($C141,hydro_!F$2:H$13,2,0)</f>
        <v>0.2</v>
      </c>
      <c r="E141" s="274">
        <f>D141</f>
        <v>0.2</v>
      </c>
      <c r="F141" s="274">
        <f t="shared" ref="F141:AA141" si="112">E141</f>
        <v>0.2</v>
      </c>
      <c r="G141" s="274">
        <f t="shared" si="112"/>
        <v>0.2</v>
      </c>
      <c r="H141" s="274">
        <f t="shared" si="112"/>
        <v>0.2</v>
      </c>
      <c r="I141" s="274">
        <f t="shared" si="112"/>
        <v>0.2</v>
      </c>
      <c r="J141" s="274">
        <f t="shared" si="112"/>
        <v>0.2</v>
      </c>
      <c r="K141" s="274">
        <f t="shared" si="112"/>
        <v>0.2</v>
      </c>
      <c r="L141" s="274">
        <f t="shared" si="112"/>
        <v>0.2</v>
      </c>
      <c r="M141" s="274">
        <f t="shared" si="112"/>
        <v>0.2</v>
      </c>
      <c r="N141" s="274">
        <f t="shared" si="112"/>
        <v>0.2</v>
      </c>
      <c r="O141" s="274">
        <f t="shared" si="112"/>
        <v>0.2</v>
      </c>
      <c r="P141" s="274">
        <f t="shared" si="112"/>
        <v>0.2</v>
      </c>
      <c r="Q141" s="274">
        <f t="shared" si="112"/>
        <v>0.2</v>
      </c>
      <c r="R141" s="274">
        <f t="shared" si="112"/>
        <v>0.2</v>
      </c>
      <c r="S141" s="274">
        <f t="shared" si="112"/>
        <v>0.2</v>
      </c>
      <c r="T141" s="274">
        <f t="shared" si="112"/>
        <v>0.2</v>
      </c>
      <c r="U141" s="274">
        <f t="shared" si="112"/>
        <v>0.2</v>
      </c>
      <c r="V141" s="274">
        <f t="shared" si="112"/>
        <v>0.2</v>
      </c>
      <c r="W141" s="274">
        <f t="shared" si="112"/>
        <v>0.2</v>
      </c>
      <c r="X141" s="274">
        <f t="shared" si="112"/>
        <v>0.2</v>
      </c>
      <c r="Y141" s="274">
        <f t="shared" si="112"/>
        <v>0.2</v>
      </c>
      <c r="Z141" s="274">
        <f t="shared" si="112"/>
        <v>0.2</v>
      </c>
      <c r="AA141" s="274">
        <f t="shared" si="112"/>
        <v>0.2</v>
      </c>
    </row>
    <row r="142" spans="1:27" ht="15">
      <c r="A142" s="5" t="str">
        <f t="shared" si="109"/>
        <v>hydroDam</v>
      </c>
      <c r="B142" s="5" t="str">
        <f t="shared" si="110"/>
        <v>g16</v>
      </c>
      <c r="C142" s="5">
        <f>VLOOKUP(B142,days!$A:$F,5,0)</f>
        <v>8</v>
      </c>
      <c r="D142" s="274">
        <f>VLOOKUP($C142,hydro_!F$2:H$13,3,0)</f>
        <v>0.3</v>
      </c>
      <c r="E142" s="274">
        <f>D142</f>
        <v>0.3</v>
      </c>
      <c r="F142" s="274">
        <f t="shared" ref="F142:AA142" si="113">E142</f>
        <v>0.3</v>
      </c>
      <c r="G142" s="274">
        <f t="shared" si="113"/>
        <v>0.3</v>
      </c>
      <c r="H142" s="274">
        <f t="shared" si="113"/>
        <v>0.3</v>
      </c>
      <c r="I142" s="274">
        <f t="shared" si="113"/>
        <v>0.3</v>
      </c>
      <c r="J142" s="274">
        <f t="shared" si="113"/>
        <v>0.3</v>
      </c>
      <c r="K142" s="274">
        <f t="shared" si="113"/>
        <v>0.3</v>
      </c>
      <c r="L142" s="274">
        <f t="shared" si="113"/>
        <v>0.3</v>
      </c>
      <c r="M142" s="274">
        <f t="shared" si="113"/>
        <v>0.3</v>
      </c>
      <c r="N142" s="274">
        <f t="shared" si="113"/>
        <v>0.3</v>
      </c>
      <c r="O142" s="274">
        <f t="shared" si="113"/>
        <v>0.3</v>
      </c>
      <c r="P142" s="274">
        <f t="shared" si="113"/>
        <v>0.3</v>
      </c>
      <c r="Q142" s="274">
        <f t="shared" si="113"/>
        <v>0.3</v>
      </c>
      <c r="R142" s="274">
        <f t="shared" si="113"/>
        <v>0.3</v>
      </c>
      <c r="S142" s="274">
        <f t="shared" si="113"/>
        <v>0.3</v>
      </c>
      <c r="T142" s="274">
        <f t="shared" si="113"/>
        <v>0.3</v>
      </c>
      <c r="U142" s="274">
        <f t="shared" si="113"/>
        <v>0.3</v>
      </c>
      <c r="V142" s="274">
        <f t="shared" si="113"/>
        <v>0.3</v>
      </c>
      <c r="W142" s="274">
        <f t="shared" si="113"/>
        <v>0.3</v>
      </c>
      <c r="X142" s="274">
        <f t="shared" si="113"/>
        <v>0.3</v>
      </c>
      <c r="Y142" s="274">
        <f t="shared" si="113"/>
        <v>0.3</v>
      </c>
      <c r="Z142" s="274">
        <f t="shared" si="113"/>
        <v>0.3</v>
      </c>
      <c r="AA142" s="274">
        <f t="shared" si="113"/>
        <v>0.3</v>
      </c>
    </row>
    <row r="143" spans="1:27" ht="15">
      <c r="A143" s="5" t="str">
        <f t="shared" si="109"/>
        <v>wind</v>
      </c>
      <c r="B143" s="5" t="str">
        <f t="shared" si="110"/>
        <v>g16</v>
      </c>
      <c r="C143" s="5">
        <f>VLOOKUP(B143,days!$A:$F,5,0)</f>
        <v>8</v>
      </c>
      <c r="D143" s="274">
        <f>VLOOKUP($C143,wind_!$E$2:$AC$13,MID(D$1,2,LEN(D$1)-1)+2,0)</f>
        <v>0.4212366881604685</v>
      </c>
      <c r="E143" s="274">
        <f>VLOOKUP($C143,wind_!$E$2:$AC$13,MID(E$1,2,LEN(E$1)-1)+2,0)</f>
        <v>0.40447577196391982</v>
      </c>
      <c r="F143" s="274">
        <f>VLOOKUP($C143,wind_!$E$2:$AC$13,MID(F$1,2,LEN(F$1)-1)+2,0)</f>
        <v>0.40045178240022672</v>
      </c>
      <c r="G143" s="274">
        <f>VLOOKUP($C143,wind_!$E$2:$AC$13,MID(G$1,2,LEN(G$1)-1)+2,0)</f>
        <v>0.40061111541122213</v>
      </c>
      <c r="H143" s="274">
        <f>VLOOKUP($C143,wind_!$E$2:$AC$13,MID(H$1,2,LEN(H$1)-1)+2,0)</f>
        <v>0.40280547016443363</v>
      </c>
      <c r="I143" s="274">
        <f>VLOOKUP($C143,wind_!$E$2:$AC$13,MID(I$1,2,LEN(I$1)-1)+2,0)</f>
        <v>0.4056459675575354</v>
      </c>
      <c r="J143" s="274">
        <f>VLOOKUP($C143,wind_!$E$2:$AC$13,MID(J$1,2,LEN(J$1)-1)+2,0)</f>
        <v>0.40506040179867386</v>
      </c>
      <c r="K143" s="274">
        <f>VLOOKUP($C143,wind_!$E$2:$AC$13,MID(K$1,2,LEN(K$1)-1)+2,0)</f>
        <v>0.39599791321197253</v>
      </c>
      <c r="L143" s="274">
        <f>VLOOKUP($C143,wind_!$E$2:$AC$13,MID(L$1,2,LEN(L$1)-1)+2,0)</f>
        <v>0.38137774590854578</v>
      </c>
      <c r="M143" s="274">
        <f>VLOOKUP($C143,wind_!$E$2:$AC$13,MID(M$1,2,LEN(M$1)-1)+2,0)</f>
        <v>0.37011228561219445</v>
      </c>
      <c r="N143" s="274">
        <f>VLOOKUP($C143,wind_!$E$2:$AC$13,MID(N$1,2,LEN(N$1)-1)+2,0)</f>
        <v>0.36970357723641084</v>
      </c>
      <c r="O143" s="274">
        <f>VLOOKUP($C143,wind_!$E$2:$AC$13,MID(O$1,2,LEN(O$1)-1)+2,0)</f>
        <v>0.37575474614376392</v>
      </c>
      <c r="P143" s="274">
        <f>VLOOKUP($C143,wind_!$E$2:$AC$13,MID(P$1,2,LEN(P$1)-1)+2,0)</f>
        <v>0.39195313967844331</v>
      </c>
      <c r="Q143" s="274">
        <f>VLOOKUP($C143,wind_!$E$2:$AC$13,MID(Q$1,2,LEN(Q$1)-1)+2,0)</f>
        <v>0.41461247551334751</v>
      </c>
      <c r="R143" s="274">
        <f>VLOOKUP($C143,wind_!$E$2:$AC$13,MID(R$1,2,LEN(R$1)-1)+2,0)</f>
        <v>0.43808822762922184</v>
      </c>
      <c r="S143" s="274">
        <f>VLOOKUP($C143,wind_!$E$2:$AC$13,MID(S$1,2,LEN(S$1)-1)+2,0)</f>
        <v>0.46020072559936925</v>
      </c>
      <c r="T143" s="274">
        <f>VLOOKUP($C143,wind_!$E$2:$AC$13,MID(T$1,2,LEN(T$1)-1)+2,0)</f>
        <v>0.48036266090969343</v>
      </c>
      <c r="U143" s="274">
        <f>VLOOKUP($C143,wind_!$E$2:$AC$13,MID(U$1,2,LEN(U$1)-1)+2,0)</f>
        <v>0.49509029811926025</v>
      </c>
      <c r="V143" s="274">
        <f>VLOOKUP($C143,wind_!$E$2:$AC$13,MID(V$1,2,LEN(V$1)-1)+2,0)</f>
        <v>0.49856054334374783</v>
      </c>
      <c r="W143" s="274">
        <f>VLOOKUP($C143,wind_!$E$2:$AC$13,MID(W$1,2,LEN(W$1)-1)+2,0)</f>
        <v>0.49593211344411381</v>
      </c>
      <c r="X143" s="274">
        <f>VLOOKUP($C143,wind_!$E$2:$AC$13,MID(X$1,2,LEN(X$1)-1)+2,0)</f>
        <v>0.49256775673675723</v>
      </c>
      <c r="Y143" s="274">
        <f>VLOOKUP($C143,wind_!$E$2:$AC$13,MID(Y$1,2,LEN(Y$1)-1)+2,0)</f>
        <v>0.48049833763203992</v>
      </c>
      <c r="Z143" s="274">
        <f>VLOOKUP($C143,wind_!$E$2:$AC$13,MID(Z$1,2,LEN(Z$1)-1)+2,0)</f>
        <v>0.46079510195413953</v>
      </c>
      <c r="AA143" s="274">
        <f>VLOOKUP($C143,wind_!$E$2:$AC$13,MID(AA$1,2,LEN(AA$1)-1)+2,0)</f>
        <v>0.43492683736021864</v>
      </c>
    </row>
    <row r="144" spans="1:27" ht="15">
      <c r="A144" s="5" t="str">
        <f t="shared" si="109"/>
        <v>solar</v>
      </c>
      <c r="B144" s="5" t="str">
        <f t="shared" si="110"/>
        <v>g16</v>
      </c>
      <c r="C144" s="5">
        <f>VLOOKUP(B144,days!$A:$F,5,0)</f>
        <v>8</v>
      </c>
      <c r="D144" s="274">
        <f>VLOOKUP($C144,solar_!$E$2:$AC$13,MID(D$1,2,LEN(D$1)-1)+2,0)</f>
        <v>0</v>
      </c>
      <c r="E144" s="274">
        <f>VLOOKUP($C144,solar_!$E$2:$AC$13,MID(E$1,2,LEN(E$1)-1)+2,0)</f>
        <v>0</v>
      </c>
      <c r="F144" s="274">
        <f>VLOOKUP($C144,solar_!$E$2:$AC$13,MID(F$1,2,LEN(F$1)-1)+2,0)</f>
        <v>0</v>
      </c>
      <c r="G144" s="274">
        <f>VLOOKUP($C144,solar_!$E$2:$AC$13,MID(G$1,2,LEN(G$1)-1)+2,0)</f>
        <v>0</v>
      </c>
      <c r="H144" s="274">
        <f>VLOOKUP($C144,solar_!$E$2:$AC$13,MID(H$1,2,LEN(H$1)-1)+2,0)</f>
        <v>0</v>
      </c>
      <c r="I144" s="274">
        <f>VLOOKUP($C144,solar_!$E$2:$AC$13,MID(I$1,2,LEN(I$1)-1)+2,0)</f>
        <v>3.3117739722176021E-3</v>
      </c>
      <c r="J144" s="274">
        <f>VLOOKUP($C144,solar_!$E$2:$AC$13,MID(J$1,2,LEN(J$1)-1)+2,0)</f>
        <v>5.6259716516489824E-2</v>
      </c>
      <c r="K144" s="274">
        <f>VLOOKUP($C144,solar_!$E$2:$AC$13,MID(K$1,2,LEN(K$1)-1)+2,0)</f>
        <v>0.31480380362132904</v>
      </c>
      <c r="L144" s="274">
        <f>VLOOKUP($C144,solar_!$E$2:$AC$13,MID(L$1,2,LEN(L$1)-1)+2,0)</f>
        <v>0.58071003574354441</v>
      </c>
      <c r="M144" s="274">
        <f>VLOOKUP($C144,solar_!$E$2:$AC$13,MID(M$1,2,LEN(M$1)-1)+2,0)</f>
        <v>0.66629512831864368</v>
      </c>
      <c r="N144" s="274">
        <f>VLOOKUP($C144,solar_!$E$2:$AC$13,MID(N$1,2,LEN(N$1)-1)+2,0)</f>
        <v>0.69927916190686001</v>
      </c>
      <c r="O144" s="274">
        <f>VLOOKUP($C144,solar_!$E$2:$AC$13,MID(O$1,2,LEN(O$1)-1)+2,0)</f>
        <v>0.70643988560871629</v>
      </c>
      <c r="P144" s="274">
        <f>VLOOKUP($C144,solar_!$E$2:$AC$13,MID(P$1,2,LEN(P$1)-1)+2,0)</f>
        <v>0.6971519333676246</v>
      </c>
      <c r="Q144" s="274">
        <f>VLOOKUP($C144,solar_!$E$2:$AC$13,MID(Q$1,2,LEN(Q$1)-1)+2,0)</f>
        <v>0.69354437572039862</v>
      </c>
      <c r="R144" s="274">
        <f>VLOOKUP($C144,solar_!$E$2:$AC$13,MID(R$1,2,LEN(R$1)-1)+2,0)</f>
        <v>0.67996732506952928</v>
      </c>
      <c r="S144" s="274">
        <f>VLOOKUP($C144,solar_!$E$2:$AC$13,MID(S$1,2,LEN(S$1)-1)+2,0)</f>
        <v>0.64186719006711312</v>
      </c>
      <c r="T144" s="274">
        <f>VLOOKUP($C144,solar_!$E$2:$AC$13,MID(T$1,2,LEN(T$1)-1)+2,0)</f>
        <v>0.58648353871205494</v>
      </c>
      <c r="U144" s="274">
        <f>VLOOKUP($C144,solar_!$E$2:$AC$13,MID(U$1,2,LEN(U$1)-1)+2,0)</f>
        <v>0.4331157061435803</v>
      </c>
      <c r="V144" s="274">
        <f>VLOOKUP($C144,solar_!$E$2:$AC$13,MID(V$1,2,LEN(V$1)-1)+2,0)</f>
        <v>0.15507967862823355</v>
      </c>
      <c r="W144" s="274">
        <f>VLOOKUP($C144,solar_!$E$2:$AC$13,MID(W$1,2,LEN(W$1)-1)+2,0)</f>
        <v>1.0441775045403041E-2</v>
      </c>
      <c r="X144" s="274">
        <f>VLOOKUP($C144,solar_!$E$2:$AC$13,MID(X$1,2,LEN(X$1)-1)+2,0)</f>
        <v>0</v>
      </c>
      <c r="Y144" s="274">
        <f>VLOOKUP($C144,solar_!$E$2:$AC$13,MID(Y$1,2,LEN(Y$1)-1)+2,0)</f>
        <v>0</v>
      </c>
      <c r="Z144" s="274">
        <f>VLOOKUP($C144,solar_!$E$2:$AC$13,MID(Z$1,2,LEN(Z$1)-1)+2,0)</f>
        <v>0</v>
      </c>
      <c r="AA144" s="274">
        <f>VLOOKUP($C144,solar_!$E$2:$AC$13,MID(AA$1,2,LEN(AA$1)-1)+2,0)</f>
        <v>0</v>
      </c>
    </row>
    <row r="145" spans="1:27" ht="15">
      <c r="A145" s="5" t="str">
        <f t="shared" si="109"/>
        <v>nuclear</v>
      </c>
      <c r="B145" s="5" t="str">
        <f t="shared" si="110"/>
        <v>g16</v>
      </c>
      <c r="C145" s="5">
        <f>VLOOKUP(B145,days!$A:$F,5,0)</f>
        <v>8</v>
      </c>
      <c r="D145" s="274">
        <f>D136</f>
        <v>0.9</v>
      </c>
      <c r="E145" s="274">
        <f>D145</f>
        <v>0.9</v>
      </c>
      <c r="F145" s="274">
        <f t="shared" ref="F145:AA145" si="114">E145</f>
        <v>0.9</v>
      </c>
      <c r="G145" s="274">
        <f t="shared" si="114"/>
        <v>0.9</v>
      </c>
      <c r="H145" s="274">
        <f t="shared" si="114"/>
        <v>0.9</v>
      </c>
      <c r="I145" s="274">
        <f t="shared" si="114"/>
        <v>0.9</v>
      </c>
      <c r="J145" s="274">
        <f t="shared" si="114"/>
        <v>0.9</v>
      </c>
      <c r="K145" s="274">
        <f t="shared" si="114"/>
        <v>0.9</v>
      </c>
      <c r="L145" s="274">
        <f t="shared" si="114"/>
        <v>0.9</v>
      </c>
      <c r="M145" s="274">
        <f t="shared" si="114"/>
        <v>0.9</v>
      </c>
      <c r="N145" s="274">
        <f t="shared" si="114"/>
        <v>0.9</v>
      </c>
      <c r="O145" s="274">
        <f t="shared" si="114"/>
        <v>0.9</v>
      </c>
      <c r="P145" s="274">
        <f t="shared" si="114"/>
        <v>0.9</v>
      </c>
      <c r="Q145" s="274">
        <f t="shared" si="114"/>
        <v>0.9</v>
      </c>
      <c r="R145" s="274">
        <f t="shared" si="114"/>
        <v>0.9</v>
      </c>
      <c r="S145" s="274">
        <f t="shared" si="114"/>
        <v>0.9</v>
      </c>
      <c r="T145" s="274">
        <f t="shared" si="114"/>
        <v>0.9</v>
      </c>
      <c r="U145" s="274">
        <f t="shared" si="114"/>
        <v>0.9</v>
      </c>
      <c r="V145" s="274">
        <f t="shared" si="114"/>
        <v>0.9</v>
      </c>
      <c r="W145" s="274">
        <f t="shared" si="114"/>
        <v>0.9</v>
      </c>
      <c r="X145" s="274">
        <f t="shared" si="114"/>
        <v>0.9</v>
      </c>
      <c r="Y145" s="274">
        <f t="shared" si="114"/>
        <v>0.9</v>
      </c>
      <c r="Z145" s="274">
        <f t="shared" si="114"/>
        <v>0.9</v>
      </c>
      <c r="AA145" s="274">
        <f t="shared" si="114"/>
        <v>0.9</v>
      </c>
    </row>
    <row r="146" spans="1:27" ht="15">
      <c r="A146" s="5" t="str">
        <f t="shared" si="109"/>
        <v>coal</v>
      </c>
      <c r="B146" s="5" t="str">
        <f t="shared" si="110"/>
        <v>g17</v>
      </c>
      <c r="C146" s="5">
        <f>VLOOKUP(B146,days!$A:$F,5,0)</f>
        <v>9</v>
      </c>
      <c r="D146" s="274">
        <f>D137</f>
        <v>0.8</v>
      </c>
      <c r="E146" s="274">
        <f>D146</f>
        <v>0.8</v>
      </c>
      <c r="F146" s="274">
        <f t="shared" ref="F146:AA146" si="115">E146</f>
        <v>0.8</v>
      </c>
      <c r="G146" s="274">
        <f t="shared" si="115"/>
        <v>0.8</v>
      </c>
      <c r="H146" s="274">
        <f t="shared" si="115"/>
        <v>0.8</v>
      </c>
      <c r="I146" s="274">
        <f t="shared" si="115"/>
        <v>0.8</v>
      </c>
      <c r="J146" s="274">
        <f t="shared" si="115"/>
        <v>0.8</v>
      </c>
      <c r="K146" s="274">
        <f t="shared" si="115"/>
        <v>0.8</v>
      </c>
      <c r="L146" s="274">
        <f t="shared" si="115"/>
        <v>0.8</v>
      </c>
      <c r="M146" s="274">
        <f t="shared" si="115"/>
        <v>0.8</v>
      </c>
      <c r="N146" s="274">
        <f t="shared" si="115"/>
        <v>0.8</v>
      </c>
      <c r="O146" s="274">
        <f t="shared" si="115"/>
        <v>0.8</v>
      </c>
      <c r="P146" s="274">
        <f t="shared" si="115"/>
        <v>0.8</v>
      </c>
      <c r="Q146" s="274">
        <f t="shared" si="115"/>
        <v>0.8</v>
      </c>
      <c r="R146" s="274">
        <f t="shared" si="115"/>
        <v>0.8</v>
      </c>
      <c r="S146" s="274">
        <f t="shared" si="115"/>
        <v>0.8</v>
      </c>
      <c r="T146" s="274">
        <f t="shared" si="115"/>
        <v>0.8</v>
      </c>
      <c r="U146" s="274">
        <f t="shared" si="115"/>
        <v>0.8</v>
      </c>
      <c r="V146" s="274">
        <f t="shared" si="115"/>
        <v>0.8</v>
      </c>
      <c r="W146" s="274">
        <f t="shared" si="115"/>
        <v>0.8</v>
      </c>
      <c r="X146" s="274">
        <f t="shared" si="115"/>
        <v>0.8</v>
      </c>
      <c r="Y146" s="274">
        <f t="shared" si="115"/>
        <v>0.8</v>
      </c>
      <c r="Z146" s="274">
        <f t="shared" si="115"/>
        <v>0.8</v>
      </c>
      <c r="AA146" s="274">
        <f t="shared" si="115"/>
        <v>0.8</v>
      </c>
    </row>
    <row r="147" spans="1:27" ht="15">
      <c r="A147" s="5" t="str">
        <f t="shared" si="109"/>
        <v>naturalGas</v>
      </c>
      <c r="B147" s="5" t="str">
        <f t="shared" si="110"/>
        <v>g17</v>
      </c>
      <c r="C147" s="5">
        <f>VLOOKUP(B147,days!$A:$F,5,0)</f>
        <v>9</v>
      </c>
      <c r="D147" s="274">
        <f>D138</f>
        <v>0.85</v>
      </c>
      <c r="E147" s="274">
        <f t="shared" ref="E147:AA147" si="116">D147</f>
        <v>0.85</v>
      </c>
      <c r="F147" s="274">
        <f t="shared" si="116"/>
        <v>0.85</v>
      </c>
      <c r="G147" s="274">
        <f t="shared" si="116"/>
        <v>0.85</v>
      </c>
      <c r="H147" s="274">
        <f t="shared" si="116"/>
        <v>0.85</v>
      </c>
      <c r="I147" s="274">
        <f t="shared" si="116"/>
        <v>0.85</v>
      </c>
      <c r="J147" s="274">
        <f t="shared" si="116"/>
        <v>0.85</v>
      </c>
      <c r="K147" s="274">
        <f t="shared" si="116"/>
        <v>0.85</v>
      </c>
      <c r="L147" s="274">
        <f t="shared" si="116"/>
        <v>0.85</v>
      </c>
      <c r="M147" s="274">
        <f t="shared" si="116"/>
        <v>0.85</v>
      </c>
      <c r="N147" s="274">
        <f t="shared" si="116"/>
        <v>0.85</v>
      </c>
      <c r="O147" s="274">
        <f t="shared" si="116"/>
        <v>0.85</v>
      </c>
      <c r="P147" s="274">
        <f t="shared" si="116"/>
        <v>0.85</v>
      </c>
      <c r="Q147" s="274">
        <f t="shared" si="116"/>
        <v>0.85</v>
      </c>
      <c r="R147" s="274">
        <f t="shared" si="116"/>
        <v>0.85</v>
      </c>
      <c r="S147" s="274">
        <f t="shared" si="116"/>
        <v>0.85</v>
      </c>
      <c r="T147" s="274">
        <f t="shared" si="116"/>
        <v>0.85</v>
      </c>
      <c r="U147" s="274">
        <f t="shared" si="116"/>
        <v>0.85</v>
      </c>
      <c r="V147" s="274">
        <f t="shared" si="116"/>
        <v>0.85</v>
      </c>
      <c r="W147" s="274">
        <f t="shared" si="116"/>
        <v>0.85</v>
      </c>
      <c r="X147" s="274">
        <f t="shared" si="116"/>
        <v>0.85</v>
      </c>
      <c r="Y147" s="274">
        <f t="shared" si="116"/>
        <v>0.85</v>
      </c>
      <c r="Z147" s="274">
        <f t="shared" si="116"/>
        <v>0.85</v>
      </c>
      <c r="AA147" s="274">
        <f t="shared" si="116"/>
        <v>0.85</v>
      </c>
    </row>
    <row r="148" spans="1:27" ht="15">
      <c r="A148" s="5" t="str">
        <f t="shared" si="109"/>
        <v>bioMass</v>
      </c>
      <c r="B148" s="5" t="str">
        <f t="shared" si="110"/>
        <v>g17</v>
      </c>
      <c r="C148" s="5">
        <f>VLOOKUP(B148,days!$A:$F,5,0)</f>
        <v>9</v>
      </c>
      <c r="D148" s="274">
        <f>D139</f>
        <v>0.83</v>
      </c>
      <c r="E148" s="274">
        <f t="shared" ref="E148:AA148" si="117">D148</f>
        <v>0.83</v>
      </c>
      <c r="F148" s="274">
        <f t="shared" si="117"/>
        <v>0.83</v>
      </c>
      <c r="G148" s="274">
        <f t="shared" si="117"/>
        <v>0.83</v>
      </c>
      <c r="H148" s="274">
        <f t="shared" si="117"/>
        <v>0.83</v>
      </c>
      <c r="I148" s="274">
        <f t="shared" si="117"/>
        <v>0.83</v>
      </c>
      <c r="J148" s="274">
        <f t="shared" si="117"/>
        <v>0.83</v>
      </c>
      <c r="K148" s="274">
        <f t="shared" si="117"/>
        <v>0.83</v>
      </c>
      <c r="L148" s="274">
        <f t="shared" si="117"/>
        <v>0.83</v>
      </c>
      <c r="M148" s="274">
        <f t="shared" si="117"/>
        <v>0.83</v>
      </c>
      <c r="N148" s="274">
        <f t="shared" si="117"/>
        <v>0.83</v>
      </c>
      <c r="O148" s="274">
        <f t="shared" si="117"/>
        <v>0.83</v>
      </c>
      <c r="P148" s="274">
        <f t="shared" si="117"/>
        <v>0.83</v>
      </c>
      <c r="Q148" s="274">
        <f t="shared" si="117"/>
        <v>0.83</v>
      </c>
      <c r="R148" s="274">
        <f t="shared" si="117"/>
        <v>0.83</v>
      </c>
      <c r="S148" s="274">
        <f t="shared" si="117"/>
        <v>0.83</v>
      </c>
      <c r="T148" s="274">
        <f t="shared" si="117"/>
        <v>0.83</v>
      </c>
      <c r="U148" s="274">
        <f t="shared" si="117"/>
        <v>0.83</v>
      </c>
      <c r="V148" s="274">
        <f t="shared" si="117"/>
        <v>0.83</v>
      </c>
      <c r="W148" s="274">
        <f t="shared" si="117"/>
        <v>0.83</v>
      </c>
      <c r="X148" s="274">
        <f t="shared" si="117"/>
        <v>0.83</v>
      </c>
      <c r="Y148" s="274">
        <f t="shared" si="117"/>
        <v>0.83</v>
      </c>
      <c r="Z148" s="274">
        <f t="shared" si="117"/>
        <v>0.83</v>
      </c>
      <c r="AA148" s="274">
        <f t="shared" si="117"/>
        <v>0.83</v>
      </c>
    </row>
    <row r="149" spans="1:27" ht="15">
      <c r="A149" s="5" t="str">
        <f t="shared" si="109"/>
        <v>geoThermal</v>
      </c>
      <c r="B149" s="5" t="str">
        <f t="shared" si="110"/>
        <v>g17</v>
      </c>
      <c r="C149" s="5">
        <f>VLOOKUP(B149,days!$A:$F,5,0)</f>
        <v>9</v>
      </c>
      <c r="D149" s="274">
        <f>D140</f>
        <v>0.9</v>
      </c>
      <c r="E149" s="274">
        <f t="shared" ref="E149:AA149" si="118">D149</f>
        <v>0.9</v>
      </c>
      <c r="F149" s="274">
        <f t="shared" si="118"/>
        <v>0.9</v>
      </c>
      <c r="G149" s="274">
        <f t="shared" si="118"/>
        <v>0.9</v>
      </c>
      <c r="H149" s="274">
        <f t="shared" si="118"/>
        <v>0.9</v>
      </c>
      <c r="I149" s="274">
        <f t="shared" si="118"/>
        <v>0.9</v>
      </c>
      <c r="J149" s="274">
        <f t="shared" si="118"/>
        <v>0.9</v>
      </c>
      <c r="K149" s="274">
        <f t="shared" si="118"/>
        <v>0.9</v>
      </c>
      <c r="L149" s="274">
        <f t="shared" si="118"/>
        <v>0.9</v>
      </c>
      <c r="M149" s="274">
        <f t="shared" si="118"/>
        <v>0.9</v>
      </c>
      <c r="N149" s="274">
        <f t="shared" si="118"/>
        <v>0.9</v>
      </c>
      <c r="O149" s="274">
        <f t="shared" si="118"/>
        <v>0.9</v>
      </c>
      <c r="P149" s="274">
        <f t="shared" si="118"/>
        <v>0.9</v>
      </c>
      <c r="Q149" s="274">
        <f t="shared" si="118"/>
        <v>0.9</v>
      </c>
      <c r="R149" s="274">
        <f t="shared" si="118"/>
        <v>0.9</v>
      </c>
      <c r="S149" s="274">
        <f t="shared" si="118"/>
        <v>0.9</v>
      </c>
      <c r="T149" s="274">
        <f t="shared" si="118"/>
        <v>0.9</v>
      </c>
      <c r="U149" s="274">
        <f t="shared" si="118"/>
        <v>0.9</v>
      </c>
      <c r="V149" s="274">
        <f t="shared" si="118"/>
        <v>0.9</v>
      </c>
      <c r="W149" s="274">
        <f t="shared" si="118"/>
        <v>0.9</v>
      </c>
      <c r="X149" s="274">
        <f t="shared" si="118"/>
        <v>0.9</v>
      </c>
      <c r="Y149" s="274">
        <f t="shared" si="118"/>
        <v>0.9</v>
      </c>
      <c r="Z149" s="274">
        <f t="shared" si="118"/>
        <v>0.9</v>
      </c>
      <c r="AA149" s="274">
        <f t="shared" si="118"/>
        <v>0.9</v>
      </c>
    </row>
    <row r="150" spans="1:27" ht="15">
      <c r="A150" s="5" t="str">
        <f t="shared" si="109"/>
        <v>hydroRiver</v>
      </c>
      <c r="B150" s="5" t="str">
        <f t="shared" si="110"/>
        <v>g17</v>
      </c>
      <c r="C150" s="5">
        <f>VLOOKUP(B150,days!$A:$F,5,0)</f>
        <v>9</v>
      </c>
      <c r="D150" s="274">
        <f>VLOOKUP($C150,hydro_!F$2:H$13,2,0)</f>
        <v>0.15</v>
      </c>
      <c r="E150" s="274">
        <f>D150</f>
        <v>0.15</v>
      </c>
      <c r="F150" s="274">
        <f t="shared" ref="F150:AA150" si="119">E150</f>
        <v>0.15</v>
      </c>
      <c r="G150" s="274">
        <f t="shared" si="119"/>
        <v>0.15</v>
      </c>
      <c r="H150" s="274">
        <f t="shared" si="119"/>
        <v>0.15</v>
      </c>
      <c r="I150" s="274">
        <f t="shared" si="119"/>
        <v>0.15</v>
      </c>
      <c r="J150" s="274">
        <f t="shared" si="119"/>
        <v>0.15</v>
      </c>
      <c r="K150" s="274">
        <f t="shared" si="119"/>
        <v>0.15</v>
      </c>
      <c r="L150" s="274">
        <f t="shared" si="119"/>
        <v>0.15</v>
      </c>
      <c r="M150" s="274">
        <f t="shared" si="119"/>
        <v>0.15</v>
      </c>
      <c r="N150" s="274">
        <f t="shared" si="119"/>
        <v>0.15</v>
      </c>
      <c r="O150" s="274">
        <f t="shared" si="119"/>
        <v>0.15</v>
      </c>
      <c r="P150" s="274">
        <f t="shared" si="119"/>
        <v>0.15</v>
      </c>
      <c r="Q150" s="274">
        <f t="shared" si="119"/>
        <v>0.15</v>
      </c>
      <c r="R150" s="274">
        <f t="shared" si="119"/>
        <v>0.15</v>
      </c>
      <c r="S150" s="274">
        <f t="shared" si="119"/>
        <v>0.15</v>
      </c>
      <c r="T150" s="274">
        <f t="shared" si="119"/>
        <v>0.15</v>
      </c>
      <c r="U150" s="274">
        <f t="shared" si="119"/>
        <v>0.15</v>
      </c>
      <c r="V150" s="274">
        <f t="shared" si="119"/>
        <v>0.15</v>
      </c>
      <c r="W150" s="274">
        <f t="shared" si="119"/>
        <v>0.15</v>
      </c>
      <c r="X150" s="274">
        <f t="shared" si="119"/>
        <v>0.15</v>
      </c>
      <c r="Y150" s="274">
        <f t="shared" si="119"/>
        <v>0.15</v>
      </c>
      <c r="Z150" s="274">
        <f t="shared" si="119"/>
        <v>0.15</v>
      </c>
      <c r="AA150" s="274">
        <f t="shared" si="119"/>
        <v>0.15</v>
      </c>
    </row>
    <row r="151" spans="1:27" ht="15">
      <c r="A151" s="5" t="str">
        <f t="shared" si="109"/>
        <v>hydroDam</v>
      </c>
      <c r="B151" s="5" t="str">
        <f t="shared" si="110"/>
        <v>g17</v>
      </c>
      <c r="C151" s="5">
        <f>VLOOKUP(B151,days!$A:$F,5,0)</f>
        <v>9</v>
      </c>
      <c r="D151" s="274">
        <f>VLOOKUP($C151,hydro_!F$2:H$13,3,0)</f>
        <v>0.25</v>
      </c>
      <c r="E151" s="274">
        <f>D151</f>
        <v>0.25</v>
      </c>
      <c r="F151" s="274">
        <f t="shared" ref="F151:AA151" si="120">E151</f>
        <v>0.25</v>
      </c>
      <c r="G151" s="274">
        <f t="shared" si="120"/>
        <v>0.25</v>
      </c>
      <c r="H151" s="274">
        <f t="shared" si="120"/>
        <v>0.25</v>
      </c>
      <c r="I151" s="274">
        <f t="shared" si="120"/>
        <v>0.25</v>
      </c>
      <c r="J151" s="274">
        <f t="shared" si="120"/>
        <v>0.25</v>
      </c>
      <c r="K151" s="274">
        <f t="shared" si="120"/>
        <v>0.25</v>
      </c>
      <c r="L151" s="274">
        <f t="shared" si="120"/>
        <v>0.25</v>
      </c>
      <c r="M151" s="274">
        <f t="shared" si="120"/>
        <v>0.25</v>
      </c>
      <c r="N151" s="274">
        <f t="shared" si="120"/>
        <v>0.25</v>
      </c>
      <c r="O151" s="274">
        <f t="shared" si="120"/>
        <v>0.25</v>
      </c>
      <c r="P151" s="274">
        <f t="shared" si="120"/>
        <v>0.25</v>
      </c>
      <c r="Q151" s="274">
        <f t="shared" si="120"/>
        <v>0.25</v>
      </c>
      <c r="R151" s="274">
        <f t="shared" si="120"/>
        <v>0.25</v>
      </c>
      <c r="S151" s="274">
        <f t="shared" si="120"/>
        <v>0.25</v>
      </c>
      <c r="T151" s="274">
        <f t="shared" si="120"/>
        <v>0.25</v>
      </c>
      <c r="U151" s="274">
        <f t="shared" si="120"/>
        <v>0.25</v>
      </c>
      <c r="V151" s="274">
        <f t="shared" si="120"/>
        <v>0.25</v>
      </c>
      <c r="W151" s="274">
        <f t="shared" si="120"/>
        <v>0.25</v>
      </c>
      <c r="X151" s="274">
        <f t="shared" si="120"/>
        <v>0.25</v>
      </c>
      <c r="Y151" s="274">
        <f t="shared" si="120"/>
        <v>0.25</v>
      </c>
      <c r="Z151" s="274">
        <f t="shared" si="120"/>
        <v>0.25</v>
      </c>
      <c r="AA151" s="274">
        <f t="shared" si="120"/>
        <v>0.25</v>
      </c>
    </row>
    <row r="152" spans="1:27" ht="15">
      <c r="A152" s="5" t="str">
        <f t="shared" si="109"/>
        <v>wind</v>
      </c>
      <c r="B152" s="5" t="str">
        <f t="shared" si="110"/>
        <v>g17</v>
      </c>
      <c r="C152" s="5">
        <f>VLOOKUP(B152,days!$A:$F,5,0)</f>
        <v>9</v>
      </c>
      <c r="D152" s="274">
        <f>VLOOKUP($C152,wind_!$E$2:$AC$13,MID(D$1,2,LEN(D$1)-1)+2,0)</f>
        <v>0.45824315964536216</v>
      </c>
      <c r="E152" s="274">
        <f>VLOOKUP($C152,wind_!$E$2:$AC$13,MID(E$1,2,LEN(E$1)-1)+2,0)</f>
        <v>0.43832388686484841</v>
      </c>
      <c r="F152" s="274">
        <f>VLOOKUP($C152,wind_!$E$2:$AC$13,MID(F$1,2,LEN(F$1)-1)+2,0)</f>
        <v>0.42480210718471811</v>
      </c>
      <c r="G152" s="274">
        <f>VLOOKUP($C152,wind_!$E$2:$AC$13,MID(G$1,2,LEN(G$1)-1)+2,0)</f>
        <v>0.41861758522866466</v>
      </c>
      <c r="H152" s="274">
        <f>VLOOKUP($C152,wind_!$E$2:$AC$13,MID(H$1,2,LEN(H$1)-1)+2,0)</f>
        <v>0.41615242567592658</v>
      </c>
      <c r="I152" s="274">
        <f>VLOOKUP($C152,wind_!$E$2:$AC$13,MID(I$1,2,LEN(I$1)-1)+2,0)</f>
        <v>0.41575943437050039</v>
      </c>
      <c r="J152" s="274">
        <f>VLOOKUP($C152,wind_!$E$2:$AC$13,MID(J$1,2,LEN(J$1)-1)+2,0)</f>
        <v>0.41614229187696938</v>
      </c>
      <c r="K152" s="274">
        <f>VLOOKUP($C152,wind_!$E$2:$AC$13,MID(K$1,2,LEN(K$1)-1)+2,0)</f>
        <v>0.41090579649535147</v>
      </c>
      <c r="L152" s="274">
        <f>VLOOKUP($C152,wind_!$E$2:$AC$13,MID(L$1,2,LEN(L$1)-1)+2,0)</f>
        <v>0.39319866102609213</v>
      </c>
      <c r="M152" s="274">
        <f>VLOOKUP($C152,wind_!$E$2:$AC$13,MID(M$1,2,LEN(M$1)-1)+2,0)</f>
        <v>0.37746819727193182</v>
      </c>
      <c r="N152" s="274">
        <f>VLOOKUP($C152,wind_!$E$2:$AC$13,MID(N$1,2,LEN(N$1)-1)+2,0)</f>
        <v>0.37535546155554561</v>
      </c>
      <c r="O152" s="274">
        <f>VLOOKUP($C152,wind_!$E$2:$AC$13,MID(O$1,2,LEN(O$1)-1)+2,0)</f>
        <v>0.3809141730161138</v>
      </c>
      <c r="P152" s="274">
        <f>VLOOKUP($C152,wind_!$E$2:$AC$13,MID(P$1,2,LEN(P$1)-1)+2,0)</f>
        <v>0.39234251638041984</v>
      </c>
      <c r="Q152" s="274">
        <f>VLOOKUP($C152,wind_!$E$2:$AC$13,MID(Q$1,2,LEN(Q$1)-1)+2,0)</f>
        <v>0.41365082962948541</v>
      </c>
      <c r="R152" s="274">
        <f>VLOOKUP($C152,wind_!$E$2:$AC$13,MID(R$1,2,LEN(R$1)-1)+2,0)</f>
        <v>0.44094528119705317</v>
      </c>
      <c r="S152" s="274">
        <f>VLOOKUP($C152,wind_!$E$2:$AC$13,MID(S$1,2,LEN(S$1)-1)+2,0)</f>
        <v>0.47027865956949316</v>
      </c>
      <c r="T152" s="274">
        <f>VLOOKUP($C152,wind_!$E$2:$AC$13,MID(T$1,2,LEN(T$1)-1)+2,0)</f>
        <v>0.47027865956949316</v>
      </c>
      <c r="U152" s="274">
        <f>VLOOKUP($C152,wind_!$E$2:$AC$13,MID(U$1,2,LEN(U$1)-1)+2,0)</f>
        <v>0.47027865956949316</v>
      </c>
      <c r="V152" s="274">
        <f>VLOOKUP($C152,wind_!$E$2:$AC$13,MID(V$1,2,LEN(V$1)-1)+2,0)</f>
        <v>0.47027865956949316</v>
      </c>
      <c r="W152" s="274">
        <f>VLOOKUP($C152,wind_!$E$2:$AC$13,MID(W$1,2,LEN(W$1)-1)+2,0)</f>
        <v>0.47027865956949316</v>
      </c>
      <c r="X152" s="274">
        <f>VLOOKUP($C152,wind_!$E$2:$AC$13,MID(X$1,2,LEN(X$1)-1)+2,0)</f>
        <v>0.47027865956949316</v>
      </c>
      <c r="Y152" s="274">
        <f>VLOOKUP($C152,wind_!$E$2:$AC$13,MID(Y$1,2,LEN(Y$1)-1)+2,0)</f>
        <v>0.47027865956949316</v>
      </c>
      <c r="Z152" s="274">
        <f>VLOOKUP($C152,wind_!$E$2:$AC$13,MID(Z$1,2,LEN(Z$1)-1)+2,0)</f>
        <v>0.50895230234909938</v>
      </c>
      <c r="AA152" s="274">
        <f>VLOOKUP($C152,wind_!$E$2:$AC$13,MID(AA$1,2,LEN(AA$1)-1)+2,0)</f>
        <v>0.4804016147165136</v>
      </c>
    </row>
    <row r="153" spans="1:27" ht="15">
      <c r="A153" s="5" t="str">
        <f t="shared" si="109"/>
        <v>solar</v>
      </c>
      <c r="B153" s="5" t="str">
        <f t="shared" si="110"/>
        <v>g17</v>
      </c>
      <c r="C153" s="5">
        <f>VLOOKUP(B153,days!$A:$F,5,0)</f>
        <v>9</v>
      </c>
      <c r="D153" s="274">
        <f>VLOOKUP($C153,solar_!$E$2:$AC$13,MID(D$1,2,LEN(D$1)-1)+2,0)</f>
        <v>0</v>
      </c>
      <c r="E153" s="274">
        <f>VLOOKUP($C153,solar_!$E$2:$AC$13,MID(E$1,2,LEN(E$1)-1)+2,0)</f>
        <v>0</v>
      </c>
      <c r="F153" s="274">
        <f>VLOOKUP($C153,solar_!$E$2:$AC$13,MID(F$1,2,LEN(F$1)-1)+2,0)</f>
        <v>0</v>
      </c>
      <c r="G153" s="274">
        <f>VLOOKUP($C153,solar_!$E$2:$AC$13,MID(G$1,2,LEN(G$1)-1)+2,0)</f>
        <v>0</v>
      </c>
      <c r="H153" s="274">
        <f>VLOOKUP($C153,solar_!$E$2:$AC$13,MID(H$1,2,LEN(H$1)-1)+2,0)</f>
        <v>0</v>
      </c>
      <c r="I153" s="274">
        <f>VLOOKUP($C153,solar_!$E$2:$AC$13,MID(I$1,2,LEN(I$1)-1)+2,0)</f>
        <v>2.0903927344516245E-3</v>
      </c>
      <c r="J153" s="274">
        <f>VLOOKUP($C153,solar_!$E$2:$AC$13,MID(J$1,2,LEN(J$1)-1)+2,0)</f>
        <v>2.287189980860144E-2</v>
      </c>
      <c r="K153" s="274">
        <f>VLOOKUP($C153,solar_!$E$2:$AC$13,MID(K$1,2,LEN(K$1)-1)+2,0)</f>
        <v>0.18831341194845197</v>
      </c>
      <c r="L153" s="274">
        <f>VLOOKUP($C153,solar_!$E$2:$AC$13,MID(L$1,2,LEN(L$1)-1)+2,0)</f>
        <v>0.47965531589221772</v>
      </c>
      <c r="M153" s="274">
        <f>VLOOKUP($C153,solar_!$E$2:$AC$13,MID(M$1,2,LEN(M$1)-1)+2,0)</f>
        <v>0.59470920904242486</v>
      </c>
      <c r="N153" s="274">
        <f>VLOOKUP($C153,solar_!$E$2:$AC$13,MID(N$1,2,LEN(N$1)-1)+2,0)</f>
        <v>0.62978677032720198</v>
      </c>
      <c r="O153" s="274">
        <f>VLOOKUP($C153,solar_!$E$2:$AC$13,MID(O$1,2,LEN(O$1)-1)+2,0)</f>
        <v>0.64794854631475252</v>
      </c>
      <c r="P153" s="274">
        <f>VLOOKUP($C153,solar_!$E$2:$AC$13,MID(P$1,2,LEN(P$1)-1)+2,0)</f>
        <v>0.65180063100650054</v>
      </c>
      <c r="Q153" s="274">
        <f>VLOOKUP($C153,solar_!$E$2:$AC$13,MID(Q$1,2,LEN(Q$1)-1)+2,0)</f>
        <v>0.64283793108424381</v>
      </c>
      <c r="R153" s="274">
        <f>VLOOKUP($C153,solar_!$E$2:$AC$13,MID(R$1,2,LEN(R$1)-1)+2,0)</f>
        <v>0.61508489527153154</v>
      </c>
      <c r="S153" s="274">
        <f>VLOOKUP($C153,solar_!$E$2:$AC$13,MID(S$1,2,LEN(S$1)-1)+2,0)</f>
        <v>0.55937630509384895</v>
      </c>
      <c r="T153" s="274">
        <f>VLOOKUP($C153,solar_!$E$2:$AC$13,MID(T$1,2,LEN(T$1)-1)+2,0)</f>
        <v>0.46179857171789779</v>
      </c>
      <c r="U153" s="274">
        <f>VLOOKUP($C153,solar_!$E$2:$AC$13,MID(U$1,2,LEN(U$1)-1)+2,0)</f>
        <v>0.22883420794352946</v>
      </c>
      <c r="V153" s="274">
        <f>VLOOKUP($C153,solar_!$E$2:$AC$13,MID(V$1,2,LEN(V$1)-1)+2,0)</f>
        <v>3.0780625469725976E-2</v>
      </c>
      <c r="W153" s="274">
        <f>VLOOKUP($C153,solar_!$E$2:$AC$13,MID(W$1,2,LEN(W$1)-1)+2,0)</f>
        <v>4.8827034851655748E-4</v>
      </c>
      <c r="X153" s="274">
        <f>VLOOKUP($C153,solar_!$E$2:$AC$13,MID(X$1,2,LEN(X$1)-1)+2,0)</f>
        <v>0</v>
      </c>
      <c r="Y153" s="274">
        <f>VLOOKUP($C153,solar_!$E$2:$AC$13,MID(Y$1,2,LEN(Y$1)-1)+2,0)</f>
        <v>0</v>
      </c>
      <c r="Z153" s="274">
        <f>VLOOKUP($C153,solar_!$E$2:$AC$13,MID(Z$1,2,LEN(Z$1)-1)+2,0)</f>
        <v>0</v>
      </c>
      <c r="AA153" s="274">
        <f>VLOOKUP($C153,solar_!$E$2:$AC$13,MID(AA$1,2,LEN(AA$1)-1)+2,0)</f>
        <v>0</v>
      </c>
    </row>
    <row r="154" spans="1:27" ht="15">
      <c r="A154" s="5" t="str">
        <f t="shared" si="109"/>
        <v>nuclear</v>
      </c>
      <c r="B154" s="5" t="str">
        <f t="shared" si="110"/>
        <v>g17</v>
      </c>
      <c r="C154" s="5">
        <f>VLOOKUP(B154,days!$A:$F,5,0)</f>
        <v>9</v>
      </c>
      <c r="D154" s="274">
        <f>D145</f>
        <v>0.9</v>
      </c>
      <c r="E154" s="274">
        <f>D154</f>
        <v>0.9</v>
      </c>
      <c r="F154" s="274">
        <f t="shared" ref="F154:AA154" si="121">E154</f>
        <v>0.9</v>
      </c>
      <c r="G154" s="274">
        <f t="shared" si="121"/>
        <v>0.9</v>
      </c>
      <c r="H154" s="274">
        <f t="shared" si="121"/>
        <v>0.9</v>
      </c>
      <c r="I154" s="274">
        <f t="shared" si="121"/>
        <v>0.9</v>
      </c>
      <c r="J154" s="274">
        <f t="shared" si="121"/>
        <v>0.9</v>
      </c>
      <c r="K154" s="274">
        <f t="shared" si="121"/>
        <v>0.9</v>
      </c>
      <c r="L154" s="274">
        <f t="shared" si="121"/>
        <v>0.9</v>
      </c>
      <c r="M154" s="274">
        <f t="shared" si="121"/>
        <v>0.9</v>
      </c>
      <c r="N154" s="274">
        <f t="shared" si="121"/>
        <v>0.9</v>
      </c>
      <c r="O154" s="274">
        <f t="shared" si="121"/>
        <v>0.9</v>
      </c>
      <c r="P154" s="274">
        <f t="shared" si="121"/>
        <v>0.9</v>
      </c>
      <c r="Q154" s="274">
        <f t="shared" si="121"/>
        <v>0.9</v>
      </c>
      <c r="R154" s="274">
        <f t="shared" si="121"/>
        <v>0.9</v>
      </c>
      <c r="S154" s="274">
        <f t="shared" si="121"/>
        <v>0.9</v>
      </c>
      <c r="T154" s="274">
        <f t="shared" si="121"/>
        <v>0.9</v>
      </c>
      <c r="U154" s="274">
        <f t="shared" si="121"/>
        <v>0.9</v>
      </c>
      <c r="V154" s="274">
        <f t="shared" si="121"/>
        <v>0.9</v>
      </c>
      <c r="W154" s="274">
        <f t="shared" si="121"/>
        <v>0.9</v>
      </c>
      <c r="X154" s="274">
        <f t="shared" si="121"/>
        <v>0.9</v>
      </c>
      <c r="Y154" s="274">
        <f t="shared" si="121"/>
        <v>0.9</v>
      </c>
      <c r="Z154" s="274">
        <f t="shared" si="121"/>
        <v>0.9</v>
      </c>
      <c r="AA154" s="274">
        <f t="shared" si="121"/>
        <v>0.9</v>
      </c>
    </row>
    <row r="155" spans="1:27" ht="15">
      <c r="A155" s="5" t="str">
        <f t="shared" si="109"/>
        <v>coal</v>
      </c>
      <c r="B155" s="5" t="str">
        <f t="shared" si="110"/>
        <v>g18</v>
      </c>
      <c r="C155" s="5">
        <f>VLOOKUP(B155,days!$A:$F,5,0)</f>
        <v>9</v>
      </c>
      <c r="D155" s="274">
        <f>D146</f>
        <v>0.8</v>
      </c>
      <c r="E155" s="274">
        <f>D155</f>
        <v>0.8</v>
      </c>
      <c r="F155" s="274">
        <f t="shared" ref="F155:AA155" si="122">E155</f>
        <v>0.8</v>
      </c>
      <c r="G155" s="274">
        <f t="shared" si="122"/>
        <v>0.8</v>
      </c>
      <c r="H155" s="274">
        <f t="shared" si="122"/>
        <v>0.8</v>
      </c>
      <c r="I155" s="274">
        <f t="shared" si="122"/>
        <v>0.8</v>
      </c>
      <c r="J155" s="274">
        <f t="shared" si="122"/>
        <v>0.8</v>
      </c>
      <c r="K155" s="274">
        <f t="shared" si="122"/>
        <v>0.8</v>
      </c>
      <c r="L155" s="274">
        <f t="shared" si="122"/>
        <v>0.8</v>
      </c>
      <c r="M155" s="274">
        <f t="shared" si="122"/>
        <v>0.8</v>
      </c>
      <c r="N155" s="274">
        <f t="shared" si="122"/>
        <v>0.8</v>
      </c>
      <c r="O155" s="274">
        <f t="shared" si="122"/>
        <v>0.8</v>
      </c>
      <c r="P155" s="274">
        <f t="shared" si="122"/>
        <v>0.8</v>
      </c>
      <c r="Q155" s="274">
        <f t="shared" si="122"/>
        <v>0.8</v>
      </c>
      <c r="R155" s="274">
        <f t="shared" si="122"/>
        <v>0.8</v>
      </c>
      <c r="S155" s="274">
        <f t="shared" si="122"/>
        <v>0.8</v>
      </c>
      <c r="T155" s="274">
        <f t="shared" si="122"/>
        <v>0.8</v>
      </c>
      <c r="U155" s="274">
        <f t="shared" si="122"/>
        <v>0.8</v>
      </c>
      <c r="V155" s="274">
        <f t="shared" si="122"/>
        <v>0.8</v>
      </c>
      <c r="W155" s="274">
        <f t="shared" si="122"/>
        <v>0.8</v>
      </c>
      <c r="X155" s="274">
        <f t="shared" si="122"/>
        <v>0.8</v>
      </c>
      <c r="Y155" s="274">
        <f t="shared" si="122"/>
        <v>0.8</v>
      </c>
      <c r="Z155" s="274">
        <f t="shared" si="122"/>
        <v>0.8</v>
      </c>
      <c r="AA155" s="274">
        <f t="shared" si="122"/>
        <v>0.8</v>
      </c>
    </row>
    <row r="156" spans="1:27" ht="15">
      <c r="A156" s="5" t="str">
        <f t="shared" si="109"/>
        <v>naturalGas</v>
      </c>
      <c r="B156" s="5" t="str">
        <f t="shared" si="110"/>
        <v>g18</v>
      </c>
      <c r="C156" s="5">
        <f>VLOOKUP(B156,days!$A:$F,5,0)</f>
        <v>9</v>
      </c>
      <c r="D156" s="274">
        <f>D147</f>
        <v>0.85</v>
      </c>
      <c r="E156" s="274">
        <f t="shared" ref="E156:AA156" si="123">D156</f>
        <v>0.85</v>
      </c>
      <c r="F156" s="274">
        <f t="shared" si="123"/>
        <v>0.85</v>
      </c>
      <c r="G156" s="274">
        <f t="shared" si="123"/>
        <v>0.85</v>
      </c>
      <c r="H156" s="274">
        <f t="shared" si="123"/>
        <v>0.85</v>
      </c>
      <c r="I156" s="274">
        <f t="shared" si="123"/>
        <v>0.85</v>
      </c>
      <c r="J156" s="274">
        <f t="shared" si="123"/>
        <v>0.85</v>
      </c>
      <c r="K156" s="274">
        <f t="shared" si="123"/>
        <v>0.85</v>
      </c>
      <c r="L156" s="274">
        <f t="shared" si="123"/>
        <v>0.85</v>
      </c>
      <c r="M156" s="274">
        <f t="shared" si="123"/>
        <v>0.85</v>
      </c>
      <c r="N156" s="274">
        <f t="shared" si="123"/>
        <v>0.85</v>
      </c>
      <c r="O156" s="274">
        <f t="shared" si="123"/>
        <v>0.85</v>
      </c>
      <c r="P156" s="274">
        <f t="shared" si="123"/>
        <v>0.85</v>
      </c>
      <c r="Q156" s="274">
        <f t="shared" si="123"/>
        <v>0.85</v>
      </c>
      <c r="R156" s="274">
        <f t="shared" si="123"/>
        <v>0.85</v>
      </c>
      <c r="S156" s="274">
        <f t="shared" si="123"/>
        <v>0.85</v>
      </c>
      <c r="T156" s="274">
        <f t="shared" si="123"/>
        <v>0.85</v>
      </c>
      <c r="U156" s="274">
        <f t="shared" si="123"/>
        <v>0.85</v>
      </c>
      <c r="V156" s="274">
        <f t="shared" si="123"/>
        <v>0.85</v>
      </c>
      <c r="W156" s="274">
        <f t="shared" si="123"/>
        <v>0.85</v>
      </c>
      <c r="X156" s="274">
        <f t="shared" si="123"/>
        <v>0.85</v>
      </c>
      <c r="Y156" s="274">
        <f t="shared" si="123"/>
        <v>0.85</v>
      </c>
      <c r="Z156" s="274">
        <f t="shared" si="123"/>
        <v>0.85</v>
      </c>
      <c r="AA156" s="274">
        <f t="shared" si="123"/>
        <v>0.85</v>
      </c>
    </row>
    <row r="157" spans="1:27" ht="15">
      <c r="A157" s="5" t="str">
        <f t="shared" si="109"/>
        <v>bioMass</v>
      </c>
      <c r="B157" s="5" t="str">
        <f t="shared" si="110"/>
        <v>g18</v>
      </c>
      <c r="C157" s="5">
        <f>VLOOKUP(B157,days!$A:$F,5,0)</f>
        <v>9</v>
      </c>
      <c r="D157" s="274">
        <f>D148</f>
        <v>0.83</v>
      </c>
      <c r="E157" s="274">
        <f t="shared" ref="E157:AA157" si="124">D157</f>
        <v>0.83</v>
      </c>
      <c r="F157" s="274">
        <f t="shared" si="124"/>
        <v>0.83</v>
      </c>
      <c r="G157" s="274">
        <f t="shared" si="124"/>
        <v>0.83</v>
      </c>
      <c r="H157" s="274">
        <f t="shared" si="124"/>
        <v>0.83</v>
      </c>
      <c r="I157" s="274">
        <f t="shared" si="124"/>
        <v>0.83</v>
      </c>
      <c r="J157" s="274">
        <f t="shared" si="124"/>
        <v>0.83</v>
      </c>
      <c r="K157" s="274">
        <f t="shared" si="124"/>
        <v>0.83</v>
      </c>
      <c r="L157" s="274">
        <f t="shared" si="124"/>
        <v>0.83</v>
      </c>
      <c r="M157" s="274">
        <f t="shared" si="124"/>
        <v>0.83</v>
      </c>
      <c r="N157" s="274">
        <f t="shared" si="124"/>
        <v>0.83</v>
      </c>
      <c r="O157" s="274">
        <f t="shared" si="124"/>
        <v>0.83</v>
      </c>
      <c r="P157" s="274">
        <f t="shared" si="124"/>
        <v>0.83</v>
      </c>
      <c r="Q157" s="274">
        <f t="shared" si="124"/>
        <v>0.83</v>
      </c>
      <c r="R157" s="274">
        <f t="shared" si="124"/>
        <v>0.83</v>
      </c>
      <c r="S157" s="274">
        <f t="shared" si="124"/>
        <v>0.83</v>
      </c>
      <c r="T157" s="274">
        <f t="shared" si="124"/>
        <v>0.83</v>
      </c>
      <c r="U157" s="274">
        <f t="shared" si="124"/>
        <v>0.83</v>
      </c>
      <c r="V157" s="274">
        <f t="shared" si="124"/>
        <v>0.83</v>
      </c>
      <c r="W157" s="274">
        <f t="shared" si="124"/>
        <v>0.83</v>
      </c>
      <c r="X157" s="274">
        <f t="shared" si="124"/>
        <v>0.83</v>
      </c>
      <c r="Y157" s="274">
        <f t="shared" si="124"/>
        <v>0.83</v>
      </c>
      <c r="Z157" s="274">
        <f t="shared" si="124"/>
        <v>0.83</v>
      </c>
      <c r="AA157" s="274">
        <f t="shared" si="124"/>
        <v>0.83</v>
      </c>
    </row>
    <row r="158" spans="1:27" ht="15">
      <c r="A158" s="5" t="str">
        <f t="shared" si="109"/>
        <v>geoThermal</v>
      </c>
      <c r="B158" s="5" t="str">
        <f t="shared" si="110"/>
        <v>g18</v>
      </c>
      <c r="C158" s="5">
        <f>VLOOKUP(B158,days!$A:$F,5,0)</f>
        <v>9</v>
      </c>
      <c r="D158" s="274">
        <f>D149</f>
        <v>0.9</v>
      </c>
      <c r="E158" s="274">
        <f t="shared" ref="E158:AA158" si="125">D158</f>
        <v>0.9</v>
      </c>
      <c r="F158" s="274">
        <f t="shared" si="125"/>
        <v>0.9</v>
      </c>
      <c r="G158" s="274">
        <f t="shared" si="125"/>
        <v>0.9</v>
      </c>
      <c r="H158" s="274">
        <f t="shared" si="125"/>
        <v>0.9</v>
      </c>
      <c r="I158" s="274">
        <f t="shared" si="125"/>
        <v>0.9</v>
      </c>
      <c r="J158" s="274">
        <f t="shared" si="125"/>
        <v>0.9</v>
      </c>
      <c r="K158" s="274">
        <f t="shared" si="125"/>
        <v>0.9</v>
      </c>
      <c r="L158" s="274">
        <f t="shared" si="125"/>
        <v>0.9</v>
      </c>
      <c r="M158" s="274">
        <f t="shared" si="125"/>
        <v>0.9</v>
      </c>
      <c r="N158" s="274">
        <f t="shared" si="125"/>
        <v>0.9</v>
      </c>
      <c r="O158" s="274">
        <f t="shared" si="125"/>
        <v>0.9</v>
      </c>
      <c r="P158" s="274">
        <f t="shared" si="125"/>
        <v>0.9</v>
      </c>
      <c r="Q158" s="274">
        <f t="shared" si="125"/>
        <v>0.9</v>
      </c>
      <c r="R158" s="274">
        <f t="shared" si="125"/>
        <v>0.9</v>
      </c>
      <c r="S158" s="274">
        <f t="shared" si="125"/>
        <v>0.9</v>
      </c>
      <c r="T158" s="274">
        <f t="shared" si="125"/>
        <v>0.9</v>
      </c>
      <c r="U158" s="274">
        <f t="shared" si="125"/>
        <v>0.9</v>
      </c>
      <c r="V158" s="274">
        <f t="shared" si="125"/>
        <v>0.9</v>
      </c>
      <c r="W158" s="274">
        <f t="shared" si="125"/>
        <v>0.9</v>
      </c>
      <c r="X158" s="274">
        <f t="shared" si="125"/>
        <v>0.9</v>
      </c>
      <c r="Y158" s="274">
        <f t="shared" si="125"/>
        <v>0.9</v>
      </c>
      <c r="Z158" s="274">
        <f t="shared" si="125"/>
        <v>0.9</v>
      </c>
      <c r="AA158" s="274">
        <f t="shared" si="125"/>
        <v>0.9</v>
      </c>
    </row>
    <row r="159" spans="1:27" ht="15">
      <c r="A159" s="5" t="str">
        <f t="shared" si="109"/>
        <v>hydroRiver</v>
      </c>
      <c r="B159" s="5" t="str">
        <f t="shared" si="110"/>
        <v>g18</v>
      </c>
      <c r="C159" s="5">
        <f>VLOOKUP(B159,days!$A:$F,5,0)</f>
        <v>9</v>
      </c>
      <c r="D159" s="274">
        <f>VLOOKUP($C159,hydro_!F$2:H$13,2,0)</f>
        <v>0.15</v>
      </c>
      <c r="E159" s="274">
        <f>D159</f>
        <v>0.15</v>
      </c>
      <c r="F159" s="274">
        <f t="shared" ref="F159:AA159" si="126">E159</f>
        <v>0.15</v>
      </c>
      <c r="G159" s="274">
        <f t="shared" si="126"/>
        <v>0.15</v>
      </c>
      <c r="H159" s="274">
        <f t="shared" si="126"/>
        <v>0.15</v>
      </c>
      <c r="I159" s="274">
        <f t="shared" si="126"/>
        <v>0.15</v>
      </c>
      <c r="J159" s="274">
        <f t="shared" si="126"/>
        <v>0.15</v>
      </c>
      <c r="K159" s="274">
        <f t="shared" si="126"/>
        <v>0.15</v>
      </c>
      <c r="L159" s="274">
        <f t="shared" si="126"/>
        <v>0.15</v>
      </c>
      <c r="M159" s="274">
        <f t="shared" si="126"/>
        <v>0.15</v>
      </c>
      <c r="N159" s="274">
        <f t="shared" si="126"/>
        <v>0.15</v>
      </c>
      <c r="O159" s="274">
        <f t="shared" si="126"/>
        <v>0.15</v>
      </c>
      <c r="P159" s="274">
        <f t="shared" si="126"/>
        <v>0.15</v>
      </c>
      <c r="Q159" s="274">
        <f t="shared" si="126"/>
        <v>0.15</v>
      </c>
      <c r="R159" s="274">
        <f t="shared" si="126"/>
        <v>0.15</v>
      </c>
      <c r="S159" s="274">
        <f t="shared" si="126"/>
        <v>0.15</v>
      </c>
      <c r="T159" s="274">
        <f t="shared" si="126"/>
        <v>0.15</v>
      </c>
      <c r="U159" s="274">
        <f t="shared" si="126"/>
        <v>0.15</v>
      </c>
      <c r="V159" s="274">
        <f t="shared" si="126"/>
        <v>0.15</v>
      </c>
      <c r="W159" s="274">
        <f t="shared" si="126"/>
        <v>0.15</v>
      </c>
      <c r="X159" s="274">
        <f t="shared" si="126"/>
        <v>0.15</v>
      </c>
      <c r="Y159" s="274">
        <f t="shared" si="126"/>
        <v>0.15</v>
      </c>
      <c r="Z159" s="274">
        <f t="shared" si="126"/>
        <v>0.15</v>
      </c>
      <c r="AA159" s="274">
        <f t="shared" si="126"/>
        <v>0.15</v>
      </c>
    </row>
    <row r="160" spans="1:27" ht="15">
      <c r="A160" s="5" t="str">
        <f t="shared" si="109"/>
        <v>hydroDam</v>
      </c>
      <c r="B160" s="5" t="str">
        <f t="shared" si="110"/>
        <v>g18</v>
      </c>
      <c r="C160" s="5">
        <f>VLOOKUP(B160,days!$A:$F,5,0)</f>
        <v>9</v>
      </c>
      <c r="D160" s="274">
        <f>VLOOKUP($C160,hydro_!F$2:H$13,3,0)</f>
        <v>0.25</v>
      </c>
      <c r="E160" s="274">
        <f>D160</f>
        <v>0.25</v>
      </c>
      <c r="F160" s="274">
        <f t="shared" ref="F160:AA160" si="127">E160</f>
        <v>0.25</v>
      </c>
      <c r="G160" s="274">
        <f t="shared" si="127"/>
        <v>0.25</v>
      </c>
      <c r="H160" s="274">
        <f t="shared" si="127"/>
        <v>0.25</v>
      </c>
      <c r="I160" s="274">
        <f t="shared" si="127"/>
        <v>0.25</v>
      </c>
      <c r="J160" s="274">
        <f t="shared" si="127"/>
        <v>0.25</v>
      </c>
      <c r="K160" s="274">
        <f t="shared" si="127"/>
        <v>0.25</v>
      </c>
      <c r="L160" s="274">
        <f t="shared" si="127"/>
        <v>0.25</v>
      </c>
      <c r="M160" s="274">
        <f t="shared" si="127"/>
        <v>0.25</v>
      </c>
      <c r="N160" s="274">
        <f t="shared" si="127"/>
        <v>0.25</v>
      </c>
      <c r="O160" s="274">
        <f t="shared" si="127"/>
        <v>0.25</v>
      </c>
      <c r="P160" s="274">
        <f t="shared" si="127"/>
        <v>0.25</v>
      </c>
      <c r="Q160" s="274">
        <f t="shared" si="127"/>
        <v>0.25</v>
      </c>
      <c r="R160" s="274">
        <f t="shared" si="127"/>
        <v>0.25</v>
      </c>
      <c r="S160" s="274">
        <f t="shared" si="127"/>
        <v>0.25</v>
      </c>
      <c r="T160" s="274">
        <f t="shared" si="127"/>
        <v>0.25</v>
      </c>
      <c r="U160" s="274">
        <f t="shared" si="127"/>
        <v>0.25</v>
      </c>
      <c r="V160" s="274">
        <f t="shared" si="127"/>
        <v>0.25</v>
      </c>
      <c r="W160" s="274">
        <f t="shared" si="127"/>
        <v>0.25</v>
      </c>
      <c r="X160" s="274">
        <f t="shared" si="127"/>
        <v>0.25</v>
      </c>
      <c r="Y160" s="274">
        <f t="shared" si="127"/>
        <v>0.25</v>
      </c>
      <c r="Z160" s="274">
        <f t="shared" si="127"/>
        <v>0.25</v>
      </c>
      <c r="AA160" s="274">
        <f t="shared" si="127"/>
        <v>0.25</v>
      </c>
    </row>
    <row r="161" spans="1:27" ht="15">
      <c r="A161" s="5" t="str">
        <f t="shared" si="109"/>
        <v>wind</v>
      </c>
      <c r="B161" s="5" t="str">
        <f t="shared" si="110"/>
        <v>g18</v>
      </c>
      <c r="C161" s="5">
        <f>VLOOKUP(B161,days!$A:$F,5,0)</f>
        <v>9</v>
      </c>
      <c r="D161" s="274">
        <f>VLOOKUP($C161,wind_!$E$2:$AC$13,MID(D$1,2,LEN(D$1)-1)+2,0)</f>
        <v>0.45824315964536216</v>
      </c>
      <c r="E161" s="274">
        <f>VLOOKUP($C161,wind_!$E$2:$AC$13,MID(E$1,2,LEN(E$1)-1)+2,0)</f>
        <v>0.43832388686484841</v>
      </c>
      <c r="F161" s="274">
        <f>VLOOKUP($C161,wind_!$E$2:$AC$13,MID(F$1,2,LEN(F$1)-1)+2,0)</f>
        <v>0.42480210718471811</v>
      </c>
      <c r="G161" s="274">
        <f>VLOOKUP($C161,wind_!$E$2:$AC$13,MID(G$1,2,LEN(G$1)-1)+2,0)</f>
        <v>0.41861758522866466</v>
      </c>
      <c r="H161" s="274">
        <f>VLOOKUP($C161,wind_!$E$2:$AC$13,MID(H$1,2,LEN(H$1)-1)+2,0)</f>
        <v>0.41615242567592658</v>
      </c>
      <c r="I161" s="274">
        <f>VLOOKUP($C161,wind_!$E$2:$AC$13,MID(I$1,2,LEN(I$1)-1)+2,0)</f>
        <v>0.41575943437050039</v>
      </c>
      <c r="J161" s="274">
        <f>VLOOKUP($C161,wind_!$E$2:$AC$13,MID(J$1,2,LEN(J$1)-1)+2,0)</f>
        <v>0.41614229187696938</v>
      </c>
      <c r="K161" s="274">
        <f>VLOOKUP($C161,wind_!$E$2:$AC$13,MID(K$1,2,LEN(K$1)-1)+2,0)</f>
        <v>0.41090579649535147</v>
      </c>
      <c r="L161" s="274">
        <f>VLOOKUP($C161,wind_!$E$2:$AC$13,MID(L$1,2,LEN(L$1)-1)+2,0)</f>
        <v>0.39319866102609213</v>
      </c>
      <c r="M161" s="274">
        <f>VLOOKUP($C161,wind_!$E$2:$AC$13,MID(M$1,2,LEN(M$1)-1)+2,0)</f>
        <v>0.37746819727193182</v>
      </c>
      <c r="N161" s="274">
        <f>VLOOKUP($C161,wind_!$E$2:$AC$13,MID(N$1,2,LEN(N$1)-1)+2,0)</f>
        <v>0.37535546155554561</v>
      </c>
      <c r="O161" s="274">
        <f>VLOOKUP($C161,wind_!$E$2:$AC$13,MID(O$1,2,LEN(O$1)-1)+2,0)</f>
        <v>0.3809141730161138</v>
      </c>
      <c r="P161" s="274">
        <f>VLOOKUP($C161,wind_!$E$2:$AC$13,MID(P$1,2,LEN(P$1)-1)+2,0)</f>
        <v>0.39234251638041984</v>
      </c>
      <c r="Q161" s="274">
        <f>VLOOKUP($C161,wind_!$E$2:$AC$13,MID(Q$1,2,LEN(Q$1)-1)+2,0)</f>
        <v>0.41365082962948541</v>
      </c>
      <c r="R161" s="274">
        <f>VLOOKUP($C161,wind_!$E$2:$AC$13,MID(R$1,2,LEN(R$1)-1)+2,0)</f>
        <v>0.44094528119705317</v>
      </c>
      <c r="S161" s="274">
        <f>VLOOKUP($C161,wind_!$E$2:$AC$13,MID(S$1,2,LEN(S$1)-1)+2,0)</f>
        <v>0.47027865956949316</v>
      </c>
      <c r="T161" s="274">
        <f>VLOOKUP($C161,wind_!$E$2:$AC$13,MID(T$1,2,LEN(T$1)-1)+2,0)</f>
        <v>0.47027865956949316</v>
      </c>
      <c r="U161" s="274">
        <f>VLOOKUP($C161,wind_!$E$2:$AC$13,MID(U$1,2,LEN(U$1)-1)+2,0)</f>
        <v>0.47027865956949316</v>
      </c>
      <c r="V161" s="274">
        <f>VLOOKUP($C161,wind_!$E$2:$AC$13,MID(V$1,2,LEN(V$1)-1)+2,0)</f>
        <v>0.47027865956949316</v>
      </c>
      <c r="W161" s="274">
        <f>VLOOKUP($C161,wind_!$E$2:$AC$13,MID(W$1,2,LEN(W$1)-1)+2,0)</f>
        <v>0.47027865956949316</v>
      </c>
      <c r="X161" s="274">
        <f>VLOOKUP($C161,wind_!$E$2:$AC$13,MID(X$1,2,LEN(X$1)-1)+2,0)</f>
        <v>0.47027865956949316</v>
      </c>
      <c r="Y161" s="274">
        <f>VLOOKUP($C161,wind_!$E$2:$AC$13,MID(Y$1,2,LEN(Y$1)-1)+2,0)</f>
        <v>0.47027865956949316</v>
      </c>
      <c r="Z161" s="274">
        <f>VLOOKUP($C161,wind_!$E$2:$AC$13,MID(Z$1,2,LEN(Z$1)-1)+2,0)</f>
        <v>0.50895230234909938</v>
      </c>
      <c r="AA161" s="274">
        <f>VLOOKUP($C161,wind_!$E$2:$AC$13,MID(AA$1,2,LEN(AA$1)-1)+2,0)</f>
        <v>0.4804016147165136</v>
      </c>
    </row>
    <row r="162" spans="1:27" ht="15">
      <c r="A162" s="5" t="str">
        <f t="shared" si="109"/>
        <v>solar</v>
      </c>
      <c r="B162" s="5" t="str">
        <f t="shared" si="110"/>
        <v>g18</v>
      </c>
      <c r="C162" s="5">
        <f>VLOOKUP(B162,days!$A:$F,5,0)</f>
        <v>9</v>
      </c>
      <c r="D162" s="274">
        <f>VLOOKUP($C162,solar_!$E$2:$AC$13,MID(D$1,2,LEN(D$1)-1)+2,0)</f>
        <v>0</v>
      </c>
      <c r="E162" s="274">
        <f>VLOOKUP($C162,solar_!$E$2:$AC$13,MID(E$1,2,LEN(E$1)-1)+2,0)</f>
        <v>0</v>
      </c>
      <c r="F162" s="274">
        <f>VLOOKUP($C162,solar_!$E$2:$AC$13,MID(F$1,2,LEN(F$1)-1)+2,0)</f>
        <v>0</v>
      </c>
      <c r="G162" s="274">
        <f>VLOOKUP($C162,solar_!$E$2:$AC$13,MID(G$1,2,LEN(G$1)-1)+2,0)</f>
        <v>0</v>
      </c>
      <c r="H162" s="274">
        <f>VLOOKUP($C162,solar_!$E$2:$AC$13,MID(H$1,2,LEN(H$1)-1)+2,0)</f>
        <v>0</v>
      </c>
      <c r="I162" s="274">
        <f>VLOOKUP($C162,solar_!$E$2:$AC$13,MID(I$1,2,LEN(I$1)-1)+2,0)</f>
        <v>2.0903927344516245E-3</v>
      </c>
      <c r="J162" s="274">
        <f>VLOOKUP($C162,solar_!$E$2:$AC$13,MID(J$1,2,LEN(J$1)-1)+2,0)</f>
        <v>2.287189980860144E-2</v>
      </c>
      <c r="K162" s="274">
        <f>VLOOKUP($C162,solar_!$E$2:$AC$13,MID(K$1,2,LEN(K$1)-1)+2,0)</f>
        <v>0.18831341194845197</v>
      </c>
      <c r="L162" s="274">
        <f>VLOOKUP($C162,solar_!$E$2:$AC$13,MID(L$1,2,LEN(L$1)-1)+2,0)</f>
        <v>0.47965531589221772</v>
      </c>
      <c r="M162" s="274">
        <f>VLOOKUP($C162,solar_!$E$2:$AC$13,MID(M$1,2,LEN(M$1)-1)+2,0)</f>
        <v>0.59470920904242486</v>
      </c>
      <c r="N162" s="274">
        <f>VLOOKUP($C162,solar_!$E$2:$AC$13,MID(N$1,2,LEN(N$1)-1)+2,0)</f>
        <v>0.62978677032720198</v>
      </c>
      <c r="O162" s="274">
        <f>VLOOKUP($C162,solar_!$E$2:$AC$13,MID(O$1,2,LEN(O$1)-1)+2,0)</f>
        <v>0.64794854631475252</v>
      </c>
      <c r="P162" s="274">
        <f>VLOOKUP($C162,solar_!$E$2:$AC$13,MID(P$1,2,LEN(P$1)-1)+2,0)</f>
        <v>0.65180063100650054</v>
      </c>
      <c r="Q162" s="274">
        <f>VLOOKUP($C162,solar_!$E$2:$AC$13,MID(Q$1,2,LEN(Q$1)-1)+2,0)</f>
        <v>0.64283793108424381</v>
      </c>
      <c r="R162" s="274">
        <f>VLOOKUP($C162,solar_!$E$2:$AC$13,MID(R$1,2,LEN(R$1)-1)+2,0)</f>
        <v>0.61508489527153154</v>
      </c>
      <c r="S162" s="274">
        <f>VLOOKUP($C162,solar_!$E$2:$AC$13,MID(S$1,2,LEN(S$1)-1)+2,0)</f>
        <v>0.55937630509384895</v>
      </c>
      <c r="T162" s="274">
        <f>VLOOKUP($C162,solar_!$E$2:$AC$13,MID(T$1,2,LEN(T$1)-1)+2,0)</f>
        <v>0.46179857171789779</v>
      </c>
      <c r="U162" s="274">
        <f>VLOOKUP($C162,solar_!$E$2:$AC$13,MID(U$1,2,LEN(U$1)-1)+2,0)</f>
        <v>0.22883420794352946</v>
      </c>
      <c r="V162" s="274">
        <f>VLOOKUP($C162,solar_!$E$2:$AC$13,MID(V$1,2,LEN(V$1)-1)+2,0)</f>
        <v>3.0780625469725976E-2</v>
      </c>
      <c r="W162" s="274">
        <f>VLOOKUP($C162,solar_!$E$2:$AC$13,MID(W$1,2,LEN(W$1)-1)+2,0)</f>
        <v>4.8827034851655748E-4</v>
      </c>
      <c r="X162" s="274">
        <f>VLOOKUP($C162,solar_!$E$2:$AC$13,MID(X$1,2,LEN(X$1)-1)+2,0)</f>
        <v>0</v>
      </c>
      <c r="Y162" s="274">
        <f>VLOOKUP($C162,solar_!$E$2:$AC$13,MID(Y$1,2,LEN(Y$1)-1)+2,0)</f>
        <v>0</v>
      </c>
      <c r="Z162" s="274">
        <f>VLOOKUP($C162,solar_!$E$2:$AC$13,MID(Z$1,2,LEN(Z$1)-1)+2,0)</f>
        <v>0</v>
      </c>
      <c r="AA162" s="274">
        <f>VLOOKUP($C162,solar_!$E$2:$AC$13,MID(AA$1,2,LEN(AA$1)-1)+2,0)</f>
        <v>0</v>
      </c>
    </row>
    <row r="163" spans="1:27" ht="15">
      <c r="A163" s="5" t="str">
        <f t="shared" si="109"/>
        <v>nuclear</v>
      </c>
      <c r="B163" s="5" t="str">
        <f t="shared" si="110"/>
        <v>g18</v>
      </c>
      <c r="C163" s="5">
        <f>VLOOKUP(B163,days!$A:$F,5,0)</f>
        <v>9</v>
      </c>
      <c r="D163" s="274">
        <f>D154</f>
        <v>0.9</v>
      </c>
      <c r="E163" s="274">
        <f>D163</f>
        <v>0.9</v>
      </c>
      <c r="F163" s="274">
        <f t="shared" ref="F163:AA163" si="128">E163</f>
        <v>0.9</v>
      </c>
      <c r="G163" s="274">
        <f t="shared" si="128"/>
        <v>0.9</v>
      </c>
      <c r="H163" s="274">
        <f t="shared" si="128"/>
        <v>0.9</v>
      </c>
      <c r="I163" s="274">
        <f t="shared" si="128"/>
        <v>0.9</v>
      </c>
      <c r="J163" s="274">
        <f t="shared" si="128"/>
        <v>0.9</v>
      </c>
      <c r="K163" s="274">
        <f t="shared" si="128"/>
        <v>0.9</v>
      </c>
      <c r="L163" s="274">
        <f t="shared" si="128"/>
        <v>0.9</v>
      </c>
      <c r="M163" s="274">
        <f t="shared" si="128"/>
        <v>0.9</v>
      </c>
      <c r="N163" s="274">
        <f t="shared" si="128"/>
        <v>0.9</v>
      </c>
      <c r="O163" s="274">
        <f t="shared" si="128"/>
        <v>0.9</v>
      </c>
      <c r="P163" s="274">
        <f t="shared" si="128"/>
        <v>0.9</v>
      </c>
      <c r="Q163" s="274">
        <f t="shared" si="128"/>
        <v>0.9</v>
      </c>
      <c r="R163" s="274">
        <f t="shared" si="128"/>
        <v>0.9</v>
      </c>
      <c r="S163" s="274">
        <f t="shared" si="128"/>
        <v>0.9</v>
      </c>
      <c r="T163" s="274">
        <f t="shared" si="128"/>
        <v>0.9</v>
      </c>
      <c r="U163" s="274">
        <f t="shared" si="128"/>
        <v>0.9</v>
      </c>
      <c r="V163" s="274">
        <f t="shared" si="128"/>
        <v>0.9</v>
      </c>
      <c r="W163" s="274">
        <f t="shared" si="128"/>
        <v>0.9</v>
      </c>
      <c r="X163" s="274">
        <f t="shared" si="128"/>
        <v>0.9</v>
      </c>
      <c r="Y163" s="274">
        <f t="shared" si="128"/>
        <v>0.9</v>
      </c>
      <c r="Z163" s="274">
        <f t="shared" si="128"/>
        <v>0.9</v>
      </c>
      <c r="AA163" s="274">
        <f t="shared" si="128"/>
        <v>0.9</v>
      </c>
    </row>
    <row r="164" spans="1:27" ht="15">
      <c r="A164" s="5" t="str">
        <f t="shared" si="109"/>
        <v>coal</v>
      </c>
      <c r="B164" s="5" t="str">
        <f t="shared" si="110"/>
        <v>g19</v>
      </c>
      <c r="C164" s="5">
        <f>VLOOKUP(B164,days!$A:$F,5,0)</f>
        <v>10</v>
      </c>
      <c r="D164" s="274">
        <f>D155</f>
        <v>0.8</v>
      </c>
      <c r="E164" s="274">
        <f>D164</f>
        <v>0.8</v>
      </c>
      <c r="F164" s="274">
        <f t="shared" ref="F164:AA164" si="129">E164</f>
        <v>0.8</v>
      </c>
      <c r="G164" s="274">
        <f t="shared" si="129"/>
        <v>0.8</v>
      </c>
      <c r="H164" s="274">
        <f t="shared" si="129"/>
        <v>0.8</v>
      </c>
      <c r="I164" s="274">
        <f t="shared" si="129"/>
        <v>0.8</v>
      </c>
      <c r="J164" s="274">
        <f t="shared" si="129"/>
        <v>0.8</v>
      </c>
      <c r="K164" s="274">
        <f t="shared" si="129"/>
        <v>0.8</v>
      </c>
      <c r="L164" s="274">
        <f t="shared" si="129"/>
        <v>0.8</v>
      </c>
      <c r="M164" s="274">
        <f t="shared" si="129"/>
        <v>0.8</v>
      </c>
      <c r="N164" s="274">
        <f t="shared" si="129"/>
        <v>0.8</v>
      </c>
      <c r="O164" s="274">
        <f t="shared" si="129"/>
        <v>0.8</v>
      </c>
      <c r="P164" s="274">
        <f t="shared" si="129"/>
        <v>0.8</v>
      </c>
      <c r="Q164" s="274">
        <f t="shared" si="129"/>
        <v>0.8</v>
      </c>
      <c r="R164" s="274">
        <f t="shared" si="129"/>
        <v>0.8</v>
      </c>
      <c r="S164" s="274">
        <f t="shared" si="129"/>
        <v>0.8</v>
      </c>
      <c r="T164" s="274">
        <f t="shared" si="129"/>
        <v>0.8</v>
      </c>
      <c r="U164" s="274">
        <f t="shared" si="129"/>
        <v>0.8</v>
      </c>
      <c r="V164" s="274">
        <f t="shared" si="129"/>
        <v>0.8</v>
      </c>
      <c r="W164" s="274">
        <f t="shared" si="129"/>
        <v>0.8</v>
      </c>
      <c r="X164" s="274">
        <f t="shared" si="129"/>
        <v>0.8</v>
      </c>
      <c r="Y164" s="274">
        <f t="shared" si="129"/>
        <v>0.8</v>
      </c>
      <c r="Z164" s="274">
        <f t="shared" si="129"/>
        <v>0.8</v>
      </c>
      <c r="AA164" s="274">
        <f t="shared" si="129"/>
        <v>0.8</v>
      </c>
    </row>
    <row r="165" spans="1:27" ht="15">
      <c r="A165" s="5" t="str">
        <f t="shared" si="109"/>
        <v>naturalGas</v>
      </c>
      <c r="B165" s="5" t="str">
        <f t="shared" si="110"/>
        <v>g19</v>
      </c>
      <c r="C165" s="5">
        <f>VLOOKUP(B165,days!$A:$F,5,0)</f>
        <v>10</v>
      </c>
      <c r="D165" s="274">
        <f>D156</f>
        <v>0.85</v>
      </c>
      <c r="E165" s="274">
        <f t="shared" ref="E165:AA165" si="130">D165</f>
        <v>0.85</v>
      </c>
      <c r="F165" s="274">
        <f t="shared" si="130"/>
        <v>0.85</v>
      </c>
      <c r="G165" s="274">
        <f t="shared" si="130"/>
        <v>0.85</v>
      </c>
      <c r="H165" s="274">
        <f t="shared" si="130"/>
        <v>0.85</v>
      </c>
      <c r="I165" s="274">
        <f t="shared" si="130"/>
        <v>0.85</v>
      </c>
      <c r="J165" s="274">
        <f t="shared" si="130"/>
        <v>0.85</v>
      </c>
      <c r="K165" s="274">
        <f t="shared" si="130"/>
        <v>0.85</v>
      </c>
      <c r="L165" s="274">
        <f t="shared" si="130"/>
        <v>0.85</v>
      </c>
      <c r="M165" s="274">
        <f t="shared" si="130"/>
        <v>0.85</v>
      </c>
      <c r="N165" s="274">
        <f t="shared" si="130"/>
        <v>0.85</v>
      </c>
      <c r="O165" s="274">
        <f t="shared" si="130"/>
        <v>0.85</v>
      </c>
      <c r="P165" s="274">
        <f t="shared" si="130"/>
        <v>0.85</v>
      </c>
      <c r="Q165" s="274">
        <f t="shared" si="130"/>
        <v>0.85</v>
      </c>
      <c r="R165" s="274">
        <f t="shared" si="130"/>
        <v>0.85</v>
      </c>
      <c r="S165" s="274">
        <f t="shared" si="130"/>
        <v>0.85</v>
      </c>
      <c r="T165" s="274">
        <f t="shared" si="130"/>
        <v>0.85</v>
      </c>
      <c r="U165" s="274">
        <f t="shared" si="130"/>
        <v>0.85</v>
      </c>
      <c r="V165" s="274">
        <f t="shared" si="130"/>
        <v>0.85</v>
      </c>
      <c r="W165" s="274">
        <f t="shared" si="130"/>
        <v>0.85</v>
      </c>
      <c r="X165" s="274">
        <f t="shared" si="130"/>
        <v>0.85</v>
      </c>
      <c r="Y165" s="274">
        <f t="shared" si="130"/>
        <v>0.85</v>
      </c>
      <c r="Z165" s="274">
        <f t="shared" si="130"/>
        <v>0.85</v>
      </c>
      <c r="AA165" s="274">
        <f t="shared" si="130"/>
        <v>0.85</v>
      </c>
    </row>
    <row r="166" spans="1:27" ht="15">
      <c r="A166" s="5" t="str">
        <f t="shared" si="109"/>
        <v>bioMass</v>
      </c>
      <c r="B166" s="5" t="str">
        <f t="shared" si="110"/>
        <v>g19</v>
      </c>
      <c r="C166" s="5">
        <f>VLOOKUP(B166,days!$A:$F,5,0)</f>
        <v>10</v>
      </c>
      <c r="D166" s="274">
        <f>D157</f>
        <v>0.83</v>
      </c>
      <c r="E166" s="274">
        <f t="shared" ref="E166:AA166" si="131">D166</f>
        <v>0.83</v>
      </c>
      <c r="F166" s="274">
        <f t="shared" si="131"/>
        <v>0.83</v>
      </c>
      <c r="G166" s="274">
        <f t="shared" si="131"/>
        <v>0.83</v>
      </c>
      <c r="H166" s="274">
        <f t="shared" si="131"/>
        <v>0.83</v>
      </c>
      <c r="I166" s="274">
        <f t="shared" si="131"/>
        <v>0.83</v>
      </c>
      <c r="J166" s="274">
        <f t="shared" si="131"/>
        <v>0.83</v>
      </c>
      <c r="K166" s="274">
        <f t="shared" si="131"/>
        <v>0.83</v>
      </c>
      <c r="L166" s="274">
        <f t="shared" si="131"/>
        <v>0.83</v>
      </c>
      <c r="M166" s="274">
        <f t="shared" si="131"/>
        <v>0.83</v>
      </c>
      <c r="N166" s="274">
        <f t="shared" si="131"/>
        <v>0.83</v>
      </c>
      <c r="O166" s="274">
        <f t="shared" si="131"/>
        <v>0.83</v>
      </c>
      <c r="P166" s="274">
        <f t="shared" si="131"/>
        <v>0.83</v>
      </c>
      <c r="Q166" s="274">
        <f t="shared" si="131"/>
        <v>0.83</v>
      </c>
      <c r="R166" s="274">
        <f t="shared" si="131"/>
        <v>0.83</v>
      </c>
      <c r="S166" s="274">
        <f t="shared" si="131"/>
        <v>0.83</v>
      </c>
      <c r="T166" s="274">
        <f t="shared" si="131"/>
        <v>0.83</v>
      </c>
      <c r="U166" s="274">
        <f t="shared" si="131"/>
        <v>0.83</v>
      </c>
      <c r="V166" s="274">
        <f t="shared" si="131"/>
        <v>0.83</v>
      </c>
      <c r="W166" s="274">
        <f t="shared" si="131"/>
        <v>0.83</v>
      </c>
      <c r="X166" s="274">
        <f t="shared" si="131"/>
        <v>0.83</v>
      </c>
      <c r="Y166" s="274">
        <f t="shared" si="131"/>
        <v>0.83</v>
      </c>
      <c r="Z166" s="274">
        <f t="shared" si="131"/>
        <v>0.83</v>
      </c>
      <c r="AA166" s="274">
        <f t="shared" si="131"/>
        <v>0.83</v>
      </c>
    </row>
    <row r="167" spans="1:27" ht="15">
      <c r="A167" s="5" t="str">
        <f t="shared" si="109"/>
        <v>geoThermal</v>
      </c>
      <c r="B167" s="5" t="str">
        <f t="shared" si="110"/>
        <v>g19</v>
      </c>
      <c r="C167" s="5">
        <f>VLOOKUP(B167,days!$A:$F,5,0)</f>
        <v>10</v>
      </c>
      <c r="D167" s="274">
        <f>D158</f>
        <v>0.9</v>
      </c>
      <c r="E167" s="274">
        <f t="shared" ref="E167:AA167" si="132">D167</f>
        <v>0.9</v>
      </c>
      <c r="F167" s="274">
        <f t="shared" si="132"/>
        <v>0.9</v>
      </c>
      <c r="G167" s="274">
        <f t="shared" si="132"/>
        <v>0.9</v>
      </c>
      <c r="H167" s="274">
        <f t="shared" si="132"/>
        <v>0.9</v>
      </c>
      <c r="I167" s="274">
        <f t="shared" si="132"/>
        <v>0.9</v>
      </c>
      <c r="J167" s="274">
        <f t="shared" si="132"/>
        <v>0.9</v>
      </c>
      <c r="K167" s="274">
        <f t="shared" si="132"/>
        <v>0.9</v>
      </c>
      <c r="L167" s="274">
        <f t="shared" si="132"/>
        <v>0.9</v>
      </c>
      <c r="M167" s="274">
        <f t="shared" si="132"/>
        <v>0.9</v>
      </c>
      <c r="N167" s="274">
        <f t="shared" si="132"/>
        <v>0.9</v>
      </c>
      <c r="O167" s="274">
        <f t="shared" si="132"/>
        <v>0.9</v>
      </c>
      <c r="P167" s="274">
        <f t="shared" si="132"/>
        <v>0.9</v>
      </c>
      <c r="Q167" s="274">
        <f t="shared" si="132"/>
        <v>0.9</v>
      </c>
      <c r="R167" s="274">
        <f t="shared" si="132"/>
        <v>0.9</v>
      </c>
      <c r="S167" s="274">
        <f t="shared" si="132"/>
        <v>0.9</v>
      </c>
      <c r="T167" s="274">
        <f t="shared" si="132"/>
        <v>0.9</v>
      </c>
      <c r="U167" s="274">
        <f t="shared" si="132"/>
        <v>0.9</v>
      </c>
      <c r="V167" s="274">
        <f t="shared" si="132"/>
        <v>0.9</v>
      </c>
      <c r="W167" s="274">
        <f t="shared" si="132"/>
        <v>0.9</v>
      </c>
      <c r="X167" s="274">
        <f t="shared" si="132"/>
        <v>0.9</v>
      </c>
      <c r="Y167" s="274">
        <f t="shared" si="132"/>
        <v>0.9</v>
      </c>
      <c r="Z167" s="274">
        <f t="shared" si="132"/>
        <v>0.9</v>
      </c>
      <c r="AA167" s="274">
        <f t="shared" si="132"/>
        <v>0.9</v>
      </c>
    </row>
    <row r="168" spans="1:27" ht="15">
      <c r="A168" s="5" t="str">
        <f t="shared" si="109"/>
        <v>hydroRiver</v>
      </c>
      <c r="B168" s="5" t="str">
        <f t="shared" si="110"/>
        <v>g19</v>
      </c>
      <c r="C168" s="5">
        <f>VLOOKUP(B168,days!$A:$F,5,0)</f>
        <v>10</v>
      </c>
      <c r="D168" s="274">
        <f>VLOOKUP($C168,hydro_!F$2:H$13,2,0)</f>
        <v>0.15</v>
      </c>
      <c r="E168" s="274">
        <f>D168</f>
        <v>0.15</v>
      </c>
      <c r="F168" s="274">
        <f t="shared" ref="F168:AA168" si="133">E168</f>
        <v>0.15</v>
      </c>
      <c r="G168" s="274">
        <f t="shared" si="133"/>
        <v>0.15</v>
      </c>
      <c r="H168" s="274">
        <f t="shared" si="133"/>
        <v>0.15</v>
      </c>
      <c r="I168" s="274">
        <f t="shared" si="133"/>
        <v>0.15</v>
      </c>
      <c r="J168" s="274">
        <f t="shared" si="133"/>
        <v>0.15</v>
      </c>
      <c r="K168" s="274">
        <f t="shared" si="133"/>
        <v>0.15</v>
      </c>
      <c r="L168" s="274">
        <f t="shared" si="133"/>
        <v>0.15</v>
      </c>
      <c r="M168" s="274">
        <f t="shared" si="133"/>
        <v>0.15</v>
      </c>
      <c r="N168" s="274">
        <f t="shared" si="133"/>
        <v>0.15</v>
      </c>
      <c r="O168" s="274">
        <f t="shared" si="133"/>
        <v>0.15</v>
      </c>
      <c r="P168" s="274">
        <f t="shared" si="133"/>
        <v>0.15</v>
      </c>
      <c r="Q168" s="274">
        <f t="shared" si="133"/>
        <v>0.15</v>
      </c>
      <c r="R168" s="274">
        <f t="shared" si="133"/>
        <v>0.15</v>
      </c>
      <c r="S168" s="274">
        <f t="shared" si="133"/>
        <v>0.15</v>
      </c>
      <c r="T168" s="274">
        <f t="shared" si="133"/>
        <v>0.15</v>
      </c>
      <c r="U168" s="274">
        <f t="shared" si="133"/>
        <v>0.15</v>
      </c>
      <c r="V168" s="274">
        <f t="shared" si="133"/>
        <v>0.15</v>
      </c>
      <c r="W168" s="274">
        <f t="shared" si="133"/>
        <v>0.15</v>
      </c>
      <c r="X168" s="274">
        <f t="shared" si="133"/>
        <v>0.15</v>
      </c>
      <c r="Y168" s="274">
        <f t="shared" si="133"/>
        <v>0.15</v>
      </c>
      <c r="Z168" s="274">
        <f t="shared" si="133"/>
        <v>0.15</v>
      </c>
      <c r="AA168" s="274">
        <f t="shared" si="133"/>
        <v>0.15</v>
      </c>
    </row>
    <row r="169" spans="1:27" ht="15">
      <c r="A169" s="5" t="str">
        <f t="shared" si="109"/>
        <v>hydroDam</v>
      </c>
      <c r="B169" s="5" t="str">
        <f t="shared" si="110"/>
        <v>g19</v>
      </c>
      <c r="C169" s="5">
        <f>VLOOKUP(B169,days!$A:$F,5,0)</f>
        <v>10</v>
      </c>
      <c r="D169" s="274">
        <f>VLOOKUP($C169,hydro_!F$2:H$13,3,0)</f>
        <v>0.2</v>
      </c>
      <c r="E169" s="274">
        <f>D169</f>
        <v>0.2</v>
      </c>
      <c r="F169" s="274">
        <f t="shared" ref="F169:AA169" si="134">E169</f>
        <v>0.2</v>
      </c>
      <c r="G169" s="274">
        <f t="shared" si="134"/>
        <v>0.2</v>
      </c>
      <c r="H169" s="274">
        <f t="shared" si="134"/>
        <v>0.2</v>
      </c>
      <c r="I169" s="274">
        <f t="shared" si="134"/>
        <v>0.2</v>
      </c>
      <c r="J169" s="274">
        <f t="shared" si="134"/>
        <v>0.2</v>
      </c>
      <c r="K169" s="274">
        <f t="shared" si="134"/>
        <v>0.2</v>
      </c>
      <c r="L169" s="274">
        <f t="shared" si="134"/>
        <v>0.2</v>
      </c>
      <c r="M169" s="274">
        <f t="shared" si="134"/>
        <v>0.2</v>
      </c>
      <c r="N169" s="274">
        <f t="shared" si="134"/>
        <v>0.2</v>
      </c>
      <c r="O169" s="274">
        <f t="shared" si="134"/>
        <v>0.2</v>
      </c>
      <c r="P169" s="274">
        <f t="shared" si="134"/>
        <v>0.2</v>
      </c>
      <c r="Q169" s="274">
        <f t="shared" si="134"/>
        <v>0.2</v>
      </c>
      <c r="R169" s="274">
        <f t="shared" si="134"/>
        <v>0.2</v>
      </c>
      <c r="S169" s="274">
        <f t="shared" si="134"/>
        <v>0.2</v>
      </c>
      <c r="T169" s="274">
        <f t="shared" si="134"/>
        <v>0.2</v>
      </c>
      <c r="U169" s="274">
        <f t="shared" si="134"/>
        <v>0.2</v>
      </c>
      <c r="V169" s="274">
        <f t="shared" si="134"/>
        <v>0.2</v>
      </c>
      <c r="W169" s="274">
        <f t="shared" si="134"/>
        <v>0.2</v>
      </c>
      <c r="X169" s="274">
        <f t="shared" si="134"/>
        <v>0.2</v>
      </c>
      <c r="Y169" s="274">
        <f t="shared" si="134"/>
        <v>0.2</v>
      </c>
      <c r="Z169" s="274">
        <f t="shared" si="134"/>
        <v>0.2</v>
      </c>
      <c r="AA169" s="274">
        <f t="shared" si="134"/>
        <v>0.2</v>
      </c>
    </row>
    <row r="170" spans="1:27" ht="15">
      <c r="A170" s="5" t="str">
        <f t="shared" si="109"/>
        <v>wind</v>
      </c>
      <c r="B170" s="5" t="str">
        <f t="shared" si="110"/>
        <v>g19</v>
      </c>
      <c r="C170" s="5">
        <f>VLOOKUP(B170,days!$A:$F,5,0)</f>
        <v>10</v>
      </c>
      <c r="D170" s="274">
        <f>VLOOKUP($C170,wind_!$E$2:$AC$13,MID(D$1,2,LEN(D$1)-1)+2,0)</f>
        <v>0.30383604632092792</v>
      </c>
      <c r="E170" s="274">
        <f>VLOOKUP($C170,wind_!$E$2:$AC$13,MID(E$1,2,LEN(E$1)-1)+2,0)</f>
        <v>0.29795031006789152</v>
      </c>
      <c r="F170" s="274">
        <f>VLOOKUP($C170,wind_!$E$2:$AC$13,MID(F$1,2,LEN(F$1)-1)+2,0)</f>
        <v>0.29561375939682594</v>
      </c>
      <c r="G170" s="274">
        <f>VLOOKUP($C170,wind_!$E$2:$AC$13,MID(G$1,2,LEN(G$1)-1)+2,0)</f>
        <v>0.29504623438196809</v>
      </c>
      <c r="H170" s="274">
        <f>VLOOKUP($C170,wind_!$E$2:$AC$13,MID(H$1,2,LEN(H$1)-1)+2,0)</f>
        <v>0.29300014291668691</v>
      </c>
      <c r="I170" s="274">
        <f>VLOOKUP($C170,wind_!$E$2:$AC$13,MID(I$1,2,LEN(I$1)-1)+2,0)</f>
        <v>0.29075899195809901</v>
      </c>
      <c r="J170" s="274">
        <f>VLOOKUP($C170,wind_!$E$2:$AC$13,MID(J$1,2,LEN(J$1)-1)+2,0)</f>
        <v>0.29197362781019942</v>
      </c>
      <c r="K170" s="274">
        <f>VLOOKUP($C170,wind_!$E$2:$AC$13,MID(K$1,2,LEN(K$1)-1)+2,0)</f>
        <v>0.29252343481350435</v>
      </c>
      <c r="L170" s="274">
        <f>VLOOKUP($C170,wind_!$E$2:$AC$13,MID(L$1,2,LEN(L$1)-1)+2,0)</f>
        <v>0.28970139771659259</v>
      </c>
      <c r="M170" s="274">
        <f>VLOOKUP($C170,wind_!$E$2:$AC$13,MID(M$1,2,LEN(M$1)-1)+2,0)</f>
        <v>0.27427940163897513</v>
      </c>
      <c r="N170" s="274">
        <f>VLOOKUP($C170,wind_!$E$2:$AC$13,MID(N$1,2,LEN(N$1)-1)+2,0)</f>
        <v>0.27272447669067562</v>
      </c>
      <c r="O170" s="274">
        <f>VLOOKUP($C170,wind_!$E$2:$AC$13,MID(O$1,2,LEN(O$1)-1)+2,0)</f>
        <v>0.27845113811867739</v>
      </c>
      <c r="P170" s="274">
        <f>VLOOKUP($C170,wind_!$E$2:$AC$13,MID(P$1,2,LEN(P$1)-1)+2,0)</f>
        <v>0.28946251115645727</v>
      </c>
      <c r="Q170" s="274">
        <f>VLOOKUP($C170,wind_!$E$2:$AC$13,MID(Q$1,2,LEN(Q$1)-1)+2,0)</f>
        <v>0.29530974542810484</v>
      </c>
      <c r="R170" s="274">
        <f>VLOOKUP($C170,wind_!$E$2:$AC$13,MID(R$1,2,LEN(R$1)-1)+2,0)</f>
        <v>0.30764622563591876</v>
      </c>
      <c r="S170" s="274">
        <f>VLOOKUP($C170,wind_!$E$2:$AC$13,MID(S$1,2,LEN(S$1)-1)+2,0)</f>
        <v>0.31737631857049303</v>
      </c>
      <c r="T170" s="274">
        <f>VLOOKUP($C170,wind_!$E$2:$AC$13,MID(T$1,2,LEN(T$1)-1)+2,0)</f>
        <v>0.32237160371832946</v>
      </c>
      <c r="U170" s="274">
        <f>VLOOKUP($C170,wind_!$E$2:$AC$13,MID(U$1,2,LEN(U$1)-1)+2,0)</f>
        <v>0.32284004987076981</v>
      </c>
      <c r="V170" s="274">
        <f>VLOOKUP($C170,wind_!$E$2:$AC$13,MID(V$1,2,LEN(V$1)-1)+2,0)</f>
        <v>0.33143880419881366</v>
      </c>
      <c r="W170" s="274">
        <f>VLOOKUP($C170,wind_!$E$2:$AC$13,MID(W$1,2,LEN(W$1)-1)+2,0)</f>
        <v>0.3386330914471542</v>
      </c>
      <c r="X170" s="274">
        <f>VLOOKUP($C170,wind_!$E$2:$AC$13,MID(X$1,2,LEN(X$1)-1)+2,0)</f>
        <v>0.33625313326144629</v>
      </c>
      <c r="Y170" s="274">
        <f>VLOOKUP($C170,wind_!$E$2:$AC$13,MID(Y$1,2,LEN(Y$1)-1)+2,0)</f>
        <v>0.32575458208810154</v>
      </c>
      <c r="Z170" s="274">
        <f>VLOOKUP($C170,wind_!$E$2:$AC$13,MID(Z$1,2,LEN(Z$1)-1)+2,0)</f>
        <v>0.3192827637042821</v>
      </c>
      <c r="AA170" s="274">
        <f>VLOOKUP($C170,wind_!$E$2:$AC$13,MID(AA$1,2,LEN(AA$1)-1)+2,0)</f>
        <v>0.31051531712416758</v>
      </c>
    </row>
    <row r="171" spans="1:27" ht="15">
      <c r="A171" s="5" t="str">
        <f t="shared" si="109"/>
        <v>solar</v>
      </c>
      <c r="B171" s="5" t="str">
        <f t="shared" si="110"/>
        <v>g19</v>
      </c>
      <c r="C171" s="5">
        <f>VLOOKUP(B171,days!$A:$F,5,0)</f>
        <v>10</v>
      </c>
      <c r="D171" s="274">
        <f>VLOOKUP($C171,solar_!$E$2:$AC$13,MID(D$1,2,LEN(D$1)-1)+2,0)</f>
        <v>0</v>
      </c>
      <c r="E171" s="274">
        <f>VLOOKUP($C171,solar_!$E$2:$AC$13,MID(E$1,2,LEN(E$1)-1)+2,0)</f>
        <v>0</v>
      </c>
      <c r="F171" s="274">
        <f>VLOOKUP($C171,solar_!$E$2:$AC$13,MID(F$1,2,LEN(F$1)-1)+2,0)</f>
        <v>0</v>
      </c>
      <c r="G171" s="274">
        <f>VLOOKUP($C171,solar_!$E$2:$AC$13,MID(G$1,2,LEN(G$1)-1)+2,0)</f>
        <v>0</v>
      </c>
      <c r="H171" s="274">
        <f>VLOOKUP($C171,solar_!$E$2:$AC$13,MID(H$1,2,LEN(H$1)-1)+2,0)</f>
        <v>0</v>
      </c>
      <c r="I171" s="274">
        <f>VLOOKUP($C171,solar_!$E$2:$AC$13,MID(I$1,2,LEN(I$1)-1)+2,0)</f>
        <v>1.2484986600110374E-3</v>
      </c>
      <c r="J171" s="274">
        <f>VLOOKUP($C171,solar_!$E$2:$AC$13,MID(J$1,2,LEN(J$1)-1)+2,0)</f>
        <v>9.1638077415650016E-3</v>
      </c>
      <c r="K171" s="274">
        <f>VLOOKUP($C171,solar_!$E$2:$AC$13,MID(K$1,2,LEN(K$1)-1)+2,0)</f>
        <v>9.3897287859685069E-2</v>
      </c>
      <c r="L171" s="274">
        <f>VLOOKUP($C171,solar_!$E$2:$AC$13,MID(L$1,2,LEN(L$1)-1)+2,0)</f>
        <v>0.3745019465792504</v>
      </c>
      <c r="M171" s="274">
        <f>VLOOKUP($C171,solar_!$E$2:$AC$13,MID(M$1,2,LEN(M$1)-1)+2,0)</f>
        <v>0.56020001638805572</v>
      </c>
      <c r="N171" s="274">
        <f>VLOOKUP($C171,solar_!$E$2:$AC$13,MID(N$1,2,LEN(N$1)-1)+2,0)</f>
        <v>0.61145601988196296</v>
      </c>
      <c r="O171" s="274">
        <f>VLOOKUP($C171,solar_!$E$2:$AC$13,MID(O$1,2,LEN(O$1)-1)+2,0)</f>
        <v>0.62595976533232833</v>
      </c>
      <c r="P171" s="274">
        <f>VLOOKUP($C171,solar_!$E$2:$AC$13,MID(P$1,2,LEN(P$1)-1)+2,0)</f>
        <v>0.62668848727462489</v>
      </c>
      <c r="Q171" s="274">
        <f>VLOOKUP($C171,solar_!$E$2:$AC$13,MID(Q$1,2,LEN(Q$1)-1)+2,0)</f>
        <v>0.61531860669677663</v>
      </c>
      <c r="R171" s="274">
        <f>VLOOKUP($C171,solar_!$E$2:$AC$13,MID(R$1,2,LEN(R$1)-1)+2,0)</f>
        <v>0.57913095532911196</v>
      </c>
      <c r="S171" s="274">
        <f>VLOOKUP($C171,solar_!$E$2:$AC$13,MID(S$1,2,LEN(S$1)-1)+2,0)</f>
        <v>0.5059955810303941</v>
      </c>
      <c r="T171" s="274">
        <f>VLOOKUP($C171,solar_!$E$2:$AC$13,MID(T$1,2,LEN(T$1)-1)+2,0)</f>
        <v>0.32186718674969289</v>
      </c>
      <c r="U171" s="274">
        <f>VLOOKUP($C171,solar_!$E$2:$AC$13,MID(U$1,2,LEN(U$1)-1)+2,0)</f>
        <v>6.9307899059527944E-2</v>
      </c>
      <c r="V171" s="274">
        <f>VLOOKUP($C171,solar_!$E$2:$AC$13,MID(V$1,2,LEN(V$1)-1)+2,0)</f>
        <v>1.4436500513121972E-3</v>
      </c>
      <c r="W171" s="274">
        <f>VLOOKUP($C171,solar_!$E$2:$AC$13,MID(W$1,2,LEN(W$1)-1)+2,0)</f>
        <v>1.0972367382394554E-5</v>
      </c>
      <c r="X171" s="274">
        <f>VLOOKUP($C171,solar_!$E$2:$AC$13,MID(X$1,2,LEN(X$1)-1)+2,0)</f>
        <v>0</v>
      </c>
      <c r="Y171" s="274">
        <f>VLOOKUP($C171,solar_!$E$2:$AC$13,MID(Y$1,2,LEN(Y$1)-1)+2,0)</f>
        <v>0</v>
      </c>
      <c r="Z171" s="274">
        <f>VLOOKUP($C171,solar_!$E$2:$AC$13,MID(Z$1,2,LEN(Z$1)-1)+2,0)</f>
        <v>0</v>
      </c>
      <c r="AA171" s="274">
        <f>VLOOKUP($C171,solar_!$E$2:$AC$13,MID(AA$1,2,LEN(AA$1)-1)+2,0)</f>
        <v>0</v>
      </c>
    </row>
    <row r="172" spans="1:27" ht="15">
      <c r="A172" s="5" t="str">
        <f t="shared" si="109"/>
        <v>nuclear</v>
      </c>
      <c r="B172" s="5" t="str">
        <f t="shared" si="110"/>
        <v>g19</v>
      </c>
      <c r="C172" s="5">
        <f>VLOOKUP(B172,days!$A:$F,5,0)</f>
        <v>10</v>
      </c>
      <c r="D172" s="274">
        <f>D163</f>
        <v>0.9</v>
      </c>
      <c r="E172" s="274">
        <f>D172</f>
        <v>0.9</v>
      </c>
      <c r="F172" s="274">
        <f t="shared" ref="F172:AA172" si="135">E172</f>
        <v>0.9</v>
      </c>
      <c r="G172" s="274">
        <f t="shared" si="135"/>
        <v>0.9</v>
      </c>
      <c r="H172" s="274">
        <f t="shared" si="135"/>
        <v>0.9</v>
      </c>
      <c r="I172" s="274">
        <f t="shared" si="135"/>
        <v>0.9</v>
      </c>
      <c r="J172" s="274">
        <f t="shared" si="135"/>
        <v>0.9</v>
      </c>
      <c r="K172" s="274">
        <f t="shared" si="135"/>
        <v>0.9</v>
      </c>
      <c r="L172" s="274">
        <f t="shared" si="135"/>
        <v>0.9</v>
      </c>
      <c r="M172" s="274">
        <f t="shared" si="135"/>
        <v>0.9</v>
      </c>
      <c r="N172" s="274">
        <f t="shared" si="135"/>
        <v>0.9</v>
      </c>
      <c r="O172" s="274">
        <f t="shared" si="135"/>
        <v>0.9</v>
      </c>
      <c r="P172" s="274">
        <f t="shared" si="135"/>
        <v>0.9</v>
      </c>
      <c r="Q172" s="274">
        <f t="shared" si="135"/>
        <v>0.9</v>
      </c>
      <c r="R172" s="274">
        <f t="shared" si="135"/>
        <v>0.9</v>
      </c>
      <c r="S172" s="274">
        <f t="shared" si="135"/>
        <v>0.9</v>
      </c>
      <c r="T172" s="274">
        <f t="shared" si="135"/>
        <v>0.9</v>
      </c>
      <c r="U172" s="274">
        <f t="shared" si="135"/>
        <v>0.9</v>
      </c>
      <c r="V172" s="274">
        <f t="shared" si="135"/>
        <v>0.9</v>
      </c>
      <c r="W172" s="274">
        <f t="shared" si="135"/>
        <v>0.9</v>
      </c>
      <c r="X172" s="274">
        <f t="shared" si="135"/>
        <v>0.9</v>
      </c>
      <c r="Y172" s="274">
        <f t="shared" si="135"/>
        <v>0.9</v>
      </c>
      <c r="Z172" s="274">
        <f t="shared" si="135"/>
        <v>0.9</v>
      </c>
      <c r="AA172" s="274">
        <f t="shared" si="135"/>
        <v>0.9</v>
      </c>
    </row>
    <row r="173" spans="1:27" ht="15">
      <c r="A173" s="5" t="str">
        <f t="shared" si="109"/>
        <v>coal</v>
      </c>
      <c r="B173" s="5" t="str">
        <f t="shared" si="110"/>
        <v>g20</v>
      </c>
      <c r="C173" s="5">
        <f>VLOOKUP(B173,days!$A:$F,5,0)</f>
        <v>10</v>
      </c>
      <c r="D173" s="274">
        <f>D164</f>
        <v>0.8</v>
      </c>
      <c r="E173" s="274">
        <f>D173</f>
        <v>0.8</v>
      </c>
      <c r="F173" s="274">
        <f t="shared" ref="F173:AA173" si="136">E173</f>
        <v>0.8</v>
      </c>
      <c r="G173" s="274">
        <f t="shared" si="136"/>
        <v>0.8</v>
      </c>
      <c r="H173" s="274">
        <f t="shared" si="136"/>
        <v>0.8</v>
      </c>
      <c r="I173" s="274">
        <f t="shared" si="136"/>
        <v>0.8</v>
      </c>
      <c r="J173" s="274">
        <f t="shared" si="136"/>
        <v>0.8</v>
      </c>
      <c r="K173" s="274">
        <f t="shared" si="136"/>
        <v>0.8</v>
      </c>
      <c r="L173" s="274">
        <f t="shared" si="136"/>
        <v>0.8</v>
      </c>
      <c r="M173" s="274">
        <f t="shared" si="136"/>
        <v>0.8</v>
      </c>
      <c r="N173" s="274">
        <f t="shared" si="136"/>
        <v>0.8</v>
      </c>
      <c r="O173" s="274">
        <f t="shared" si="136"/>
        <v>0.8</v>
      </c>
      <c r="P173" s="274">
        <f t="shared" si="136"/>
        <v>0.8</v>
      </c>
      <c r="Q173" s="274">
        <f t="shared" si="136"/>
        <v>0.8</v>
      </c>
      <c r="R173" s="274">
        <f t="shared" si="136"/>
        <v>0.8</v>
      </c>
      <c r="S173" s="274">
        <f t="shared" si="136"/>
        <v>0.8</v>
      </c>
      <c r="T173" s="274">
        <f t="shared" si="136"/>
        <v>0.8</v>
      </c>
      <c r="U173" s="274">
        <f t="shared" si="136"/>
        <v>0.8</v>
      </c>
      <c r="V173" s="274">
        <f t="shared" si="136"/>
        <v>0.8</v>
      </c>
      <c r="W173" s="274">
        <f t="shared" si="136"/>
        <v>0.8</v>
      </c>
      <c r="X173" s="274">
        <f t="shared" si="136"/>
        <v>0.8</v>
      </c>
      <c r="Y173" s="274">
        <f t="shared" si="136"/>
        <v>0.8</v>
      </c>
      <c r="Z173" s="274">
        <f t="shared" si="136"/>
        <v>0.8</v>
      </c>
      <c r="AA173" s="274">
        <f t="shared" si="136"/>
        <v>0.8</v>
      </c>
    </row>
    <row r="174" spans="1:27" ht="15">
      <c r="A174" s="5" t="str">
        <f t="shared" si="109"/>
        <v>naturalGas</v>
      </c>
      <c r="B174" s="5" t="str">
        <f t="shared" si="110"/>
        <v>g20</v>
      </c>
      <c r="C174" s="5">
        <f>VLOOKUP(B174,days!$A:$F,5,0)</f>
        <v>10</v>
      </c>
      <c r="D174" s="274">
        <f>D165</f>
        <v>0.85</v>
      </c>
      <c r="E174" s="274">
        <f t="shared" ref="E174:AA174" si="137">D174</f>
        <v>0.85</v>
      </c>
      <c r="F174" s="274">
        <f t="shared" si="137"/>
        <v>0.85</v>
      </c>
      <c r="G174" s="274">
        <f t="shared" si="137"/>
        <v>0.85</v>
      </c>
      <c r="H174" s="274">
        <f t="shared" si="137"/>
        <v>0.85</v>
      </c>
      <c r="I174" s="274">
        <f t="shared" si="137"/>
        <v>0.85</v>
      </c>
      <c r="J174" s="274">
        <f t="shared" si="137"/>
        <v>0.85</v>
      </c>
      <c r="K174" s="274">
        <f t="shared" si="137"/>
        <v>0.85</v>
      </c>
      <c r="L174" s="274">
        <f t="shared" si="137"/>
        <v>0.85</v>
      </c>
      <c r="M174" s="274">
        <f t="shared" si="137"/>
        <v>0.85</v>
      </c>
      <c r="N174" s="274">
        <f t="shared" si="137"/>
        <v>0.85</v>
      </c>
      <c r="O174" s="274">
        <f t="shared" si="137"/>
        <v>0.85</v>
      </c>
      <c r="P174" s="274">
        <f t="shared" si="137"/>
        <v>0.85</v>
      </c>
      <c r="Q174" s="274">
        <f t="shared" si="137"/>
        <v>0.85</v>
      </c>
      <c r="R174" s="274">
        <f t="shared" si="137"/>
        <v>0.85</v>
      </c>
      <c r="S174" s="274">
        <f t="shared" si="137"/>
        <v>0.85</v>
      </c>
      <c r="T174" s="274">
        <f t="shared" si="137"/>
        <v>0.85</v>
      </c>
      <c r="U174" s="274">
        <f t="shared" si="137"/>
        <v>0.85</v>
      </c>
      <c r="V174" s="274">
        <f t="shared" si="137"/>
        <v>0.85</v>
      </c>
      <c r="W174" s="274">
        <f t="shared" si="137"/>
        <v>0.85</v>
      </c>
      <c r="X174" s="274">
        <f t="shared" si="137"/>
        <v>0.85</v>
      </c>
      <c r="Y174" s="274">
        <f t="shared" si="137"/>
        <v>0.85</v>
      </c>
      <c r="Z174" s="274">
        <f t="shared" si="137"/>
        <v>0.85</v>
      </c>
      <c r="AA174" s="274">
        <f t="shared" si="137"/>
        <v>0.85</v>
      </c>
    </row>
    <row r="175" spans="1:27" ht="15">
      <c r="A175" s="5" t="str">
        <f t="shared" si="109"/>
        <v>bioMass</v>
      </c>
      <c r="B175" s="5" t="str">
        <f t="shared" si="110"/>
        <v>g20</v>
      </c>
      <c r="C175" s="5">
        <f>VLOOKUP(B175,days!$A:$F,5,0)</f>
        <v>10</v>
      </c>
      <c r="D175" s="274">
        <f>D166</f>
        <v>0.83</v>
      </c>
      <c r="E175" s="274">
        <f t="shared" ref="E175:AA175" si="138">D175</f>
        <v>0.83</v>
      </c>
      <c r="F175" s="274">
        <f t="shared" si="138"/>
        <v>0.83</v>
      </c>
      <c r="G175" s="274">
        <f t="shared" si="138"/>
        <v>0.83</v>
      </c>
      <c r="H175" s="274">
        <f t="shared" si="138"/>
        <v>0.83</v>
      </c>
      <c r="I175" s="274">
        <f t="shared" si="138"/>
        <v>0.83</v>
      </c>
      <c r="J175" s="274">
        <f t="shared" si="138"/>
        <v>0.83</v>
      </c>
      <c r="K175" s="274">
        <f t="shared" si="138"/>
        <v>0.83</v>
      </c>
      <c r="L175" s="274">
        <f t="shared" si="138"/>
        <v>0.83</v>
      </c>
      <c r="M175" s="274">
        <f t="shared" si="138"/>
        <v>0.83</v>
      </c>
      <c r="N175" s="274">
        <f t="shared" si="138"/>
        <v>0.83</v>
      </c>
      <c r="O175" s="274">
        <f t="shared" si="138"/>
        <v>0.83</v>
      </c>
      <c r="P175" s="274">
        <f t="shared" si="138"/>
        <v>0.83</v>
      </c>
      <c r="Q175" s="274">
        <f t="shared" si="138"/>
        <v>0.83</v>
      </c>
      <c r="R175" s="274">
        <f t="shared" si="138"/>
        <v>0.83</v>
      </c>
      <c r="S175" s="274">
        <f t="shared" si="138"/>
        <v>0.83</v>
      </c>
      <c r="T175" s="274">
        <f t="shared" si="138"/>
        <v>0.83</v>
      </c>
      <c r="U175" s="274">
        <f t="shared" si="138"/>
        <v>0.83</v>
      </c>
      <c r="V175" s="274">
        <f t="shared" si="138"/>
        <v>0.83</v>
      </c>
      <c r="W175" s="274">
        <f t="shared" si="138"/>
        <v>0.83</v>
      </c>
      <c r="X175" s="274">
        <f t="shared" si="138"/>
        <v>0.83</v>
      </c>
      <c r="Y175" s="274">
        <f t="shared" si="138"/>
        <v>0.83</v>
      </c>
      <c r="Z175" s="274">
        <f t="shared" si="138"/>
        <v>0.83</v>
      </c>
      <c r="AA175" s="274">
        <f t="shared" si="138"/>
        <v>0.83</v>
      </c>
    </row>
    <row r="176" spans="1:27" ht="15">
      <c r="A176" s="5" t="str">
        <f t="shared" si="109"/>
        <v>geoThermal</v>
      </c>
      <c r="B176" s="5" t="str">
        <f t="shared" si="110"/>
        <v>g20</v>
      </c>
      <c r="C176" s="5">
        <f>VLOOKUP(B176,days!$A:$F,5,0)</f>
        <v>10</v>
      </c>
      <c r="D176" s="274">
        <f>D167</f>
        <v>0.9</v>
      </c>
      <c r="E176" s="274">
        <f t="shared" ref="E176:AA176" si="139">D176</f>
        <v>0.9</v>
      </c>
      <c r="F176" s="274">
        <f t="shared" si="139"/>
        <v>0.9</v>
      </c>
      <c r="G176" s="274">
        <f t="shared" si="139"/>
        <v>0.9</v>
      </c>
      <c r="H176" s="274">
        <f t="shared" si="139"/>
        <v>0.9</v>
      </c>
      <c r="I176" s="274">
        <f t="shared" si="139"/>
        <v>0.9</v>
      </c>
      <c r="J176" s="274">
        <f t="shared" si="139"/>
        <v>0.9</v>
      </c>
      <c r="K176" s="274">
        <f t="shared" si="139"/>
        <v>0.9</v>
      </c>
      <c r="L176" s="274">
        <f t="shared" si="139"/>
        <v>0.9</v>
      </c>
      <c r="M176" s="274">
        <f t="shared" si="139"/>
        <v>0.9</v>
      </c>
      <c r="N176" s="274">
        <f t="shared" si="139"/>
        <v>0.9</v>
      </c>
      <c r="O176" s="274">
        <f t="shared" si="139"/>
        <v>0.9</v>
      </c>
      <c r="P176" s="274">
        <f t="shared" si="139"/>
        <v>0.9</v>
      </c>
      <c r="Q176" s="274">
        <f t="shared" si="139"/>
        <v>0.9</v>
      </c>
      <c r="R176" s="274">
        <f t="shared" si="139"/>
        <v>0.9</v>
      </c>
      <c r="S176" s="274">
        <f t="shared" si="139"/>
        <v>0.9</v>
      </c>
      <c r="T176" s="274">
        <f t="shared" si="139"/>
        <v>0.9</v>
      </c>
      <c r="U176" s="274">
        <f t="shared" si="139"/>
        <v>0.9</v>
      </c>
      <c r="V176" s="274">
        <f t="shared" si="139"/>
        <v>0.9</v>
      </c>
      <c r="W176" s="274">
        <f t="shared" si="139"/>
        <v>0.9</v>
      </c>
      <c r="X176" s="274">
        <f t="shared" si="139"/>
        <v>0.9</v>
      </c>
      <c r="Y176" s="274">
        <f t="shared" si="139"/>
        <v>0.9</v>
      </c>
      <c r="Z176" s="274">
        <f t="shared" si="139"/>
        <v>0.9</v>
      </c>
      <c r="AA176" s="274">
        <f t="shared" si="139"/>
        <v>0.9</v>
      </c>
    </row>
    <row r="177" spans="1:27" ht="15">
      <c r="A177" s="5" t="str">
        <f t="shared" si="109"/>
        <v>hydroRiver</v>
      </c>
      <c r="B177" s="5" t="str">
        <f t="shared" si="110"/>
        <v>g20</v>
      </c>
      <c r="C177" s="5">
        <f>VLOOKUP(B177,days!$A:$F,5,0)</f>
        <v>10</v>
      </c>
      <c r="D177" s="274">
        <f>VLOOKUP($C177,hydro_!F$2:H$13,2,0)</f>
        <v>0.15</v>
      </c>
      <c r="E177" s="274">
        <f>D177</f>
        <v>0.15</v>
      </c>
      <c r="F177" s="274">
        <f t="shared" ref="F177:AA177" si="140">E177</f>
        <v>0.15</v>
      </c>
      <c r="G177" s="274">
        <f t="shared" si="140"/>
        <v>0.15</v>
      </c>
      <c r="H177" s="274">
        <f t="shared" si="140"/>
        <v>0.15</v>
      </c>
      <c r="I177" s="274">
        <f t="shared" si="140"/>
        <v>0.15</v>
      </c>
      <c r="J177" s="274">
        <f t="shared" si="140"/>
        <v>0.15</v>
      </c>
      <c r="K177" s="274">
        <f t="shared" si="140"/>
        <v>0.15</v>
      </c>
      <c r="L177" s="274">
        <f t="shared" si="140"/>
        <v>0.15</v>
      </c>
      <c r="M177" s="274">
        <f t="shared" si="140"/>
        <v>0.15</v>
      </c>
      <c r="N177" s="274">
        <f t="shared" si="140"/>
        <v>0.15</v>
      </c>
      <c r="O177" s="274">
        <f t="shared" si="140"/>
        <v>0.15</v>
      </c>
      <c r="P177" s="274">
        <f t="shared" si="140"/>
        <v>0.15</v>
      </c>
      <c r="Q177" s="274">
        <f t="shared" si="140"/>
        <v>0.15</v>
      </c>
      <c r="R177" s="274">
        <f t="shared" si="140"/>
        <v>0.15</v>
      </c>
      <c r="S177" s="274">
        <f t="shared" si="140"/>
        <v>0.15</v>
      </c>
      <c r="T177" s="274">
        <f t="shared" si="140"/>
        <v>0.15</v>
      </c>
      <c r="U177" s="274">
        <f t="shared" si="140"/>
        <v>0.15</v>
      </c>
      <c r="V177" s="274">
        <f t="shared" si="140"/>
        <v>0.15</v>
      </c>
      <c r="W177" s="274">
        <f t="shared" si="140"/>
        <v>0.15</v>
      </c>
      <c r="X177" s="274">
        <f t="shared" si="140"/>
        <v>0.15</v>
      </c>
      <c r="Y177" s="274">
        <f t="shared" si="140"/>
        <v>0.15</v>
      </c>
      <c r="Z177" s="274">
        <f t="shared" si="140"/>
        <v>0.15</v>
      </c>
      <c r="AA177" s="274">
        <f t="shared" si="140"/>
        <v>0.15</v>
      </c>
    </row>
    <row r="178" spans="1:27" ht="15">
      <c r="A178" s="5" t="str">
        <f t="shared" si="109"/>
        <v>hydroDam</v>
      </c>
      <c r="B178" s="5" t="str">
        <f t="shared" si="110"/>
        <v>g20</v>
      </c>
      <c r="C178" s="5">
        <f>VLOOKUP(B178,days!$A:$F,5,0)</f>
        <v>10</v>
      </c>
      <c r="D178" s="274">
        <f>VLOOKUP($C178,hydro_!F$2:H$13,3,0)</f>
        <v>0.2</v>
      </c>
      <c r="E178" s="274">
        <f>D178</f>
        <v>0.2</v>
      </c>
      <c r="F178" s="274">
        <f t="shared" ref="F178:AA178" si="141">E178</f>
        <v>0.2</v>
      </c>
      <c r="G178" s="274">
        <f t="shared" si="141"/>
        <v>0.2</v>
      </c>
      <c r="H178" s="274">
        <f t="shared" si="141"/>
        <v>0.2</v>
      </c>
      <c r="I178" s="274">
        <f t="shared" si="141"/>
        <v>0.2</v>
      </c>
      <c r="J178" s="274">
        <f t="shared" si="141"/>
        <v>0.2</v>
      </c>
      <c r="K178" s="274">
        <f t="shared" si="141"/>
        <v>0.2</v>
      </c>
      <c r="L178" s="274">
        <f t="shared" si="141"/>
        <v>0.2</v>
      </c>
      <c r="M178" s="274">
        <f t="shared" si="141"/>
        <v>0.2</v>
      </c>
      <c r="N178" s="274">
        <f t="shared" si="141"/>
        <v>0.2</v>
      </c>
      <c r="O178" s="274">
        <f t="shared" si="141"/>
        <v>0.2</v>
      </c>
      <c r="P178" s="274">
        <f t="shared" si="141"/>
        <v>0.2</v>
      </c>
      <c r="Q178" s="274">
        <f t="shared" si="141"/>
        <v>0.2</v>
      </c>
      <c r="R178" s="274">
        <f t="shared" si="141"/>
        <v>0.2</v>
      </c>
      <c r="S178" s="274">
        <f t="shared" si="141"/>
        <v>0.2</v>
      </c>
      <c r="T178" s="274">
        <f t="shared" si="141"/>
        <v>0.2</v>
      </c>
      <c r="U178" s="274">
        <f t="shared" si="141"/>
        <v>0.2</v>
      </c>
      <c r="V178" s="274">
        <f t="shared" si="141"/>
        <v>0.2</v>
      </c>
      <c r="W178" s="274">
        <f t="shared" si="141"/>
        <v>0.2</v>
      </c>
      <c r="X178" s="274">
        <f t="shared" si="141"/>
        <v>0.2</v>
      </c>
      <c r="Y178" s="274">
        <f t="shared" si="141"/>
        <v>0.2</v>
      </c>
      <c r="Z178" s="274">
        <f t="shared" si="141"/>
        <v>0.2</v>
      </c>
      <c r="AA178" s="274">
        <f t="shared" si="141"/>
        <v>0.2</v>
      </c>
    </row>
    <row r="179" spans="1:27" ht="15">
      <c r="A179" s="5" t="str">
        <f t="shared" si="109"/>
        <v>wind</v>
      </c>
      <c r="B179" s="5" t="str">
        <f t="shared" si="110"/>
        <v>g20</v>
      </c>
      <c r="C179" s="5">
        <f>VLOOKUP(B179,days!$A:$F,5,0)</f>
        <v>10</v>
      </c>
      <c r="D179" s="274">
        <f>VLOOKUP($C179,wind_!$E$2:$AC$13,MID(D$1,2,LEN(D$1)-1)+2,0)</f>
        <v>0.30383604632092792</v>
      </c>
      <c r="E179" s="274">
        <f>VLOOKUP($C179,wind_!$E$2:$AC$13,MID(E$1,2,LEN(E$1)-1)+2,0)</f>
        <v>0.29795031006789152</v>
      </c>
      <c r="F179" s="274">
        <f>VLOOKUP($C179,wind_!$E$2:$AC$13,MID(F$1,2,LEN(F$1)-1)+2,0)</f>
        <v>0.29561375939682594</v>
      </c>
      <c r="G179" s="274">
        <f>VLOOKUP($C179,wind_!$E$2:$AC$13,MID(G$1,2,LEN(G$1)-1)+2,0)</f>
        <v>0.29504623438196809</v>
      </c>
      <c r="H179" s="274">
        <f>VLOOKUP($C179,wind_!$E$2:$AC$13,MID(H$1,2,LEN(H$1)-1)+2,0)</f>
        <v>0.29300014291668691</v>
      </c>
      <c r="I179" s="274">
        <f>VLOOKUP($C179,wind_!$E$2:$AC$13,MID(I$1,2,LEN(I$1)-1)+2,0)</f>
        <v>0.29075899195809901</v>
      </c>
      <c r="J179" s="274">
        <f>VLOOKUP($C179,wind_!$E$2:$AC$13,MID(J$1,2,LEN(J$1)-1)+2,0)</f>
        <v>0.29197362781019942</v>
      </c>
      <c r="K179" s="274">
        <f>VLOOKUP($C179,wind_!$E$2:$AC$13,MID(K$1,2,LEN(K$1)-1)+2,0)</f>
        <v>0.29252343481350435</v>
      </c>
      <c r="L179" s="274">
        <f>VLOOKUP($C179,wind_!$E$2:$AC$13,MID(L$1,2,LEN(L$1)-1)+2,0)</f>
        <v>0.28970139771659259</v>
      </c>
      <c r="M179" s="274">
        <f>VLOOKUP($C179,wind_!$E$2:$AC$13,MID(M$1,2,LEN(M$1)-1)+2,0)</f>
        <v>0.27427940163897513</v>
      </c>
      <c r="N179" s="274">
        <f>VLOOKUP($C179,wind_!$E$2:$AC$13,MID(N$1,2,LEN(N$1)-1)+2,0)</f>
        <v>0.27272447669067562</v>
      </c>
      <c r="O179" s="274">
        <f>VLOOKUP($C179,wind_!$E$2:$AC$13,MID(O$1,2,LEN(O$1)-1)+2,0)</f>
        <v>0.27845113811867739</v>
      </c>
      <c r="P179" s="274">
        <f>VLOOKUP($C179,wind_!$E$2:$AC$13,MID(P$1,2,LEN(P$1)-1)+2,0)</f>
        <v>0.28946251115645727</v>
      </c>
      <c r="Q179" s="274">
        <f>VLOOKUP($C179,wind_!$E$2:$AC$13,MID(Q$1,2,LEN(Q$1)-1)+2,0)</f>
        <v>0.29530974542810484</v>
      </c>
      <c r="R179" s="274">
        <f>VLOOKUP($C179,wind_!$E$2:$AC$13,MID(R$1,2,LEN(R$1)-1)+2,0)</f>
        <v>0.30764622563591876</v>
      </c>
      <c r="S179" s="274">
        <f>VLOOKUP($C179,wind_!$E$2:$AC$13,MID(S$1,2,LEN(S$1)-1)+2,0)</f>
        <v>0.31737631857049303</v>
      </c>
      <c r="T179" s="274">
        <f>VLOOKUP($C179,wind_!$E$2:$AC$13,MID(T$1,2,LEN(T$1)-1)+2,0)</f>
        <v>0.32237160371832946</v>
      </c>
      <c r="U179" s="274">
        <f>VLOOKUP($C179,wind_!$E$2:$AC$13,MID(U$1,2,LEN(U$1)-1)+2,0)</f>
        <v>0.32284004987076981</v>
      </c>
      <c r="V179" s="274">
        <f>VLOOKUP($C179,wind_!$E$2:$AC$13,MID(V$1,2,LEN(V$1)-1)+2,0)</f>
        <v>0.33143880419881366</v>
      </c>
      <c r="W179" s="274">
        <f>VLOOKUP($C179,wind_!$E$2:$AC$13,MID(W$1,2,LEN(W$1)-1)+2,0)</f>
        <v>0.3386330914471542</v>
      </c>
      <c r="X179" s="274">
        <f>VLOOKUP($C179,wind_!$E$2:$AC$13,MID(X$1,2,LEN(X$1)-1)+2,0)</f>
        <v>0.33625313326144629</v>
      </c>
      <c r="Y179" s="274">
        <f>VLOOKUP($C179,wind_!$E$2:$AC$13,MID(Y$1,2,LEN(Y$1)-1)+2,0)</f>
        <v>0.32575458208810154</v>
      </c>
      <c r="Z179" s="274">
        <f>VLOOKUP($C179,wind_!$E$2:$AC$13,MID(Z$1,2,LEN(Z$1)-1)+2,0)</f>
        <v>0.3192827637042821</v>
      </c>
      <c r="AA179" s="274">
        <f>VLOOKUP($C179,wind_!$E$2:$AC$13,MID(AA$1,2,LEN(AA$1)-1)+2,0)</f>
        <v>0.31051531712416758</v>
      </c>
    </row>
    <row r="180" spans="1:27" ht="15">
      <c r="A180" s="5" t="str">
        <f t="shared" si="109"/>
        <v>solar</v>
      </c>
      <c r="B180" s="5" t="str">
        <f t="shared" si="110"/>
        <v>g20</v>
      </c>
      <c r="C180" s="5">
        <f>VLOOKUP(B180,days!$A:$F,5,0)</f>
        <v>10</v>
      </c>
      <c r="D180" s="274">
        <f>VLOOKUP($C180,solar_!$E$2:$AC$13,MID(D$1,2,LEN(D$1)-1)+2,0)</f>
        <v>0</v>
      </c>
      <c r="E180" s="274">
        <f>VLOOKUP($C180,solar_!$E$2:$AC$13,MID(E$1,2,LEN(E$1)-1)+2,0)</f>
        <v>0</v>
      </c>
      <c r="F180" s="274">
        <f>VLOOKUP($C180,solar_!$E$2:$AC$13,MID(F$1,2,LEN(F$1)-1)+2,0)</f>
        <v>0</v>
      </c>
      <c r="G180" s="274">
        <f>VLOOKUP($C180,solar_!$E$2:$AC$13,MID(G$1,2,LEN(G$1)-1)+2,0)</f>
        <v>0</v>
      </c>
      <c r="H180" s="274">
        <f>VLOOKUP($C180,solar_!$E$2:$AC$13,MID(H$1,2,LEN(H$1)-1)+2,0)</f>
        <v>0</v>
      </c>
      <c r="I180" s="274">
        <f>VLOOKUP($C180,solar_!$E$2:$AC$13,MID(I$1,2,LEN(I$1)-1)+2,0)</f>
        <v>1.2484986600110374E-3</v>
      </c>
      <c r="J180" s="274">
        <f>VLOOKUP($C180,solar_!$E$2:$AC$13,MID(J$1,2,LEN(J$1)-1)+2,0)</f>
        <v>9.1638077415650016E-3</v>
      </c>
      <c r="K180" s="274">
        <f>VLOOKUP($C180,solar_!$E$2:$AC$13,MID(K$1,2,LEN(K$1)-1)+2,0)</f>
        <v>9.3897287859685069E-2</v>
      </c>
      <c r="L180" s="274">
        <f>VLOOKUP($C180,solar_!$E$2:$AC$13,MID(L$1,2,LEN(L$1)-1)+2,0)</f>
        <v>0.3745019465792504</v>
      </c>
      <c r="M180" s="274">
        <f>VLOOKUP($C180,solar_!$E$2:$AC$13,MID(M$1,2,LEN(M$1)-1)+2,0)</f>
        <v>0.56020001638805572</v>
      </c>
      <c r="N180" s="274">
        <f>VLOOKUP($C180,solar_!$E$2:$AC$13,MID(N$1,2,LEN(N$1)-1)+2,0)</f>
        <v>0.61145601988196296</v>
      </c>
      <c r="O180" s="274">
        <f>VLOOKUP($C180,solar_!$E$2:$AC$13,MID(O$1,2,LEN(O$1)-1)+2,0)</f>
        <v>0.62595976533232833</v>
      </c>
      <c r="P180" s="274">
        <f>VLOOKUP($C180,solar_!$E$2:$AC$13,MID(P$1,2,LEN(P$1)-1)+2,0)</f>
        <v>0.62668848727462489</v>
      </c>
      <c r="Q180" s="274">
        <f>VLOOKUP($C180,solar_!$E$2:$AC$13,MID(Q$1,2,LEN(Q$1)-1)+2,0)</f>
        <v>0.61531860669677663</v>
      </c>
      <c r="R180" s="274">
        <f>VLOOKUP($C180,solar_!$E$2:$AC$13,MID(R$1,2,LEN(R$1)-1)+2,0)</f>
        <v>0.57913095532911196</v>
      </c>
      <c r="S180" s="274">
        <f>VLOOKUP($C180,solar_!$E$2:$AC$13,MID(S$1,2,LEN(S$1)-1)+2,0)</f>
        <v>0.5059955810303941</v>
      </c>
      <c r="T180" s="274">
        <f>VLOOKUP($C180,solar_!$E$2:$AC$13,MID(T$1,2,LEN(T$1)-1)+2,0)</f>
        <v>0.32186718674969289</v>
      </c>
      <c r="U180" s="274">
        <f>VLOOKUP($C180,solar_!$E$2:$AC$13,MID(U$1,2,LEN(U$1)-1)+2,0)</f>
        <v>6.9307899059527944E-2</v>
      </c>
      <c r="V180" s="274">
        <f>VLOOKUP($C180,solar_!$E$2:$AC$13,MID(V$1,2,LEN(V$1)-1)+2,0)</f>
        <v>1.4436500513121972E-3</v>
      </c>
      <c r="W180" s="274">
        <f>VLOOKUP($C180,solar_!$E$2:$AC$13,MID(W$1,2,LEN(W$1)-1)+2,0)</f>
        <v>1.0972367382394554E-5</v>
      </c>
      <c r="X180" s="274">
        <f>VLOOKUP($C180,solar_!$E$2:$AC$13,MID(X$1,2,LEN(X$1)-1)+2,0)</f>
        <v>0</v>
      </c>
      <c r="Y180" s="274">
        <f>VLOOKUP($C180,solar_!$E$2:$AC$13,MID(Y$1,2,LEN(Y$1)-1)+2,0)</f>
        <v>0</v>
      </c>
      <c r="Z180" s="274">
        <f>VLOOKUP($C180,solar_!$E$2:$AC$13,MID(Z$1,2,LEN(Z$1)-1)+2,0)</f>
        <v>0</v>
      </c>
      <c r="AA180" s="274">
        <f>VLOOKUP($C180,solar_!$E$2:$AC$13,MID(AA$1,2,LEN(AA$1)-1)+2,0)</f>
        <v>0</v>
      </c>
    </row>
    <row r="181" spans="1:27" ht="15">
      <c r="A181" s="5" t="str">
        <f t="shared" si="109"/>
        <v>nuclear</v>
      </c>
      <c r="B181" s="5" t="str">
        <f t="shared" si="110"/>
        <v>g20</v>
      </c>
      <c r="C181" s="5">
        <f>VLOOKUP(B181,days!$A:$F,5,0)</f>
        <v>10</v>
      </c>
      <c r="D181" s="274">
        <f>D172</f>
        <v>0.9</v>
      </c>
      <c r="E181" s="274">
        <f>D181</f>
        <v>0.9</v>
      </c>
      <c r="F181" s="274">
        <f t="shared" ref="F181:AA181" si="142">E181</f>
        <v>0.9</v>
      </c>
      <c r="G181" s="274">
        <f t="shared" si="142"/>
        <v>0.9</v>
      </c>
      <c r="H181" s="274">
        <f t="shared" si="142"/>
        <v>0.9</v>
      </c>
      <c r="I181" s="274">
        <f t="shared" si="142"/>
        <v>0.9</v>
      </c>
      <c r="J181" s="274">
        <f t="shared" si="142"/>
        <v>0.9</v>
      </c>
      <c r="K181" s="274">
        <f t="shared" si="142"/>
        <v>0.9</v>
      </c>
      <c r="L181" s="274">
        <f t="shared" si="142"/>
        <v>0.9</v>
      </c>
      <c r="M181" s="274">
        <f t="shared" si="142"/>
        <v>0.9</v>
      </c>
      <c r="N181" s="274">
        <f t="shared" si="142"/>
        <v>0.9</v>
      </c>
      <c r="O181" s="274">
        <f t="shared" si="142"/>
        <v>0.9</v>
      </c>
      <c r="P181" s="274">
        <f t="shared" si="142"/>
        <v>0.9</v>
      </c>
      <c r="Q181" s="274">
        <f t="shared" si="142"/>
        <v>0.9</v>
      </c>
      <c r="R181" s="274">
        <f t="shared" si="142"/>
        <v>0.9</v>
      </c>
      <c r="S181" s="274">
        <f t="shared" si="142"/>
        <v>0.9</v>
      </c>
      <c r="T181" s="274">
        <f t="shared" si="142"/>
        <v>0.9</v>
      </c>
      <c r="U181" s="274">
        <f t="shared" si="142"/>
        <v>0.9</v>
      </c>
      <c r="V181" s="274">
        <f t="shared" si="142"/>
        <v>0.9</v>
      </c>
      <c r="W181" s="274">
        <f t="shared" si="142"/>
        <v>0.9</v>
      </c>
      <c r="X181" s="274">
        <f t="shared" si="142"/>
        <v>0.9</v>
      </c>
      <c r="Y181" s="274">
        <f t="shared" si="142"/>
        <v>0.9</v>
      </c>
      <c r="Z181" s="274">
        <f t="shared" si="142"/>
        <v>0.9</v>
      </c>
      <c r="AA181" s="274">
        <f t="shared" si="142"/>
        <v>0.9</v>
      </c>
    </row>
    <row r="182" spans="1:27" ht="15">
      <c r="A182" s="5" t="str">
        <f t="shared" si="109"/>
        <v>coal</v>
      </c>
      <c r="B182" s="5" t="str">
        <f t="shared" si="110"/>
        <v>g21</v>
      </c>
      <c r="C182" s="5">
        <f>VLOOKUP(B182,days!$A:$F,5,0)</f>
        <v>11</v>
      </c>
      <c r="D182" s="274">
        <f>D173</f>
        <v>0.8</v>
      </c>
      <c r="E182" s="274">
        <f>D182</f>
        <v>0.8</v>
      </c>
      <c r="F182" s="274">
        <f t="shared" ref="F182:AA182" si="143">E182</f>
        <v>0.8</v>
      </c>
      <c r="G182" s="274">
        <f t="shared" si="143"/>
        <v>0.8</v>
      </c>
      <c r="H182" s="274">
        <f t="shared" si="143"/>
        <v>0.8</v>
      </c>
      <c r="I182" s="274">
        <f t="shared" si="143"/>
        <v>0.8</v>
      </c>
      <c r="J182" s="274">
        <f t="shared" si="143"/>
        <v>0.8</v>
      </c>
      <c r="K182" s="274">
        <f t="shared" si="143"/>
        <v>0.8</v>
      </c>
      <c r="L182" s="274">
        <f t="shared" si="143"/>
        <v>0.8</v>
      </c>
      <c r="M182" s="274">
        <f t="shared" si="143"/>
        <v>0.8</v>
      </c>
      <c r="N182" s="274">
        <f t="shared" si="143"/>
        <v>0.8</v>
      </c>
      <c r="O182" s="274">
        <f t="shared" si="143"/>
        <v>0.8</v>
      </c>
      <c r="P182" s="274">
        <f t="shared" si="143"/>
        <v>0.8</v>
      </c>
      <c r="Q182" s="274">
        <f t="shared" si="143"/>
        <v>0.8</v>
      </c>
      <c r="R182" s="274">
        <f t="shared" si="143"/>
        <v>0.8</v>
      </c>
      <c r="S182" s="274">
        <f t="shared" si="143"/>
        <v>0.8</v>
      </c>
      <c r="T182" s="274">
        <f t="shared" si="143"/>
        <v>0.8</v>
      </c>
      <c r="U182" s="274">
        <f t="shared" si="143"/>
        <v>0.8</v>
      </c>
      <c r="V182" s="274">
        <f t="shared" si="143"/>
        <v>0.8</v>
      </c>
      <c r="W182" s="274">
        <f t="shared" si="143"/>
        <v>0.8</v>
      </c>
      <c r="X182" s="274">
        <f t="shared" si="143"/>
        <v>0.8</v>
      </c>
      <c r="Y182" s="274">
        <f t="shared" si="143"/>
        <v>0.8</v>
      </c>
      <c r="Z182" s="274">
        <f t="shared" si="143"/>
        <v>0.8</v>
      </c>
      <c r="AA182" s="274">
        <f t="shared" si="143"/>
        <v>0.8</v>
      </c>
    </row>
    <row r="183" spans="1:27" ht="15">
      <c r="A183" s="5" t="str">
        <f t="shared" si="109"/>
        <v>naturalGas</v>
      </c>
      <c r="B183" s="5" t="str">
        <f t="shared" si="110"/>
        <v>g21</v>
      </c>
      <c r="C183" s="5">
        <f>VLOOKUP(B183,days!$A:$F,5,0)</f>
        <v>11</v>
      </c>
      <c r="D183" s="274">
        <f>D174</f>
        <v>0.85</v>
      </c>
      <c r="E183" s="274">
        <f t="shared" ref="E183:AA183" si="144">D183</f>
        <v>0.85</v>
      </c>
      <c r="F183" s="274">
        <f t="shared" si="144"/>
        <v>0.85</v>
      </c>
      <c r="G183" s="274">
        <f t="shared" si="144"/>
        <v>0.85</v>
      </c>
      <c r="H183" s="274">
        <f t="shared" si="144"/>
        <v>0.85</v>
      </c>
      <c r="I183" s="274">
        <f t="shared" si="144"/>
        <v>0.85</v>
      </c>
      <c r="J183" s="274">
        <f t="shared" si="144"/>
        <v>0.85</v>
      </c>
      <c r="K183" s="274">
        <f t="shared" si="144"/>
        <v>0.85</v>
      </c>
      <c r="L183" s="274">
        <f t="shared" si="144"/>
        <v>0.85</v>
      </c>
      <c r="M183" s="274">
        <f t="shared" si="144"/>
        <v>0.85</v>
      </c>
      <c r="N183" s="274">
        <f t="shared" si="144"/>
        <v>0.85</v>
      </c>
      <c r="O183" s="274">
        <f t="shared" si="144"/>
        <v>0.85</v>
      </c>
      <c r="P183" s="274">
        <f t="shared" si="144"/>
        <v>0.85</v>
      </c>
      <c r="Q183" s="274">
        <f t="shared" si="144"/>
        <v>0.85</v>
      </c>
      <c r="R183" s="274">
        <f t="shared" si="144"/>
        <v>0.85</v>
      </c>
      <c r="S183" s="274">
        <f t="shared" si="144"/>
        <v>0.85</v>
      </c>
      <c r="T183" s="274">
        <f t="shared" si="144"/>
        <v>0.85</v>
      </c>
      <c r="U183" s="274">
        <f t="shared" si="144"/>
        <v>0.85</v>
      </c>
      <c r="V183" s="274">
        <f t="shared" si="144"/>
        <v>0.85</v>
      </c>
      <c r="W183" s="274">
        <f t="shared" si="144"/>
        <v>0.85</v>
      </c>
      <c r="X183" s="274">
        <f t="shared" si="144"/>
        <v>0.85</v>
      </c>
      <c r="Y183" s="274">
        <f t="shared" si="144"/>
        <v>0.85</v>
      </c>
      <c r="Z183" s="274">
        <f t="shared" si="144"/>
        <v>0.85</v>
      </c>
      <c r="AA183" s="274">
        <f t="shared" si="144"/>
        <v>0.85</v>
      </c>
    </row>
    <row r="184" spans="1:27" ht="15">
      <c r="A184" s="5" t="str">
        <f t="shared" si="109"/>
        <v>bioMass</v>
      </c>
      <c r="B184" s="5" t="str">
        <f t="shared" si="110"/>
        <v>g21</v>
      </c>
      <c r="C184" s="5">
        <f>VLOOKUP(B184,days!$A:$F,5,0)</f>
        <v>11</v>
      </c>
      <c r="D184" s="274">
        <f>D175</f>
        <v>0.83</v>
      </c>
      <c r="E184" s="274">
        <f t="shared" ref="E184:AA184" si="145">D184</f>
        <v>0.83</v>
      </c>
      <c r="F184" s="274">
        <f t="shared" si="145"/>
        <v>0.83</v>
      </c>
      <c r="G184" s="274">
        <f t="shared" si="145"/>
        <v>0.83</v>
      </c>
      <c r="H184" s="274">
        <f t="shared" si="145"/>
        <v>0.83</v>
      </c>
      <c r="I184" s="274">
        <f t="shared" si="145"/>
        <v>0.83</v>
      </c>
      <c r="J184" s="274">
        <f t="shared" si="145"/>
        <v>0.83</v>
      </c>
      <c r="K184" s="274">
        <f t="shared" si="145"/>
        <v>0.83</v>
      </c>
      <c r="L184" s="274">
        <f t="shared" si="145"/>
        <v>0.83</v>
      </c>
      <c r="M184" s="274">
        <f t="shared" si="145"/>
        <v>0.83</v>
      </c>
      <c r="N184" s="274">
        <f t="shared" si="145"/>
        <v>0.83</v>
      </c>
      <c r="O184" s="274">
        <f t="shared" si="145"/>
        <v>0.83</v>
      </c>
      <c r="P184" s="274">
        <f t="shared" si="145"/>
        <v>0.83</v>
      </c>
      <c r="Q184" s="274">
        <f t="shared" si="145"/>
        <v>0.83</v>
      </c>
      <c r="R184" s="274">
        <f t="shared" si="145"/>
        <v>0.83</v>
      </c>
      <c r="S184" s="274">
        <f t="shared" si="145"/>
        <v>0.83</v>
      </c>
      <c r="T184" s="274">
        <f t="shared" si="145"/>
        <v>0.83</v>
      </c>
      <c r="U184" s="274">
        <f t="shared" si="145"/>
        <v>0.83</v>
      </c>
      <c r="V184" s="274">
        <f t="shared" si="145"/>
        <v>0.83</v>
      </c>
      <c r="W184" s="274">
        <f t="shared" si="145"/>
        <v>0.83</v>
      </c>
      <c r="X184" s="274">
        <f t="shared" si="145"/>
        <v>0.83</v>
      </c>
      <c r="Y184" s="274">
        <f t="shared" si="145"/>
        <v>0.83</v>
      </c>
      <c r="Z184" s="274">
        <f t="shared" si="145"/>
        <v>0.83</v>
      </c>
      <c r="AA184" s="274">
        <f t="shared" si="145"/>
        <v>0.83</v>
      </c>
    </row>
    <row r="185" spans="1:27" ht="15">
      <c r="A185" s="5" t="str">
        <f t="shared" si="109"/>
        <v>geoThermal</v>
      </c>
      <c r="B185" s="5" t="str">
        <f t="shared" si="110"/>
        <v>g21</v>
      </c>
      <c r="C185" s="5">
        <f>VLOOKUP(B185,days!$A:$F,5,0)</f>
        <v>11</v>
      </c>
      <c r="D185" s="274">
        <f>D176</f>
        <v>0.9</v>
      </c>
      <c r="E185" s="274">
        <f t="shared" ref="E185:AA185" si="146">D185</f>
        <v>0.9</v>
      </c>
      <c r="F185" s="274">
        <f t="shared" si="146"/>
        <v>0.9</v>
      </c>
      <c r="G185" s="274">
        <f t="shared" si="146"/>
        <v>0.9</v>
      </c>
      <c r="H185" s="274">
        <f t="shared" si="146"/>
        <v>0.9</v>
      </c>
      <c r="I185" s="274">
        <f t="shared" si="146"/>
        <v>0.9</v>
      </c>
      <c r="J185" s="274">
        <f t="shared" si="146"/>
        <v>0.9</v>
      </c>
      <c r="K185" s="274">
        <f t="shared" si="146"/>
        <v>0.9</v>
      </c>
      <c r="L185" s="274">
        <f t="shared" si="146"/>
        <v>0.9</v>
      </c>
      <c r="M185" s="274">
        <f t="shared" si="146"/>
        <v>0.9</v>
      </c>
      <c r="N185" s="274">
        <f t="shared" si="146"/>
        <v>0.9</v>
      </c>
      <c r="O185" s="274">
        <f t="shared" si="146"/>
        <v>0.9</v>
      </c>
      <c r="P185" s="274">
        <f t="shared" si="146"/>
        <v>0.9</v>
      </c>
      <c r="Q185" s="274">
        <f t="shared" si="146"/>
        <v>0.9</v>
      </c>
      <c r="R185" s="274">
        <f t="shared" si="146"/>
        <v>0.9</v>
      </c>
      <c r="S185" s="274">
        <f t="shared" si="146"/>
        <v>0.9</v>
      </c>
      <c r="T185" s="274">
        <f t="shared" si="146"/>
        <v>0.9</v>
      </c>
      <c r="U185" s="274">
        <f t="shared" si="146"/>
        <v>0.9</v>
      </c>
      <c r="V185" s="274">
        <f t="shared" si="146"/>
        <v>0.9</v>
      </c>
      <c r="W185" s="274">
        <f t="shared" si="146"/>
        <v>0.9</v>
      </c>
      <c r="X185" s="274">
        <f t="shared" si="146"/>
        <v>0.9</v>
      </c>
      <c r="Y185" s="274">
        <f t="shared" si="146"/>
        <v>0.9</v>
      </c>
      <c r="Z185" s="274">
        <f t="shared" si="146"/>
        <v>0.9</v>
      </c>
      <c r="AA185" s="274">
        <f t="shared" si="146"/>
        <v>0.9</v>
      </c>
    </row>
    <row r="186" spans="1:27" ht="15">
      <c r="A186" s="5" t="str">
        <f t="shared" si="109"/>
        <v>hydroRiver</v>
      </c>
      <c r="B186" s="5" t="str">
        <f t="shared" si="110"/>
        <v>g21</v>
      </c>
      <c r="C186" s="5">
        <f>VLOOKUP(B186,days!$A:$F,5,0)</f>
        <v>11</v>
      </c>
      <c r="D186" s="274">
        <f>VLOOKUP($C186,hydro_!F$2:H$13,2,0)</f>
        <v>0.15</v>
      </c>
      <c r="E186" s="274">
        <f>D186</f>
        <v>0.15</v>
      </c>
      <c r="F186" s="274">
        <f t="shared" ref="F186:AA186" si="147">E186</f>
        <v>0.15</v>
      </c>
      <c r="G186" s="274">
        <f t="shared" si="147"/>
        <v>0.15</v>
      </c>
      <c r="H186" s="274">
        <f t="shared" si="147"/>
        <v>0.15</v>
      </c>
      <c r="I186" s="274">
        <f t="shared" si="147"/>
        <v>0.15</v>
      </c>
      <c r="J186" s="274">
        <f t="shared" si="147"/>
        <v>0.15</v>
      </c>
      <c r="K186" s="274">
        <f t="shared" si="147"/>
        <v>0.15</v>
      </c>
      <c r="L186" s="274">
        <f t="shared" si="147"/>
        <v>0.15</v>
      </c>
      <c r="M186" s="274">
        <f t="shared" si="147"/>
        <v>0.15</v>
      </c>
      <c r="N186" s="274">
        <f t="shared" si="147"/>
        <v>0.15</v>
      </c>
      <c r="O186" s="274">
        <f t="shared" si="147"/>
        <v>0.15</v>
      </c>
      <c r="P186" s="274">
        <f t="shared" si="147"/>
        <v>0.15</v>
      </c>
      <c r="Q186" s="274">
        <f t="shared" si="147"/>
        <v>0.15</v>
      </c>
      <c r="R186" s="274">
        <f t="shared" si="147"/>
        <v>0.15</v>
      </c>
      <c r="S186" s="274">
        <f t="shared" si="147"/>
        <v>0.15</v>
      </c>
      <c r="T186" s="274">
        <f t="shared" si="147"/>
        <v>0.15</v>
      </c>
      <c r="U186" s="274">
        <f t="shared" si="147"/>
        <v>0.15</v>
      </c>
      <c r="V186" s="274">
        <f t="shared" si="147"/>
        <v>0.15</v>
      </c>
      <c r="W186" s="274">
        <f t="shared" si="147"/>
        <v>0.15</v>
      </c>
      <c r="X186" s="274">
        <f t="shared" si="147"/>
        <v>0.15</v>
      </c>
      <c r="Y186" s="274">
        <f t="shared" si="147"/>
        <v>0.15</v>
      </c>
      <c r="Z186" s="274">
        <f t="shared" si="147"/>
        <v>0.15</v>
      </c>
      <c r="AA186" s="274">
        <f t="shared" si="147"/>
        <v>0.15</v>
      </c>
    </row>
    <row r="187" spans="1:27" ht="15">
      <c r="A187" s="5" t="str">
        <f t="shared" si="109"/>
        <v>hydroDam</v>
      </c>
      <c r="B187" s="5" t="str">
        <f t="shared" si="110"/>
        <v>g21</v>
      </c>
      <c r="C187" s="5">
        <f>VLOOKUP(B187,days!$A:$F,5,0)</f>
        <v>11</v>
      </c>
      <c r="D187" s="274">
        <f>VLOOKUP($C187,hydro_!F$2:H$13,3,0)</f>
        <v>0.2</v>
      </c>
      <c r="E187" s="274">
        <f>D187</f>
        <v>0.2</v>
      </c>
      <c r="F187" s="274">
        <f t="shared" ref="F187:AA187" si="148">E187</f>
        <v>0.2</v>
      </c>
      <c r="G187" s="274">
        <f t="shared" si="148"/>
        <v>0.2</v>
      </c>
      <c r="H187" s="274">
        <f t="shared" si="148"/>
        <v>0.2</v>
      </c>
      <c r="I187" s="274">
        <f t="shared" si="148"/>
        <v>0.2</v>
      </c>
      <c r="J187" s="274">
        <f t="shared" si="148"/>
        <v>0.2</v>
      </c>
      <c r="K187" s="274">
        <f t="shared" si="148"/>
        <v>0.2</v>
      </c>
      <c r="L187" s="274">
        <f t="shared" si="148"/>
        <v>0.2</v>
      </c>
      <c r="M187" s="274">
        <f t="shared" si="148"/>
        <v>0.2</v>
      </c>
      <c r="N187" s="274">
        <f t="shared" si="148"/>
        <v>0.2</v>
      </c>
      <c r="O187" s="274">
        <f t="shared" si="148"/>
        <v>0.2</v>
      </c>
      <c r="P187" s="274">
        <f t="shared" si="148"/>
        <v>0.2</v>
      </c>
      <c r="Q187" s="274">
        <f t="shared" si="148"/>
        <v>0.2</v>
      </c>
      <c r="R187" s="274">
        <f t="shared" si="148"/>
        <v>0.2</v>
      </c>
      <c r="S187" s="274">
        <f t="shared" si="148"/>
        <v>0.2</v>
      </c>
      <c r="T187" s="274">
        <f t="shared" si="148"/>
        <v>0.2</v>
      </c>
      <c r="U187" s="274">
        <f t="shared" si="148"/>
        <v>0.2</v>
      </c>
      <c r="V187" s="274">
        <f t="shared" si="148"/>
        <v>0.2</v>
      </c>
      <c r="W187" s="274">
        <f t="shared" si="148"/>
        <v>0.2</v>
      </c>
      <c r="X187" s="274">
        <f t="shared" si="148"/>
        <v>0.2</v>
      </c>
      <c r="Y187" s="274">
        <f t="shared" si="148"/>
        <v>0.2</v>
      </c>
      <c r="Z187" s="274">
        <f t="shared" si="148"/>
        <v>0.2</v>
      </c>
      <c r="AA187" s="274">
        <f t="shared" si="148"/>
        <v>0.2</v>
      </c>
    </row>
    <row r="188" spans="1:27" ht="15">
      <c r="A188" s="5" t="str">
        <f t="shared" si="109"/>
        <v>wind</v>
      </c>
      <c r="B188" s="5" t="str">
        <f t="shared" si="110"/>
        <v>g21</v>
      </c>
      <c r="C188" s="5">
        <f>VLOOKUP(B188,days!$A:$F,5,0)</f>
        <v>11</v>
      </c>
      <c r="D188" s="274">
        <f>VLOOKUP($C188,wind_!$E$2:$AC$13,MID(D$1,2,LEN(D$1)-1)+2,0)</f>
        <v>0.44992863578680103</v>
      </c>
      <c r="E188" s="274">
        <f>VLOOKUP($C188,wind_!$E$2:$AC$13,MID(E$1,2,LEN(E$1)-1)+2,0)</f>
        <v>0.44344852317899436</v>
      </c>
      <c r="F188" s="274">
        <f>VLOOKUP($C188,wind_!$E$2:$AC$13,MID(F$1,2,LEN(F$1)-1)+2,0)</f>
        <v>0.44086982635003952</v>
      </c>
      <c r="G188" s="274">
        <f>VLOOKUP($C188,wind_!$E$2:$AC$13,MID(G$1,2,LEN(G$1)-1)+2,0)</f>
        <v>0.43497876501156379</v>
      </c>
      <c r="H188" s="274">
        <f>VLOOKUP($C188,wind_!$E$2:$AC$13,MID(H$1,2,LEN(H$1)-1)+2,0)</f>
        <v>0.43067480504673938</v>
      </c>
      <c r="I188" s="274">
        <f>VLOOKUP($C188,wind_!$E$2:$AC$13,MID(I$1,2,LEN(I$1)-1)+2,0)</f>
        <v>0.43067002860646664</v>
      </c>
      <c r="J188" s="274">
        <f>VLOOKUP($C188,wind_!$E$2:$AC$13,MID(J$1,2,LEN(J$1)-1)+2,0)</f>
        <v>0.43054745482162549</v>
      </c>
      <c r="K188" s="274">
        <f>VLOOKUP($C188,wind_!$E$2:$AC$13,MID(K$1,2,LEN(K$1)-1)+2,0)</f>
        <v>0.43179833352795882</v>
      </c>
      <c r="L188" s="274">
        <f>VLOOKUP($C188,wind_!$E$2:$AC$13,MID(L$1,2,LEN(L$1)-1)+2,0)</f>
        <v>0.43711589930123573</v>
      </c>
      <c r="M188" s="274">
        <f>VLOOKUP($C188,wind_!$E$2:$AC$13,MID(M$1,2,LEN(M$1)-1)+2,0)</f>
        <v>0.43584517254917376</v>
      </c>
      <c r="N188" s="274">
        <f>VLOOKUP($C188,wind_!$E$2:$AC$13,MID(N$1,2,LEN(N$1)-1)+2,0)</f>
        <v>0.43550523845867062</v>
      </c>
      <c r="O188" s="274">
        <f>VLOOKUP($C188,wind_!$E$2:$AC$13,MID(O$1,2,LEN(O$1)-1)+2,0)</f>
        <v>0.43695947088229825</v>
      </c>
      <c r="P188" s="274">
        <f>VLOOKUP($C188,wind_!$E$2:$AC$13,MID(P$1,2,LEN(P$1)-1)+2,0)</f>
        <v>0.44784759239709043</v>
      </c>
      <c r="Q188" s="274">
        <f>VLOOKUP($C188,wind_!$E$2:$AC$13,MID(Q$1,2,LEN(Q$1)-1)+2,0)</f>
        <v>0.45714938709611302</v>
      </c>
      <c r="R188" s="274">
        <f>VLOOKUP($C188,wind_!$E$2:$AC$13,MID(R$1,2,LEN(R$1)-1)+2,0)</f>
        <v>0.45335460211902895</v>
      </c>
      <c r="S188" s="274">
        <f>VLOOKUP($C188,wind_!$E$2:$AC$13,MID(S$1,2,LEN(S$1)-1)+2,0)</f>
        <v>0.4450051586092833</v>
      </c>
      <c r="T188" s="274">
        <f>VLOOKUP($C188,wind_!$E$2:$AC$13,MID(T$1,2,LEN(T$1)-1)+2,0)</f>
        <v>0.4344185982965858</v>
      </c>
      <c r="U188" s="274">
        <f>VLOOKUP($C188,wind_!$E$2:$AC$13,MID(U$1,2,LEN(U$1)-1)+2,0)</f>
        <v>0.43274716693352161</v>
      </c>
      <c r="V188" s="274">
        <f>VLOOKUP($C188,wind_!$E$2:$AC$13,MID(V$1,2,LEN(V$1)-1)+2,0)</f>
        <v>0.44510452793090671</v>
      </c>
      <c r="W188" s="274">
        <f>VLOOKUP($C188,wind_!$E$2:$AC$13,MID(W$1,2,LEN(W$1)-1)+2,0)</f>
        <v>0.45218621382713825</v>
      </c>
      <c r="X188" s="274">
        <f>VLOOKUP($C188,wind_!$E$2:$AC$13,MID(X$1,2,LEN(X$1)-1)+2,0)</f>
        <v>0.45742793747446037</v>
      </c>
      <c r="Y188" s="274">
        <f>VLOOKUP($C188,wind_!$E$2:$AC$13,MID(Y$1,2,LEN(Y$1)-1)+2,0)</f>
        <v>0.45811271118871988</v>
      </c>
      <c r="Z188" s="274">
        <f>VLOOKUP($C188,wind_!$E$2:$AC$13,MID(Z$1,2,LEN(Z$1)-1)+2,0)</f>
        <v>0.45747389457546439</v>
      </c>
      <c r="AA188" s="274">
        <f>VLOOKUP($C188,wind_!$E$2:$AC$13,MID(AA$1,2,LEN(AA$1)-1)+2,0)</f>
        <v>0.45631964196492203</v>
      </c>
    </row>
    <row r="189" spans="1:27" ht="15">
      <c r="A189" s="5" t="str">
        <f t="shared" si="109"/>
        <v>solar</v>
      </c>
      <c r="B189" s="5" t="str">
        <f t="shared" si="110"/>
        <v>g21</v>
      </c>
      <c r="C189" s="5">
        <f>VLOOKUP(B189,days!$A:$F,5,0)</f>
        <v>11</v>
      </c>
      <c r="D189" s="274">
        <f>VLOOKUP($C189,solar_!$E$2:$AC$13,MID(D$1,2,LEN(D$1)-1)+2,0)</f>
        <v>0</v>
      </c>
      <c r="E189" s="274">
        <f>VLOOKUP($C189,solar_!$E$2:$AC$13,MID(E$1,2,LEN(E$1)-1)+2,0)</f>
        <v>0</v>
      </c>
      <c r="F189" s="274">
        <f>VLOOKUP($C189,solar_!$E$2:$AC$13,MID(F$1,2,LEN(F$1)-1)+2,0)</f>
        <v>0</v>
      </c>
      <c r="G189" s="274">
        <f>VLOOKUP($C189,solar_!$E$2:$AC$13,MID(G$1,2,LEN(G$1)-1)+2,0)</f>
        <v>0</v>
      </c>
      <c r="H189" s="274">
        <f>VLOOKUP($C189,solar_!$E$2:$AC$13,MID(H$1,2,LEN(H$1)-1)+2,0)</f>
        <v>0</v>
      </c>
      <c r="I189" s="274">
        <f>VLOOKUP($C189,solar_!$E$2:$AC$13,MID(I$1,2,LEN(I$1)-1)+2,0)</f>
        <v>7.3828357672969027E-5</v>
      </c>
      <c r="J189" s="274">
        <f>VLOOKUP($C189,solar_!$E$2:$AC$13,MID(J$1,2,LEN(J$1)-1)+2,0)</f>
        <v>2.7960727052450582E-3</v>
      </c>
      <c r="K189" s="274">
        <f>VLOOKUP($C189,solar_!$E$2:$AC$13,MID(K$1,2,LEN(K$1)-1)+2,0)</f>
        <v>3.0949286431203937E-2</v>
      </c>
      <c r="L189" s="274">
        <f>VLOOKUP($C189,solar_!$E$2:$AC$13,MID(L$1,2,LEN(L$1)-1)+2,0)</f>
        <v>0.19954942964423494</v>
      </c>
      <c r="M189" s="274">
        <f>VLOOKUP($C189,solar_!$E$2:$AC$13,MID(M$1,2,LEN(M$1)-1)+2,0)</f>
        <v>0.41301244812176813</v>
      </c>
      <c r="N189" s="274">
        <f>VLOOKUP($C189,solar_!$E$2:$AC$13,MID(N$1,2,LEN(N$1)-1)+2,0)</f>
        <v>0.49154795140178437</v>
      </c>
      <c r="O189" s="274">
        <f>VLOOKUP($C189,solar_!$E$2:$AC$13,MID(O$1,2,LEN(O$1)-1)+2,0)</f>
        <v>0.51298811401508881</v>
      </c>
      <c r="P189" s="274">
        <f>VLOOKUP($C189,solar_!$E$2:$AC$13,MID(P$1,2,LEN(P$1)-1)+2,0)</f>
        <v>0.50998011787125797</v>
      </c>
      <c r="Q189" s="274">
        <f>VLOOKUP($C189,solar_!$E$2:$AC$13,MID(Q$1,2,LEN(Q$1)-1)+2,0)</f>
        <v>0.49850819427675352</v>
      </c>
      <c r="R189" s="274">
        <f>VLOOKUP($C189,solar_!$E$2:$AC$13,MID(R$1,2,LEN(R$1)-1)+2,0)</f>
        <v>0.46411765993821968</v>
      </c>
      <c r="S189" s="274">
        <f>VLOOKUP($C189,solar_!$E$2:$AC$13,MID(S$1,2,LEN(S$1)-1)+2,0)</f>
        <v>0.37170900883611468</v>
      </c>
      <c r="T189" s="274">
        <f>VLOOKUP($C189,solar_!$E$2:$AC$13,MID(T$1,2,LEN(T$1)-1)+2,0)</f>
        <v>0.15013098419066806</v>
      </c>
      <c r="U189" s="274">
        <f>VLOOKUP($C189,solar_!$E$2:$AC$13,MID(U$1,2,LEN(U$1)-1)+2,0)</f>
        <v>1.0682853631604799E-2</v>
      </c>
      <c r="V189" s="274">
        <f>VLOOKUP($C189,solar_!$E$2:$AC$13,MID(V$1,2,LEN(V$1)-1)+2,0)</f>
        <v>5.7369806599377221E-5</v>
      </c>
      <c r="W189" s="274">
        <f>VLOOKUP($C189,solar_!$E$2:$AC$13,MID(W$1,2,LEN(W$1)-1)+2,0)</f>
        <v>5.7996799021228357E-6</v>
      </c>
      <c r="X189" s="274">
        <f>VLOOKUP($C189,solar_!$E$2:$AC$13,MID(X$1,2,LEN(X$1)-1)+2,0)</f>
        <v>0</v>
      </c>
      <c r="Y189" s="274">
        <f>VLOOKUP($C189,solar_!$E$2:$AC$13,MID(Y$1,2,LEN(Y$1)-1)+2,0)</f>
        <v>0</v>
      </c>
      <c r="Z189" s="274">
        <f>VLOOKUP($C189,solar_!$E$2:$AC$13,MID(Z$1,2,LEN(Z$1)-1)+2,0)</f>
        <v>0</v>
      </c>
      <c r="AA189" s="274">
        <f>VLOOKUP($C189,solar_!$E$2:$AC$13,MID(AA$1,2,LEN(AA$1)-1)+2,0)</f>
        <v>0</v>
      </c>
    </row>
    <row r="190" spans="1:27" ht="15">
      <c r="A190" s="5" t="str">
        <f t="shared" si="109"/>
        <v>nuclear</v>
      </c>
      <c r="B190" s="5" t="str">
        <f t="shared" si="110"/>
        <v>g21</v>
      </c>
      <c r="C190" s="5">
        <f>VLOOKUP(B190,days!$A:$F,5,0)</f>
        <v>11</v>
      </c>
      <c r="D190" s="274">
        <f>D181</f>
        <v>0.9</v>
      </c>
      <c r="E190" s="274">
        <f>D190</f>
        <v>0.9</v>
      </c>
      <c r="F190" s="274">
        <f t="shared" ref="F190:AA190" si="149">E190</f>
        <v>0.9</v>
      </c>
      <c r="G190" s="274">
        <f t="shared" si="149"/>
        <v>0.9</v>
      </c>
      <c r="H190" s="274">
        <f t="shared" si="149"/>
        <v>0.9</v>
      </c>
      <c r="I190" s="274">
        <f t="shared" si="149"/>
        <v>0.9</v>
      </c>
      <c r="J190" s="274">
        <f t="shared" si="149"/>
        <v>0.9</v>
      </c>
      <c r="K190" s="274">
        <f t="shared" si="149"/>
        <v>0.9</v>
      </c>
      <c r="L190" s="274">
        <f t="shared" si="149"/>
        <v>0.9</v>
      </c>
      <c r="M190" s="274">
        <f t="shared" si="149"/>
        <v>0.9</v>
      </c>
      <c r="N190" s="274">
        <f t="shared" si="149"/>
        <v>0.9</v>
      </c>
      <c r="O190" s="274">
        <f t="shared" si="149"/>
        <v>0.9</v>
      </c>
      <c r="P190" s="274">
        <f t="shared" si="149"/>
        <v>0.9</v>
      </c>
      <c r="Q190" s="274">
        <f t="shared" si="149"/>
        <v>0.9</v>
      </c>
      <c r="R190" s="274">
        <f t="shared" si="149"/>
        <v>0.9</v>
      </c>
      <c r="S190" s="274">
        <f t="shared" si="149"/>
        <v>0.9</v>
      </c>
      <c r="T190" s="274">
        <f t="shared" si="149"/>
        <v>0.9</v>
      </c>
      <c r="U190" s="274">
        <f t="shared" si="149"/>
        <v>0.9</v>
      </c>
      <c r="V190" s="274">
        <f t="shared" si="149"/>
        <v>0.9</v>
      </c>
      <c r="W190" s="274">
        <f t="shared" si="149"/>
        <v>0.9</v>
      </c>
      <c r="X190" s="274">
        <f t="shared" si="149"/>
        <v>0.9</v>
      </c>
      <c r="Y190" s="274">
        <f t="shared" si="149"/>
        <v>0.9</v>
      </c>
      <c r="Z190" s="274">
        <f t="shared" si="149"/>
        <v>0.9</v>
      </c>
      <c r="AA190" s="274">
        <f t="shared" si="149"/>
        <v>0.9</v>
      </c>
    </row>
    <row r="191" spans="1:27" ht="15">
      <c r="A191" s="5" t="str">
        <f t="shared" si="109"/>
        <v>coal</v>
      </c>
      <c r="B191" s="5" t="str">
        <f t="shared" si="110"/>
        <v>g22</v>
      </c>
      <c r="C191" s="5">
        <f>VLOOKUP(B191,days!$A:$F,5,0)</f>
        <v>11</v>
      </c>
      <c r="D191" s="274">
        <f>D182</f>
        <v>0.8</v>
      </c>
      <c r="E191" s="274">
        <f>D191</f>
        <v>0.8</v>
      </c>
      <c r="F191" s="274">
        <f t="shared" ref="F191:AA191" si="150">E191</f>
        <v>0.8</v>
      </c>
      <c r="G191" s="274">
        <f t="shared" si="150"/>
        <v>0.8</v>
      </c>
      <c r="H191" s="274">
        <f t="shared" si="150"/>
        <v>0.8</v>
      </c>
      <c r="I191" s="274">
        <f t="shared" si="150"/>
        <v>0.8</v>
      </c>
      <c r="J191" s="274">
        <f t="shared" si="150"/>
        <v>0.8</v>
      </c>
      <c r="K191" s="274">
        <f t="shared" si="150"/>
        <v>0.8</v>
      </c>
      <c r="L191" s="274">
        <f t="shared" si="150"/>
        <v>0.8</v>
      </c>
      <c r="M191" s="274">
        <f t="shared" si="150"/>
        <v>0.8</v>
      </c>
      <c r="N191" s="274">
        <f t="shared" si="150"/>
        <v>0.8</v>
      </c>
      <c r="O191" s="274">
        <f t="shared" si="150"/>
        <v>0.8</v>
      </c>
      <c r="P191" s="274">
        <f t="shared" si="150"/>
        <v>0.8</v>
      </c>
      <c r="Q191" s="274">
        <f t="shared" si="150"/>
        <v>0.8</v>
      </c>
      <c r="R191" s="274">
        <f t="shared" si="150"/>
        <v>0.8</v>
      </c>
      <c r="S191" s="274">
        <f t="shared" si="150"/>
        <v>0.8</v>
      </c>
      <c r="T191" s="274">
        <f t="shared" si="150"/>
        <v>0.8</v>
      </c>
      <c r="U191" s="274">
        <f t="shared" si="150"/>
        <v>0.8</v>
      </c>
      <c r="V191" s="274">
        <f t="shared" si="150"/>
        <v>0.8</v>
      </c>
      <c r="W191" s="274">
        <f t="shared" si="150"/>
        <v>0.8</v>
      </c>
      <c r="X191" s="274">
        <f t="shared" si="150"/>
        <v>0.8</v>
      </c>
      <c r="Y191" s="274">
        <f t="shared" si="150"/>
        <v>0.8</v>
      </c>
      <c r="Z191" s="274">
        <f t="shared" si="150"/>
        <v>0.8</v>
      </c>
      <c r="AA191" s="274">
        <f t="shared" si="150"/>
        <v>0.8</v>
      </c>
    </row>
    <row r="192" spans="1:27" ht="15">
      <c r="A192" s="5" t="str">
        <f t="shared" si="109"/>
        <v>naturalGas</v>
      </c>
      <c r="B192" s="5" t="str">
        <f t="shared" si="110"/>
        <v>g22</v>
      </c>
      <c r="C192" s="5">
        <f>VLOOKUP(B192,days!$A:$F,5,0)</f>
        <v>11</v>
      </c>
      <c r="D192" s="274">
        <f>D183</f>
        <v>0.85</v>
      </c>
      <c r="E192" s="274">
        <f t="shared" ref="E192:AA192" si="151">D192</f>
        <v>0.85</v>
      </c>
      <c r="F192" s="274">
        <f t="shared" si="151"/>
        <v>0.85</v>
      </c>
      <c r="G192" s="274">
        <f t="shared" si="151"/>
        <v>0.85</v>
      </c>
      <c r="H192" s="274">
        <f t="shared" si="151"/>
        <v>0.85</v>
      </c>
      <c r="I192" s="274">
        <f t="shared" si="151"/>
        <v>0.85</v>
      </c>
      <c r="J192" s="274">
        <f t="shared" si="151"/>
        <v>0.85</v>
      </c>
      <c r="K192" s="274">
        <f t="shared" si="151"/>
        <v>0.85</v>
      </c>
      <c r="L192" s="274">
        <f t="shared" si="151"/>
        <v>0.85</v>
      </c>
      <c r="M192" s="274">
        <f t="shared" si="151"/>
        <v>0.85</v>
      </c>
      <c r="N192" s="274">
        <f t="shared" si="151"/>
        <v>0.85</v>
      </c>
      <c r="O192" s="274">
        <f t="shared" si="151"/>
        <v>0.85</v>
      </c>
      <c r="P192" s="274">
        <f t="shared" si="151"/>
        <v>0.85</v>
      </c>
      <c r="Q192" s="274">
        <f t="shared" si="151"/>
        <v>0.85</v>
      </c>
      <c r="R192" s="274">
        <f t="shared" si="151"/>
        <v>0.85</v>
      </c>
      <c r="S192" s="274">
        <f t="shared" si="151"/>
        <v>0.85</v>
      </c>
      <c r="T192" s="274">
        <f t="shared" si="151"/>
        <v>0.85</v>
      </c>
      <c r="U192" s="274">
        <f t="shared" si="151"/>
        <v>0.85</v>
      </c>
      <c r="V192" s="274">
        <f t="shared" si="151"/>
        <v>0.85</v>
      </c>
      <c r="W192" s="274">
        <f t="shared" si="151"/>
        <v>0.85</v>
      </c>
      <c r="X192" s="274">
        <f t="shared" si="151"/>
        <v>0.85</v>
      </c>
      <c r="Y192" s="274">
        <f t="shared" si="151"/>
        <v>0.85</v>
      </c>
      <c r="Z192" s="274">
        <f t="shared" si="151"/>
        <v>0.85</v>
      </c>
      <c r="AA192" s="274">
        <f t="shared" si="151"/>
        <v>0.85</v>
      </c>
    </row>
    <row r="193" spans="1:27" ht="15">
      <c r="A193" s="5" t="str">
        <f t="shared" si="109"/>
        <v>bioMass</v>
      </c>
      <c r="B193" s="5" t="str">
        <f t="shared" si="110"/>
        <v>g22</v>
      </c>
      <c r="C193" s="5">
        <f>VLOOKUP(B193,days!$A:$F,5,0)</f>
        <v>11</v>
      </c>
      <c r="D193" s="274">
        <f>D184</f>
        <v>0.83</v>
      </c>
      <c r="E193" s="274">
        <f t="shared" ref="E193:AA193" si="152">D193</f>
        <v>0.83</v>
      </c>
      <c r="F193" s="274">
        <f t="shared" si="152"/>
        <v>0.83</v>
      </c>
      <c r="G193" s="274">
        <f t="shared" si="152"/>
        <v>0.83</v>
      </c>
      <c r="H193" s="274">
        <f t="shared" si="152"/>
        <v>0.83</v>
      </c>
      <c r="I193" s="274">
        <f t="shared" si="152"/>
        <v>0.83</v>
      </c>
      <c r="J193" s="274">
        <f t="shared" si="152"/>
        <v>0.83</v>
      </c>
      <c r="K193" s="274">
        <f t="shared" si="152"/>
        <v>0.83</v>
      </c>
      <c r="L193" s="274">
        <f t="shared" si="152"/>
        <v>0.83</v>
      </c>
      <c r="M193" s="274">
        <f t="shared" si="152"/>
        <v>0.83</v>
      </c>
      <c r="N193" s="274">
        <f t="shared" si="152"/>
        <v>0.83</v>
      </c>
      <c r="O193" s="274">
        <f t="shared" si="152"/>
        <v>0.83</v>
      </c>
      <c r="P193" s="274">
        <f t="shared" si="152"/>
        <v>0.83</v>
      </c>
      <c r="Q193" s="274">
        <f t="shared" si="152"/>
        <v>0.83</v>
      </c>
      <c r="R193" s="274">
        <f t="shared" si="152"/>
        <v>0.83</v>
      </c>
      <c r="S193" s="274">
        <f t="shared" si="152"/>
        <v>0.83</v>
      </c>
      <c r="T193" s="274">
        <f t="shared" si="152"/>
        <v>0.83</v>
      </c>
      <c r="U193" s="274">
        <f t="shared" si="152"/>
        <v>0.83</v>
      </c>
      <c r="V193" s="274">
        <f t="shared" si="152"/>
        <v>0.83</v>
      </c>
      <c r="W193" s="274">
        <f t="shared" si="152"/>
        <v>0.83</v>
      </c>
      <c r="X193" s="274">
        <f t="shared" si="152"/>
        <v>0.83</v>
      </c>
      <c r="Y193" s="274">
        <f t="shared" si="152"/>
        <v>0.83</v>
      </c>
      <c r="Z193" s="274">
        <f t="shared" si="152"/>
        <v>0.83</v>
      </c>
      <c r="AA193" s="274">
        <f t="shared" si="152"/>
        <v>0.83</v>
      </c>
    </row>
    <row r="194" spans="1:27" ht="15">
      <c r="A194" s="5" t="str">
        <f t="shared" si="109"/>
        <v>geoThermal</v>
      </c>
      <c r="B194" s="5" t="str">
        <f t="shared" si="110"/>
        <v>g22</v>
      </c>
      <c r="C194" s="5">
        <f>VLOOKUP(B194,days!$A:$F,5,0)</f>
        <v>11</v>
      </c>
      <c r="D194" s="274">
        <f>D185</f>
        <v>0.9</v>
      </c>
      <c r="E194" s="274">
        <f t="shared" ref="E194:AA194" si="153">D194</f>
        <v>0.9</v>
      </c>
      <c r="F194" s="274">
        <f t="shared" si="153"/>
        <v>0.9</v>
      </c>
      <c r="G194" s="274">
        <f t="shared" si="153"/>
        <v>0.9</v>
      </c>
      <c r="H194" s="274">
        <f t="shared" si="153"/>
        <v>0.9</v>
      </c>
      <c r="I194" s="274">
        <f t="shared" si="153"/>
        <v>0.9</v>
      </c>
      <c r="J194" s="274">
        <f t="shared" si="153"/>
        <v>0.9</v>
      </c>
      <c r="K194" s="274">
        <f t="shared" si="153"/>
        <v>0.9</v>
      </c>
      <c r="L194" s="274">
        <f t="shared" si="153"/>
        <v>0.9</v>
      </c>
      <c r="M194" s="274">
        <f t="shared" si="153"/>
        <v>0.9</v>
      </c>
      <c r="N194" s="274">
        <f t="shared" si="153"/>
        <v>0.9</v>
      </c>
      <c r="O194" s="274">
        <f t="shared" si="153"/>
        <v>0.9</v>
      </c>
      <c r="P194" s="274">
        <f t="shared" si="153"/>
        <v>0.9</v>
      </c>
      <c r="Q194" s="274">
        <f t="shared" si="153"/>
        <v>0.9</v>
      </c>
      <c r="R194" s="274">
        <f t="shared" si="153"/>
        <v>0.9</v>
      </c>
      <c r="S194" s="274">
        <f t="shared" si="153"/>
        <v>0.9</v>
      </c>
      <c r="T194" s="274">
        <f t="shared" si="153"/>
        <v>0.9</v>
      </c>
      <c r="U194" s="274">
        <f t="shared" si="153"/>
        <v>0.9</v>
      </c>
      <c r="V194" s="274">
        <f t="shared" si="153"/>
        <v>0.9</v>
      </c>
      <c r="W194" s="274">
        <f t="shared" si="153"/>
        <v>0.9</v>
      </c>
      <c r="X194" s="274">
        <f t="shared" si="153"/>
        <v>0.9</v>
      </c>
      <c r="Y194" s="274">
        <f t="shared" si="153"/>
        <v>0.9</v>
      </c>
      <c r="Z194" s="274">
        <f t="shared" si="153"/>
        <v>0.9</v>
      </c>
      <c r="AA194" s="274">
        <f t="shared" si="153"/>
        <v>0.9</v>
      </c>
    </row>
    <row r="195" spans="1:27" ht="15">
      <c r="A195" s="5" t="str">
        <f t="shared" si="109"/>
        <v>hydroRiver</v>
      </c>
      <c r="B195" s="5" t="str">
        <f t="shared" si="110"/>
        <v>g22</v>
      </c>
      <c r="C195" s="5">
        <f>VLOOKUP(B195,days!$A:$F,5,0)</f>
        <v>11</v>
      </c>
      <c r="D195" s="274">
        <f>VLOOKUP($C195,hydro_!F$2:H$13,2,0)</f>
        <v>0.15</v>
      </c>
      <c r="E195" s="274">
        <f>D195</f>
        <v>0.15</v>
      </c>
      <c r="F195" s="274">
        <f t="shared" ref="F195:AA195" si="154">E195</f>
        <v>0.15</v>
      </c>
      <c r="G195" s="274">
        <f t="shared" si="154"/>
        <v>0.15</v>
      </c>
      <c r="H195" s="274">
        <f t="shared" si="154"/>
        <v>0.15</v>
      </c>
      <c r="I195" s="274">
        <f t="shared" si="154"/>
        <v>0.15</v>
      </c>
      <c r="J195" s="274">
        <f t="shared" si="154"/>
        <v>0.15</v>
      </c>
      <c r="K195" s="274">
        <f t="shared" si="154"/>
        <v>0.15</v>
      </c>
      <c r="L195" s="274">
        <f t="shared" si="154"/>
        <v>0.15</v>
      </c>
      <c r="M195" s="274">
        <f t="shared" si="154"/>
        <v>0.15</v>
      </c>
      <c r="N195" s="274">
        <f t="shared" si="154"/>
        <v>0.15</v>
      </c>
      <c r="O195" s="274">
        <f t="shared" si="154"/>
        <v>0.15</v>
      </c>
      <c r="P195" s="274">
        <f t="shared" si="154"/>
        <v>0.15</v>
      </c>
      <c r="Q195" s="274">
        <f t="shared" si="154"/>
        <v>0.15</v>
      </c>
      <c r="R195" s="274">
        <f t="shared" si="154"/>
        <v>0.15</v>
      </c>
      <c r="S195" s="274">
        <f t="shared" si="154"/>
        <v>0.15</v>
      </c>
      <c r="T195" s="274">
        <f t="shared" si="154"/>
        <v>0.15</v>
      </c>
      <c r="U195" s="274">
        <f t="shared" si="154"/>
        <v>0.15</v>
      </c>
      <c r="V195" s="274">
        <f t="shared" si="154"/>
        <v>0.15</v>
      </c>
      <c r="W195" s="274">
        <f t="shared" si="154"/>
        <v>0.15</v>
      </c>
      <c r="X195" s="274">
        <f t="shared" si="154"/>
        <v>0.15</v>
      </c>
      <c r="Y195" s="274">
        <f t="shared" si="154"/>
        <v>0.15</v>
      </c>
      <c r="Z195" s="274">
        <f t="shared" si="154"/>
        <v>0.15</v>
      </c>
      <c r="AA195" s="274">
        <f t="shared" si="154"/>
        <v>0.15</v>
      </c>
    </row>
    <row r="196" spans="1:27" ht="15">
      <c r="A196" s="5" t="str">
        <f t="shared" si="109"/>
        <v>hydroDam</v>
      </c>
      <c r="B196" s="5" t="str">
        <f t="shared" si="110"/>
        <v>g22</v>
      </c>
      <c r="C196" s="5">
        <f>VLOOKUP(B196,days!$A:$F,5,0)</f>
        <v>11</v>
      </c>
      <c r="D196" s="274">
        <f>VLOOKUP($C196,hydro_!F$2:H$13,3,0)</f>
        <v>0.2</v>
      </c>
      <c r="E196" s="274">
        <f>D196</f>
        <v>0.2</v>
      </c>
      <c r="F196" s="274">
        <f t="shared" ref="F196:AA196" si="155">E196</f>
        <v>0.2</v>
      </c>
      <c r="G196" s="274">
        <f t="shared" si="155"/>
        <v>0.2</v>
      </c>
      <c r="H196" s="274">
        <f t="shared" si="155"/>
        <v>0.2</v>
      </c>
      <c r="I196" s="274">
        <f t="shared" si="155"/>
        <v>0.2</v>
      </c>
      <c r="J196" s="274">
        <f t="shared" si="155"/>
        <v>0.2</v>
      </c>
      <c r="K196" s="274">
        <f t="shared" si="155"/>
        <v>0.2</v>
      </c>
      <c r="L196" s="274">
        <f t="shared" si="155"/>
        <v>0.2</v>
      </c>
      <c r="M196" s="274">
        <f t="shared" si="155"/>
        <v>0.2</v>
      </c>
      <c r="N196" s="274">
        <f t="shared" si="155"/>
        <v>0.2</v>
      </c>
      <c r="O196" s="274">
        <f t="shared" si="155"/>
        <v>0.2</v>
      </c>
      <c r="P196" s="274">
        <f t="shared" si="155"/>
        <v>0.2</v>
      </c>
      <c r="Q196" s="274">
        <f t="shared" si="155"/>
        <v>0.2</v>
      </c>
      <c r="R196" s="274">
        <f t="shared" si="155"/>
        <v>0.2</v>
      </c>
      <c r="S196" s="274">
        <f t="shared" si="155"/>
        <v>0.2</v>
      </c>
      <c r="T196" s="274">
        <f t="shared" si="155"/>
        <v>0.2</v>
      </c>
      <c r="U196" s="274">
        <f t="shared" si="155"/>
        <v>0.2</v>
      </c>
      <c r="V196" s="274">
        <f t="shared" si="155"/>
        <v>0.2</v>
      </c>
      <c r="W196" s="274">
        <f t="shared" si="155"/>
        <v>0.2</v>
      </c>
      <c r="X196" s="274">
        <f t="shared" si="155"/>
        <v>0.2</v>
      </c>
      <c r="Y196" s="274">
        <f t="shared" si="155"/>
        <v>0.2</v>
      </c>
      <c r="Z196" s="274">
        <f t="shared" si="155"/>
        <v>0.2</v>
      </c>
      <c r="AA196" s="274">
        <f t="shared" si="155"/>
        <v>0.2</v>
      </c>
    </row>
    <row r="197" spans="1:27" ht="15">
      <c r="A197" s="5" t="str">
        <f t="shared" si="109"/>
        <v>wind</v>
      </c>
      <c r="B197" s="5" t="str">
        <f t="shared" si="110"/>
        <v>g22</v>
      </c>
      <c r="C197" s="5">
        <f>VLOOKUP(B197,days!$A:$F,5,0)</f>
        <v>11</v>
      </c>
      <c r="D197" s="274">
        <f>VLOOKUP($C197,wind_!$E$2:$AC$13,MID(D$1,2,LEN(D$1)-1)+2,0)</f>
        <v>0.44992863578680103</v>
      </c>
      <c r="E197" s="274">
        <f>VLOOKUP($C197,wind_!$E$2:$AC$13,MID(E$1,2,LEN(E$1)-1)+2,0)</f>
        <v>0.44344852317899436</v>
      </c>
      <c r="F197" s="274">
        <f>VLOOKUP($C197,wind_!$E$2:$AC$13,MID(F$1,2,LEN(F$1)-1)+2,0)</f>
        <v>0.44086982635003952</v>
      </c>
      <c r="G197" s="274">
        <f>VLOOKUP($C197,wind_!$E$2:$AC$13,MID(G$1,2,LEN(G$1)-1)+2,0)</f>
        <v>0.43497876501156379</v>
      </c>
      <c r="H197" s="274">
        <f>VLOOKUP($C197,wind_!$E$2:$AC$13,MID(H$1,2,LEN(H$1)-1)+2,0)</f>
        <v>0.43067480504673938</v>
      </c>
      <c r="I197" s="274">
        <f>VLOOKUP($C197,wind_!$E$2:$AC$13,MID(I$1,2,LEN(I$1)-1)+2,0)</f>
        <v>0.43067002860646664</v>
      </c>
      <c r="J197" s="274">
        <f>VLOOKUP($C197,wind_!$E$2:$AC$13,MID(J$1,2,LEN(J$1)-1)+2,0)</f>
        <v>0.43054745482162549</v>
      </c>
      <c r="K197" s="274">
        <f>VLOOKUP($C197,wind_!$E$2:$AC$13,MID(K$1,2,LEN(K$1)-1)+2,0)</f>
        <v>0.43179833352795882</v>
      </c>
      <c r="L197" s="274">
        <f>VLOOKUP($C197,wind_!$E$2:$AC$13,MID(L$1,2,LEN(L$1)-1)+2,0)</f>
        <v>0.43711589930123573</v>
      </c>
      <c r="M197" s="274">
        <f>VLOOKUP($C197,wind_!$E$2:$AC$13,MID(M$1,2,LEN(M$1)-1)+2,0)</f>
        <v>0.43584517254917376</v>
      </c>
      <c r="N197" s="274">
        <f>VLOOKUP($C197,wind_!$E$2:$AC$13,MID(N$1,2,LEN(N$1)-1)+2,0)</f>
        <v>0.43550523845867062</v>
      </c>
      <c r="O197" s="274">
        <f>VLOOKUP($C197,wind_!$E$2:$AC$13,MID(O$1,2,LEN(O$1)-1)+2,0)</f>
        <v>0.43695947088229825</v>
      </c>
      <c r="P197" s="274">
        <f>VLOOKUP($C197,wind_!$E$2:$AC$13,MID(P$1,2,LEN(P$1)-1)+2,0)</f>
        <v>0.44784759239709043</v>
      </c>
      <c r="Q197" s="274">
        <f>VLOOKUP($C197,wind_!$E$2:$AC$13,MID(Q$1,2,LEN(Q$1)-1)+2,0)</f>
        <v>0.45714938709611302</v>
      </c>
      <c r="R197" s="274">
        <f>VLOOKUP($C197,wind_!$E$2:$AC$13,MID(R$1,2,LEN(R$1)-1)+2,0)</f>
        <v>0.45335460211902895</v>
      </c>
      <c r="S197" s="274">
        <f>VLOOKUP($C197,wind_!$E$2:$AC$13,MID(S$1,2,LEN(S$1)-1)+2,0)</f>
        <v>0.4450051586092833</v>
      </c>
      <c r="T197" s="274">
        <f>VLOOKUP($C197,wind_!$E$2:$AC$13,MID(T$1,2,LEN(T$1)-1)+2,0)</f>
        <v>0.4344185982965858</v>
      </c>
      <c r="U197" s="274">
        <f>VLOOKUP($C197,wind_!$E$2:$AC$13,MID(U$1,2,LEN(U$1)-1)+2,0)</f>
        <v>0.43274716693352161</v>
      </c>
      <c r="V197" s="274">
        <f>VLOOKUP($C197,wind_!$E$2:$AC$13,MID(V$1,2,LEN(V$1)-1)+2,0)</f>
        <v>0.44510452793090671</v>
      </c>
      <c r="W197" s="274">
        <f>VLOOKUP($C197,wind_!$E$2:$AC$13,MID(W$1,2,LEN(W$1)-1)+2,0)</f>
        <v>0.45218621382713825</v>
      </c>
      <c r="X197" s="274">
        <f>VLOOKUP($C197,wind_!$E$2:$AC$13,MID(X$1,2,LEN(X$1)-1)+2,0)</f>
        <v>0.45742793747446037</v>
      </c>
      <c r="Y197" s="274">
        <f>VLOOKUP($C197,wind_!$E$2:$AC$13,MID(Y$1,2,LEN(Y$1)-1)+2,0)</f>
        <v>0.45811271118871988</v>
      </c>
      <c r="Z197" s="274">
        <f>VLOOKUP($C197,wind_!$E$2:$AC$13,MID(Z$1,2,LEN(Z$1)-1)+2,0)</f>
        <v>0.45747389457546439</v>
      </c>
      <c r="AA197" s="274">
        <f>VLOOKUP($C197,wind_!$E$2:$AC$13,MID(AA$1,2,LEN(AA$1)-1)+2,0)</f>
        <v>0.45631964196492203</v>
      </c>
    </row>
    <row r="198" spans="1:27" ht="15">
      <c r="A198" s="5" t="str">
        <f t="shared" si="109"/>
        <v>solar</v>
      </c>
      <c r="B198" s="5" t="str">
        <f t="shared" si="110"/>
        <v>g22</v>
      </c>
      <c r="C198" s="5">
        <f>VLOOKUP(B198,days!$A:$F,5,0)</f>
        <v>11</v>
      </c>
      <c r="D198" s="274">
        <f>VLOOKUP($C198,solar_!$E$2:$AC$13,MID(D$1,2,LEN(D$1)-1)+2,0)</f>
        <v>0</v>
      </c>
      <c r="E198" s="274">
        <f>VLOOKUP($C198,solar_!$E$2:$AC$13,MID(E$1,2,LEN(E$1)-1)+2,0)</f>
        <v>0</v>
      </c>
      <c r="F198" s="274">
        <f>VLOOKUP($C198,solar_!$E$2:$AC$13,MID(F$1,2,LEN(F$1)-1)+2,0)</f>
        <v>0</v>
      </c>
      <c r="G198" s="274">
        <f>VLOOKUP($C198,solar_!$E$2:$AC$13,MID(G$1,2,LEN(G$1)-1)+2,0)</f>
        <v>0</v>
      </c>
      <c r="H198" s="274">
        <f>VLOOKUP($C198,solar_!$E$2:$AC$13,MID(H$1,2,LEN(H$1)-1)+2,0)</f>
        <v>0</v>
      </c>
      <c r="I198" s="274">
        <f>VLOOKUP($C198,solar_!$E$2:$AC$13,MID(I$1,2,LEN(I$1)-1)+2,0)</f>
        <v>7.3828357672969027E-5</v>
      </c>
      <c r="J198" s="274">
        <f>VLOOKUP($C198,solar_!$E$2:$AC$13,MID(J$1,2,LEN(J$1)-1)+2,0)</f>
        <v>2.7960727052450582E-3</v>
      </c>
      <c r="K198" s="274">
        <f>VLOOKUP($C198,solar_!$E$2:$AC$13,MID(K$1,2,LEN(K$1)-1)+2,0)</f>
        <v>3.0949286431203937E-2</v>
      </c>
      <c r="L198" s="274">
        <f>VLOOKUP($C198,solar_!$E$2:$AC$13,MID(L$1,2,LEN(L$1)-1)+2,0)</f>
        <v>0.19954942964423494</v>
      </c>
      <c r="M198" s="274">
        <f>VLOOKUP($C198,solar_!$E$2:$AC$13,MID(M$1,2,LEN(M$1)-1)+2,0)</f>
        <v>0.41301244812176813</v>
      </c>
      <c r="N198" s="274">
        <f>VLOOKUP($C198,solar_!$E$2:$AC$13,MID(N$1,2,LEN(N$1)-1)+2,0)</f>
        <v>0.49154795140178437</v>
      </c>
      <c r="O198" s="274">
        <f>VLOOKUP($C198,solar_!$E$2:$AC$13,MID(O$1,2,LEN(O$1)-1)+2,0)</f>
        <v>0.51298811401508881</v>
      </c>
      <c r="P198" s="274">
        <f>VLOOKUP($C198,solar_!$E$2:$AC$13,MID(P$1,2,LEN(P$1)-1)+2,0)</f>
        <v>0.50998011787125797</v>
      </c>
      <c r="Q198" s="274">
        <f>VLOOKUP($C198,solar_!$E$2:$AC$13,MID(Q$1,2,LEN(Q$1)-1)+2,0)</f>
        <v>0.49850819427675352</v>
      </c>
      <c r="R198" s="274">
        <f>VLOOKUP($C198,solar_!$E$2:$AC$13,MID(R$1,2,LEN(R$1)-1)+2,0)</f>
        <v>0.46411765993821968</v>
      </c>
      <c r="S198" s="274">
        <f>VLOOKUP($C198,solar_!$E$2:$AC$13,MID(S$1,2,LEN(S$1)-1)+2,0)</f>
        <v>0.37170900883611468</v>
      </c>
      <c r="T198" s="274">
        <f>VLOOKUP($C198,solar_!$E$2:$AC$13,MID(T$1,2,LEN(T$1)-1)+2,0)</f>
        <v>0.15013098419066806</v>
      </c>
      <c r="U198" s="274">
        <f>VLOOKUP($C198,solar_!$E$2:$AC$13,MID(U$1,2,LEN(U$1)-1)+2,0)</f>
        <v>1.0682853631604799E-2</v>
      </c>
      <c r="V198" s="274">
        <f>VLOOKUP($C198,solar_!$E$2:$AC$13,MID(V$1,2,LEN(V$1)-1)+2,0)</f>
        <v>5.7369806599377221E-5</v>
      </c>
      <c r="W198" s="274">
        <f>VLOOKUP($C198,solar_!$E$2:$AC$13,MID(W$1,2,LEN(W$1)-1)+2,0)</f>
        <v>5.7996799021228357E-6</v>
      </c>
      <c r="X198" s="274">
        <f>VLOOKUP($C198,solar_!$E$2:$AC$13,MID(X$1,2,LEN(X$1)-1)+2,0)</f>
        <v>0</v>
      </c>
      <c r="Y198" s="274">
        <f>VLOOKUP($C198,solar_!$E$2:$AC$13,MID(Y$1,2,LEN(Y$1)-1)+2,0)</f>
        <v>0</v>
      </c>
      <c r="Z198" s="274">
        <f>VLOOKUP($C198,solar_!$E$2:$AC$13,MID(Z$1,2,LEN(Z$1)-1)+2,0)</f>
        <v>0</v>
      </c>
      <c r="AA198" s="274">
        <f>VLOOKUP($C198,solar_!$E$2:$AC$13,MID(AA$1,2,LEN(AA$1)-1)+2,0)</f>
        <v>0</v>
      </c>
    </row>
    <row r="199" spans="1:27" ht="15">
      <c r="A199" s="5" t="str">
        <f t="shared" si="109"/>
        <v>nuclear</v>
      </c>
      <c r="B199" s="5" t="str">
        <f t="shared" si="110"/>
        <v>g22</v>
      </c>
      <c r="C199" s="5">
        <f>VLOOKUP(B199,days!$A:$F,5,0)</f>
        <v>11</v>
      </c>
      <c r="D199" s="274">
        <f>D190</f>
        <v>0.9</v>
      </c>
      <c r="E199" s="274">
        <f>D199</f>
        <v>0.9</v>
      </c>
      <c r="F199" s="274">
        <f t="shared" ref="F199:AA199" si="156">E199</f>
        <v>0.9</v>
      </c>
      <c r="G199" s="274">
        <f t="shared" si="156"/>
        <v>0.9</v>
      </c>
      <c r="H199" s="274">
        <f t="shared" si="156"/>
        <v>0.9</v>
      </c>
      <c r="I199" s="274">
        <f t="shared" si="156"/>
        <v>0.9</v>
      </c>
      <c r="J199" s="274">
        <f t="shared" si="156"/>
        <v>0.9</v>
      </c>
      <c r="K199" s="274">
        <f t="shared" si="156"/>
        <v>0.9</v>
      </c>
      <c r="L199" s="274">
        <f t="shared" si="156"/>
        <v>0.9</v>
      </c>
      <c r="M199" s="274">
        <f t="shared" si="156"/>
        <v>0.9</v>
      </c>
      <c r="N199" s="274">
        <f t="shared" si="156"/>
        <v>0.9</v>
      </c>
      <c r="O199" s="274">
        <f t="shared" si="156"/>
        <v>0.9</v>
      </c>
      <c r="P199" s="274">
        <f t="shared" si="156"/>
        <v>0.9</v>
      </c>
      <c r="Q199" s="274">
        <f t="shared" si="156"/>
        <v>0.9</v>
      </c>
      <c r="R199" s="274">
        <f t="shared" si="156"/>
        <v>0.9</v>
      </c>
      <c r="S199" s="274">
        <f t="shared" si="156"/>
        <v>0.9</v>
      </c>
      <c r="T199" s="274">
        <f t="shared" si="156"/>
        <v>0.9</v>
      </c>
      <c r="U199" s="274">
        <f t="shared" si="156"/>
        <v>0.9</v>
      </c>
      <c r="V199" s="274">
        <f t="shared" si="156"/>
        <v>0.9</v>
      </c>
      <c r="W199" s="274">
        <f t="shared" si="156"/>
        <v>0.9</v>
      </c>
      <c r="X199" s="274">
        <f t="shared" si="156"/>
        <v>0.9</v>
      </c>
      <c r="Y199" s="274">
        <f t="shared" si="156"/>
        <v>0.9</v>
      </c>
      <c r="Z199" s="274">
        <f t="shared" si="156"/>
        <v>0.9</v>
      </c>
      <c r="AA199" s="274">
        <f t="shared" si="156"/>
        <v>0.9</v>
      </c>
    </row>
    <row r="200" spans="1:27" ht="15">
      <c r="A200" s="5" t="str">
        <f t="shared" si="109"/>
        <v>coal</v>
      </c>
      <c r="B200" s="5" t="str">
        <f t="shared" si="110"/>
        <v>g23</v>
      </c>
      <c r="C200" s="5">
        <f>VLOOKUP(B200,days!$A:$F,5,0)</f>
        <v>12</v>
      </c>
      <c r="D200" s="274">
        <f>D191</f>
        <v>0.8</v>
      </c>
      <c r="E200" s="274">
        <f>D200</f>
        <v>0.8</v>
      </c>
      <c r="F200" s="274">
        <f t="shared" ref="F200:AA200" si="157">E200</f>
        <v>0.8</v>
      </c>
      <c r="G200" s="274">
        <f t="shared" si="157"/>
        <v>0.8</v>
      </c>
      <c r="H200" s="274">
        <f t="shared" si="157"/>
        <v>0.8</v>
      </c>
      <c r="I200" s="274">
        <f t="shared" si="157"/>
        <v>0.8</v>
      </c>
      <c r="J200" s="274">
        <f t="shared" si="157"/>
        <v>0.8</v>
      </c>
      <c r="K200" s="274">
        <f t="shared" si="157"/>
        <v>0.8</v>
      </c>
      <c r="L200" s="274">
        <f t="shared" si="157"/>
        <v>0.8</v>
      </c>
      <c r="M200" s="274">
        <f t="shared" si="157"/>
        <v>0.8</v>
      </c>
      <c r="N200" s="274">
        <f t="shared" si="157"/>
        <v>0.8</v>
      </c>
      <c r="O200" s="274">
        <f t="shared" si="157"/>
        <v>0.8</v>
      </c>
      <c r="P200" s="274">
        <f t="shared" si="157"/>
        <v>0.8</v>
      </c>
      <c r="Q200" s="274">
        <f t="shared" si="157"/>
        <v>0.8</v>
      </c>
      <c r="R200" s="274">
        <f t="shared" si="157"/>
        <v>0.8</v>
      </c>
      <c r="S200" s="274">
        <f t="shared" si="157"/>
        <v>0.8</v>
      </c>
      <c r="T200" s="274">
        <f t="shared" si="157"/>
        <v>0.8</v>
      </c>
      <c r="U200" s="274">
        <f t="shared" si="157"/>
        <v>0.8</v>
      </c>
      <c r="V200" s="274">
        <f t="shared" si="157"/>
        <v>0.8</v>
      </c>
      <c r="W200" s="274">
        <f t="shared" si="157"/>
        <v>0.8</v>
      </c>
      <c r="X200" s="274">
        <f t="shared" si="157"/>
        <v>0.8</v>
      </c>
      <c r="Y200" s="274">
        <f t="shared" si="157"/>
        <v>0.8</v>
      </c>
      <c r="Z200" s="274">
        <f t="shared" si="157"/>
        <v>0.8</v>
      </c>
      <c r="AA200" s="274">
        <f t="shared" si="157"/>
        <v>0.8</v>
      </c>
    </row>
    <row r="201" spans="1:27" ht="15">
      <c r="A201" s="5" t="str">
        <f t="shared" si="109"/>
        <v>naturalGas</v>
      </c>
      <c r="B201" s="5" t="str">
        <f t="shared" si="110"/>
        <v>g23</v>
      </c>
      <c r="C201" s="5">
        <f>VLOOKUP(B201,days!$A:$F,5,0)</f>
        <v>12</v>
      </c>
      <c r="D201" s="274">
        <f>D192</f>
        <v>0.85</v>
      </c>
      <c r="E201" s="274">
        <f t="shared" ref="E201:AA201" si="158">D201</f>
        <v>0.85</v>
      </c>
      <c r="F201" s="274">
        <f t="shared" si="158"/>
        <v>0.85</v>
      </c>
      <c r="G201" s="274">
        <f t="shared" si="158"/>
        <v>0.85</v>
      </c>
      <c r="H201" s="274">
        <f t="shared" si="158"/>
        <v>0.85</v>
      </c>
      <c r="I201" s="274">
        <f t="shared" si="158"/>
        <v>0.85</v>
      </c>
      <c r="J201" s="274">
        <f t="shared" si="158"/>
        <v>0.85</v>
      </c>
      <c r="K201" s="274">
        <f t="shared" si="158"/>
        <v>0.85</v>
      </c>
      <c r="L201" s="274">
        <f t="shared" si="158"/>
        <v>0.85</v>
      </c>
      <c r="M201" s="274">
        <f t="shared" si="158"/>
        <v>0.85</v>
      </c>
      <c r="N201" s="274">
        <f t="shared" si="158"/>
        <v>0.85</v>
      </c>
      <c r="O201" s="274">
        <f t="shared" si="158"/>
        <v>0.85</v>
      </c>
      <c r="P201" s="274">
        <f t="shared" si="158"/>
        <v>0.85</v>
      </c>
      <c r="Q201" s="274">
        <f t="shared" si="158"/>
        <v>0.85</v>
      </c>
      <c r="R201" s="274">
        <f t="shared" si="158"/>
        <v>0.85</v>
      </c>
      <c r="S201" s="274">
        <f t="shared" si="158"/>
        <v>0.85</v>
      </c>
      <c r="T201" s="274">
        <f t="shared" si="158"/>
        <v>0.85</v>
      </c>
      <c r="U201" s="274">
        <f t="shared" si="158"/>
        <v>0.85</v>
      </c>
      <c r="V201" s="274">
        <f t="shared" si="158"/>
        <v>0.85</v>
      </c>
      <c r="W201" s="274">
        <f t="shared" si="158"/>
        <v>0.85</v>
      </c>
      <c r="X201" s="274">
        <f t="shared" si="158"/>
        <v>0.85</v>
      </c>
      <c r="Y201" s="274">
        <f t="shared" si="158"/>
        <v>0.85</v>
      </c>
      <c r="Z201" s="274">
        <f t="shared" si="158"/>
        <v>0.85</v>
      </c>
      <c r="AA201" s="274">
        <f t="shared" si="158"/>
        <v>0.85</v>
      </c>
    </row>
    <row r="202" spans="1:27" ht="15">
      <c r="A202" s="5" t="str">
        <f t="shared" si="109"/>
        <v>bioMass</v>
      </c>
      <c r="B202" s="5" t="str">
        <f t="shared" si="110"/>
        <v>g23</v>
      </c>
      <c r="C202" s="5">
        <f>VLOOKUP(B202,days!$A:$F,5,0)</f>
        <v>12</v>
      </c>
      <c r="D202" s="274">
        <f>D193</f>
        <v>0.83</v>
      </c>
      <c r="E202" s="274">
        <f t="shared" ref="E202:AA202" si="159">D202</f>
        <v>0.83</v>
      </c>
      <c r="F202" s="274">
        <f t="shared" si="159"/>
        <v>0.83</v>
      </c>
      <c r="G202" s="274">
        <f t="shared" si="159"/>
        <v>0.83</v>
      </c>
      <c r="H202" s="274">
        <f t="shared" si="159"/>
        <v>0.83</v>
      </c>
      <c r="I202" s="274">
        <f t="shared" si="159"/>
        <v>0.83</v>
      </c>
      <c r="J202" s="274">
        <f t="shared" si="159"/>
        <v>0.83</v>
      </c>
      <c r="K202" s="274">
        <f t="shared" si="159"/>
        <v>0.83</v>
      </c>
      <c r="L202" s="274">
        <f t="shared" si="159"/>
        <v>0.83</v>
      </c>
      <c r="M202" s="274">
        <f t="shared" si="159"/>
        <v>0.83</v>
      </c>
      <c r="N202" s="274">
        <f t="shared" si="159"/>
        <v>0.83</v>
      </c>
      <c r="O202" s="274">
        <f t="shared" si="159"/>
        <v>0.83</v>
      </c>
      <c r="P202" s="274">
        <f t="shared" si="159"/>
        <v>0.83</v>
      </c>
      <c r="Q202" s="274">
        <f t="shared" si="159"/>
        <v>0.83</v>
      </c>
      <c r="R202" s="274">
        <f t="shared" si="159"/>
        <v>0.83</v>
      </c>
      <c r="S202" s="274">
        <f t="shared" si="159"/>
        <v>0.83</v>
      </c>
      <c r="T202" s="274">
        <f t="shared" si="159"/>
        <v>0.83</v>
      </c>
      <c r="U202" s="274">
        <f t="shared" si="159"/>
        <v>0.83</v>
      </c>
      <c r="V202" s="274">
        <f t="shared" si="159"/>
        <v>0.83</v>
      </c>
      <c r="W202" s="274">
        <f t="shared" si="159"/>
        <v>0.83</v>
      </c>
      <c r="X202" s="274">
        <f t="shared" si="159"/>
        <v>0.83</v>
      </c>
      <c r="Y202" s="274">
        <f t="shared" si="159"/>
        <v>0.83</v>
      </c>
      <c r="Z202" s="274">
        <f t="shared" si="159"/>
        <v>0.83</v>
      </c>
      <c r="AA202" s="274">
        <f t="shared" si="159"/>
        <v>0.83</v>
      </c>
    </row>
    <row r="203" spans="1:27" ht="15">
      <c r="A203" s="5" t="str">
        <f t="shared" si="109"/>
        <v>geoThermal</v>
      </c>
      <c r="B203" s="5" t="str">
        <f t="shared" si="110"/>
        <v>g23</v>
      </c>
      <c r="C203" s="5">
        <f>VLOOKUP(B203,days!$A:$F,5,0)</f>
        <v>12</v>
      </c>
      <c r="D203" s="274">
        <f>D194</f>
        <v>0.9</v>
      </c>
      <c r="E203" s="274">
        <f t="shared" ref="E203:AA203" si="160">D203</f>
        <v>0.9</v>
      </c>
      <c r="F203" s="274">
        <f t="shared" si="160"/>
        <v>0.9</v>
      </c>
      <c r="G203" s="274">
        <f t="shared" si="160"/>
        <v>0.9</v>
      </c>
      <c r="H203" s="274">
        <f t="shared" si="160"/>
        <v>0.9</v>
      </c>
      <c r="I203" s="274">
        <f t="shared" si="160"/>
        <v>0.9</v>
      </c>
      <c r="J203" s="274">
        <f t="shared" si="160"/>
        <v>0.9</v>
      </c>
      <c r="K203" s="274">
        <f t="shared" si="160"/>
        <v>0.9</v>
      </c>
      <c r="L203" s="274">
        <f t="shared" si="160"/>
        <v>0.9</v>
      </c>
      <c r="M203" s="274">
        <f t="shared" si="160"/>
        <v>0.9</v>
      </c>
      <c r="N203" s="274">
        <f t="shared" si="160"/>
        <v>0.9</v>
      </c>
      <c r="O203" s="274">
        <f t="shared" si="160"/>
        <v>0.9</v>
      </c>
      <c r="P203" s="274">
        <f t="shared" si="160"/>
        <v>0.9</v>
      </c>
      <c r="Q203" s="274">
        <f t="shared" si="160"/>
        <v>0.9</v>
      </c>
      <c r="R203" s="274">
        <f t="shared" si="160"/>
        <v>0.9</v>
      </c>
      <c r="S203" s="274">
        <f t="shared" si="160"/>
        <v>0.9</v>
      </c>
      <c r="T203" s="274">
        <f t="shared" si="160"/>
        <v>0.9</v>
      </c>
      <c r="U203" s="274">
        <f t="shared" si="160"/>
        <v>0.9</v>
      </c>
      <c r="V203" s="274">
        <f t="shared" si="160"/>
        <v>0.9</v>
      </c>
      <c r="W203" s="274">
        <f t="shared" si="160"/>
        <v>0.9</v>
      </c>
      <c r="X203" s="274">
        <f t="shared" si="160"/>
        <v>0.9</v>
      </c>
      <c r="Y203" s="274">
        <f t="shared" si="160"/>
        <v>0.9</v>
      </c>
      <c r="Z203" s="274">
        <f t="shared" si="160"/>
        <v>0.9</v>
      </c>
      <c r="AA203" s="274">
        <f t="shared" si="160"/>
        <v>0.9</v>
      </c>
    </row>
    <row r="204" spans="1:27" ht="15">
      <c r="A204" s="5" t="str">
        <f t="shared" ref="A204:A209" si="161">A195</f>
        <v>hydroRiver</v>
      </c>
      <c r="B204" s="5" t="str">
        <f t="shared" ref="B204:B217" si="162">CONCATENATE("g",MID(B195,2,LEN(B195)-1)+1)</f>
        <v>g23</v>
      </c>
      <c r="C204" s="5">
        <f>VLOOKUP(B204,days!$A:$F,5,0)</f>
        <v>12</v>
      </c>
      <c r="D204" s="274">
        <f>VLOOKUP($C204,hydro_!F$2:H$13,2,0)</f>
        <v>0.2</v>
      </c>
      <c r="E204" s="274">
        <f>D204</f>
        <v>0.2</v>
      </c>
      <c r="F204" s="274">
        <f t="shared" ref="F204:AA204" si="163">E204</f>
        <v>0.2</v>
      </c>
      <c r="G204" s="274">
        <f t="shared" si="163"/>
        <v>0.2</v>
      </c>
      <c r="H204" s="274">
        <f t="shared" si="163"/>
        <v>0.2</v>
      </c>
      <c r="I204" s="274">
        <f t="shared" si="163"/>
        <v>0.2</v>
      </c>
      <c r="J204" s="274">
        <f t="shared" si="163"/>
        <v>0.2</v>
      </c>
      <c r="K204" s="274">
        <f t="shared" si="163"/>
        <v>0.2</v>
      </c>
      <c r="L204" s="274">
        <f t="shared" si="163"/>
        <v>0.2</v>
      </c>
      <c r="M204" s="274">
        <f t="shared" si="163"/>
        <v>0.2</v>
      </c>
      <c r="N204" s="274">
        <f t="shared" si="163"/>
        <v>0.2</v>
      </c>
      <c r="O204" s="274">
        <f t="shared" si="163"/>
        <v>0.2</v>
      </c>
      <c r="P204" s="274">
        <f t="shared" si="163"/>
        <v>0.2</v>
      </c>
      <c r="Q204" s="274">
        <f t="shared" si="163"/>
        <v>0.2</v>
      </c>
      <c r="R204" s="274">
        <f t="shared" si="163"/>
        <v>0.2</v>
      </c>
      <c r="S204" s="274">
        <f t="shared" si="163"/>
        <v>0.2</v>
      </c>
      <c r="T204" s="274">
        <f t="shared" si="163"/>
        <v>0.2</v>
      </c>
      <c r="U204" s="274">
        <f t="shared" si="163"/>
        <v>0.2</v>
      </c>
      <c r="V204" s="274">
        <f t="shared" si="163"/>
        <v>0.2</v>
      </c>
      <c r="W204" s="274">
        <f t="shared" si="163"/>
        <v>0.2</v>
      </c>
      <c r="X204" s="274">
        <f t="shared" si="163"/>
        <v>0.2</v>
      </c>
      <c r="Y204" s="274">
        <f t="shared" si="163"/>
        <v>0.2</v>
      </c>
      <c r="Z204" s="274">
        <f t="shared" si="163"/>
        <v>0.2</v>
      </c>
      <c r="AA204" s="274">
        <f t="shared" si="163"/>
        <v>0.2</v>
      </c>
    </row>
    <row r="205" spans="1:27" ht="15">
      <c r="A205" s="5" t="str">
        <f t="shared" si="161"/>
        <v>hydroDam</v>
      </c>
      <c r="B205" s="5" t="str">
        <f t="shared" si="162"/>
        <v>g23</v>
      </c>
      <c r="C205" s="5">
        <f>VLOOKUP(B205,days!$A:$F,5,0)</f>
        <v>12</v>
      </c>
      <c r="D205" s="274">
        <f>VLOOKUP($C205,hydro_!F$2:H$13,3,0)</f>
        <v>0.25</v>
      </c>
      <c r="E205" s="274">
        <f>D205</f>
        <v>0.25</v>
      </c>
      <c r="F205" s="274">
        <f t="shared" ref="F205:AA205" si="164">E205</f>
        <v>0.25</v>
      </c>
      <c r="G205" s="274">
        <f t="shared" si="164"/>
        <v>0.25</v>
      </c>
      <c r="H205" s="274">
        <f t="shared" si="164"/>
        <v>0.25</v>
      </c>
      <c r="I205" s="274">
        <f t="shared" si="164"/>
        <v>0.25</v>
      </c>
      <c r="J205" s="274">
        <f t="shared" si="164"/>
        <v>0.25</v>
      </c>
      <c r="K205" s="274">
        <f t="shared" si="164"/>
        <v>0.25</v>
      </c>
      <c r="L205" s="274">
        <f t="shared" si="164"/>
        <v>0.25</v>
      </c>
      <c r="M205" s="274">
        <f t="shared" si="164"/>
        <v>0.25</v>
      </c>
      <c r="N205" s="274">
        <f t="shared" si="164"/>
        <v>0.25</v>
      </c>
      <c r="O205" s="274">
        <f t="shared" si="164"/>
        <v>0.25</v>
      </c>
      <c r="P205" s="274">
        <f t="shared" si="164"/>
        <v>0.25</v>
      </c>
      <c r="Q205" s="274">
        <f t="shared" si="164"/>
        <v>0.25</v>
      </c>
      <c r="R205" s="274">
        <f t="shared" si="164"/>
        <v>0.25</v>
      </c>
      <c r="S205" s="274">
        <f t="shared" si="164"/>
        <v>0.25</v>
      </c>
      <c r="T205" s="274">
        <f t="shared" si="164"/>
        <v>0.25</v>
      </c>
      <c r="U205" s="274">
        <f t="shared" si="164"/>
        <v>0.25</v>
      </c>
      <c r="V205" s="274">
        <f t="shared" si="164"/>
        <v>0.25</v>
      </c>
      <c r="W205" s="274">
        <f t="shared" si="164"/>
        <v>0.25</v>
      </c>
      <c r="X205" s="274">
        <f t="shared" si="164"/>
        <v>0.25</v>
      </c>
      <c r="Y205" s="274">
        <f t="shared" si="164"/>
        <v>0.25</v>
      </c>
      <c r="Z205" s="274">
        <f t="shared" si="164"/>
        <v>0.25</v>
      </c>
      <c r="AA205" s="274">
        <f t="shared" si="164"/>
        <v>0.25</v>
      </c>
    </row>
    <row r="206" spans="1:27" ht="15">
      <c r="A206" s="5" t="str">
        <f t="shared" si="161"/>
        <v>wind</v>
      </c>
      <c r="B206" s="5" t="str">
        <f t="shared" si="162"/>
        <v>g23</v>
      </c>
      <c r="C206" s="5">
        <f>VLOOKUP(B206,days!$A:$F,5,0)</f>
        <v>12</v>
      </c>
      <c r="D206" s="274">
        <f>VLOOKUP($C206,wind_!$E$2:$AC$13,MID(D$1,2,LEN(D$1)-1)+2,0)</f>
        <v>0.42803162627410057</v>
      </c>
      <c r="E206" s="274">
        <f>VLOOKUP($C206,wind_!$E$2:$AC$13,MID(E$1,2,LEN(E$1)-1)+2,0)</f>
        <v>0.423722760776023</v>
      </c>
      <c r="F206" s="274">
        <f>VLOOKUP($C206,wind_!$E$2:$AC$13,MID(F$1,2,LEN(F$1)-1)+2,0)</f>
        <v>0.42213385210064663</v>
      </c>
      <c r="G206" s="274">
        <f>VLOOKUP($C206,wind_!$E$2:$AC$13,MID(G$1,2,LEN(G$1)-1)+2,0)</f>
        <v>0.42196654759811481</v>
      </c>
      <c r="H206" s="274">
        <f>VLOOKUP($C206,wind_!$E$2:$AC$13,MID(H$1,2,LEN(H$1)-1)+2,0)</f>
        <v>0.41867461205273376</v>
      </c>
      <c r="I206" s="274">
        <f>VLOOKUP($C206,wind_!$E$2:$AC$13,MID(I$1,2,LEN(I$1)-1)+2,0)</f>
        <v>0.41538112739158861</v>
      </c>
      <c r="J206" s="274">
        <f>VLOOKUP($C206,wind_!$E$2:$AC$13,MID(J$1,2,LEN(J$1)-1)+2,0)</f>
        <v>0.41318215756432958</v>
      </c>
      <c r="K206" s="274">
        <f>VLOOKUP($C206,wind_!$E$2:$AC$13,MID(K$1,2,LEN(K$1)-1)+2,0)</f>
        <v>0.41658169210883106</v>
      </c>
      <c r="L206" s="274">
        <f>VLOOKUP($C206,wind_!$E$2:$AC$13,MID(L$1,2,LEN(L$1)-1)+2,0)</f>
        <v>0.42428747801855821</v>
      </c>
      <c r="M206" s="274">
        <f>VLOOKUP($C206,wind_!$E$2:$AC$13,MID(M$1,2,LEN(M$1)-1)+2,0)</f>
        <v>0.42157504086196235</v>
      </c>
      <c r="N206" s="274">
        <f>VLOOKUP($C206,wind_!$E$2:$AC$13,MID(N$1,2,LEN(N$1)-1)+2,0)</f>
        <v>0.40932095424885595</v>
      </c>
      <c r="O206" s="274">
        <f>VLOOKUP($C206,wind_!$E$2:$AC$13,MID(O$1,2,LEN(O$1)-1)+2,0)</f>
        <v>0.4015296119664028</v>
      </c>
      <c r="P206" s="274">
        <f>VLOOKUP($C206,wind_!$E$2:$AC$13,MID(P$1,2,LEN(P$1)-1)+2,0)</f>
        <v>0.40057722850388061</v>
      </c>
      <c r="Q206" s="274">
        <f>VLOOKUP($C206,wind_!$E$2:$AC$13,MID(Q$1,2,LEN(Q$1)-1)+2,0)</f>
        <v>0.39896559946396293</v>
      </c>
      <c r="R206" s="274">
        <f>VLOOKUP($C206,wind_!$E$2:$AC$13,MID(R$1,2,LEN(R$1)-1)+2,0)</f>
        <v>0.39640190969397376</v>
      </c>
      <c r="S206" s="274">
        <f>VLOOKUP($C206,wind_!$E$2:$AC$13,MID(S$1,2,LEN(S$1)-1)+2,0)</f>
        <v>0.39198212105253155</v>
      </c>
      <c r="T206" s="274">
        <f>VLOOKUP($C206,wind_!$E$2:$AC$13,MID(T$1,2,LEN(T$1)-1)+2,0)</f>
        <v>0.38600756882901521</v>
      </c>
      <c r="U206" s="274">
        <f>VLOOKUP($C206,wind_!$E$2:$AC$13,MID(U$1,2,LEN(U$1)-1)+2,0)</f>
        <v>0.39205757589954532</v>
      </c>
      <c r="V206" s="274">
        <f>VLOOKUP($C206,wind_!$E$2:$AC$13,MID(V$1,2,LEN(V$1)-1)+2,0)</f>
        <v>0.40506743736610296</v>
      </c>
      <c r="W206" s="274">
        <f>VLOOKUP($C206,wind_!$E$2:$AC$13,MID(W$1,2,LEN(W$1)-1)+2,0)</f>
        <v>0.40681435584942616</v>
      </c>
      <c r="X206" s="274">
        <f>VLOOKUP($C206,wind_!$E$2:$AC$13,MID(X$1,2,LEN(X$1)-1)+2,0)</f>
        <v>0.40572126103832379</v>
      </c>
      <c r="Y206" s="274">
        <f>VLOOKUP($C206,wind_!$E$2:$AC$13,MID(Y$1,2,LEN(Y$1)-1)+2,0)</f>
        <v>0.4039032123228285</v>
      </c>
      <c r="Z206" s="274">
        <f>VLOOKUP($C206,wind_!$E$2:$AC$13,MID(Z$1,2,LEN(Z$1)-1)+2,0)</f>
        <v>0.40373290640850368</v>
      </c>
      <c r="AA206" s="274">
        <f>VLOOKUP($C206,wind_!$E$2:$AC$13,MID(AA$1,2,LEN(AA$1)-1)+2,0)</f>
        <v>0.40649591574015109</v>
      </c>
    </row>
    <row r="207" spans="1:27" ht="15">
      <c r="A207" s="5" t="str">
        <f t="shared" si="161"/>
        <v>solar</v>
      </c>
      <c r="B207" s="5" t="str">
        <f t="shared" si="162"/>
        <v>g23</v>
      </c>
      <c r="C207" s="5">
        <f>VLOOKUP(B207,days!$A:$F,5,0)</f>
        <v>12</v>
      </c>
      <c r="D207" s="274">
        <f>VLOOKUP($C207,solar_!$E$2:$AC$13,MID(D$1,2,LEN(D$1)-1)+2,0)</f>
        <v>0</v>
      </c>
      <c r="E207" s="274">
        <f>VLOOKUP($C207,solar_!$E$2:$AC$13,MID(E$1,2,LEN(E$1)-1)+2,0)</f>
        <v>0</v>
      </c>
      <c r="F207" s="274">
        <f>VLOOKUP($C207,solar_!$E$2:$AC$13,MID(F$1,2,LEN(F$1)-1)+2,0)</f>
        <v>0</v>
      </c>
      <c r="G207" s="274">
        <f>VLOOKUP($C207,solar_!$E$2:$AC$13,MID(G$1,2,LEN(G$1)-1)+2,0)</f>
        <v>0</v>
      </c>
      <c r="H207" s="274">
        <f>VLOOKUP($C207,solar_!$E$2:$AC$13,MID(H$1,2,LEN(H$1)-1)+2,0)</f>
        <v>0</v>
      </c>
      <c r="I207" s="274">
        <f>VLOOKUP($C207,solar_!$E$2:$AC$13,MID(I$1,2,LEN(I$1)-1)+2,0)</f>
        <v>2.3355467713954117E-5</v>
      </c>
      <c r="J207" s="274">
        <f>VLOOKUP($C207,solar_!$E$2:$AC$13,MID(J$1,2,LEN(J$1)-1)+2,0)</f>
        <v>9.3468895287455317E-4</v>
      </c>
      <c r="K207" s="274">
        <f>VLOOKUP($C207,solar_!$E$2:$AC$13,MID(K$1,2,LEN(K$1)-1)+2,0)</f>
        <v>8.3408801878854123E-3</v>
      </c>
      <c r="L207" s="274">
        <f>VLOOKUP($C207,solar_!$E$2:$AC$13,MID(L$1,2,LEN(L$1)-1)+2,0)</f>
        <v>9.8275105697155057E-2</v>
      </c>
      <c r="M207" s="274">
        <f>VLOOKUP($C207,solar_!$E$2:$AC$13,MID(M$1,2,LEN(M$1)-1)+2,0)</f>
        <v>0.33048660832098564</v>
      </c>
      <c r="N207" s="274">
        <f>VLOOKUP($C207,solar_!$E$2:$AC$13,MID(N$1,2,LEN(N$1)-1)+2,0)</f>
        <v>0.47776806870244592</v>
      </c>
      <c r="O207" s="274">
        <f>VLOOKUP($C207,solar_!$E$2:$AC$13,MID(O$1,2,LEN(O$1)-1)+2,0)</f>
        <v>0.51781015598344027</v>
      </c>
      <c r="P207" s="274">
        <f>VLOOKUP($C207,solar_!$E$2:$AC$13,MID(P$1,2,LEN(P$1)-1)+2,0)</f>
        <v>0.52660921088359336</v>
      </c>
      <c r="Q207" s="274">
        <f>VLOOKUP($C207,solar_!$E$2:$AC$13,MID(Q$1,2,LEN(Q$1)-1)+2,0)</f>
        <v>0.5156100395751646</v>
      </c>
      <c r="R207" s="274">
        <f>VLOOKUP($C207,solar_!$E$2:$AC$13,MID(R$1,2,LEN(R$1)-1)+2,0)</f>
        <v>0.46782945507557833</v>
      </c>
      <c r="S207" s="274">
        <f>VLOOKUP($C207,solar_!$E$2:$AC$13,MID(S$1,2,LEN(S$1)-1)+2,0)</f>
        <v>0.3642987421503619</v>
      </c>
      <c r="T207" s="274">
        <f>VLOOKUP($C207,solar_!$E$2:$AC$13,MID(T$1,2,LEN(T$1)-1)+2,0)</f>
        <v>0.13642367586415893</v>
      </c>
      <c r="U207" s="274">
        <f>VLOOKUP($C207,solar_!$E$2:$AC$13,MID(U$1,2,LEN(U$1)-1)+2,0)</f>
        <v>6.3100517335096433E-3</v>
      </c>
      <c r="V207" s="274">
        <f>VLOOKUP($C207,solar_!$E$2:$AC$13,MID(V$1,2,LEN(V$1)-1)+2,0)</f>
        <v>1.8558975686793066E-4</v>
      </c>
      <c r="W207" s="274">
        <f>VLOOKUP($C207,solar_!$E$2:$AC$13,MID(W$1,2,LEN(W$1)-1)+2,0)</f>
        <v>2.7336869592708719E-4</v>
      </c>
      <c r="X207" s="274">
        <f>VLOOKUP($C207,solar_!$E$2:$AC$13,MID(X$1,2,LEN(X$1)-1)+2,0)</f>
        <v>0</v>
      </c>
      <c r="Y207" s="274">
        <f>VLOOKUP($C207,solar_!$E$2:$AC$13,MID(Y$1,2,LEN(Y$1)-1)+2,0)</f>
        <v>0</v>
      </c>
      <c r="Z207" s="274">
        <f>VLOOKUP($C207,solar_!$E$2:$AC$13,MID(Z$1,2,LEN(Z$1)-1)+2,0)</f>
        <v>0</v>
      </c>
      <c r="AA207" s="274">
        <f>VLOOKUP($C207,solar_!$E$2:$AC$13,MID(AA$1,2,LEN(AA$1)-1)+2,0)</f>
        <v>0</v>
      </c>
    </row>
    <row r="208" spans="1:27" ht="15">
      <c r="A208" s="5" t="str">
        <f t="shared" si="161"/>
        <v>nuclear</v>
      </c>
      <c r="B208" s="5" t="str">
        <f t="shared" si="162"/>
        <v>g23</v>
      </c>
      <c r="C208" s="5">
        <f>VLOOKUP(B208,days!$A:$F,5,0)</f>
        <v>12</v>
      </c>
      <c r="D208" s="274">
        <f>D199</f>
        <v>0.9</v>
      </c>
      <c r="E208" s="274">
        <f>D208</f>
        <v>0.9</v>
      </c>
      <c r="F208" s="274">
        <f t="shared" ref="F208:AA208" si="165">E208</f>
        <v>0.9</v>
      </c>
      <c r="G208" s="274">
        <f t="shared" si="165"/>
        <v>0.9</v>
      </c>
      <c r="H208" s="274">
        <f t="shared" si="165"/>
        <v>0.9</v>
      </c>
      <c r="I208" s="274">
        <f t="shared" si="165"/>
        <v>0.9</v>
      </c>
      <c r="J208" s="274">
        <f t="shared" si="165"/>
        <v>0.9</v>
      </c>
      <c r="K208" s="274">
        <f t="shared" si="165"/>
        <v>0.9</v>
      </c>
      <c r="L208" s="274">
        <f t="shared" si="165"/>
        <v>0.9</v>
      </c>
      <c r="M208" s="274">
        <f t="shared" si="165"/>
        <v>0.9</v>
      </c>
      <c r="N208" s="274">
        <f t="shared" si="165"/>
        <v>0.9</v>
      </c>
      <c r="O208" s="274">
        <f t="shared" si="165"/>
        <v>0.9</v>
      </c>
      <c r="P208" s="274">
        <f t="shared" si="165"/>
        <v>0.9</v>
      </c>
      <c r="Q208" s="274">
        <f t="shared" si="165"/>
        <v>0.9</v>
      </c>
      <c r="R208" s="274">
        <f t="shared" si="165"/>
        <v>0.9</v>
      </c>
      <c r="S208" s="274">
        <f t="shared" si="165"/>
        <v>0.9</v>
      </c>
      <c r="T208" s="274">
        <f t="shared" si="165"/>
        <v>0.9</v>
      </c>
      <c r="U208" s="274">
        <f t="shared" si="165"/>
        <v>0.9</v>
      </c>
      <c r="V208" s="274">
        <f t="shared" si="165"/>
        <v>0.9</v>
      </c>
      <c r="W208" s="274">
        <f t="shared" si="165"/>
        <v>0.9</v>
      </c>
      <c r="X208" s="274">
        <f t="shared" si="165"/>
        <v>0.9</v>
      </c>
      <c r="Y208" s="274">
        <f t="shared" si="165"/>
        <v>0.9</v>
      </c>
      <c r="Z208" s="274">
        <f t="shared" si="165"/>
        <v>0.9</v>
      </c>
      <c r="AA208" s="274">
        <f t="shared" si="165"/>
        <v>0.9</v>
      </c>
    </row>
    <row r="209" spans="1:27" ht="15">
      <c r="A209" s="5" t="str">
        <f t="shared" si="161"/>
        <v>coal</v>
      </c>
      <c r="B209" s="5" t="str">
        <f t="shared" si="162"/>
        <v>g24</v>
      </c>
      <c r="C209" s="5">
        <f>VLOOKUP(B209,days!$A:$F,5,0)</f>
        <v>12</v>
      </c>
      <c r="D209" s="274">
        <f>D200</f>
        <v>0.8</v>
      </c>
      <c r="E209" s="274">
        <f>D209</f>
        <v>0.8</v>
      </c>
      <c r="F209" s="274">
        <f t="shared" ref="F209:AA209" si="166">E209</f>
        <v>0.8</v>
      </c>
      <c r="G209" s="274">
        <f t="shared" si="166"/>
        <v>0.8</v>
      </c>
      <c r="H209" s="274">
        <f t="shared" si="166"/>
        <v>0.8</v>
      </c>
      <c r="I209" s="274">
        <f t="shared" si="166"/>
        <v>0.8</v>
      </c>
      <c r="J209" s="274">
        <f t="shared" si="166"/>
        <v>0.8</v>
      </c>
      <c r="K209" s="274">
        <f t="shared" si="166"/>
        <v>0.8</v>
      </c>
      <c r="L209" s="274">
        <f t="shared" si="166"/>
        <v>0.8</v>
      </c>
      <c r="M209" s="274">
        <f t="shared" si="166"/>
        <v>0.8</v>
      </c>
      <c r="N209" s="274">
        <f t="shared" si="166"/>
        <v>0.8</v>
      </c>
      <c r="O209" s="274">
        <f t="shared" si="166"/>
        <v>0.8</v>
      </c>
      <c r="P209" s="274">
        <f t="shared" si="166"/>
        <v>0.8</v>
      </c>
      <c r="Q209" s="274">
        <f t="shared" si="166"/>
        <v>0.8</v>
      </c>
      <c r="R209" s="274">
        <f t="shared" si="166"/>
        <v>0.8</v>
      </c>
      <c r="S209" s="274">
        <f t="shared" si="166"/>
        <v>0.8</v>
      </c>
      <c r="T209" s="274">
        <f t="shared" si="166"/>
        <v>0.8</v>
      </c>
      <c r="U209" s="274">
        <f t="shared" si="166"/>
        <v>0.8</v>
      </c>
      <c r="V209" s="274">
        <f t="shared" si="166"/>
        <v>0.8</v>
      </c>
      <c r="W209" s="274">
        <f t="shared" si="166"/>
        <v>0.8</v>
      </c>
      <c r="X209" s="274">
        <f t="shared" si="166"/>
        <v>0.8</v>
      </c>
      <c r="Y209" s="274">
        <f t="shared" si="166"/>
        <v>0.8</v>
      </c>
      <c r="Z209" s="274">
        <f t="shared" si="166"/>
        <v>0.8</v>
      </c>
      <c r="AA209" s="274">
        <f t="shared" si="166"/>
        <v>0.8</v>
      </c>
    </row>
    <row r="210" spans="1:27" ht="15">
      <c r="A210" s="5" t="str">
        <f t="shared" ref="A210:A217" si="167">A201</f>
        <v>naturalGas</v>
      </c>
      <c r="B210" s="5" t="str">
        <f t="shared" si="162"/>
        <v>g24</v>
      </c>
      <c r="C210" s="5">
        <f>VLOOKUP(B210,days!$A:$F,5,0)</f>
        <v>12</v>
      </c>
      <c r="D210" s="274">
        <f>D201</f>
        <v>0.85</v>
      </c>
      <c r="E210" s="274">
        <f t="shared" ref="E210:AA210" si="168">D210</f>
        <v>0.85</v>
      </c>
      <c r="F210" s="274">
        <f t="shared" si="168"/>
        <v>0.85</v>
      </c>
      <c r="G210" s="274">
        <f t="shared" si="168"/>
        <v>0.85</v>
      </c>
      <c r="H210" s="274">
        <f t="shared" si="168"/>
        <v>0.85</v>
      </c>
      <c r="I210" s="274">
        <f t="shared" si="168"/>
        <v>0.85</v>
      </c>
      <c r="J210" s="274">
        <f t="shared" si="168"/>
        <v>0.85</v>
      </c>
      <c r="K210" s="274">
        <f t="shared" si="168"/>
        <v>0.85</v>
      </c>
      <c r="L210" s="274">
        <f t="shared" si="168"/>
        <v>0.85</v>
      </c>
      <c r="M210" s="274">
        <f t="shared" si="168"/>
        <v>0.85</v>
      </c>
      <c r="N210" s="274">
        <f t="shared" si="168"/>
        <v>0.85</v>
      </c>
      <c r="O210" s="274">
        <f t="shared" si="168"/>
        <v>0.85</v>
      </c>
      <c r="P210" s="274">
        <f t="shared" si="168"/>
        <v>0.85</v>
      </c>
      <c r="Q210" s="274">
        <f t="shared" si="168"/>
        <v>0.85</v>
      </c>
      <c r="R210" s="274">
        <f t="shared" si="168"/>
        <v>0.85</v>
      </c>
      <c r="S210" s="274">
        <f t="shared" si="168"/>
        <v>0.85</v>
      </c>
      <c r="T210" s="274">
        <f t="shared" si="168"/>
        <v>0.85</v>
      </c>
      <c r="U210" s="274">
        <f t="shared" si="168"/>
        <v>0.85</v>
      </c>
      <c r="V210" s="274">
        <f t="shared" si="168"/>
        <v>0.85</v>
      </c>
      <c r="W210" s="274">
        <f t="shared" si="168"/>
        <v>0.85</v>
      </c>
      <c r="X210" s="274">
        <f t="shared" si="168"/>
        <v>0.85</v>
      </c>
      <c r="Y210" s="274">
        <f t="shared" si="168"/>
        <v>0.85</v>
      </c>
      <c r="Z210" s="274">
        <f t="shared" si="168"/>
        <v>0.85</v>
      </c>
      <c r="AA210" s="274">
        <f t="shared" si="168"/>
        <v>0.85</v>
      </c>
    </row>
    <row r="211" spans="1:27" ht="15">
      <c r="A211" s="5" t="str">
        <f t="shared" si="167"/>
        <v>bioMass</v>
      </c>
      <c r="B211" s="5" t="str">
        <f t="shared" si="162"/>
        <v>g24</v>
      </c>
      <c r="C211" s="5">
        <f>VLOOKUP(B211,days!$A:$F,5,0)</f>
        <v>12</v>
      </c>
      <c r="D211" s="274">
        <f>D202</f>
        <v>0.83</v>
      </c>
      <c r="E211" s="274">
        <f t="shared" ref="E211:AA211" si="169">D211</f>
        <v>0.83</v>
      </c>
      <c r="F211" s="274">
        <f t="shared" si="169"/>
        <v>0.83</v>
      </c>
      <c r="G211" s="274">
        <f t="shared" si="169"/>
        <v>0.83</v>
      </c>
      <c r="H211" s="274">
        <f t="shared" si="169"/>
        <v>0.83</v>
      </c>
      <c r="I211" s="274">
        <f t="shared" si="169"/>
        <v>0.83</v>
      </c>
      <c r="J211" s="274">
        <f t="shared" si="169"/>
        <v>0.83</v>
      </c>
      <c r="K211" s="274">
        <f t="shared" si="169"/>
        <v>0.83</v>
      </c>
      <c r="L211" s="274">
        <f t="shared" si="169"/>
        <v>0.83</v>
      </c>
      <c r="M211" s="274">
        <f t="shared" si="169"/>
        <v>0.83</v>
      </c>
      <c r="N211" s="274">
        <f t="shared" si="169"/>
        <v>0.83</v>
      </c>
      <c r="O211" s="274">
        <f t="shared" si="169"/>
        <v>0.83</v>
      </c>
      <c r="P211" s="274">
        <f t="shared" si="169"/>
        <v>0.83</v>
      </c>
      <c r="Q211" s="274">
        <f t="shared" si="169"/>
        <v>0.83</v>
      </c>
      <c r="R211" s="274">
        <f t="shared" si="169"/>
        <v>0.83</v>
      </c>
      <c r="S211" s="274">
        <f t="shared" si="169"/>
        <v>0.83</v>
      </c>
      <c r="T211" s="274">
        <f t="shared" si="169"/>
        <v>0.83</v>
      </c>
      <c r="U211" s="274">
        <f t="shared" si="169"/>
        <v>0.83</v>
      </c>
      <c r="V211" s="274">
        <f t="shared" si="169"/>
        <v>0.83</v>
      </c>
      <c r="W211" s="274">
        <f t="shared" si="169"/>
        <v>0.83</v>
      </c>
      <c r="X211" s="274">
        <f t="shared" si="169"/>
        <v>0.83</v>
      </c>
      <c r="Y211" s="274">
        <f t="shared" si="169"/>
        <v>0.83</v>
      </c>
      <c r="Z211" s="274">
        <f t="shared" si="169"/>
        <v>0.83</v>
      </c>
      <c r="AA211" s="274">
        <f t="shared" si="169"/>
        <v>0.83</v>
      </c>
    </row>
    <row r="212" spans="1:27" ht="15">
      <c r="A212" s="5" t="str">
        <f t="shared" si="167"/>
        <v>geoThermal</v>
      </c>
      <c r="B212" s="5" t="str">
        <f t="shared" si="162"/>
        <v>g24</v>
      </c>
      <c r="C212" s="5">
        <f>VLOOKUP(B212,days!$A:$F,5,0)</f>
        <v>12</v>
      </c>
      <c r="D212" s="274">
        <f>D203</f>
        <v>0.9</v>
      </c>
      <c r="E212" s="274">
        <f t="shared" ref="E212:AA212" si="170">D212</f>
        <v>0.9</v>
      </c>
      <c r="F212" s="274">
        <f t="shared" si="170"/>
        <v>0.9</v>
      </c>
      <c r="G212" s="274">
        <f t="shared" si="170"/>
        <v>0.9</v>
      </c>
      <c r="H212" s="274">
        <f t="shared" si="170"/>
        <v>0.9</v>
      </c>
      <c r="I212" s="274">
        <f t="shared" si="170"/>
        <v>0.9</v>
      </c>
      <c r="J212" s="274">
        <f t="shared" si="170"/>
        <v>0.9</v>
      </c>
      <c r="K212" s="274">
        <f t="shared" si="170"/>
        <v>0.9</v>
      </c>
      <c r="L212" s="274">
        <f t="shared" si="170"/>
        <v>0.9</v>
      </c>
      <c r="M212" s="274">
        <f t="shared" si="170"/>
        <v>0.9</v>
      </c>
      <c r="N212" s="274">
        <f t="shared" si="170"/>
        <v>0.9</v>
      </c>
      <c r="O212" s="274">
        <f t="shared" si="170"/>
        <v>0.9</v>
      </c>
      <c r="P212" s="274">
        <f t="shared" si="170"/>
        <v>0.9</v>
      </c>
      <c r="Q212" s="274">
        <f t="shared" si="170"/>
        <v>0.9</v>
      </c>
      <c r="R212" s="274">
        <f t="shared" si="170"/>
        <v>0.9</v>
      </c>
      <c r="S212" s="274">
        <f t="shared" si="170"/>
        <v>0.9</v>
      </c>
      <c r="T212" s="274">
        <f t="shared" si="170"/>
        <v>0.9</v>
      </c>
      <c r="U212" s="274">
        <f t="shared" si="170"/>
        <v>0.9</v>
      </c>
      <c r="V212" s="274">
        <f t="shared" si="170"/>
        <v>0.9</v>
      </c>
      <c r="W212" s="274">
        <f t="shared" si="170"/>
        <v>0.9</v>
      </c>
      <c r="X212" s="274">
        <f t="shared" si="170"/>
        <v>0.9</v>
      </c>
      <c r="Y212" s="274">
        <f t="shared" si="170"/>
        <v>0.9</v>
      </c>
      <c r="Z212" s="274">
        <f t="shared" si="170"/>
        <v>0.9</v>
      </c>
      <c r="AA212" s="274">
        <f t="shared" si="170"/>
        <v>0.9</v>
      </c>
    </row>
    <row r="213" spans="1:27" ht="15">
      <c r="A213" s="5" t="str">
        <f t="shared" si="167"/>
        <v>hydroRiver</v>
      </c>
      <c r="B213" s="5" t="str">
        <f t="shared" si="162"/>
        <v>g24</v>
      </c>
      <c r="C213" s="5">
        <f>VLOOKUP(B213,days!$A:$F,5,0)</f>
        <v>12</v>
      </c>
      <c r="D213" s="274">
        <f>VLOOKUP($C213,hydro_!F$2:H$13,2,0)</f>
        <v>0.2</v>
      </c>
      <c r="E213" s="274">
        <f>D213</f>
        <v>0.2</v>
      </c>
      <c r="F213" s="274">
        <f t="shared" ref="F213:AA213" si="171">E213</f>
        <v>0.2</v>
      </c>
      <c r="G213" s="274">
        <f t="shared" si="171"/>
        <v>0.2</v>
      </c>
      <c r="H213" s="274">
        <f t="shared" si="171"/>
        <v>0.2</v>
      </c>
      <c r="I213" s="274">
        <f t="shared" si="171"/>
        <v>0.2</v>
      </c>
      <c r="J213" s="274">
        <f t="shared" si="171"/>
        <v>0.2</v>
      </c>
      <c r="K213" s="274">
        <f t="shared" si="171"/>
        <v>0.2</v>
      </c>
      <c r="L213" s="274">
        <f t="shared" si="171"/>
        <v>0.2</v>
      </c>
      <c r="M213" s="274">
        <f t="shared" si="171"/>
        <v>0.2</v>
      </c>
      <c r="N213" s="274">
        <f t="shared" si="171"/>
        <v>0.2</v>
      </c>
      <c r="O213" s="274">
        <f t="shared" si="171"/>
        <v>0.2</v>
      </c>
      <c r="P213" s="274">
        <f t="shared" si="171"/>
        <v>0.2</v>
      </c>
      <c r="Q213" s="274">
        <f t="shared" si="171"/>
        <v>0.2</v>
      </c>
      <c r="R213" s="274">
        <f t="shared" si="171"/>
        <v>0.2</v>
      </c>
      <c r="S213" s="274">
        <f t="shared" si="171"/>
        <v>0.2</v>
      </c>
      <c r="T213" s="274">
        <f t="shared" si="171"/>
        <v>0.2</v>
      </c>
      <c r="U213" s="274">
        <f t="shared" si="171"/>
        <v>0.2</v>
      </c>
      <c r="V213" s="274">
        <f t="shared" si="171"/>
        <v>0.2</v>
      </c>
      <c r="W213" s="274">
        <f t="shared" si="171"/>
        <v>0.2</v>
      </c>
      <c r="X213" s="274">
        <f t="shared" si="171"/>
        <v>0.2</v>
      </c>
      <c r="Y213" s="274">
        <f t="shared" si="171"/>
        <v>0.2</v>
      </c>
      <c r="Z213" s="274">
        <f t="shared" si="171"/>
        <v>0.2</v>
      </c>
      <c r="AA213" s="274">
        <f t="shared" si="171"/>
        <v>0.2</v>
      </c>
    </row>
    <row r="214" spans="1:27" ht="15">
      <c r="A214" s="5" t="str">
        <f t="shared" si="167"/>
        <v>hydroDam</v>
      </c>
      <c r="B214" s="5" t="str">
        <f t="shared" si="162"/>
        <v>g24</v>
      </c>
      <c r="C214" s="5">
        <f>VLOOKUP(B214,days!$A:$F,5,0)</f>
        <v>12</v>
      </c>
      <c r="D214" s="274">
        <f>VLOOKUP($C214,hydro_!F$2:H$13,3,0)</f>
        <v>0.25</v>
      </c>
      <c r="E214" s="274">
        <f>D214</f>
        <v>0.25</v>
      </c>
      <c r="F214" s="274">
        <f t="shared" ref="F214:AA214" si="172">E214</f>
        <v>0.25</v>
      </c>
      <c r="G214" s="274">
        <f t="shared" si="172"/>
        <v>0.25</v>
      </c>
      <c r="H214" s="274">
        <f t="shared" si="172"/>
        <v>0.25</v>
      </c>
      <c r="I214" s="274">
        <f t="shared" si="172"/>
        <v>0.25</v>
      </c>
      <c r="J214" s="274">
        <f t="shared" si="172"/>
        <v>0.25</v>
      </c>
      <c r="K214" s="274">
        <f t="shared" si="172"/>
        <v>0.25</v>
      </c>
      <c r="L214" s="274">
        <f t="shared" si="172"/>
        <v>0.25</v>
      </c>
      <c r="M214" s="274">
        <f t="shared" si="172"/>
        <v>0.25</v>
      </c>
      <c r="N214" s="274">
        <f t="shared" si="172"/>
        <v>0.25</v>
      </c>
      <c r="O214" s="274">
        <f t="shared" si="172"/>
        <v>0.25</v>
      </c>
      <c r="P214" s="274">
        <f t="shared" si="172"/>
        <v>0.25</v>
      </c>
      <c r="Q214" s="274">
        <f t="shared" si="172"/>
        <v>0.25</v>
      </c>
      <c r="R214" s="274">
        <f t="shared" si="172"/>
        <v>0.25</v>
      </c>
      <c r="S214" s="274">
        <f t="shared" si="172"/>
        <v>0.25</v>
      </c>
      <c r="T214" s="274">
        <f t="shared" si="172"/>
        <v>0.25</v>
      </c>
      <c r="U214" s="274">
        <f t="shared" si="172"/>
        <v>0.25</v>
      </c>
      <c r="V214" s="274">
        <f t="shared" si="172"/>
        <v>0.25</v>
      </c>
      <c r="W214" s="274">
        <f t="shared" si="172"/>
        <v>0.25</v>
      </c>
      <c r="X214" s="274">
        <f t="shared" si="172"/>
        <v>0.25</v>
      </c>
      <c r="Y214" s="274">
        <f t="shared" si="172"/>
        <v>0.25</v>
      </c>
      <c r="Z214" s="274">
        <f t="shared" si="172"/>
        <v>0.25</v>
      </c>
      <c r="AA214" s="274">
        <f t="shared" si="172"/>
        <v>0.25</v>
      </c>
    </row>
    <row r="215" spans="1:27" ht="15">
      <c r="A215" s="5" t="str">
        <f t="shared" si="167"/>
        <v>wind</v>
      </c>
      <c r="B215" s="5" t="str">
        <f t="shared" si="162"/>
        <v>g24</v>
      </c>
      <c r="C215" s="5">
        <f>VLOOKUP(B215,days!$A:$F,5,0)</f>
        <v>12</v>
      </c>
      <c r="D215" s="274">
        <f>VLOOKUP($C215,wind_!$E$2:$AC$13,MID(D$1,2,LEN(D$1)-1)+2,0)</f>
        <v>0.42803162627410057</v>
      </c>
      <c r="E215" s="274">
        <f>VLOOKUP($C215,wind_!$E$2:$AC$13,MID(E$1,2,LEN(E$1)-1)+2,0)</f>
        <v>0.423722760776023</v>
      </c>
      <c r="F215" s="274">
        <f>VLOOKUP($C215,wind_!$E$2:$AC$13,MID(F$1,2,LEN(F$1)-1)+2,0)</f>
        <v>0.42213385210064663</v>
      </c>
      <c r="G215" s="274">
        <f>VLOOKUP($C215,wind_!$E$2:$AC$13,MID(G$1,2,LEN(G$1)-1)+2,0)</f>
        <v>0.42196654759811481</v>
      </c>
      <c r="H215" s="274">
        <f>VLOOKUP($C215,wind_!$E$2:$AC$13,MID(H$1,2,LEN(H$1)-1)+2,0)</f>
        <v>0.41867461205273376</v>
      </c>
      <c r="I215" s="274">
        <f>VLOOKUP($C215,wind_!$E$2:$AC$13,MID(I$1,2,LEN(I$1)-1)+2,0)</f>
        <v>0.41538112739158861</v>
      </c>
      <c r="J215" s="274">
        <f>VLOOKUP($C215,wind_!$E$2:$AC$13,MID(J$1,2,LEN(J$1)-1)+2,0)</f>
        <v>0.41318215756432958</v>
      </c>
      <c r="K215" s="274">
        <f>VLOOKUP($C215,wind_!$E$2:$AC$13,MID(K$1,2,LEN(K$1)-1)+2,0)</f>
        <v>0.41658169210883106</v>
      </c>
      <c r="L215" s="274">
        <f>VLOOKUP($C215,wind_!$E$2:$AC$13,MID(L$1,2,LEN(L$1)-1)+2,0)</f>
        <v>0.42428747801855821</v>
      </c>
      <c r="M215" s="274">
        <f>VLOOKUP($C215,wind_!$E$2:$AC$13,MID(M$1,2,LEN(M$1)-1)+2,0)</f>
        <v>0.42157504086196235</v>
      </c>
      <c r="N215" s="274">
        <f>VLOOKUP($C215,wind_!$E$2:$AC$13,MID(N$1,2,LEN(N$1)-1)+2,0)</f>
        <v>0.40932095424885595</v>
      </c>
      <c r="O215" s="274">
        <f>VLOOKUP($C215,wind_!$E$2:$AC$13,MID(O$1,2,LEN(O$1)-1)+2,0)</f>
        <v>0.4015296119664028</v>
      </c>
      <c r="P215" s="274">
        <f>VLOOKUP($C215,wind_!$E$2:$AC$13,MID(P$1,2,LEN(P$1)-1)+2,0)</f>
        <v>0.40057722850388061</v>
      </c>
      <c r="Q215" s="274">
        <f>VLOOKUP($C215,wind_!$E$2:$AC$13,MID(Q$1,2,LEN(Q$1)-1)+2,0)</f>
        <v>0.39896559946396293</v>
      </c>
      <c r="R215" s="274">
        <f>VLOOKUP($C215,wind_!$E$2:$AC$13,MID(R$1,2,LEN(R$1)-1)+2,0)</f>
        <v>0.39640190969397376</v>
      </c>
      <c r="S215" s="274">
        <f>VLOOKUP($C215,wind_!$E$2:$AC$13,MID(S$1,2,LEN(S$1)-1)+2,0)</f>
        <v>0.39198212105253155</v>
      </c>
      <c r="T215" s="274">
        <f>VLOOKUP($C215,wind_!$E$2:$AC$13,MID(T$1,2,LEN(T$1)-1)+2,0)</f>
        <v>0.38600756882901521</v>
      </c>
      <c r="U215" s="274">
        <f>VLOOKUP($C215,wind_!$E$2:$AC$13,MID(U$1,2,LEN(U$1)-1)+2,0)</f>
        <v>0.39205757589954532</v>
      </c>
      <c r="V215" s="274">
        <f>VLOOKUP($C215,wind_!$E$2:$AC$13,MID(V$1,2,LEN(V$1)-1)+2,0)</f>
        <v>0.40506743736610296</v>
      </c>
      <c r="W215" s="274">
        <f>VLOOKUP($C215,wind_!$E$2:$AC$13,MID(W$1,2,LEN(W$1)-1)+2,0)</f>
        <v>0.40681435584942616</v>
      </c>
      <c r="X215" s="274">
        <f>VLOOKUP($C215,wind_!$E$2:$AC$13,MID(X$1,2,LEN(X$1)-1)+2,0)</f>
        <v>0.40572126103832379</v>
      </c>
      <c r="Y215" s="274">
        <f>VLOOKUP($C215,wind_!$E$2:$AC$13,MID(Y$1,2,LEN(Y$1)-1)+2,0)</f>
        <v>0.4039032123228285</v>
      </c>
      <c r="Z215" s="274">
        <f>VLOOKUP($C215,wind_!$E$2:$AC$13,MID(Z$1,2,LEN(Z$1)-1)+2,0)</f>
        <v>0.40373290640850368</v>
      </c>
      <c r="AA215" s="274">
        <f>VLOOKUP($C215,wind_!$E$2:$AC$13,MID(AA$1,2,LEN(AA$1)-1)+2,0)</f>
        <v>0.40649591574015109</v>
      </c>
    </row>
    <row r="216" spans="1:27" ht="15">
      <c r="A216" s="5" t="str">
        <f t="shared" si="167"/>
        <v>solar</v>
      </c>
      <c r="B216" s="5" t="str">
        <f t="shared" si="162"/>
        <v>g24</v>
      </c>
      <c r="C216" s="5">
        <f>VLOOKUP(B216,days!$A:$F,5,0)</f>
        <v>12</v>
      </c>
      <c r="D216" s="274">
        <f>VLOOKUP($C216,solar_!$E$2:$AC$13,MID(D$1,2,LEN(D$1)-1)+2,0)</f>
        <v>0</v>
      </c>
      <c r="E216" s="274">
        <f>VLOOKUP($C216,solar_!$E$2:$AC$13,MID(E$1,2,LEN(E$1)-1)+2,0)</f>
        <v>0</v>
      </c>
      <c r="F216" s="274">
        <f>VLOOKUP($C216,solar_!$E$2:$AC$13,MID(F$1,2,LEN(F$1)-1)+2,0)</f>
        <v>0</v>
      </c>
      <c r="G216" s="274">
        <f>VLOOKUP($C216,solar_!$E$2:$AC$13,MID(G$1,2,LEN(G$1)-1)+2,0)</f>
        <v>0</v>
      </c>
      <c r="H216" s="274">
        <f>VLOOKUP($C216,solar_!$E$2:$AC$13,MID(H$1,2,LEN(H$1)-1)+2,0)</f>
        <v>0</v>
      </c>
      <c r="I216" s="274">
        <f>VLOOKUP($C216,solar_!$E$2:$AC$13,MID(I$1,2,LEN(I$1)-1)+2,0)</f>
        <v>2.3355467713954117E-5</v>
      </c>
      <c r="J216" s="274">
        <f>VLOOKUP($C216,solar_!$E$2:$AC$13,MID(J$1,2,LEN(J$1)-1)+2,0)</f>
        <v>9.3468895287455317E-4</v>
      </c>
      <c r="K216" s="274">
        <f>VLOOKUP($C216,solar_!$E$2:$AC$13,MID(K$1,2,LEN(K$1)-1)+2,0)</f>
        <v>8.3408801878854123E-3</v>
      </c>
      <c r="L216" s="274">
        <f>VLOOKUP($C216,solar_!$E$2:$AC$13,MID(L$1,2,LEN(L$1)-1)+2,0)</f>
        <v>9.8275105697155057E-2</v>
      </c>
      <c r="M216" s="274">
        <f>VLOOKUP($C216,solar_!$E$2:$AC$13,MID(M$1,2,LEN(M$1)-1)+2,0)</f>
        <v>0.33048660832098564</v>
      </c>
      <c r="N216" s="274">
        <f>VLOOKUP($C216,solar_!$E$2:$AC$13,MID(N$1,2,LEN(N$1)-1)+2,0)</f>
        <v>0.47776806870244592</v>
      </c>
      <c r="O216" s="274">
        <f>VLOOKUP($C216,solar_!$E$2:$AC$13,MID(O$1,2,LEN(O$1)-1)+2,0)</f>
        <v>0.51781015598344027</v>
      </c>
      <c r="P216" s="274">
        <f>VLOOKUP($C216,solar_!$E$2:$AC$13,MID(P$1,2,LEN(P$1)-1)+2,0)</f>
        <v>0.52660921088359336</v>
      </c>
      <c r="Q216" s="274">
        <f>VLOOKUP($C216,solar_!$E$2:$AC$13,MID(Q$1,2,LEN(Q$1)-1)+2,0)</f>
        <v>0.5156100395751646</v>
      </c>
      <c r="R216" s="274">
        <f>VLOOKUP($C216,solar_!$E$2:$AC$13,MID(R$1,2,LEN(R$1)-1)+2,0)</f>
        <v>0.46782945507557833</v>
      </c>
      <c r="S216" s="274">
        <f>VLOOKUP($C216,solar_!$E$2:$AC$13,MID(S$1,2,LEN(S$1)-1)+2,0)</f>
        <v>0.3642987421503619</v>
      </c>
      <c r="T216" s="274">
        <f>VLOOKUP($C216,solar_!$E$2:$AC$13,MID(T$1,2,LEN(T$1)-1)+2,0)</f>
        <v>0.13642367586415893</v>
      </c>
      <c r="U216" s="274">
        <f>VLOOKUP($C216,solar_!$E$2:$AC$13,MID(U$1,2,LEN(U$1)-1)+2,0)</f>
        <v>6.3100517335096433E-3</v>
      </c>
      <c r="V216" s="274">
        <f>VLOOKUP($C216,solar_!$E$2:$AC$13,MID(V$1,2,LEN(V$1)-1)+2,0)</f>
        <v>1.8558975686793066E-4</v>
      </c>
      <c r="W216" s="274">
        <f>VLOOKUP($C216,solar_!$E$2:$AC$13,MID(W$1,2,LEN(W$1)-1)+2,0)</f>
        <v>2.7336869592708719E-4</v>
      </c>
      <c r="X216" s="274">
        <f>VLOOKUP($C216,solar_!$E$2:$AC$13,MID(X$1,2,LEN(X$1)-1)+2,0)</f>
        <v>0</v>
      </c>
      <c r="Y216" s="274">
        <f>VLOOKUP($C216,solar_!$E$2:$AC$13,MID(Y$1,2,LEN(Y$1)-1)+2,0)</f>
        <v>0</v>
      </c>
      <c r="Z216" s="274">
        <f>VLOOKUP($C216,solar_!$E$2:$AC$13,MID(Z$1,2,LEN(Z$1)-1)+2,0)</f>
        <v>0</v>
      </c>
      <c r="AA216" s="274">
        <f>VLOOKUP($C216,solar_!$E$2:$AC$13,MID(AA$1,2,LEN(AA$1)-1)+2,0)</f>
        <v>0</v>
      </c>
    </row>
    <row r="217" spans="1:27" ht="15">
      <c r="A217" s="5" t="str">
        <f t="shared" si="167"/>
        <v>nuclear</v>
      </c>
      <c r="B217" s="5" t="str">
        <f t="shared" si="162"/>
        <v>g24</v>
      </c>
      <c r="C217" s="5">
        <f>VLOOKUP(B217,days!$A:$F,5,0)</f>
        <v>12</v>
      </c>
      <c r="D217" s="274">
        <f>D208</f>
        <v>0.9</v>
      </c>
      <c r="E217" s="274">
        <f>D217</f>
        <v>0.9</v>
      </c>
      <c r="F217" s="274">
        <f t="shared" ref="F217:AA217" si="173">E217</f>
        <v>0.9</v>
      </c>
      <c r="G217" s="274">
        <f t="shared" si="173"/>
        <v>0.9</v>
      </c>
      <c r="H217" s="274">
        <f t="shared" si="173"/>
        <v>0.9</v>
      </c>
      <c r="I217" s="274">
        <f t="shared" si="173"/>
        <v>0.9</v>
      </c>
      <c r="J217" s="274">
        <f t="shared" si="173"/>
        <v>0.9</v>
      </c>
      <c r="K217" s="274">
        <f t="shared" si="173"/>
        <v>0.9</v>
      </c>
      <c r="L217" s="274">
        <f t="shared" si="173"/>
        <v>0.9</v>
      </c>
      <c r="M217" s="274">
        <f t="shared" si="173"/>
        <v>0.9</v>
      </c>
      <c r="N217" s="274">
        <f t="shared" si="173"/>
        <v>0.9</v>
      </c>
      <c r="O217" s="274">
        <f t="shared" si="173"/>
        <v>0.9</v>
      </c>
      <c r="P217" s="274">
        <f t="shared" si="173"/>
        <v>0.9</v>
      </c>
      <c r="Q217" s="274">
        <f t="shared" si="173"/>
        <v>0.9</v>
      </c>
      <c r="R217" s="274">
        <f t="shared" si="173"/>
        <v>0.9</v>
      </c>
      <c r="S217" s="274">
        <f t="shared" si="173"/>
        <v>0.9</v>
      </c>
      <c r="T217" s="274">
        <f t="shared" si="173"/>
        <v>0.9</v>
      </c>
      <c r="U217" s="274">
        <f t="shared" si="173"/>
        <v>0.9</v>
      </c>
      <c r="V217" s="274">
        <f t="shared" si="173"/>
        <v>0.9</v>
      </c>
      <c r="W217" s="274">
        <f t="shared" si="173"/>
        <v>0.9</v>
      </c>
      <c r="X217" s="274">
        <f t="shared" si="173"/>
        <v>0.9</v>
      </c>
      <c r="Y217" s="274">
        <f t="shared" si="173"/>
        <v>0.9</v>
      </c>
      <c r="Z217" s="274">
        <f t="shared" si="173"/>
        <v>0.9</v>
      </c>
      <c r="AA217" s="274">
        <f t="shared" si="173"/>
        <v>0.9</v>
      </c>
    </row>
  </sheetData>
  <phoneticPr fontId="22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14"/>
  <sheetViews>
    <sheetView zoomScale="90" zoomScaleNormal="90" workbookViewId="0">
      <selection sqref="A1:P10"/>
    </sheetView>
  </sheetViews>
  <sheetFormatPr defaultRowHeight="14.25"/>
  <cols>
    <col min="1" max="1" width="11.625" bestFit="1" customWidth="1"/>
  </cols>
  <sheetData>
    <row r="1" spans="1:16" ht="15">
      <c r="A1" s="5" t="s">
        <v>2</v>
      </c>
      <c r="B1" s="5" t="s">
        <v>4</v>
      </c>
      <c r="C1" s="5" t="s">
        <v>5</v>
      </c>
      <c r="D1" s="5" t="s">
        <v>6</v>
      </c>
      <c r="E1" s="5" t="s">
        <v>7</v>
      </c>
      <c r="F1" s="5" t="s">
        <v>66</v>
      </c>
      <c r="G1" s="5" t="s">
        <v>68</v>
      </c>
      <c r="H1" s="5" t="s">
        <v>69</v>
      </c>
      <c r="I1" s="5" t="s">
        <v>70</v>
      </c>
      <c r="J1" s="5" t="s">
        <v>71</v>
      </c>
      <c r="K1" s="5" t="s">
        <v>1255</v>
      </c>
      <c r="L1" s="5" t="s">
        <v>1256</v>
      </c>
      <c r="M1" s="5" t="s">
        <v>1257</v>
      </c>
      <c r="N1" s="5" t="s">
        <v>1258</v>
      </c>
      <c r="O1" s="5" t="s">
        <v>1259</v>
      </c>
      <c r="P1" s="5" t="s">
        <v>1260</v>
      </c>
    </row>
    <row r="2" spans="1:16" ht="15">
      <c r="A2" s="5" t="s">
        <v>12</v>
      </c>
      <c r="B2" s="192">
        <v>0</v>
      </c>
      <c r="C2" s="192">
        <v>0</v>
      </c>
      <c r="D2" s="192">
        <v>1</v>
      </c>
      <c r="E2" s="192">
        <v>1</v>
      </c>
      <c r="F2" s="192">
        <v>1</v>
      </c>
      <c r="G2" s="192">
        <v>0</v>
      </c>
      <c r="H2" s="192">
        <v>1</v>
      </c>
      <c r="I2" s="192">
        <v>1</v>
      </c>
      <c r="J2" s="192">
        <v>1</v>
      </c>
      <c r="K2" s="192">
        <v>1</v>
      </c>
      <c r="L2" s="192">
        <v>1</v>
      </c>
      <c r="M2" s="192">
        <v>0</v>
      </c>
      <c r="N2" s="192">
        <v>0</v>
      </c>
      <c r="O2" s="192">
        <v>0</v>
      </c>
      <c r="P2" s="192">
        <v>0</v>
      </c>
    </row>
    <row r="3" spans="1:16" ht="15">
      <c r="A3" s="5" t="s">
        <v>13</v>
      </c>
      <c r="B3" s="192">
        <v>1</v>
      </c>
      <c r="C3" s="192">
        <v>1</v>
      </c>
      <c r="D3" s="192">
        <v>1</v>
      </c>
      <c r="E3" s="192">
        <v>1</v>
      </c>
      <c r="F3" s="192">
        <v>1</v>
      </c>
      <c r="G3" s="192">
        <v>1</v>
      </c>
      <c r="H3" s="192">
        <v>1</v>
      </c>
      <c r="I3" s="192">
        <v>1</v>
      </c>
      <c r="J3" s="192">
        <v>1</v>
      </c>
      <c r="K3" s="192">
        <v>1</v>
      </c>
      <c r="L3" s="192">
        <v>1</v>
      </c>
      <c r="M3" s="192">
        <v>1</v>
      </c>
      <c r="N3" s="192">
        <v>1</v>
      </c>
      <c r="O3" s="192">
        <v>1</v>
      </c>
      <c r="P3" s="192">
        <v>1</v>
      </c>
    </row>
    <row r="4" spans="1:16" ht="15">
      <c r="A4" s="5" t="s">
        <v>14</v>
      </c>
      <c r="B4" s="192">
        <v>1</v>
      </c>
      <c r="C4" s="192">
        <v>1</v>
      </c>
      <c r="D4" s="192">
        <v>1</v>
      </c>
      <c r="E4" s="192">
        <v>1</v>
      </c>
      <c r="F4" s="192">
        <v>1</v>
      </c>
      <c r="G4" s="192">
        <v>1</v>
      </c>
      <c r="H4" s="192">
        <v>1</v>
      </c>
      <c r="I4" s="192">
        <v>1</v>
      </c>
      <c r="J4" s="192">
        <v>1</v>
      </c>
      <c r="K4" s="192">
        <v>1</v>
      </c>
      <c r="L4" s="192">
        <v>1</v>
      </c>
      <c r="M4" s="192">
        <v>1</v>
      </c>
      <c r="N4" s="192">
        <v>1</v>
      </c>
      <c r="O4" s="192">
        <v>1</v>
      </c>
      <c r="P4" s="192">
        <v>1</v>
      </c>
    </row>
    <row r="5" spans="1:16" ht="15">
      <c r="A5" s="5" t="s">
        <v>15</v>
      </c>
      <c r="B5" s="192">
        <v>0</v>
      </c>
      <c r="C5" s="192">
        <v>1</v>
      </c>
      <c r="D5" s="192">
        <v>0</v>
      </c>
      <c r="E5" s="192">
        <v>1</v>
      </c>
      <c r="F5" s="192">
        <v>1</v>
      </c>
      <c r="G5" s="192">
        <v>0</v>
      </c>
      <c r="H5" s="192">
        <v>0</v>
      </c>
      <c r="I5" s="192">
        <v>0</v>
      </c>
      <c r="J5" s="192">
        <v>0</v>
      </c>
      <c r="K5" s="192">
        <v>0</v>
      </c>
      <c r="L5" s="192">
        <v>0</v>
      </c>
      <c r="M5" s="192">
        <v>0</v>
      </c>
      <c r="N5" s="192">
        <v>0</v>
      </c>
      <c r="O5" s="192">
        <v>0</v>
      </c>
      <c r="P5" s="192">
        <v>0</v>
      </c>
    </row>
    <row r="6" spans="1:16" ht="15">
      <c r="A6" s="5" t="s">
        <v>16</v>
      </c>
      <c r="B6" s="192">
        <v>1</v>
      </c>
      <c r="C6" s="192">
        <v>1</v>
      </c>
      <c r="D6" s="192">
        <v>1</v>
      </c>
      <c r="E6" s="192">
        <v>1</v>
      </c>
      <c r="F6" s="192">
        <v>1</v>
      </c>
      <c r="G6" s="192">
        <v>1</v>
      </c>
      <c r="H6" s="192">
        <v>1</v>
      </c>
      <c r="I6" s="192">
        <v>1</v>
      </c>
      <c r="J6" s="192">
        <v>1</v>
      </c>
      <c r="K6" s="192">
        <v>1</v>
      </c>
      <c r="L6" s="192">
        <v>1</v>
      </c>
      <c r="M6" s="192">
        <v>1</v>
      </c>
      <c r="N6" s="192">
        <v>1</v>
      </c>
      <c r="O6" s="192">
        <v>1</v>
      </c>
      <c r="P6" s="192">
        <v>1</v>
      </c>
    </row>
    <row r="7" spans="1:16" ht="15">
      <c r="A7" s="5" t="s">
        <v>17</v>
      </c>
      <c r="B7" s="192">
        <v>0</v>
      </c>
      <c r="C7" s="192">
        <v>1</v>
      </c>
      <c r="D7" s="192">
        <v>1</v>
      </c>
      <c r="E7" s="192">
        <v>1</v>
      </c>
      <c r="F7" s="192">
        <v>1</v>
      </c>
      <c r="G7" s="192">
        <v>1</v>
      </c>
      <c r="H7" s="192">
        <v>1</v>
      </c>
      <c r="I7" s="192">
        <v>1</v>
      </c>
      <c r="J7" s="192">
        <v>1</v>
      </c>
      <c r="K7" s="192">
        <v>1</v>
      </c>
      <c r="L7" s="192">
        <v>1</v>
      </c>
      <c r="M7" s="192">
        <v>1</v>
      </c>
      <c r="N7" s="192">
        <v>1</v>
      </c>
      <c r="O7" s="192">
        <v>1</v>
      </c>
      <c r="P7" s="192">
        <v>1</v>
      </c>
    </row>
    <row r="8" spans="1:16" ht="15">
      <c r="A8" s="5" t="s">
        <v>18</v>
      </c>
      <c r="B8" s="192">
        <f>VLOOKUP(B1,wind_!$A$2:$B$16,2,0)</f>
        <v>1.3503645086921303</v>
      </c>
      <c r="C8" s="192">
        <f>VLOOKUP(C1,wind_!$A$2:$B$16,2,0)</f>
        <v>1.4916817247180507</v>
      </c>
      <c r="D8" s="192">
        <f>VLOOKUP(D1,wind_!$A$2:$B$16,2,0)</f>
        <v>0.77014144183438227</v>
      </c>
      <c r="E8" s="192">
        <f>VLOOKUP(E1,wind_!$A$2:$B$16,2,0)</f>
        <v>1.1514736120630567</v>
      </c>
      <c r="F8" s="192">
        <f>VLOOKUP(F1,wind_!$A$2:$B$16,2,0)</f>
        <v>0.94211477350613726</v>
      </c>
      <c r="G8" s="192">
        <f>VLOOKUP(G1,wind_!$A$2:$B$16,2,0)</f>
        <v>0.78509564458844783</v>
      </c>
      <c r="H8" s="192">
        <f>VLOOKUP(H1,wind_!$A$2:$B$16,2,0)</f>
        <v>0.74584086235902536</v>
      </c>
      <c r="I8" s="192">
        <f>VLOOKUP(I1,wind_!$A$2:$B$16,2,0)</f>
        <v>1.0206243379649822</v>
      </c>
      <c r="J8" s="192">
        <f>VLOOKUP(J1,wind_!$A$2:$B$16,2,0)</f>
        <v>0.94211477350613737</v>
      </c>
      <c r="K8" s="192">
        <f>VLOOKUP(K1,wind_!$A$2:$B$16,2,0)</f>
        <v>1.0258583089289053</v>
      </c>
      <c r="L8" s="192">
        <f>VLOOKUP(L1,wind_!$A$2:$B$16,2,0)</f>
        <v>0.84397781793258131</v>
      </c>
      <c r="M8" s="192">
        <f>VLOOKUP(M1,wind_!$A$2:$B$16,2,0)</f>
        <v>0.99445448314536733</v>
      </c>
      <c r="N8" s="192">
        <f>VLOOKUP(N1,wind_!$A$2:$B$16,2,0)</f>
        <v>1.1514736120630569</v>
      </c>
      <c r="O8" s="192">
        <f>VLOOKUP(O1,wind_!$A$2:$B$16,2,0)</f>
        <v>0.81649947037198578</v>
      </c>
      <c r="P8" s="192">
        <f>VLOOKUP(P1,wind_!$A$2:$B$16,2,0)</f>
        <v>0.96828462832575235</v>
      </c>
    </row>
    <row r="9" spans="1:16" ht="15">
      <c r="A9" s="5" t="s">
        <v>19</v>
      </c>
      <c r="B9" s="192">
        <f>VLOOKUP(B1,solar_!$A$2:$B$16,2,0)</f>
        <v>0.88955302581292017</v>
      </c>
      <c r="C9" s="192">
        <f>VLOOKUP(C1,solar_!$A$2:$B$16,2,0)</f>
        <v>0.96232864802205365</v>
      </c>
      <c r="D9" s="192">
        <f>VLOOKUP(D1,solar_!$A$2:$B$16,2,0)</f>
        <v>0.84468173298449833</v>
      </c>
      <c r="E9" s="192">
        <f>VLOOKUP(E1,solar_!$A$2:$B$16,2,0)</f>
        <v>1.2759418390826158</v>
      </c>
      <c r="F9" s="192">
        <f>VLOOKUP(F1,solar_!$A$2:$B$16,2,0)</f>
        <v>1.1146835945252636</v>
      </c>
      <c r="G9" s="192">
        <f>VLOOKUP(G1,solar_!$A$2:$B$16,2,0)</f>
        <v>1.3265937415909566</v>
      </c>
      <c r="H9" s="192">
        <f>VLOOKUP(H1,solar_!$A$2:$B$16,2,0)</f>
        <v>0.9078509832526227</v>
      </c>
      <c r="I9" s="192">
        <f>VLOOKUP(I1,solar_!$A$2:$B$16,2,0)</f>
        <v>1.3273794158837766</v>
      </c>
      <c r="J9" s="192">
        <f>VLOOKUP(J1,solar_!$A$2:$B$16,2,0)</f>
        <v>1.1717055778105416</v>
      </c>
      <c r="K9" s="192">
        <f>VLOOKUP(K1,solar_!$A$2:$B$16,2,0)</f>
        <v>1.2531896451192137</v>
      </c>
      <c r="L9" s="192">
        <f>VLOOKUP(L1,solar_!$A$2:$B$16,2,0)</f>
        <v>0.80670741714491301</v>
      </c>
      <c r="M9" s="192">
        <f>VLOOKUP(M1,solar_!$A$2:$B$16,2,0)</f>
        <v>1.1318805778105416</v>
      </c>
      <c r="N9" s="192">
        <f>VLOOKUP(N1,solar_!$A$2:$B$16,2,0)</f>
        <v>1.2755962921903059</v>
      </c>
      <c r="O9" s="192">
        <f>VLOOKUP(O1,solar_!$A$2:$B$16,2,0)</f>
        <v>1.2039531628813704</v>
      </c>
      <c r="P9" s="192">
        <f>VLOOKUP(P1,solar_!$A$2:$B$16,2,0)</f>
        <v>1.1222320864037234</v>
      </c>
    </row>
    <row r="10" spans="1:16" ht="15">
      <c r="A10" s="5" t="s">
        <v>20</v>
      </c>
      <c r="B10" s="192">
        <v>0</v>
      </c>
      <c r="C10" s="192">
        <v>0</v>
      </c>
      <c r="D10" s="192">
        <v>0</v>
      </c>
      <c r="E10" s="192">
        <v>0</v>
      </c>
      <c r="F10" s="192">
        <v>0</v>
      </c>
      <c r="G10" s="192">
        <v>0</v>
      </c>
      <c r="H10" s="192">
        <v>0</v>
      </c>
      <c r="I10" s="192">
        <v>0</v>
      </c>
      <c r="J10" s="192">
        <v>0</v>
      </c>
      <c r="K10" s="192">
        <v>1</v>
      </c>
      <c r="L10" s="192">
        <v>0</v>
      </c>
      <c r="M10" s="192">
        <v>0</v>
      </c>
      <c r="N10" s="192">
        <v>0</v>
      </c>
      <c r="O10" s="192">
        <v>0</v>
      </c>
      <c r="P10" s="192">
        <v>0</v>
      </c>
    </row>
    <row r="11" spans="1:16" ht="15">
      <c r="A11" s="5"/>
      <c r="B11" s="191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</row>
    <row r="14" spans="1:16">
      <c r="B14" s="195"/>
      <c r="C14" s="195"/>
      <c r="D14" s="195"/>
      <c r="E14" s="195"/>
      <c r="F14" s="195"/>
      <c r="G14" s="195"/>
      <c r="H14" s="195"/>
      <c r="I14" s="195"/>
      <c r="J14" s="195"/>
      <c r="K14" s="195"/>
      <c r="L14" s="195"/>
      <c r="M14" s="195"/>
      <c r="N14" s="195"/>
      <c r="O14" s="195"/>
      <c r="P14" s="195"/>
    </row>
  </sheetData>
  <conditionalFormatting sqref="B2:P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P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:P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P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:P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:P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:P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9:P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0:P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801"/>
  <sheetViews>
    <sheetView zoomScale="90" zoomScaleNormal="90" workbookViewId="0">
      <selection activeCell="A14" sqref="A14"/>
    </sheetView>
  </sheetViews>
  <sheetFormatPr defaultColWidth="5.125" defaultRowHeight="15"/>
  <cols>
    <col min="1" max="1" width="5.125" style="5"/>
    <col min="2" max="2" width="11.375" style="5" bestFit="1" customWidth="1"/>
    <col min="3" max="3" width="6.75" style="5" customWidth="1"/>
    <col min="4" max="4" width="7.375" style="69" customWidth="1"/>
    <col min="5" max="5" width="6.25" style="9" customWidth="1"/>
    <col min="6" max="15" width="5.125" style="9"/>
    <col min="16" max="16" width="5.875" style="9" customWidth="1"/>
    <col min="17" max="17" width="5.125" style="9" customWidth="1"/>
    <col min="18" max="18" width="5.125" style="9"/>
    <col min="19" max="19" width="6.375" style="9" customWidth="1"/>
    <col min="20" max="20" width="5.625" style="9" bestFit="1" customWidth="1"/>
    <col min="21" max="28" width="5.125" style="9"/>
    <col min="29" max="29" width="5.125" style="5"/>
    <col min="30" max="30" width="9.875" style="1" customWidth="1"/>
    <col min="31" max="31" width="8.375" style="1" bestFit="1" customWidth="1"/>
    <col min="32" max="35" width="5.125" style="1"/>
    <col min="36" max="36" width="14.125" style="1" bestFit="1" customWidth="1"/>
    <col min="37" max="37" width="17.375" style="1" bestFit="1" customWidth="1"/>
    <col min="38" max="43" width="7.125" style="1" bestFit="1" customWidth="1"/>
    <col min="44" max="44" width="11.25" style="1" bestFit="1" customWidth="1"/>
    <col min="45" max="52" width="13" style="1" bestFit="1" customWidth="1"/>
    <col min="53" max="56" width="5.125" style="1"/>
    <col min="57" max="57" width="11.25" style="1" bestFit="1" customWidth="1"/>
    <col min="58" max="16384" width="5.125" style="1"/>
  </cols>
  <sheetData>
    <row r="1" spans="1:57">
      <c r="A1" s="5" t="s">
        <v>1</v>
      </c>
      <c r="B1" s="5" t="s">
        <v>2</v>
      </c>
      <c r="C1" s="5" t="s">
        <v>9</v>
      </c>
      <c r="D1" s="69" t="s">
        <v>1205</v>
      </c>
      <c r="E1" s="65" t="s">
        <v>30</v>
      </c>
      <c r="F1" s="65" t="s">
        <v>31</v>
      </c>
      <c r="G1" s="65" t="s">
        <v>32</v>
      </c>
      <c r="H1" s="65" t="s">
        <v>33</v>
      </c>
      <c r="I1" s="65" t="s">
        <v>34</v>
      </c>
      <c r="J1" s="65" t="s">
        <v>35</v>
      </c>
      <c r="K1" s="65" t="s">
        <v>36</v>
      </c>
      <c r="L1" s="65" t="s">
        <v>37</v>
      </c>
      <c r="M1" s="65" t="s">
        <v>38</v>
      </c>
      <c r="N1" s="65" t="s">
        <v>39</v>
      </c>
      <c r="O1" s="65" t="s">
        <v>40</v>
      </c>
      <c r="P1" s="65" t="s">
        <v>41</v>
      </c>
      <c r="Q1" s="65" t="s">
        <v>42</v>
      </c>
      <c r="R1" s="65" t="s">
        <v>43</v>
      </c>
      <c r="S1" s="65" t="s">
        <v>44</v>
      </c>
      <c r="T1" s="65" t="s">
        <v>45</v>
      </c>
      <c r="U1" s="65" t="s">
        <v>46</v>
      </c>
      <c r="V1" s="65" t="s">
        <v>47</v>
      </c>
      <c r="W1" s="65" t="s">
        <v>48</v>
      </c>
      <c r="X1" s="65" t="s">
        <v>49</v>
      </c>
      <c r="Y1" s="65" t="s">
        <v>50</v>
      </c>
      <c r="Z1" s="65" t="s">
        <v>51</v>
      </c>
      <c r="AA1" s="65" t="s">
        <v>52</v>
      </c>
      <c r="AB1" s="65" t="s">
        <v>53</v>
      </c>
      <c r="AC1" s="5" t="s">
        <v>103</v>
      </c>
    </row>
    <row r="2" spans="1:57">
      <c r="A2" s="5" t="s">
        <v>4</v>
      </c>
      <c r="B2" s="5" t="s">
        <v>12</v>
      </c>
      <c r="C2" s="5" t="s">
        <v>10</v>
      </c>
      <c r="D2" s="69">
        <f>VLOOKUP(C2,days!A$2:F$13,5,0)</f>
        <v>1</v>
      </c>
      <c r="E2" s="53">
        <v>0.8</v>
      </c>
      <c r="F2" s="53">
        <v>0.8</v>
      </c>
      <c r="G2" s="53">
        <v>0.8</v>
      </c>
      <c r="H2" s="53">
        <v>0.8</v>
      </c>
      <c r="I2" s="53">
        <v>0.8</v>
      </c>
      <c r="J2" s="53">
        <v>0.8</v>
      </c>
      <c r="K2" s="53">
        <v>0.8</v>
      </c>
      <c r="L2" s="53">
        <v>0.8</v>
      </c>
      <c r="M2" s="53">
        <v>0.8</v>
      </c>
      <c r="N2" s="53">
        <v>0.8</v>
      </c>
      <c r="O2" s="53">
        <v>0.8</v>
      </c>
      <c r="P2" s="53">
        <v>0.8</v>
      </c>
      <c r="Q2" s="53">
        <v>0.8</v>
      </c>
      <c r="R2" s="53">
        <v>0.8</v>
      </c>
      <c r="S2" s="53">
        <v>0.8</v>
      </c>
      <c r="T2" s="53">
        <v>0.8</v>
      </c>
      <c r="U2" s="53">
        <v>0.8</v>
      </c>
      <c r="V2" s="53">
        <v>0.8</v>
      </c>
      <c r="W2" s="53">
        <v>0.8</v>
      </c>
      <c r="X2" s="53">
        <v>0.8</v>
      </c>
      <c r="Y2" s="53">
        <v>0.8</v>
      </c>
      <c r="Z2" s="53">
        <v>0.8</v>
      </c>
      <c r="AA2" s="53">
        <v>0.8</v>
      </c>
      <c r="AB2" s="53">
        <v>0.8</v>
      </c>
      <c r="AC2" s="5">
        <f>AVERAGE(E2:AB2)</f>
        <v>0.80000000000000027</v>
      </c>
      <c r="AD2" s="98"/>
      <c r="AK2" s="5" t="s">
        <v>12</v>
      </c>
    </row>
    <row r="3" spans="1:57">
      <c r="A3" s="5" t="s">
        <v>4</v>
      </c>
      <c r="B3" s="5" t="s">
        <v>13</v>
      </c>
      <c r="C3" s="5" t="s">
        <v>10</v>
      </c>
      <c r="D3" s="69">
        <f>VLOOKUP(C3,days!A$2:F$13,5,0)</f>
        <v>1</v>
      </c>
      <c r="E3" s="53">
        <v>0.85</v>
      </c>
      <c r="F3" s="53">
        <v>0.85</v>
      </c>
      <c r="G3" s="53">
        <v>0.85</v>
      </c>
      <c r="H3" s="53">
        <v>0.85</v>
      </c>
      <c r="I3" s="53">
        <v>0.85</v>
      </c>
      <c r="J3" s="53">
        <v>0.85</v>
      </c>
      <c r="K3" s="53">
        <v>0.85</v>
      </c>
      <c r="L3" s="53">
        <v>0.85</v>
      </c>
      <c r="M3" s="53">
        <v>0.85</v>
      </c>
      <c r="N3" s="53">
        <v>0.85</v>
      </c>
      <c r="O3" s="53">
        <v>0.85</v>
      </c>
      <c r="P3" s="53">
        <v>0.85</v>
      </c>
      <c r="Q3" s="53">
        <v>0.85</v>
      </c>
      <c r="R3" s="53">
        <v>0.85</v>
      </c>
      <c r="S3" s="53">
        <v>0.85</v>
      </c>
      <c r="T3" s="53">
        <v>0.85</v>
      </c>
      <c r="U3" s="53">
        <v>0.85</v>
      </c>
      <c r="V3" s="53">
        <v>0.85</v>
      </c>
      <c r="W3" s="53">
        <v>0.85</v>
      </c>
      <c r="X3" s="53">
        <v>0.85</v>
      </c>
      <c r="Y3" s="53">
        <v>0.85</v>
      </c>
      <c r="Z3" s="53">
        <v>0.85</v>
      </c>
      <c r="AA3" s="53">
        <v>0.85</v>
      </c>
      <c r="AB3" s="53">
        <v>0.85</v>
      </c>
      <c r="AC3" s="5">
        <f t="shared" ref="AC3:AC66" si="0">AVERAGE(E3:AB3)</f>
        <v>0.85000000000000009</v>
      </c>
      <c r="AD3" s="98"/>
      <c r="AK3" s="5" t="s">
        <v>13</v>
      </c>
      <c r="BE3"/>
    </row>
    <row r="4" spans="1:57">
      <c r="A4" s="5" t="s">
        <v>4</v>
      </c>
      <c r="B4" s="5" t="s">
        <v>14</v>
      </c>
      <c r="C4" s="5" t="s">
        <v>10</v>
      </c>
      <c r="D4" s="69">
        <f>VLOOKUP(C4,days!A$2:F$13,5,0)</f>
        <v>1</v>
      </c>
      <c r="E4" s="53">
        <v>0.83</v>
      </c>
      <c r="F4" s="53">
        <v>0.83</v>
      </c>
      <c r="G4" s="53">
        <v>0.83</v>
      </c>
      <c r="H4" s="53">
        <v>0.83</v>
      </c>
      <c r="I4" s="53">
        <v>0.83</v>
      </c>
      <c r="J4" s="53">
        <v>0.83</v>
      </c>
      <c r="K4" s="53">
        <v>0.83</v>
      </c>
      <c r="L4" s="53">
        <v>0.83</v>
      </c>
      <c r="M4" s="53">
        <v>0.83</v>
      </c>
      <c r="N4" s="53">
        <v>0.83</v>
      </c>
      <c r="O4" s="53">
        <v>0.83</v>
      </c>
      <c r="P4" s="53">
        <v>0.83</v>
      </c>
      <c r="Q4" s="53">
        <v>0.83</v>
      </c>
      <c r="R4" s="53">
        <v>0.83</v>
      </c>
      <c r="S4" s="53">
        <v>0.83</v>
      </c>
      <c r="T4" s="53">
        <v>0.83</v>
      </c>
      <c r="U4" s="53">
        <v>0.83</v>
      </c>
      <c r="V4" s="53">
        <v>0.83</v>
      </c>
      <c r="W4" s="53">
        <v>0.83</v>
      </c>
      <c r="X4" s="53">
        <v>0.83</v>
      </c>
      <c r="Y4" s="53">
        <v>0.83</v>
      </c>
      <c r="Z4" s="53">
        <v>0.83</v>
      </c>
      <c r="AA4" s="53">
        <v>0.83</v>
      </c>
      <c r="AB4" s="53">
        <v>0.83</v>
      </c>
      <c r="AC4" s="5">
        <f t="shared" si="0"/>
        <v>0.82999999999999963</v>
      </c>
      <c r="AD4" s="98"/>
      <c r="AK4" s="5" t="s">
        <v>14</v>
      </c>
      <c r="BE4"/>
    </row>
    <row r="5" spans="1:57">
      <c r="A5" s="5" t="s">
        <v>4</v>
      </c>
      <c r="B5" s="5" t="s">
        <v>15</v>
      </c>
      <c r="C5" s="5" t="s">
        <v>10</v>
      </c>
      <c r="D5" s="69">
        <f>VLOOKUP(C5,days!A$2:F$13,5,0)</f>
        <v>1</v>
      </c>
      <c r="E5" s="53">
        <v>0.9</v>
      </c>
      <c r="F5" s="53">
        <v>0.9</v>
      </c>
      <c r="G5" s="53">
        <v>0.9</v>
      </c>
      <c r="H5" s="53">
        <v>0.9</v>
      </c>
      <c r="I5" s="53">
        <v>0.9</v>
      </c>
      <c r="J5" s="53">
        <v>0.9</v>
      </c>
      <c r="K5" s="53">
        <v>0.9</v>
      </c>
      <c r="L5" s="53">
        <v>0.9</v>
      </c>
      <c r="M5" s="53">
        <v>0.9</v>
      </c>
      <c r="N5" s="53">
        <v>0.9</v>
      </c>
      <c r="O5" s="53">
        <v>0.9</v>
      </c>
      <c r="P5" s="53">
        <v>0.9</v>
      </c>
      <c r="Q5" s="53">
        <v>0.9</v>
      </c>
      <c r="R5" s="53">
        <v>0.9</v>
      </c>
      <c r="S5" s="53">
        <v>0.9</v>
      </c>
      <c r="T5" s="53">
        <v>0.9</v>
      </c>
      <c r="U5" s="53">
        <v>0.9</v>
      </c>
      <c r="V5" s="53">
        <v>0.9</v>
      </c>
      <c r="W5" s="53">
        <v>0.9</v>
      </c>
      <c r="X5" s="53">
        <v>0.9</v>
      </c>
      <c r="Y5" s="53">
        <v>0.9</v>
      </c>
      <c r="Z5" s="53">
        <v>0.9</v>
      </c>
      <c r="AA5" s="53">
        <v>0.9</v>
      </c>
      <c r="AB5" s="53">
        <v>0.9</v>
      </c>
      <c r="AC5" s="5">
        <f t="shared" si="0"/>
        <v>0.8999999999999998</v>
      </c>
      <c r="AD5" s="98"/>
      <c r="AK5" s="5" t="s">
        <v>15</v>
      </c>
      <c r="BE5"/>
    </row>
    <row r="6" spans="1:57">
      <c r="A6" s="5" t="s">
        <v>4</v>
      </c>
      <c r="B6" s="5" t="s">
        <v>16</v>
      </c>
      <c r="C6" s="5" t="s">
        <v>10</v>
      </c>
      <c r="D6" s="69">
        <f>VLOOKUP(C6,days!A$2:F$13,5,0)</f>
        <v>1</v>
      </c>
      <c r="E6" s="43">
        <f>VLOOKUP($A6,hydro_!$A$2:$B$16,2,0)*VLOOKUP($D6,hydro_!F$2:H$13,2,0)</f>
        <v>0.3</v>
      </c>
      <c r="F6" s="43">
        <f>E6</f>
        <v>0.3</v>
      </c>
      <c r="G6" s="43">
        <f t="shared" ref="G6:V7" si="1">F6</f>
        <v>0.3</v>
      </c>
      <c r="H6" s="43">
        <f t="shared" si="1"/>
        <v>0.3</v>
      </c>
      <c r="I6" s="43">
        <f t="shared" si="1"/>
        <v>0.3</v>
      </c>
      <c r="J6" s="43">
        <f t="shared" si="1"/>
        <v>0.3</v>
      </c>
      <c r="K6" s="43">
        <f t="shared" si="1"/>
        <v>0.3</v>
      </c>
      <c r="L6" s="43">
        <f t="shared" si="1"/>
        <v>0.3</v>
      </c>
      <c r="M6" s="43">
        <f t="shared" si="1"/>
        <v>0.3</v>
      </c>
      <c r="N6" s="43">
        <f t="shared" si="1"/>
        <v>0.3</v>
      </c>
      <c r="O6" s="43">
        <f t="shared" si="1"/>
        <v>0.3</v>
      </c>
      <c r="P6" s="43">
        <f t="shared" si="1"/>
        <v>0.3</v>
      </c>
      <c r="Q6" s="43">
        <f t="shared" si="1"/>
        <v>0.3</v>
      </c>
      <c r="R6" s="43">
        <f t="shared" si="1"/>
        <v>0.3</v>
      </c>
      <c r="S6" s="43">
        <f t="shared" si="1"/>
        <v>0.3</v>
      </c>
      <c r="T6" s="43">
        <f t="shared" si="1"/>
        <v>0.3</v>
      </c>
      <c r="U6" s="43">
        <f t="shared" si="1"/>
        <v>0.3</v>
      </c>
      <c r="V6" s="43">
        <f t="shared" si="1"/>
        <v>0.3</v>
      </c>
      <c r="W6" s="43">
        <f t="shared" ref="W6:AB7" si="2">V6</f>
        <v>0.3</v>
      </c>
      <c r="X6" s="43">
        <f t="shared" si="2"/>
        <v>0.3</v>
      </c>
      <c r="Y6" s="43">
        <f t="shared" si="2"/>
        <v>0.3</v>
      </c>
      <c r="Z6" s="43">
        <f t="shared" si="2"/>
        <v>0.3</v>
      </c>
      <c r="AA6" s="43">
        <f t="shared" si="2"/>
        <v>0.3</v>
      </c>
      <c r="AB6" s="43">
        <f t="shared" si="2"/>
        <v>0.3</v>
      </c>
      <c r="AC6" s="5">
        <f t="shared" si="0"/>
        <v>0.29999999999999988</v>
      </c>
      <c r="AD6" s="98"/>
      <c r="AK6" s="5" t="s">
        <v>16</v>
      </c>
      <c r="BE6"/>
    </row>
    <row r="7" spans="1:57">
      <c r="A7" s="5" t="s">
        <v>4</v>
      </c>
      <c r="B7" s="5" t="s">
        <v>17</v>
      </c>
      <c r="C7" s="5" t="s">
        <v>10</v>
      </c>
      <c r="D7" s="69">
        <f>VLOOKUP(C7,days!A$2:F$13,5,0)</f>
        <v>1</v>
      </c>
      <c r="E7" s="43">
        <f>VLOOKUP($A6,hydro_!$A$2:$C$16,3,0)*VLOOKUP($D6,hydro_!F$2:H$13,3,0)</f>
        <v>0</v>
      </c>
      <c r="F7" s="43">
        <f>E7</f>
        <v>0</v>
      </c>
      <c r="G7" s="43">
        <f t="shared" si="1"/>
        <v>0</v>
      </c>
      <c r="H7" s="43">
        <f t="shared" si="1"/>
        <v>0</v>
      </c>
      <c r="I7" s="43">
        <f t="shared" si="1"/>
        <v>0</v>
      </c>
      <c r="J7" s="43">
        <f t="shared" si="1"/>
        <v>0</v>
      </c>
      <c r="K7" s="43">
        <f t="shared" si="1"/>
        <v>0</v>
      </c>
      <c r="L7" s="43">
        <f t="shared" si="1"/>
        <v>0</v>
      </c>
      <c r="M7" s="43">
        <f t="shared" si="1"/>
        <v>0</v>
      </c>
      <c r="N7" s="43">
        <f t="shared" si="1"/>
        <v>0</v>
      </c>
      <c r="O7" s="43">
        <f t="shared" si="1"/>
        <v>0</v>
      </c>
      <c r="P7" s="43">
        <f t="shared" si="1"/>
        <v>0</v>
      </c>
      <c r="Q7" s="43">
        <f t="shared" si="1"/>
        <v>0</v>
      </c>
      <c r="R7" s="43">
        <f t="shared" si="1"/>
        <v>0</v>
      </c>
      <c r="S7" s="43">
        <f t="shared" si="1"/>
        <v>0</v>
      </c>
      <c r="T7" s="43">
        <f t="shared" si="1"/>
        <v>0</v>
      </c>
      <c r="U7" s="43">
        <f t="shared" si="1"/>
        <v>0</v>
      </c>
      <c r="V7" s="43">
        <f t="shared" si="1"/>
        <v>0</v>
      </c>
      <c r="W7" s="43">
        <f t="shared" si="2"/>
        <v>0</v>
      </c>
      <c r="X7" s="43">
        <f t="shared" si="2"/>
        <v>0</v>
      </c>
      <c r="Y7" s="43">
        <f t="shared" si="2"/>
        <v>0</v>
      </c>
      <c r="Z7" s="43">
        <f t="shared" si="2"/>
        <v>0</v>
      </c>
      <c r="AA7" s="43">
        <f t="shared" si="2"/>
        <v>0</v>
      </c>
      <c r="AB7" s="43">
        <f t="shared" si="2"/>
        <v>0</v>
      </c>
      <c r="AC7" s="5">
        <f t="shared" si="0"/>
        <v>0</v>
      </c>
      <c r="AD7" s="98"/>
      <c r="AK7" s="5" t="s">
        <v>17</v>
      </c>
      <c r="BE7"/>
    </row>
    <row r="8" spans="1:57">
      <c r="A8" s="5" t="s">
        <v>4</v>
      </c>
      <c r="B8" s="5" t="s">
        <v>18</v>
      </c>
      <c r="C8" s="5" t="s">
        <v>10</v>
      </c>
      <c r="D8" s="69">
        <f>VLOOKUP(C8,days!A$2:F$13,5,0)</f>
        <v>1</v>
      </c>
      <c r="E8" s="67">
        <f>VLOOKUP($A8,wind_!$A$2:$B$16,2,0)*VLOOKUP($D8,wind_!$E$2:$AC$13,MID(E$1,2,LEN(E$1)-1)+2,0)</f>
        <v>0.51367215975061264</v>
      </c>
      <c r="F8" s="67">
        <f>VLOOKUP($A8,wind_!$A$2:$B$16,2,0)*VLOOKUP($D8,wind_!$E$2:$AC$13,MID(F$1,2,LEN(F$1)-1)+2,0)</f>
        <v>0.50504184109091166</v>
      </c>
      <c r="G8" s="67">
        <f>VLOOKUP($A8,wind_!$A$2:$B$16,2,0)*VLOOKUP($D8,wind_!$E$2:$AC$13,MID(G$1,2,LEN(G$1)-1)+2,0)</f>
        <v>0.49155951492905597</v>
      </c>
      <c r="H8" s="67">
        <f>VLOOKUP($A8,wind_!$A$2:$B$16,2,0)*VLOOKUP($D8,wind_!$E$2:$AC$13,MID(H$1,2,LEN(H$1)-1)+2,0)</f>
        <v>0.48286909856025007</v>
      </c>
      <c r="I8" s="67">
        <f>VLOOKUP($A8,wind_!$A$2:$B$16,2,0)*VLOOKUP($D8,wind_!$E$2:$AC$13,MID(I$1,2,LEN(I$1)-1)+2,0)</f>
        <v>0.47198413524461313</v>
      </c>
      <c r="J8" s="67">
        <f>VLOOKUP($A8,wind_!$A$2:$B$16,2,0)*VLOOKUP($D8,wind_!$E$2:$AC$13,MID(J$1,2,LEN(J$1)-1)+2,0)</f>
        <v>0.46927124010917282</v>
      </c>
      <c r="K8" s="67">
        <f>VLOOKUP($A8,wind_!$A$2:$B$16,2,0)*VLOOKUP($D8,wind_!$E$2:$AC$13,MID(K$1,2,LEN(K$1)-1)+2,0)</f>
        <v>0.47023171393873048</v>
      </c>
      <c r="L8" s="67">
        <f>VLOOKUP($A8,wind_!$A$2:$B$16,2,0)*VLOOKUP($D8,wind_!$E$2:$AC$13,MID(L$1,2,LEN(L$1)-1)+2,0)</f>
        <v>0.47388451283940858</v>
      </c>
      <c r="M8" s="67">
        <f>VLOOKUP($A8,wind_!$A$2:$B$16,2,0)*VLOOKUP($D8,wind_!$E$2:$AC$13,MID(M$1,2,LEN(M$1)-1)+2,0)</f>
        <v>0.47919254820818535</v>
      </c>
      <c r="N8" s="67">
        <f>VLOOKUP($A8,wind_!$A$2:$B$16,2,0)*VLOOKUP($D8,wind_!$E$2:$AC$13,MID(N$1,2,LEN(N$1)-1)+2,0)</f>
        <v>0.47953605085007367</v>
      </c>
      <c r="O8" s="67">
        <f>VLOOKUP($A8,wind_!$A$2:$B$16,2,0)*VLOOKUP($D8,wind_!$E$2:$AC$13,MID(O$1,2,LEN(O$1)-1)+2,0)</f>
        <v>0.47117109473623114</v>
      </c>
      <c r="P8" s="67">
        <f>VLOOKUP($A8,wind_!$A$2:$B$16,2,0)*VLOOKUP($D8,wind_!$E$2:$AC$13,MID(P$1,2,LEN(P$1)-1)+2,0)</f>
        <v>0.46097601302692404</v>
      </c>
      <c r="Q8" s="67">
        <f>VLOOKUP($A8,wind_!$A$2:$B$16,2,0)*VLOOKUP($D8,wind_!$E$2:$AC$13,MID(Q$1,2,LEN(Q$1)-1)+2,0)</f>
        <v>0.45381388270807188</v>
      </c>
      <c r="R8" s="67">
        <f>VLOOKUP($A8,wind_!$A$2:$B$16,2,0)*VLOOKUP($D8,wind_!$E$2:$AC$13,MID(R$1,2,LEN(R$1)-1)+2,0)</f>
        <v>0.45351823161411475</v>
      </c>
      <c r="S8" s="172">
        <f>VLOOKUP($A8,wind_!$A$2:$B$16,2,0)*VLOOKUP($D8,wind_!$E$2:$AC$13,MID(S$1,2,LEN(S$1)-1)+2,0)</f>
        <v>0.45267315933184438</v>
      </c>
      <c r="T8" s="172">
        <f>VLOOKUP($A8,wind_!$A$2:$B$16,2,0)*VLOOKUP($D8,wind_!$E$2:$AC$13,MID(T$1,2,LEN(T$1)-1)+2,0)</f>
        <v>0.45185440975900087</v>
      </c>
      <c r="U8" s="67">
        <f>VLOOKUP($A8,wind_!$A$2:$B$16,2,0)*VLOOKUP($D8,wind_!$E$2:$AC$13,MID(U$1,2,LEN(U$1)-1)+2,0)</f>
        <v>0.45855955343704596</v>
      </c>
      <c r="V8" s="67">
        <f>VLOOKUP($A8,wind_!$A$2:$B$16,2,0)*VLOOKUP($D8,wind_!$E$2:$AC$13,MID(V$1,2,LEN(V$1)-1)+2,0)</f>
        <v>0.47357212677786897</v>
      </c>
      <c r="W8" s="67">
        <f>VLOOKUP($A8,wind_!$A$2:$B$16,2,0)*VLOOKUP($D8,wind_!$E$2:$AC$13,MID(W$1,2,LEN(W$1)-1)+2,0)</f>
        <v>0.49766612203215932</v>
      </c>
      <c r="X8" s="67">
        <f>VLOOKUP($A8,wind_!$A$2:$B$16,2,0)*VLOOKUP($D8,wind_!$E$2:$AC$13,MID(X$1,2,LEN(X$1)-1)+2,0)</f>
        <v>0.51239202189184274</v>
      </c>
      <c r="Y8" s="67">
        <f>VLOOKUP($A8,wind_!$A$2:$B$16,2,0)*VLOOKUP($D8,wind_!$E$2:$AC$13,MID(Y$1,2,LEN(Y$1)-1)+2,0)</f>
        <v>0.52167012325504902</v>
      </c>
      <c r="Z8" s="67">
        <f>VLOOKUP($A8,wind_!$A$2:$B$16,2,0)*VLOOKUP($D8,wind_!$E$2:$AC$13,MID(Z$1,2,LEN(Z$1)-1)+2,0)</f>
        <v>0.52546569234791496</v>
      </c>
      <c r="AA8" s="67">
        <f>VLOOKUP($A8,wind_!$A$2:$B$16,2,0)*VLOOKUP($D8,wind_!$E$2:$AC$13,MID(AA$1,2,LEN(AA$1)-1)+2,0)</f>
        <v>0.52885539489626121</v>
      </c>
      <c r="AB8" s="67">
        <f>VLOOKUP($A8,wind_!$A$2:$B$16,2,0)*VLOOKUP($D8,wind_!$E$2:$AC$13,MID(AB$1,2,LEN(AB$1)-1)+2,0)</f>
        <v>0.52353563633404743</v>
      </c>
      <c r="AC8" s="5">
        <f t="shared" si="0"/>
        <v>0.48429026156955807</v>
      </c>
      <c r="AD8" s="98"/>
      <c r="AK8" s="5" t="s">
        <v>18</v>
      </c>
      <c r="BE8"/>
    </row>
    <row r="9" spans="1:57">
      <c r="A9" s="5" t="s">
        <v>4</v>
      </c>
      <c r="B9" s="5" t="s">
        <v>19</v>
      </c>
      <c r="C9" s="5" t="s">
        <v>10</v>
      </c>
      <c r="D9" s="69">
        <f>VLOOKUP(C9,days!A$2:F$13,5,0)</f>
        <v>1</v>
      </c>
      <c r="E9" s="68">
        <f>VLOOKUP($A9,solar_!$A$2:$B$16,2,0)*VLOOKUP($D9,solar_!$E$2:$AC$13,MID(E$1,2,LEN(E$1)-1)+2,0)</f>
        <v>0</v>
      </c>
      <c r="F9" s="68">
        <f>VLOOKUP($A9,solar_!$A$2:$B$16,2,0)*VLOOKUP($D9,solar_!$E$2:$AC$13,MID(F$1,2,LEN(F$1)-1)+2,0)</f>
        <v>0</v>
      </c>
      <c r="G9" s="68">
        <f>VLOOKUP($A9,solar_!$A$2:$B$16,2,0)*VLOOKUP($D9,solar_!$E$2:$AC$13,MID(G$1,2,LEN(G$1)-1)+2,0)</f>
        <v>0</v>
      </c>
      <c r="H9" s="68">
        <f>VLOOKUP($A9,solar_!$A$2:$B$16,2,0)*VLOOKUP($D9,solar_!$E$2:$AC$13,MID(H$1,2,LEN(H$1)-1)+2,0)</f>
        <v>0</v>
      </c>
      <c r="I9" s="68">
        <f>VLOOKUP($A9,solar_!$A$2:$B$16,2,0)*VLOOKUP($D9,solar_!$E$2:$AC$13,MID(I$1,2,LEN(I$1)-1)+2,0)</f>
        <v>0</v>
      </c>
      <c r="J9" s="68">
        <f>VLOOKUP($A9,solar_!$A$2:$B$16,2,0)*VLOOKUP($D9,solar_!$E$2:$AC$13,MID(J$1,2,LEN(J$1)-1)+2,0)</f>
        <v>2.816602180398132E-5</v>
      </c>
      <c r="K9" s="68">
        <f>VLOOKUP($A9,solar_!$A$2:$B$16,2,0)*VLOOKUP($D9,solar_!$E$2:$AC$13,MID(K$1,2,LEN(K$1)-1)+2,0)</f>
        <v>7.9352886181414701E-4</v>
      </c>
      <c r="L9" s="68">
        <f>VLOOKUP($A9,solar_!$A$2:$B$16,2,0)*VLOOKUP($D9,solar_!$E$2:$AC$13,MID(L$1,2,LEN(L$1)-1)+2,0)</f>
        <v>7.1937692916386369E-3</v>
      </c>
      <c r="M9" s="68">
        <f>VLOOKUP($A9,solar_!$A$2:$B$16,2,0)*VLOOKUP($D9,solar_!$E$2:$AC$13,MID(M$1,2,LEN(M$1)-1)+2,0)</f>
        <v>5.7732815167580449E-2</v>
      </c>
      <c r="N9" s="68">
        <f>VLOOKUP($A9,solar_!$A$2:$B$16,2,0)*VLOOKUP($D9,solar_!$E$2:$AC$13,MID(N$1,2,LEN(N$1)-1)+2,0)</f>
        <v>0.21104075071815384</v>
      </c>
      <c r="O9" s="68">
        <f>VLOOKUP($A9,solar_!$A$2:$B$16,2,0)*VLOOKUP($D9,solar_!$E$2:$AC$13,MID(O$1,2,LEN(O$1)-1)+2,0)</f>
        <v>0.31020996703193598</v>
      </c>
      <c r="P9" s="68">
        <f>VLOOKUP($A9,solar_!$A$2:$B$16,2,0)*VLOOKUP($D9,solar_!$E$2:$AC$13,MID(P$1,2,LEN(P$1)-1)+2,0)</f>
        <v>0.3535274959016898</v>
      </c>
      <c r="Q9" s="68">
        <f>VLOOKUP($A9,solar_!$A$2:$B$16,2,0)*VLOOKUP($D9,solar_!$E$2:$AC$13,MID(Q$1,2,LEN(Q$1)-1)+2,0)</f>
        <v>0.37213742791203702</v>
      </c>
      <c r="R9" s="68">
        <f>VLOOKUP($A9,solar_!$A$2:$B$16,2,0)*VLOOKUP($D9,solar_!$E$2:$AC$13,MID(R$1,2,LEN(R$1)-1)+2,0)</f>
        <v>0.3762424164363401</v>
      </c>
      <c r="S9" s="68">
        <f>VLOOKUP($A9,solar_!$A$2:$B$16,2,0)*VLOOKUP($D9,solar_!$E$2:$AC$13,MID(S$1,2,LEN(S$1)-1)+2,0)</f>
        <v>0.3585378407605137</v>
      </c>
      <c r="T9" s="68">
        <f>VLOOKUP($A9,solar_!$A$2:$B$16,2,0)*VLOOKUP($D9,solar_!$E$2:$AC$13,MID(T$1,2,LEN(T$1)-1)+2,0)</f>
        <v>0.3080807831064567</v>
      </c>
      <c r="U9" s="68">
        <f>VLOOKUP($A9,solar_!$A$2:$B$16,2,0)*VLOOKUP($D9,solar_!$E$2:$AC$13,MID(U$1,2,LEN(U$1)-1)+2,0)</f>
        <v>0.15862085599016296</v>
      </c>
      <c r="V9" s="68">
        <f>VLOOKUP($A9,solar_!$A$2:$B$16,2,0)*VLOOKUP($D9,solar_!$E$2:$AC$13,MID(V$1,2,LEN(V$1)-1)+2,0)</f>
        <v>2.4748451534597253E-2</v>
      </c>
      <c r="W9" s="68">
        <f>VLOOKUP($A9,solar_!$A$2:$B$16,2,0)*VLOOKUP($D9,solar_!$E$2:$AC$13,MID(W$1,2,LEN(W$1)-1)+2,0)</f>
        <v>1.150344949915079E-4</v>
      </c>
      <c r="X9" s="68">
        <f>VLOOKUP($A9,solar_!$A$2:$B$16,2,0)*VLOOKUP($D9,solar_!$E$2:$AC$13,MID(X$1,2,LEN(X$1)-1)+2,0)</f>
        <v>2.3704077755825864E-6</v>
      </c>
      <c r="Y9" s="68">
        <f>VLOOKUP($A9,solar_!$A$2:$B$16,2,0)*VLOOKUP($D9,solar_!$E$2:$AC$13,MID(Y$1,2,LEN(Y$1)-1)+2,0)</f>
        <v>0</v>
      </c>
      <c r="Z9" s="68">
        <f>VLOOKUP($A9,solar_!$A$2:$B$16,2,0)*VLOOKUP($D9,solar_!$E$2:$AC$13,MID(Z$1,2,LEN(Z$1)-1)+2,0)</f>
        <v>0</v>
      </c>
      <c r="AA9" s="68">
        <f>VLOOKUP($A9,solar_!$A$2:$B$16,2,0)*VLOOKUP($D9,solar_!$E$2:$AC$13,MID(AA$1,2,LEN(AA$1)-1)+2,0)</f>
        <v>0</v>
      </c>
      <c r="AB9" s="68">
        <f>VLOOKUP($A9,solar_!$A$2:$B$16,2,0)*VLOOKUP($D9,solar_!$E$2:$AC$13,MID(AB$1,2,LEN(AB$1)-1)+2,0)</f>
        <v>0</v>
      </c>
      <c r="AC9" s="5">
        <f t="shared" si="0"/>
        <v>0.1057921530682288</v>
      </c>
      <c r="AD9" s="98"/>
      <c r="AK9" s="5" t="s">
        <v>19</v>
      </c>
      <c r="BE9"/>
    </row>
    <row r="10" spans="1:57">
      <c r="A10" s="5" t="s">
        <v>4</v>
      </c>
      <c r="B10" s="5" t="s">
        <v>20</v>
      </c>
      <c r="C10" s="5" t="s">
        <v>10</v>
      </c>
      <c r="D10" s="69">
        <f>VLOOKUP(C10,days!A$2:F$13,5,0)</f>
        <v>1</v>
      </c>
      <c r="E10" s="9">
        <v>0</v>
      </c>
      <c r="F10" s="9">
        <v>0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</v>
      </c>
      <c r="AB10" s="9">
        <v>0</v>
      </c>
      <c r="AC10" s="5">
        <f t="shared" si="0"/>
        <v>0</v>
      </c>
      <c r="AD10" s="98"/>
      <c r="AK10" s="5" t="s">
        <v>20</v>
      </c>
      <c r="BE10"/>
    </row>
    <row r="11" spans="1:57">
      <c r="A11" s="5" t="s">
        <v>4</v>
      </c>
      <c r="B11" s="5" t="s">
        <v>21</v>
      </c>
      <c r="C11" s="5" t="s">
        <v>10</v>
      </c>
      <c r="D11" s="69">
        <f>VLOOKUP(C11,days!A$2:F$13,5,0)</f>
        <v>1</v>
      </c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5">
        <f t="shared" si="0"/>
        <v>0</v>
      </c>
      <c r="AD11" s="98"/>
      <c r="BE11"/>
    </row>
    <row r="12" spans="1:57">
      <c r="A12" s="5" t="s">
        <v>4</v>
      </c>
      <c r="B12" s="5" t="s">
        <v>12</v>
      </c>
      <c r="C12" s="5" t="s">
        <v>11</v>
      </c>
      <c r="D12" s="69">
        <f>VLOOKUP(C12,days!A$2:F$13,5,0)</f>
        <v>1</v>
      </c>
      <c r="E12" s="53">
        <v>0.8</v>
      </c>
      <c r="F12" s="53">
        <v>0.8</v>
      </c>
      <c r="G12" s="53">
        <v>0.8</v>
      </c>
      <c r="H12" s="53">
        <v>0.8</v>
      </c>
      <c r="I12" s="53">
        <v>0.8</v>
      </c>
      <c r="J12" s="53">
        <v>0.8</v>
      </c>
      <c r="K12" s="53">
        <v>0.8</v>
      </c>
      <c r="L12" s="53">
        <v>0.8</v>
      </c>
      <c r="M12" s="53">
        <v>0.8</v>
      </c>
      <c r="N12" s="53">
        <v>0.8</v>
      </c>
      <c r="O12" s="53">
        <v>0.8</v>
      </c>
      <c r="P12" s="53">
        <v>0.8</v>
      </c>
      <c r="Q12" s="53">
        <v>0.8</v>
      </c>
      <c r="R12" s="53">
        <v>0.8</v>
      </c>
      <c r="S12" s="53">
        <v>0.8</v>
      </c>
      <c r="T12" s="53">
        <v>0.8</v>
      </c>
      <c r="U12" s="53">
        <v>0.8</v>
      </c>
      <c r="V12" s="53">
        <v>0.8</v>
      </c>
      <c r="W12" s="53">
        <v>0.8</v>
      </c>
      <c r="X12" s="53">
        <v>0.8</v>
      </c>
      <c r="Y12" s="53">
        <v>0.8</v>
      </c>
      <c r="Z12" s="53">
        <v>0.8</v>
      </c>
      <c r="AA12" s="53">
        <v>0.8</v>
      </c>
      <c r="AB12" s="53">
        <v>0.8</v>
      </c>
      <c r="AC12" s="5">
        <f t="shared" si="0"/>
        <v>0.80000000000000027</v>
      </c>
      <c r="AD12" s="98"/>
      <c r="BE12"/>
    </row>
    <row r="13" spans="1:57">
      <c r="A13" s="5" t="s">
        <v>4</v>
      </c>
      <c r="B13" s="5" t="s">
        <v>13</v>
      </c>
      <c r="C13" s="5" t="s">
        <v>11</v>
      </c>
      <c r="D13" s="69">
        <f>VLOOKUP(C13,days!A$2:F$13,5,0)</f>
        <v>1</v>
      </c>
      <c r="E13" s="53">
        <v>0.85</v>
      </c>
      <c r="F13" s="53">
        <v>0.85</v>
      </c>
      <c r="G13" s="53">
        <v>0.85</v>
      </c>
      <c r="H13" s="53">
        <v>0.85</v>
      </c>
      <c r="I13" s="53">
        <v>0.85</v>
      </c>
      <c r="J13" s="53">
        <v>0.85</v>
      </c>
      <c r="K13" s="53">
        <v>0.85</v>
      </c>
      <c r="L13" s="53">
        <v>0.85</v>
      </c>
      <c r="M13" s="53">
        <v>0.85</v>
      </c>
      <c r="N13" s="53">
        <v>0.85</v>
      </c>
      <c r="O13" s="53">
        <v>0.85</v>
      </c>
      <c r="P13" s="53">
        <v>0.85</v>
      </c>
      <c r="Q13" s="53">
        <v>0.85</v>
      </c>
      <c r="R13" s="53">
        <v>0.85</v>
      </c>
      <c r="S13" s="53">
        <v>0.85</v>
      </c>
      <c r="T13" s="53">
        <v>0.85</v>
      </c>
      <c r="U13" s="53">
        <v>0.85</v>
      </c>
      <c r="V13" s="53">
        <v>0.85</v>
      </c>
      <c r="W13" s="53">
        <v>0.85</v>
      </c>
      <c r="X13" s="53">
        <v>0.85</v>
      </c>
      <c r="Y13" s="53">
        <v>0.85</v>
      </c>
      <c r="Z13" s="53">
        <v>0.85</v>
      </c>
      <c r="AA13" s="53">
        <v>0.85</v>
      </c>
      <c r="AB13" s="53">
        <v>0.85</v>
      </c>
      <c r="AC13" s="5">
        <f t="shared" si="0"/>
        <v>0.85000000000000009</v>
      </c>
      <c r="AD13" s="98"/>
      <c r="BE13"/>
    </row>
    <row r="14" spans="1:57">
      <c r="A14" s="5" t="s">
        <v>4</v>
      </c>
      <c r="B14" s="5" t="s">
        <v>14</v>
      </c>
      <c r="C14" s="5" t="s">
        <v>11</v>
      </c>
      <c r="D14" s="69">
        <f>VLOOKUP(C14,days!A$2:F$13,5,0)</f>
        <v>1</v>
      </c>
      <c r="E14" s="53">
        <v>0.83</v>
      </c>
      <c r="F14" s="53">
        <v>0.83</v>
      </c>
      <c r="G14" s="53">
        <v>0.83</v>
      </c>
      <c r="H14" s="53">
        <v>0.83</v>
      </c>
      <c r="I14" s="53">
        <v>0.83</v>
      </c>
      <c r="J14" s="53">
        <v>0.83</v>
      </c>
      <c r="K14" s="53">
        <v>0.83</v>
      </c>
      <c r="L14" s="53">
        <v>0.83</v>
      </c>
      <c r="M14" s="53">
        <v>0.83</v>
      </c>
      <c r="N14" s="53">
        <v>0.83</v>
      </c>
      <c r="O14" s="53">
        <v>0.83</v>
      </c>
      <c r="P14" s="53">
        <v>0.83</v>
      </c>
      <c r="Q14" s="53">
        <v>0.83</v>
      </c>
      <c r="R14" s="53">
        <v>0.83</v>
      </c>
      <c r="S14" s="53">
        <v>0.83</v>
      </c>
      <c r="T14" s="53">
        <v>0.83</v>
      </c>
      <c r="U14" s="53">
        <v>0.83</v>
      </c>
      <c r="V14" s="53">
        <v>0.83</v>
      </c>
      <c r="W14" s="53">
        <v>0.83</v>
      </c>
      <c r="X14" s="53">
        <v>0.83</v>
      </c>
      <c r="Y14" s="53">
        <v>0.83</v>
      </c>
      <c r="Z14" s="53">
        <v>0.83</v>
      </c>
      <c r="AA14" s="53">
        <v>0.83</v>
      </c>
      <c r="AB14" s="53">
        <v>0.83</v>
      </c>
      <c r="AC14" s="5">
        <f t="shared" si="0"/>
        <v>0.82999999999999963</v>
      </c>
      <c r="AD14" s="98"/>
      <c r="BE14"/>
    </row>
    <row r="15" spans="1:57">
      <c r="A15" s="5" t="s">
        <v>4</v>
      </c>
      <c r="B15" s="5" t="s">
        <v>15</v>
      </c>
      <c r="C15" s="5" t="s">
        <v>11</v>
      </c>
      <c r="D15" s="69">
        <f>VLOOKUP(C15,days!A$2:F$13,5,0)</f>
        <v>1</v>
      </c>
      <c r="E15" s="53">
        <v>0.9</v>
      </c>
      <c r="F15" s="53">
        <v>0.9</v>
      </c>
      <c r="G15" s="53">
        <v>0.9</v>
      </c>
      <c r="H15" s="53">
        <v>0.9</v>
      </c>
      <c r="I15" s="53">
        <v>0.9</v>
      </c>
      <c r="J15" s="53">
        <v>0.9</v>
      </c>
      <c r="K15" s="53">
        <v>0.9</v>
      </c>
      <c r="L15" s="53">
        <v>0.9</v>
      </c>
      <c r="M15" s="53">
        <v>0.9</v>
      </c>
      <c r="N15" s="53">
        <v>0.9</v>
      </c>
      <c r="O15" s="53">
        <v>0.9</v>
      </c>
      <c r="P15" s="53">
        <v>0.9</v>
      </c>
      <c r="Q15" s="53">
        <v>0.9</v>
      </c>
      <c r="R15" s="53">
        <v>0.9</v>
      </c>
      <c r="S15" s="53">
        <v>0.9</v>
      </c>
      <c r="T15" s="53">
        <v>0.9</v>
      </c>
      <c r="U15" s="53">
        <v>0.9</v>
      </c>
      <c r="V15" s="53">
        <v>0.9</v>
      </c>
      <c r="W15" s="53">
        <v>0.9</v>
      </c>
      <c r="X15" s="53">
        <v>0.9</v>
      </c>
      <c r="Y15" s="53">
        <v>0.9</v>
      </c>
      <c r="Z15" s="53">
        <v>0.9</v>
      </c>
      <c r="AA15" s="53">
        <v>0.9</v>
      </c>
      <c r="AB15" s="53">
        <v>0.9</v>
      </c>
      <c r="AC15" s="5">
        <f t="shared" si="0"/>
        <v>0.8999999999999998</v>
      </c>
      <c r="AD15" s="98"/>
      <c r="BE15"/>
    </row>
    <row r="16" spans="1:57">
      <c r="A16" s="5" t="s">
        <v>4</v>
      </c>
      <c r="B16" s="5" t="s">
        <v>16</v>
      </c>
      <c r="C16" s="5" t="s">
        <v>11</v>
      </c>
      <c r="D16" s="69">
        <f>VLOOKUP(C16,days!A$2:F$13,5,0)</f>
        <v>1</v>
      </c>
      <c r="E16" s="43">
        <f>VLOOKUP($A16,hydro_!$A$2:$B$16,2,0)*VLOOKUP($D16,hydro_!F$2:H$13,2,0)</f>
        <v>0.3</v>
      </c>
      <c r="F16" s="43">
        <f t="shared" ref="F16:AB16" si="3">E16</f>
        <v>0.3</v>
      </c>
      <c r="G16" s="43">
        <f t="shared" si="3"/>
        <v>0.3</v>
      </c>
      <c r="H16" s="43">
        <f t="shared" si="3"/>
        <v>0.3</v>
      </c>
      <c r="I16" s="43">
        <f t="shared" si="3"/>
        <v>0.3</v>
      </c>
      <c r="J16" s="43">
        <f t="shared" si="3"/>
        <v>0.3</v>
      </c>
      <c r="K16" s="43">
        <f t="shared" si="3"/>
        <v>0.3</v>
      </c>
      <c r="L16" s="43">
        <f t="shared" si="3"/>
        <v>0.3</v>
      </c>
      <c r="M16" s="43">
        <f t="shared" si="3"/>
        <v>0.3</v>
      </c>
      <c r="N16" s="43">
        <f t="shared" si="3"/>
        <v>0.3</v>
      </c>
      <c r="O16" s="43">
        <f t="shared" si="3"/>
        <v>0.3</v>
      </c>
      <c r="P16" s="43">
        <f t="shared" si="3"/>
        <v>0.3</v>
      </c>
      <c r="Q16" s="43">
        <f t="shared" si="3"/>
        <v>0.3</v>
      </c>
      <c r="R16" s="43">
        <f t="shared" si="3"/>
        <v>0.3</v>
      </c>
      <c r="S16" s="43">
        <f t="shared" si="3"/>
        <v>0.3</v>
      </c>
      <c r="T16" s="43">
        <f t="shared" si="3"/>
        <v>0.3</v>
      </c>
      <c r="U16" s="43">
        <f t="shared" si="3"/>
        <v>0.3</v>
      </c>
      <c r="V16" s="43">
        <f t="shared" si="3"/>
        <v>0.3</v>
      </c>
      <c r="W16" s="43">
        <f t="shared" si="3"/>
        <v>0.3</v>
      </c>
      <c r="X16" s="43">
        <f t="shared" si="3"/>
        <v>0.3</v>
      </c>
      <c r="Y16" s="43">
        <f t="shared" si="3"/>
        <v>0.3</v>
      </c>
      <c r="Z16" s="43">
        <f t="shared" si="3"/>
        <v>0.3</v>
      </c>
      <c r="AA16" s="43">
        <f t="shared" si="3"/>
        <v>0.3</v>
      </c>
      <c r="AB16" s="43">
        <f t="shared" si="3"/>
        <v>0.3</v>
      </c>
      <c r="AC16" s="5">
        <f t="shared" si="0"/>
        <v>0.29999999999999988</v>
      </c>
      <c r="AD16" s="98"/>
      <c r="BE16"/>
    </row>
    <row r="17" spans="1:57">
      <c r="A17" s="5" t="s">
        <v>4</v>
      </c>
      <c r="B17" s="5" t="s">
        <v>17</v>
      </c>
      <c r="C17" s="5" t="s">
        <v>11</v>
      </c>
      <c r="D17" s="69">
        <f>VLOOKUP(C17,days!A$2:F$13,5,0)</f>
        <v>1</v>
      </c>
      <c r="E17" s="43">
        <f>VLOOKUP($A16,hydro_!$A$2:$C$16,3,0)*VLOOKUP($D16,hydro_!F$2:H$13,3,0)</f>
        <v>0</v>
      </c>
      <c r="F17" s="43">
        <f t="shared" ref="F17:AB17" si="4">E17</f>
        <v>0</v>
      </c>
      <c r="G17" s="43">
        <f t="shared" si="4"/>
        <v>0</v>
      </c>
      <c r="H17" s="43">
        <f t="shared" si="4"/>
        <v>0</v>
      </c>
      <c r="I17" s="43">
        <f t="shared" si="4"/>
        <v>0</v>
      </c>
      <c r="J17" s="43">
        <f t="shared" si="4"/>
        <v>0</v>
      </c>
      <c r="K17" s="43">
        <f t="shared" si="4"/>
        <v>0</v>
      </c>
      <c r="L17" s="43">
        <f t="shared" si="4"/>
        <v>0</v>
      </c>
      <c r="M17" s="43">
        <f t="shared" si="4"/>
        <v>0</v>
      </c>
      <c r="N17" s="43">
        <f t="shared" si="4"/>
        <v>0</v>
      </c>
      <c r="O17" s="43">
        <f t="shared" si="4"/>
        <v>0</v>
      </c>
      <c r="P17" s="43">
        <f t="shared" si="4"/>
        <v>0</v>
      </c>
      <c r="Q17" s="43">
        <f t="shared" si="4"/>
        <v>0</v>
      </c>
      <c r="R17" s="43">
        <f t="shared" si="4"/>
        <v>0</v>
      </c>
      <c r="S17" s="43">
        <f t="shared" si="4"/>
        <v>0</v>
      </c>
      <c r="T17" s="43">
        <f t="shared" si="4"/>
        <v>0</v>
      </c>
      <c r="U17" s="43">
        <f t="shared" si="4"/>
        <v>0</v>
      </c>
      <c r="V17" s="43">
        <f t="shared" si="4"/>
        <v>0</v>
      </c>
      <c r="W17" s="43">
        <f t="shared" si="4"/>
        <v>0</v>
      </c>
      <c r="X17" s="43">
        <f t="shared" si="4"/>
        <v>0</v>
      </c>
      <c r="Y17" s="43">
        <f t="shared" si="4"/>
        <v>0</v>
      </c>
      <c r="Z17" s="43">
        <f t="shared" si="4"/>
        <v>0</v>
      </c>
      <c r="AA17" s="43">
        <f t="shared" si="4"/>
        <v>0</v>
      </c>
      <c r="AB17" s="43">
        <f t="shared" si="4"/>
        <v>0</v>
      </c>
      <c r="AC17" s="5">
        <f t="shared" si="0"/>
        <v>0</v>
      </c>
      <c r="AD17" s="98"/>
      <c r="BE17"/>
    </row>
    <row r="18" spans="1:57">
      <c r="A18" s="5" t="s">
        <v>4</v>
      </c>
      <c r="B18" s="5" t="s">
        <v>18</v>
      </c>
      <c r="C18" s="5" t="s">
        <v>11</v>
      </c>
      <c r="D18" s="69">
        <f>VLOOKUP(C18,days!A$2:F$13,5,0)</f>
        <v>1</v>
      </c>
      <c r="E18" s="67">
        <f>VLOOKUP($A18,wind_!$A$2:$B$16,2,0)*VLOOKUP($D18,wind_!$E$2:$AC$13,MID(E$1,2,LEN(E$1)-1)+2,0)</f>
        <v>0.51367215975061264</v>
      </c>
      <c r="F18" s="67">
        <f>VLOOKUP($A18,wind_!$A$2:$B$16,2,0)*VLOOKUP($D18,wind_!$E$2:$AC$13,MID(F$1,2,LEN(F$1)-1)+2,0)</f>
        <v>0.50504184109091166</v>
      </c>
      <c r="G18" s="67">
        <f>VLOOKUP($A18,wind_!$A$2:$B$16,2,0)*VLOOKUP($D18,wind_!$E$2:$AC$13,MID(G$1,2,LEN(G$1)-1)+2,0)</f>
        <v>0.49155951492905597</v>
      </c>
      <c r="H18" s="67">
        <f>VLOOKUP($A18,wind_!$A$2:$B$16,2,0)*VLOOKUP($D18,wind_!$E$2:$AC$13,MID(H$1,2,LEN(H$1)-1)+2,0)</f>
        <v>0.48286909856025007</v>
      </c>
      <c r="I18" s="67">
        <f>VLOOKUP($A18,wind_!$A$2:$B$16,2,0)*VLOOKUP($D18,wind_!$E$2:$AC$13,MID(I$1,2,LEN(I$1)-1)+2,0)</f>
        <v>0.47198413524461313</v>
      </c>
      <c r="J18" s="67">
        <f>VLOOKUP($A18,wind_!$A$2:$B$16,2,0)*VLOOKUP($D18,wind_!$E$2:$AC$13,MID(J$1,2,LEN(J$1)-1)+2,0)</f>
        <v>0.46927124010917282</v>
      </c>
      <c r="K18" s="67">
        <f>VLOOKUP($A18,wind_!$A$2:$B$16,2,0)*VLOOKUP($D18,wind_!$E$2:$AC$13,MID(K$1,2,LEN(K$1)-1)+2,0)</f>
        <v>0.47023171393873048</v>
      </c>
      <c r="L18" s="67">
        <f>VLOOKUP($A18,wind_!$A$2:$B$16,2,0)*VLOOKUP($D18,wind_!$E$2:$AC$13,MID(L$1,2,LEN(L$1)-1)+2,0)</f>
        <v>0.47388451283940858</v>
      </c>
      <c r="M18" s="67">
        <f>VLOOKUP($A18,wind_!$A$2:$B$16,2,0)*VLOOKUP($D18,wind_!$E$2:$AC$13,MID(M$1,2,LEN(M$1)-1)+2,0)</f>
        <v>0.47919254820818535</v>
      </c>
      <c r="N18" s="67">
        <f>VLOOKUP($A18,wind_!$A$2:$B$16,2,0)*VLOOKUP($D18,wind_!$E$2:$AC$13,MID(N$1,2,LEN(N$1)-1)+2,0)</f>
        <v>0.47953605085007367</v>
      </c>
      <c r="O18" s="67">
        <f>VLOOKUP($A18,wind_!$A$2:$B$16,2,0)*VLOOKUP($D18,wind_!$E$2:$AC$13,MID(O$1,2,LEN(O$1)-1)+2,0)</f>
        <v>0.47117109473623114</v>
      </c>
      <c r="P18" s="67">
        <f>VLOOKUP($A18,wind_!$A$2:$B$16,2,0)*VLOOKUP($D18,wind_!$E$2:$AC$13,MID(P$1,2,LEN(P$1)-1)+2,0)</f>
        <v>0.46097601302692404</v>
      </c>
      <c r="Q18" s="67">
        <f>VLOOKUP($A18,wind_!$A$2:$B$16,2,0)*VLOOKUP($D18,wind_!$E$2:$AC$13,MID(Q$1,2,LEN(Q$1)-1)+2,0)</f>
        <v>0.45381388270807188</v>
      </c>
      <c r="R18" s="67">
        <f>VLOOKUP($A18,wind_!$A$2:$B$16,2,0)*VLOOKUP($D18,wind_!$E$2:$AC$13,MID(R$1,2,LEN(R$1)-1)+2,0)</f>
        <v>0.45351823161411475</v>
      </c>
      <c r="S18" s="67">
        <f>VLOOKUP($A18,wind_!$A$2:$B$16,2,0)*VLOOKUP($D18,wind_!$E$2:$AC$13,MID(S$1,2,LEN(S$1)-1)+2,0)</f>
        <v>0.45267315933184438</v>
      </c>
      <c r="T18" s="67">
        <f>VLOOKUP($A18,wind_!$A$2:$B$16,2,0)*VLOOKUP($D18,wind_!$E$2:$AC$13,MID(T$1,2,LEN(T$1)-1)+2,0)</f>
        <v>0.45185440975900087</v>
      </c>
      <c r="U18" s="67">
        <f>VLOOKUP($A18,wind_!$A$2:$B$16,2,0)*VLOOKUP($D18,wind_!$E$2:$AC$13,MID(U$1,2,LEN(U$1)-1)+2,0)</f>
        <v>0.45855955343704596</v>
      </c>
      <c r="V18" s="67">
        <f>VLOOKUP($A18,wind_!$A$2:$B$16,2,0)*VLOOKUP($D18,wind_!$E$2:$AC$13,MID(V$1,2,LEN(V$1)-1)+2,0)</f>
        <v>0.47357212677786897</v>
      </c>
      <c r="W18" s="67">
        <f>VLOOKUP($A18,wind_!$A$2:$B$16,2,0)*VLOOKUP($D18,wind_!$E$2:$AC$13,MID(W$1,2,LEN(W$1)-1)+2,0)</f>
        <v>0.49766612203215932</v>
      </c>
      <c r="X18" s="67">
        <f>VLOOKUP($A18,wind_!$A$2:$B$16,2,0)*VLOOKUP($D18,wind_!$E$2:$AC$13,MID(X$1,2,LEN(X$1)-1)+2,0)</f>
        <v>0.51239202189184274</v>
      </c>
      <c r="Y18" s="67">
        <f>VLOOKUP($A18,wind_!$A$2:$B$16,2,0)*VLOOKUP($D18,wind_!$E$2:$AC$13,MID(Y$1,2,LEN(Y$1)-1)+2,0)</f>
        <v>0.52167012325504902</v>
      </c>
      <c r="Z18" s="67">
        <f>VLOOKUP($A18,wind_!$A$2:$B$16,2,0)*VLOOKUP($D18,wind_!$E$2:$AC$13,MID(Z$1,2,LEN(Z$1)-1)+2,0)</f>
        <v>0.52546569234791496</v>
      </c>
      <c r="AA18" s="67">
        <f>VLOOKUP($A18,wind_!$A$2:$B$16,2,0)*VLOOKUP($D18,wind_!$E$2:$AC$13,MID(AA$1,2,LEN(AA$1)-1)+2,0)</f>
        <v>0.52885539489626121</v>
      </c>
      <c r="AB18" s="67">
        <f>VLOOKUP($A18,wind_!$A$2:$B$16,2,0)*VLOOKUP($D18,wind_!$E$2:$AC$13,MID(AB$1,2,LEN(AB$1)-1)+2,0)</f>
        <v>0.52353563633404743</v>
      </c>
      <c r="AC18" s="5">
        <f t="shared" si="0"/>
        <v>0.48429026156955807</v>
      </c>
      <c r="AD18" s="98"/>
      <c r="BE18"/>
    </row>
    <row r="19" spans="1:57">
      <c r="A19" s="5" t="s">
        <v>4</v>
      </c>
      <c r="B19" s="5" t="s">
        <v>19</v>
      </c>
      <c r="C19" s="5" t="s">
        <v>11</v>
      </c>
      <c r="D19" s="69">
        <f>VLOOKUP(C19,days!A$2:F$13,5,0)</f>
        <v>1</v>
      </c>
      <c r="E19" s="68">
        <f>VLOOKUP($A19,solar_!$A$2:$B$16,2,0)*VLOOKUP($D19,solar_!$E$2:$AC$13,MID(E$1,2,LEN(E$1)-1)+2,0)</f>
        <v>0</v>
      </c>
      <c r="F19" s="68">
        <f>VLOOKUP($A19,solar_!$A$2:$B$16,2,0)*VLOOKUP($D19,solar_!$E$2:$AC$13,MID(F$1,2,LEN(F$1)-1)+2,0)</f>
        <v>0</v>
      </c>
      <c r="G19" s="68">
        <f>VLOOKUP($A19,solar_!$A$2:$B$16,2,0)*VLOOKUP($D19,solar_!$E$2:$AC$13,MID(G$1,2,LEN(G$1)-1)+2,0)</f>
        <v>0</v>
      </c>
      <c r="H19" s="68">
        <f>VLOOKUP($A19,solar_!$A$2:$B$16,2,0)*VLOOKUP($D19,solar_!$E$2:$AC$13,MID(H$1,2,LEN(H$1)-1)+2,0)</f>
        <v>0</v>
      </c>
      <c r="I19" s="68">
        <f>VLOOKUP($A19,solar_!$A$2:$B$16,2,0)*VLOOKUP($D19,solar_!$E$2:$AC$13,MID(I$1,2,LEN(I$1)-1)+2,0)</f>
        <v>0</v>
      </c>
      <c r="J19" s="68">
        <f>VLOOKUP($A19,solar_!$A$2:$B$16,2,0)*VLOOKUP($D19,solar_!$E$2:$AC$13,MID(J$1,2,LEN(J$1)-1)+2,0)</f>
        <v>2.816602180398132E-5</v>
      </c>
      <c r="K19" s="68">
        <f>VLOOKUP($A19,solar_!$A$2:$B$16,2,0)*VLOOKUP($D19,solar_!$E$2:$AC$13,MID(K$1,2,LEN(K$1)-1)+2,0)</f>
        <v>7.9352886181414701E-4</v>
      </c>
      <c r="L19" s="68">
        <f>VLOOKUP($A19,solar_!$A$2:$B$16,2,0)*VLOOKUP($D19,solar_!$E$2:$AC$13,MID(L$1,2,LEN(L$1)-1)+2,0)</f>
        <v>7.1937692916386369E-3</v>
      </c>
      <c r="M19" s="68">
        <f>VLOOKUP($A19,solar_!$A$2:$B$16,2,0)*VLOOKUP($D19,solar_!$E$2:$AC$13,MID(M$1,2,LEN(M$1)-1)+2,0)</f>
        <v>5.7732815167580449E-2</v>
      </c>
      <c r="N19" s="68">
        <f>VLOOKUP($A19,solar_!$A$2:$B$16,2,0)*VLOOKUP($D19,solar_!$E$2:$AC$13,MID(N$1,2,LEN(N$1)-1)+2,0)</f>
        <v>0.21104075071815384</v>
      </c>
      <c r="O19" s="68">
        <f>VLOOKUP($A19,solar_!$A$2:$B$16,2,0)*VLOOKUP($D19,solar_!$E$2:$AC$13,MID(O$1,2,LEN(O$1)-1)+2,0)</f>
        <v>0.31020996703193598</v>
      </c>
      <c r="P19" s="68">
        <f>VLOOKUP($A19,solar_!$A$2:$B$16,2,0)*VLOOKUP($D19,solar_!$E$2:$AC$13,MID(P$1,2,LEN(P$1)-1)+2,0)</f>
        <v>0.3535274959016898</v>
      </c>
      <c r="Q19" s="68">
        <f>VLOOKUP($A19,solar_!$A$2:$B$16,2,0)*VLOOKUP($D19,solar_!$E$2:$AC$13,MID(Q$1,2,LEN(Q$1)-1)+2,0)</f>
        <v>0.37213742791203702</v>
      </c>
      <c r="R19" s="68">
        <f>VLOOKUP($A19,solar_!$A$2:$B$16,2,0)*VLOOKUP($D19,solar_!$E$2:$AC$13,MID(R$1,2,LEN(R$1)-1)+2,0)</f>
        <v>0.3762424164363401</v>
      </c>
      <c r="S19" s="68">
        <f>VLOOKUP($A19,solar_!$A$2:$B$16,2,0)*VLOOKUP($D19,solar_!$E$2:$AC$13,MID(S$1,2,LEN(S$1)-1)+2,0)</f>
        <v>0.3585378407605137</v>
      </c>
      <c r="T19" s="68">
        <f>VLOOKUP($A19,solar_!$A$2:$B$16,2,0)*VLOOKUP($D19,solar_!$E$2:$AC$13,MID(T$1,2,LEN(T$1)-1)+2,0)</f>
        <v>0.3080807831064567</v>
      </c>
      <c r="U19" s="68">
        <f>VLOOKUP($A19,solar_!$A$2:$B$16,2,0)*VLOOKUP($D19,solar_!$E$2:$AC$13,MID(U$1,2,LEN(U$1)-1)+2,0)</f>
        <v>0.15862085599016296</v>
      </c>
      <c r="V19" s="68">
        <f>VLOOKUP($A19,solar_!$A$2:$B$16,2,0)*VLOOKUP($D19,solar_!$E$2:$AC$13,MID(V$1,2,LEN(V$1)-1)+2,0)</f>
        <v>2.4748451534597253E-2</v>
      </c>
      <c r="W19" s="68">
        <f>VLOOKUP($A19,solar_!$A$2:$B$16,2,0)*VLOOKUP($D19,solar_!$E$2:$AC$13,MID(W$1,2,LEN(W$1)-1)+2,0)</f>
        <v>1.150344949915079E-4</v>
      </c>
      <c r="X19" s="68">
        <f>VLOOKUP($A19,solar_!$A$2:$B$16,2,0)*VLOOKUP($D19,solar_!$E$2:$AC$13,MID(X$1,2,LEN(X$1)-1)+2,0)</f>
        <v>2.3704077755825864E-6</v>
      </c>
      <c r="Y19" s="68">
        <f>VLOOKUP($A19,solar_!$A$2:$B$16,2,0)*VLOOKUP($D19,solar_!$E$2:$AC$13,MID(Y$1,2,LEN(Y$1)-1)+2,0)</f>
        <v>0</v>
      </c>
      <c r="Z19" s="68">
        <f>VLOOKUP($A19,solar_!$A$2:$B$16,2,0)*VLOOKUP($D19,solar_!$E$2:$AC$13,MID(Z$1,2,LEN(Z$1)-1)+2,0)</f>
        <v>0</v>
      </c>
      <c r="AA19" s="68">
        <f>VLOOKUP($A19,solar_!$A$2:$B$16,2,0)*VLOOKUP($D19,solar_!$E$2:$AC$13,MID(AA$1,2,LEN(AA$1)-1)+2,0)</f>
        <v>0</v>
      </c>
      <c r="AB19" s="68">
        <f>VLOOKUP($A19,solar_!$A$2:$B$16,2,0)*VLOOKUP($D19,solar_!$E$2:$AC$13,MID(AB$1,2,LEN(AB$1)-1)+2,0)</f>
        <v>0</v>
      </c>
      <c r="AC19" s="5">
        <f t="shared" si="0"/>
        <v>0.1057921530682288</v>
      </c>
      <c r="AD19" s="98"/>
      <c r="BE19"/>
    </row>
    <row r="20" spans="1:57">
      <c r="A20" s="5" t="s">
        <v>4</v>
      </c>
      <c r="B20" s="5" t="s">
        <v>20</v>
      </c>
      <c r="C20" s="5" t="s">
        <v>11</v>
      </c>
      <c r="D20" s="69">
        <f>VLOOKUP(C20,days!A$2:F$13,5,0)</f>
        <v>1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0</v>
      </c>
      <c r="Y20" s="9">
        <v>0</v>
      </c>
      <c r="Z20" s="9">
        <v>0</v>
      </c>
      <c r="AA20" s="9">
        <v>0</v>
      </c>
      <c r="AB20" s="9">
        <v>0</v>
      </c>
      <c r="AC20" s="5">
        <f t="shared" si="0"/>
        <v>0</v>
      </c>
      <c r="AD20" s="98"/>
      <c r="BE20"/>
    </row>
    <row r="21" spans="1:57">
      <c r="A21" s="5" t="s">
        <v>4</v>
      </c>
      <c r="B21" s="5" t="s">
        <v>21</v>
      </c>
      <c r="C21" s="5" t="s">
        <v>11</v>
      </c>
      <c r="D21" s="69">
        <f>VLOOKUP(C21,days!A$2:F$13,5,0)</f>
        <v>1</v>
      </c>
      <c r="E21" s="9">
        <v>0</v>
      </c>
      <c r="F21" s="9">
        <v>0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5">
        <f t="shared" si="0"/>
        <v>0</v>
      </c>
      <c r="AD21" s="98"/>
      <c r="BE21"/>
    </row>
    <row r="22" spans="1:57">
      <c r="A22" s="5" t="s">
        <v>4</v>
      </c>
      <c r="B22" s="5" t="s">
        <v>12</v>
      </c>
      <c r="C22" s="5" t="s">
        <v>65</v>
      </c>
      <c r="D22" s="69">
        <f>VLOOKUP(C22,days!A$2:F$13,5,0)</f>
        <v>2</v>
      </c>
      <c r="E22" s="53">
        <v>0.8</v>
      </c>
      <c r="F22" s="53">
        <v>0.8</v>
      </c>
      <c r="G22" s="53">
        <v>0.8</v>
      </c>
      <c r="H22" s="53">
        <v>0.8</v>
      </c>
      <c r="I22" s="53">
        <v>0.8</v>
      </c>
      <c r="J22" s="53">
        <v>0.8</v>
      </c>
      <c r="K22" s="53">
        <v>0.8</v>
      </c>
      <c r="L22" s="53">
        <v>0.8</v>
      </c>
      <c r="M22" s="53">
        <v>0.8</v>
      </c>
      <c r="N22" s="53">
        <v>0.8</v>
      </c>
      <c r="O22" s="53">
        <v>0.8</v>
      </c>
      <c r="P22" s="53">
        <v>0.8</v>
      </c>
      <c r="Q22" s="53">
        <v>0.8</v>
      </c>
      <c r="R22" s="53">
        <v>0.8</v>
      </c>
      <c r="S22" s="53">
        <v>0.8</v>
      </c>
      <c r="T22" s="53">
        <v>0.8</v>
      </c>
      <c r="U22" s="53">
        <v>0.8</v>
      </c>
      <c r="V22" s="53">
        <v>0.8</v>
      </c>
      <c r="W22" s="53">
        <v>0.8</v>
      </c>
      <c r="X22" s="53">
        <v>0.8</v>
      </c>
      <c r="Y22" s="53">
        <v>0.8</v>
      </c>
      <c r="Z22" s="53">
        <v>0.8</v>
      </c>
      <c r="AA22" s="53">
        <v>0.8</v>
      </c>
      <c r="AB22" s="53">
        <v>0.8</v>
      </c>
      <c r="AC22" s="5">
        <f t="shared" si="0"/>
        <v>0.80000000000000027</v>
      </c>
      <c r="AD22" s="98"/>
      <c r="BE22"/>
    </row>
    <row r="23" spans="1:57">
      <c r="A23" s="5" t="s">
        <v>4</v>
      </c>
      <c r="B23" s="5" t="s">
        <v>13</v>
      </c>
      <c r="C23" s="5" t="s">
        <v>65</v>
      </c>
      <c r="D23" s="69">
        <f>VLOOKUP(C23,days!A$2:F$13,5,0)</f>
        <v>2</v>
      </c>
      <c r="E23" s="53">
        <v>0.85</v>
      </c>
      <c r="F23" s="53">
        <v>0.85</v>
      </c>
      <c r="G23" s="53">
        <v>0.85</v>
      </c>
      <c r="H23" s="53">
        <v>0.85</v>
      </c>
      <c r="I23" s="53">
        <v>0.85</v>
      </c>
      <c r="J23" s="53">
        <v>0.85</v>
      </c>
      <c r="K23" s="53">
        <v>0.85</v>
      </c>
      <c r="L23" s="53">
        <v>0.85</v>
      </c>
      <c r="M23" s="53">
        <v>0.85</v>
      </c>
      <c r="N23" s="53">
        <v>0.85</v>
      </c>
      <c r="O23" s="53">
        <v>0.85</v>
      </c>
      <c r="P23" s="53">
        <v>0.85</v>
      </c>
      <c r="Q23" s="53">
        <v>0.85</v>
      </c>
      <c r="R23" s="53">
        <v>0.85</v>
      </c>
      <c r="S23" s="53">
        <v>0.85</v>
      </c>
      <c r="T23" s="53">
        <v>0.85</v>
      </c>
      <c r="U23" s="53">
        <v>0.85</v>
      </c>
      <c r="V23" s="53">
        <v>0.85</v>
      </c>
      <c r="W23" s="53">
        <v>0.85</v>
      </c>
      <c r="X23" s="53">
        <v>0.85</v>
      </c>
      <c r="Y23" s="53">
        <v>0.85</v>
      </c>
      <c r="Z23" s="53">
        <v>0.85</v>
      </c>
      <c r="AA23" s="53">
        <v>0.85</v>
      </c>
      <c r="AB23" s="53">
        <v>0.85</v>
      </c>
      <c r="AC23" s="5">
        <f t="shared" si="0"/>
        <v>0.85000000000000009</v>
      </c>
      <c r="AD23" s="98"/>
      <c r="BE23"/>
    </row>
    <row r="24" spans="1:57">
      <c r="A24" s="5" t="s">
        <v>4</v>
      </c>
      <c r="B24" s="5" t="s">
        <v>14</v>
      </c>
      <c r="C24" s="5" t="s">
        <v>65</v>
      </c>
      <c r="D24" s="69">
        <f>VLOOKUP(C24,days!A$2:F$13,5,0)</f>
        <v>2</v>
      </c>
      <c r="E24" s="53">
        <v>0.83</v>
      </c>
      <c r="F24" s="53">
        <v>0.83</v>
      </c>
      <c r="G24" s="53">
        <v>0.83</v>
      </c>
      <c r="H24" s="53">
        <v>0.83</v>
      </c>
      <c r="I24" s="53">
        <v>0.83</v>
      </c>
      <c r="J24" s="53">
        <v>0.83</v>
      </c>
      <c r="K24" s="53">
        <v>0.83</v>
      </c>
      <c r="L24" s="53">
        <v>0.83</v>
      </c>
      <c r="M24" s="53">
        <v>0.83</v>
      </c>
      <c r="N24" s="53">
        <v>0.83</v>
      </c>
      <c r="O24" s="53">
        <v>0.83</v>
      </c>
      <c r="P24" s="53">
        <v>0.83</v>
      </c>
      <c r="Q24" s="53">
        <v>0.83</v>
      </c>
      <c r="R24" s="53">
        <v>0.83</v>
      </c>
      <c r="S24" s="53">
        <v>0.83</v>
      </c>
      <c r="T24" s="53">
        <v>0.83</v>
      </c>
      <c r="U24" s="53">
        <v>0.83</v>
      </c>
      <c r="V24" s="53">
        <v>0.83</v>
      </c>
      <c r="W24" s="53">
        <v>0.83</v>
      </c>
      <c r="X24" s="53">
        <v>0.83</v>
      </c>
      <c r="Y24" s="53">
        <v>0.83</v>
      </c>
      <c r="Z24" s="53">
        <v>0.83</v>
      </c>
      <c r="AA24" s="53">
        <v>0.83</v>
      </c>
      <c r="AB24" s="53">
        <v>0.83</v>
      </c>
      <c r="AC24" s="5">
        <f t="shared" si="0"/>
        <v>0.82999999999999963</v>
      </c>
      <c r="AD24" s="98"/>
      <c r="BE24"/>
    </row>
    <row r="25" spans="1:57">
      <c r="A25" s="5" t="s">
        <v>4</v>
      </c>
      <c r="B25" s="5" t="s">
        <v>15</v>
      </c>
      <c r="C25" s="5" t="s">
        <v>65</v>
      </c>
      <c r="D25" s="69">
        <f>VLOOKUP(C25,days!A$2:F$13,5,0)</f>
        <v>2</v>
      </c>
      <c r="E25" s="53">
        <v>0.9</v>
      </c>
      <c r="F25" s="53">
        <v>0.9</v>
      </c>
      <c r="G25" s="53">
        <v>0.9</v>
      </c>
      <c r="H25" s="53">
        <v>0.9</v>
      </c>
      <c r="I25" s="53">
        <v>0.9</v>
      </c>
      <c r="J25" s="53">
        <v>0.9</v>
      </c>
      <c r="K25" s="53">
        <v>0.9</v>
      </c>
      <c r="L25" s="53">
        <v>0.9</v>
      </c>
      <c r="M25" s="53">
        <v>0.9</v>
      </c>
      <c r="N25" s="53">
        <v>0.9</v>
      </c>
      <c r="O25" s="53">
        <v>0.9</v>
      </c>
      <c r="P25" s="53">
        <v>0.9</v>
      </c>
      <c r="Q25" s="53">
        <v>0.9</v>
      </c>
      <c r="R25" s="53">
        <v>0.9</v>
      </c>
      <c r="S25" s="53">
        <v>0.9</v>
      </c>
      <c r="T25" s="53">
        <v>0.9</v>
      </c>
      <c r="U25" s="53">
        <v>0.9</v>
      </c>
      <c r="V25" s="53">
        <v>0.9</v>
      </c>
      <c r="W25" s="53">
        <v>0.9</v>
      </c>
      <c r="X25" s="53">
        <v>0.9</v>
      </c>
      <c r="Y25" s="53">
        <v>0.9</v>
      </c>
      <c r="Z25" s="53">
        <v>0.9</v>
      </c>
      <c r="AA25" s="53">
        <v>0.9</v>
      </c>
      <c r="AB25" s="53">
        <v>0.9</v>
      </c>
      <c r="AC25" s="5">
        <f t="shared" si="0"/>
        <v>0.8999999999999998</v>
      </c>
      <c r="AD25" s="98"/>
      <c r="BE25"/>
    </row>
    <row r="26" spans="1:57">
      <c r="A26" s="5" t="s">
        <v>4</v>
      </c>
      <c r="B26" s="5" t="s">
        <v>16</v>
      </c>
      <c r="C26" s="5" t="s">
        <v>65</v>
      </c>
      <c r="D26" s="69">
        <f>VLOOKUP(C26,days!A$2:F$13,5,0)</f>
        <v>2</v>
      </c>
      <c r="E26" s="43">
        <f>VLOOKUP($A26,hydro_!$A$2:$B$16,2,0)*VLOOKUP($D26,hydro_!F$2:H$13,2,0)</f>
        <v>0.32</v>
      </c>
      <c r="F26" s="43">
        <f t="shared" ref="F26:AB26" si="5">E26</f>
        <v>0.32</v>
      </c>
      <c r="G26" s="43">
        <f t="shared" si="5"/>
        <v>0.32</v>
      </c>
      <c r="H26" s="43">
        <f t="shared" si="5"/>
        <v>0.32</v>
      </c>
      <c r="I26" s="43">
        <f t="shared" si="5"/>
        <v>0.32</v>
      </c>
      <c r="J26" s="43">
        <f t="shared" si="5"/>
        <v>0.32</v>
      </c>
      <c r="K26" s="43">
        <f t="shared" si="5"/>
        <v>0.32</v>
      </c>
      <c r="L26" s="43">
        <f t="shared" si="5"/>
        <v>0.32</v>
      </c>
      <c r="M26" s="43">
        <f t="shared" si="5"/>
        <v>0.32</v>
      </c>
      <c r="N26" s="43">
        <f t="shared" si="5"/>
        <v>0.32</v>
      </c>
      <c r="O26" s="43">
        <f t="shared" si="5"/>
        <v>0.32</v>
      </c>
      <c r="P26" s="43">
        <f t="shared" si="5"/>
        <v>0.32</v>
      </c>
      <c r="Q26" s="43">
        <f t="shared" si="5"/>
        <v>0.32</v>
      </c>
      <c r="R26" s="43">
        <f t="shared" si="5"/>
        <v>0.32</v>
      </c>
      <c r="S26" s="43">
        <f t="shared" si="5"/>
        <v>0.32</v>
      </c>
      <c r="T26" s="43">
        <f t="shared" si="5"/>
        <v>0.32</v>
      </c>
      <c r="U26" s="43">
        <f t="shared" si="5"/>
        <v>0.32</v>
      </c>
      <c r="V26" s="43">
        <f t="shared" si="5"/>
        <v>0.32</v>
      </c>
      <c r="W26" s="43">
        <f t="shared" si="5"/>
        <v>0.32</v>
      </c>
      <c r="X26" s="43">
        <f t="shared" si="5"/>
        <v>0.32</v>
      </c>
      <c r="Y26" s="43">
        <f t="shared" si="5"/>
        <v>0.32</v>
      </c>
      <c r="Z26" s="43">
        <f t="shared" si="5"/>
        <v>0.32</v>
      </c>
      <c r="AA26" s="43">
        <f t="shared" si="5"/>
        <v>0.32</v>
      </c>
      <c r="AB26" s="43">
        <f t="shared" si="5"/>
        <v>0.32</v>
      </c>
      <c r="AC26" s="5">
        <f t="shared" si="0"/>
        <v>0.32000000000000012</v>
      </c>
      <c r="AD26" s="98"/>
      <c r="AJ26"/>
      <c r="AK26"/>
      <c r="BE26"/>
    </row>
    <row r="27" spans="1:57">
      <c r="A27" s="5" t="s">
        <v>4</v>
      </c>
      <c r="B27" s="5" t="s">
        <v>17</v>
      </c>
      <c r="C27" s="5" t="s">
        <v>65</v>
      </c>
      <c r="D27" s="69">
        <f>VLOOKUP(C27,days!A$2:F$13,5,0)</f>
        <v>2</v>
      </c>
      <c r="E27" s="43">
        <f>VLOOKUP($A26,hydro_!$A$2:$C$16,3,0)*VLOOKUP($D26,hydro_!F$2:H$13,3,0)</f>
        <v>0</v>
      </c>
      <c r="F27" s="43">
        <f t="shared" ref="F27:AB27" si="6">E27</f>
        <v>0</v>
      </c>
      <c r="G27" s="43">
        <f t="shared" si="6"/>
        <v>0</v>
      </c>
      <c r="H27" s="43">
        <f t="shared" si="6"/>
        <v>0</v>
      </c>
      <c r="I27" s="43">
        <f t="shared" si="6"/>
        <v>0</v>
      </c>
      <c r="J27" s="43">
        <f t="shared" si="6"/>
        <v>0</v>
      </c>
      <c r="K27" s="43">
        <f t="shared" si="6"/>
        <v>0</v>
      </c>
      <c r="L27" s="43">
        <f t="shared" si="6"/>
        <v>0</v>
      </c>
      <c r="M27" s="43">
        <f t="shared" si="6"/>
        <v>0</v>
      </c>
      <c r="N27" s="43">
        <f t="shared" si="6"/>
        <v>0</v>
      </c>
      <c r="O27" s="43">
        <f t="shared" si="6"/>
        <v>0</v>
      </c>
      <c r="P27" s="43">
        <f t="shared" si="6"/>
        <v>0</v>
      </c>
      <c r="Q27" s="43">
        <f t="shared" si="6"/>
        <v>0</v>
      </c>
      <c r="R27" s="43">
        <f t="shared" si="6"/>
        <v>0</v>
      </c>
      <c r="S27" s="43">
        <f t="shared" si="6"/>
        <v>0</v>
      </c>
      <c r="T27" s="43">
        <f t="shared" si="6"/>
        <v>0</v>
      </c>
      <c r="U27" s="43">
        <f t="shared" si="6"/>
        <v>0</v>
      </c>
      <c r="V27" s="43">
        <f t="shared" si="6"/>
        <v>0</v>
      </c>
      <c r="W27" s="43">
        <f t="shared" si="6"/>
        <v>0</v>
      </c>
      <c r="X27" s="43">
        <f t="shared" si="6"/>
        <v>0</v>
      </c>
      <c r="Y27" s="43">
        <f t="shared" si="6"/>
        <v>0</v>
      </c>
      <c r="Z27" s="43">
        <f t="shared" si="6"/>
        <v>0</v>
      </c>
      <c r="AA27" s="43">
        <f t="shared" si="6"/>
        <v>0</v>
      </c>
      <c r="AB27" s="43">
        <f t="shared" si="6"/>
        <v>0</v>
      </c>
      <c r="AC27" s="5">
        <f t="shared" si="0"/>
        <v>0</v>
      </c>
      <c r="AD27" s="98"/>
      <c r="BE27"/>
    </row>
    <row r="28" spans="1:57">
      <c r="A28" s="5" t="s">
        <v>4</v>
      </c>
      <c r="B28" s="5" t="s">
        <v>18</v>
      </c>
      <c r="C28" s="5" t="s">
        <v>65</v>
      </c>
      <c r="D28" s="69">
        <f>VLOOKUP(C28,days!A$2:F$13,5,0)</f>
        <v>2</v>
      </c>
      <c r="E28" s="67">
        <f>VLOOKUP($A28,wind_!$A$2:$B$16,2,0)*VLOOKUP($D28,wind_!$E$2:$AC$13,MID(E$1,2,LEN(E$1)-1)+2,0)</f>
        <v>0.51410417468198</v>
      </c>
      <c r="F28" s="67">
        <f>VLOOKUP($A28,wind_!$A$2:$B$16,2,0)*VLOOKUP($D28,wind_!$E$2:$AC$13,MID(F$1,2,LEN(F$1)-1)+2,0)</f>
        <v>0.51163646425388098</v>
      </c>
      <c r="G28" s="67">
        <f>VLOOKUP($A28,wind_!$A$2:$B$16,2,0)*VLOOKUP($D28,wind_!$E$2:$AC$13,MID(G$1,2,LEN(G$1)-1)+2,0)</f>
        <v>0.51110582632345325</v>
      </c>
      <c r="H28" s="67">
        <f>VLOOKUP($A28,wind_!$A$2:$B$16,2,0)*VLOOKUP($D28,wind_!$E$2:$AC$13,MID(H$1,2,LEN(H$1)-1)+2,0)</f>
        <v>0.51291433591912405</v>
      </c>
      <c r="I28" s="67">
        <f>VLOOKUP($A28,wind_!$A$2:$B$16,2,0)*VLOOKUP($D28,wind_!$E$2:$AC$13,MID(I$1,2,LEN(I$1)-1)+2,0)</f>
        <v>0.51165485528596377</v>
      </c>
      <c r="J28" s="67">
        <f>VLOOKUP($A28,wind_!$A$2:$B$16,2,0)*VLOOKUP($D28,wind_!$E$2:$AC$13,MID(J$1,2,LEN(J$1)-1)+2,0)</f>
        <v>0.51848690580150958</v>
      </c>
      <c r="K28" s="67">
        <f>VLOOKUP($A28,wind_!$A$2:$B$16,2,0)*VLOOKUP($D28,wind_!$E$2:$AC$13,MID(K$1,2,LEN(K$1)-1)+2,0)</f>
        <v>0.52212157515397295</v>
      </c>
      <c r="L28" s="67">
        <f>VLOOKUP($A28,wind_!$A$2:$B$16,2,0)*VLOOKUP($D28,wind_!$E$2:$AC$13,MID(L$1,2,LEN(L$1)-1)+2,0)</f>
        <v>0.52680340023839445</v>
      </c>
      <c r="M28" s="67">
        <f>VLOOKUP($A28,wind_!$A$2:$B$16,2,0)*VLOOKUP($D28,wind_!$E$2:$AC$13,MID(M$1,2,LEN(M$1)-1)+2,0)</f>
        <v>0.5289523182501763</v>
      </c>
      <c r="N28" s="67">
        <f>VLOOKUP($A28,wind_!$A$2:$B$16,2,0)*VLOOKUP($D28,wind_!$E$2:$AC$13,MID(N$1,2,LEN(N$1)-1)+2,0)</f>
        <v>0.51117577325827057</v>
      </c>
      <c r="O28" s="67">
        <f>VLOOKUP($A28,wind_!$A$2:$B$16,2,0)*VLOOKUP($D28,wind_!$E$2:$AC$13,MID(O$1,2,LEN(O$1)-1)+2,0)</f>
        <v>0.49989226494643108</v>
      </c>
      <c r="P28" s="67">
        <f>VLOOKUP($A28,wind_!$A$2:$B$16,2,0)*VLOOKUP($D28,wind_!$E$2:$AC$13,MID(P$1,2,LEN(P$1)-1)+2,0)</f>
        <v>0.50161330818809668</v>
      </c>
      <c r="Q28" s="67">
        <f>VLOOKUP($A28,wind_!$A$2:$B$16,2,0)*VLOOKUP($D28,wind_!$E$2:$AC$13,MID(Q$1,2,LEN(Q$1)-1)+2,0)</f>
        <v>0.50985070375476749</v>
      </c>
      <c r="R28" s="67">
        <f>VLOOKUP($A28,wind_!$A$2:$B$16,2,0)*VLOOKUP($D28,wind_!$E$2:$AC$13,MID(R$1,2,LEN(R$1)-1)+2,0)</f>
        <v>0.5163830937570395</v>
      </c>
      <c r="S28" s="67">
        <f>VLOOKUP($A28,wind_!$A$2:$B$16,2,0)*VLOOKUP($D28,wind_!$E$2:$AC$13,MID(S$1,2,LEN(S$1)-1)+2,0)</f>
        <v>0.52112436284089447</v>
      </c>
      <c r="T28" s="67">
        <f>VLOOKUP($A28,wind_!$A$2:$B$16,2,0)*VLOOKUP($D28,wind_!$E$2:$AC$13,MID(T$1,2,LEN(T$1)-1)+2,0)</f>
        <v>0.52382862900867511</v>
      </c>
      <c r="U28" s="67">
        <f>VLOOKUP($A28,wind_!$A$2:$B$16,2,0)*VLOOKUP($D28,wind_!$E$2:$AC$13,MID(U$1,2,LEN(U$1)-1)+2,0)</f>
        <v>0.52301166624226592</v>
      </c>
      <c r="V28" s="67">
        <f>VLOOKUP($A28,wind_!$A$2:$B$16,2,0)*VLOOKUP($D28,wind_!$E$2:$AC$13,MID(V$1,2,LEN(V$1)-1)+2,0)</f>
        <v>0.51917927150458976</v>
      </c>
      <c r="W28" s="67">
        <f>VLOOKUP($A28,wind_!$A$2:$B$16,2,0)*VLOOKUP($D28,wind_!$E$2:$AC$13,MID(W$1,2,LEN(W$1)-1)+2,0)</f>
        <v>0.51737002103795815</v>
      </c>
      <c r="X28" s="67">
        <f>VLOOKUP($A28,wind_!$A$2:$B$16,2,0)*VLOOKUP($D28,wind_!$E$2:$AC$13,MID(X$1,2,LEN(X$1)-1)+2,0)</f>
        <v>0.52359176820448017</v>
      </c>
      <c r="Y28" s="67">
        <f>VLOOKUP($A28,wind_!$A$2:$B$16,2,0)*VLOOKUP($D28,wind_!$E$2:$AC$13,MID(Y$1,2,LEN(Y$1)-1)+2,0)</f>
        <v>0.52728056471771856</v>
      </c>
      <c r="Z28" s="67">
        <f>VLOOKUP($A28,wind_!$A$2:$B$16,2,0)*VLOOKUP($D28,wind_!$E$2:$AC$13,MID(Z$1,2,LEN(Z$1)-1)+2,0)</f>
        <v>0.52355202265647205</v>
      </c>
      <c r="AA28" s="67">
        <f>VLOOKUP($A28,wind_!$A$2:$B$16,2,0)*VLOOKUP($D28,wind_!$E$2:$AC$13,MID(AA$1,2,LEN(AA$1)-1)+2,0)</f>
        <v>0.51776708429223928</v>
      </c>
      <c r="AB28" s="67">
        <f>VLOOKUP($A28,wind_!$A$2:$B$16,2,0)*VLOOKUP($D28,wind_!$E$2:$AC$13,MID(AB$1,2,LEN(AB$1)-1)+2,0)</f>
        <v>0.51283684953276554</v>
      </c>
      <c r="AC28" s="5">
        <f t="shared" si="0"/>
        <v>0.51692655166046331</v>
      </c>
      <c r="AD28" s="9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E28"/>
    </row>
    <row r="29" spans="1:57">
      <c r="A29" s="5" t="s">
        <v>4</v>
      </c>
      <c r="B29" s="5" t="s">
        <v>19</v>
      </c>
      <c r="C29" s="5" t="s">
        <v>65</v>
      </c>
      <c r="D29" s="69">
        <f>VLOOKUP(C29,days!A$2:F$13,5,0)</f>
        <v>2</v>
      </c>
      <c r="E29" s="68">
        <f>VLOOKUP($A29,solar_!$A$2:$B$16,2,0)*VLOOKUP($D29,solar_!$E$2:$AC$13,MID(E$1,2,LEN(E$1)-1)+2,0)</f>
        <v>0</v>
      </c>
      <c r="F29" s="68">
        <f>VLOOKUP($A29,solar_!$A$2:$B$16,2,0)*VLOOKUP($D29,solar_!$E$2:$AC$13,MID(F$1,2,LEN(F$1)-1)+2,0)</f>
        <v>0</v>
      </c>
      <c r="G29" s="68">
        <f>VLOOKUP($A29,solar_!$A$2:$B$16,2,0)*VLOOKUP($D29,solar_!$E$2:$AC$13,MID(G$1,2,LEN(G$1)-1)+2,0)</f>
        <v>0</v>
      </c>
      <c r="H29" s="68">
        <f>VLOOKUP($A29,solar_!$A$2:$B$16,2,0)*VLOOKUP($D29,solar_!$E$2:$AC$13,MID(H$1,2,LEN(H$1)-1)+2,0)</f>
        <v>0</v>
      </c>
      <c r="I29" s="68">
        <f>VLOOKUP($A29,solar_!$A$2:$B$16,2,0)*VLOOKUP($D29,solar_!$E$2:$AC$13,MID(I$1,2,LEN(I$1)-1)+2,0)</f>
        <v>0</v>
      </c>
      <c r="J29" s="68">
        <f>VLOOKUP($A29,solar_!$A$2:$B$16,2,0)*VLOOKUP($D29,solar_!$E$2:$AC$13,MID(J$1,2,LEN(J$1)-1)+2,0)</f>
        <v>3.4161759118690231E-5</v>
      </c>
      <c r="K29" s="68">
        <f>VLOOKUP($A29,solar_!$A$2:$B$16,2,0)*VLOOKUP($D29,solar_!$E$2:$AC$13,MID(K$1,2,LEN(K$1)-1)+2,0)</f>
        <v>2.0335309999468497E-3</v>
      </c>
      <c r="L29" s="68">
        <f>VLOOKUP($A29,solar_!$A$2:$B$16,2,0)*VLOOKUP($D29,solar_!$E$2:$AC$13,MID(L$1,2,LEN(L$1)-1)+2,0)</f>
        <v>1.5079558217995885E-2</v>
      </c>
      <c r="M29" s="68">
        <f>VLOOKUP($A29,solar_!$A$2:$B$16,2,0)*VLOOKUP($D29,solar_!$E$2:$AC$13,MID(M$1,2,LEN(M$1)-1)+2,0)</f>
        <v>0.10763714950267218</v>
      </c>
      <c r="N29" s="68">
        <f>VLOOKUP($A29,solar_!$A$2:$B$16,2,0)*VLOOKUP($D29,solar_!$E$2:$AC$13,MID(N$1,2,LEN(N$1)-1)+2,0)</f>
        <v>0.27523348481720289</v>
      </c>
      <c r="O29" s="68">
        <f>VLOOKUP($A29,solar_!$A$2:$B$16,2,0)*VLOOKUP($D29,solar_!$E$2:$AC$13,MID(O$1,2,LEN(O$1)-1)+2,0)</f>
        <v>0.39154660565001043</v>
      </c>
      <c r="P29" s="68">
        <f>VLOOKUP($A29,solar_!$A$2:$B$16,2,0)*VLOOKUP($D29,solar_!$E$2:$AC$13,MID(P$1,2,LEN(P$1)-1)+2,0)</f>
        <v>0.44980104996397041</v>
      </c>
      <c r="Q29" s="68">
        <f>VLOOKUP($A29,solar_!$A$2:$B$16,2,0)*VLOOKUP($D29,solar_!$E$2:$AC$13,MID(Q$1,2,LEN(Q$1)-1)+2,0)</f>
        <v>0.46245094021199429</v>
      </c>
      <c r="R29" s="68">
        <f>VLOOKUP($A29,solar_!$A$2:$B$16,2,0)*VLOOKUP($D29,solar_!$E$2:$AC$13,MID(R$1,2,LEN(R$1)-1)+2,0)</f>
        <v>0.44399620019307173</v>
      </c>
      <c r="S29" s="68">
        <f>VLOOKUP($A29,solar_!$A$2:$B$16,2,0)*VLOOKUP($D29,solar_!$E$2:$AC$13,MID(S$1,2,LEN(S$1)-1)+2,0)</f>
        <v>0.42005187463740307</v>
      </c>
      <c r="T29" s="68">
        <f>VLOOKUP($A29,solar_!$A$2:$B$16,2,0)*VLOOKUP($D29,solar_!$E$2:$AC$13,MID(T$1,2,LEN(T$1)-1)+2,0)</f>
        <v>0.34674673530600847</v>
      </c>
      <c r="U29" s="68">
        <f>VLOOKUP($A29,solar_!$A$2:$B$16,2,0)*VLOOKUP($D29,solar_!$E$2:$AC$13,MID(U$1,2,LEN(U$1)-1)+2,0)</f>
        <v>0.2477056604478593</v>
      </c>
      <c r="V29" s="68">
        <f>VLOOKUP($A29,solar_!$A$2:$B$16,2,0)*VLOOKUP($D29,solar_!$E$2:$AC$13,MID(V$1,2,LEN(V$1)-1)+2,0)</f>
        <v>8.841453680021244E-2</v>
      </c>
      <c r="W29" s="68">
        <f>VLOOKUP($A29,solar_!$A$2:$B$16,2,0)*VLOOKUP($D29,solar_!$E$2:$AC$13,MID(W$1,2,LEN(W$1)-1)+2,0)</f>
        <v>4.9637733178214422E-3</v>
      </c>
      <c r="X29" s="68">
        <f>VLOOKUP($A29,solar_!$A$2:$B$16,2,0)*VLOOKUP($D29,solar_!$E$2:$AC$13,MID(X$1,2,LEN(X$1)-1)+2,0)</f>
        <v>2.0497055471214136E-5</v>
      </c>
      <c r="Y29" s="68">
        <f>VLOOKUP($A29,solar_!$A$2:$B$16,2,0)*VLOOKUP($D29,solar_!$E$2:$AC$13,MID(Y$1,2,LEN(Y$1)-1)+2,0)</f>
        <v>0</v>
      </c>
      <c r="Z29" s="68">
        <f>VLOOKUP($A29,solar_!$A$2:$B$16,2,0)*VLOOKUP($D29,solar_!$E$2:$AC$13,MID(Z$1,2,LEN(Z$1)-1)+2,0)</f>
        <v>0</v>
      </c>
      <c r="AA29" s="68">
        <f>VLOOKUP($A29,solar_!$A$2:$B$16,2,0)*VLOOKUP($D29,solar_!$E$2:$AC$13,MID(AA$1,2,LEN(AA$1)-1)+2,0)</f>
        <v>0</v>
      </c>
      <c r="AB29" s="68">
        <f>VLOOKUP($A29,solar_!$A$2:$B$16,2,0)*VLOOKUP($D29,solar_!$E$2:$AC$13,MID(AB$1,2,LEN(AB$1)-1)+2,0)</f>
        <v>0</v>
      </c>
      <c r="AC29" s="5">
        <f t="shared" si="0"/>
        <v>0.13565482328669828</v>
      </c>
      <c r="AD29" s="98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E29"/>
    </row>
    <row r="30" spans="1:57">
      <c r="A30" s="5" t="s">
        <v>4</v>
      </c>
      <c r="B30" s="5" t="s">
        <v>20</v>
      </c>
      <c r="C30" s="5" t="s">
        <v>65</v>
      </c>
      <c r="D30" s="69">
        <f>VLOOKUP(C30,days!A$2:F$13,5,0)</f>
        <v>2</v>
      </c>
      <c r="E30" s="9">
        <v>0</v>
      </c>
      <c r="F30" s="9">
        <v>0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  <c r="V30" s="9">
        <v>0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9">
        <v>0</v>
      </c>
      <c r="AC30" s="5">
        <f t="shared" si="0"/>
        <v>0</v>
      </c>
      <c r="AD30" s="9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E30"/>
    </row>
    <row r="31" spans="1:57">
      <c r="A31" s="5" t="s">
        <v>4</v>
      </c>
      <c r="B31" s="5" t="s">
        <v>21</v>
      </c>
      <c r="C31" s="5" t="s">
        <v>65</v>
      </c>
      <c r="D31" s="69">
        <f>VLOOKUP(C31,days!A$2:F$13,5,0)</f>
        <v>2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5">
        <f t="shared" si="0"/>
        <v>0</v>
      </c>
      <c r="AD31" s="9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E31"/>
    </row>
    <row r="32" spans="1:57">
      <c r="A32" s="5" t="s">
        <v>4</v>
      </c>
      <c r="B32" s="5" t="s">
        <v>12</v>
      </c>
      <c r="C32" s="5" t="s">
        <v>1195</v>
      </c>
      <c r="D32" s="69">
        <f>VLOOKUP(C32,days!A$2:F$13,5,0)</f>
        <v>2</v>
      </c>
      <c r="E32" s="53">
        <v>0.8</v>
      </c>
      <c r="F32" s="53">
        <v>0.8</v>
      </c>
      <c r="G32" s="53">
        <v>0.8</v>
      </c>
      <c r="H32" s="53">
        <v>0.8</v>
      </c>
      <c r="I32" s="53">
        <v>0.8</v>
      </c>
      <c r="J32" s="53">
        <v>0.8</v>
      </c>
      <c r="K32" s="53">
        <v>0.8</v>
      </c>
      <c r="L32" s="53">
        <v>0.8</v>
      </c>
      <c r="M32" s="53">
        <v>0.8</v>
      </c>
      <c r="N32" s="53">
        <v>0.8</v>
      </c>
      <c r="O32" s="53">
        <v>0.8</v>
      </c>
      <c r="P32" s="53">
        <v>0.8</v>
      </c>
      <c r="Q32" s="53">
        <v>0.8</v>
      </c>
      <c r="R32" s="53">
        <v>0.8</v>
      </c>
      <c r="S32" s="53">
        <v>0.8</v>
      </c>
      <c r="T32" s="53">
        <v>0.8</v>
      </c>
      <c r="U32" s="53">
        <v>0.8</v>
      </c>
      <c r="V32" s="53">
        <v>0.8</v>
      </c>
      <c r="W32" s="53">
        <v>0.8</v>
      </c>
      <c r="X32" s="53">
        <v>0.8</v>
      </c>
      <c r="Y32" s="53">
        <v>0.8</v>
      </c>
      <c r="Z32" s="53">
        <v>0.8</v>
      </c>
      <c r="AA32" s="53">
        <v>0.8</v>
      </c>
      <c r="AB32" s="53">
        <v>0.8</v>
      </c>
      <c r="AC32" s="5">
        <f t="shared" si="0"/>
        <v>0.80000000000000027</v>
      </c>
      <c r="AD32" s="98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E32"/>
    </row>
    <row r="33" spans="1:57">
      <c r="A33" s="5" t="s">
        <v>4</v>
      </c>
      <c r="B33" s="5" t="s">
        <v>13</v>
      </c>
      <c r="C33" s="5" t="s">
        <v>1195</v>
      </c>
      <c r="D33" s="69">
        <f>VLOOKUP(C33,days!A$2:F$13,5,0)</f>
        <v>2</v>
      </c>
      <c r="E33" s="53">
        <v>0.85</v>
      </c>
      <c r="F33" s="53">
        <v>0.85</v>
      </c>
      <c r="G33" s="53">
        <v>0.85</v>
      </c>
      <c r="H33" s="53">
        <v>0.85</v>
      </c>
      <c r="I33" s="53">
        <v>0.85</v>
      </c>
      <c r="J33" s="53">
        <v>0.85</v>
      </c>
      <c r="K33" s="53">
        <v>0.85</v>
      </c>
      <c r="L33" s="53">
        <v>0.85</v>
      </c>
      <c r="M33" s="53">
        <v>0.85</v>
      </c>
      <c r="N33" s="53">
        <v>0.85</v>
      </c>
      <c r="O33" s="53">
        <v>0.85</v>
      </c>
      <c r="P33" s="53">
        <v>0.85</v>
      </c>
      <c r="Q33" s="53">
        <v>0.85</v>
      </c>
      <c r="R33" s="53">
        <v>0.85</v>
      </c>
      <c r="S33" s="53">
        <v>0.85</v>
      </c>
      <c r="T33" s="53">
        <v>0.85</v>
      </c>
      <c r="U33" s="53">
        <v>0.85</v>
      </c>
      <c r="V33" s="53">
        <v>0.85</v>
      </c>
      <c r="W33" s="53">
        <v>0.85</v>
      </c>
      <c r="X33" s="53">
        <v>0.85</v>
      </c>
      <c r="Y33" s="53">
        <v>0.85</v>
      </c>
      <c r="Z33" s="53">
        <v>0.85</v>
      </c>
      <c r="AA33" s="53">
        <v>0.85</v>
      </c>
      <c r="AB33" s="53">
        <v>0.85</v>
      </c>
      <c r="AC33" s="5">
        <f t="shared" si="0"/>
        <v>0.85000000000000009</v>
      </c>
      <c r="AD33" s="98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E33"/>
    </row>
    <row r="34" spans="1:57">
      <c r="A34" s="5" t="s">
        <v>4</v>
      </c>
      <c r="B34" s="5" t="s">
        <v>14</v>
      </c>
      <c r="C34" s="5" t="s">
        <v>1195</v>
      </c>
      <c r="D34" s="69">
        <f>VLOOKUP(C34,days!A$2:F$13,5,0)</f>
        <v>2</v>
      </c>
      <c r="E34" s="53">
        <v>0.83</v>
      </c>
      <c r="F34" s="53">
        <v>0.83</v>
      </c>
      <c r="G34" s="53">
        <v>0.83</v>
      </c>
      <c r="H34" s="53">
        <v>0.83</v>
      </c>
      <c r="I34" s="53">
        <v>0.83</v>
      </c>
      <c r="J34" s="53">
        <v>0.83</v>
      </c>
      <c r="K34" s="53">
        <v>0.83</v>
      </c>
      <c r="L34" s="53">
        <v>0.83</v>
      </c>
      <c r="M34" s="53">
        <v>0.83</v>
      </c>
      <c r="N34" s="53">
        <v>0.83</v>
      </c>
      <c r="O34" s="53">
        <v>0.83</v>
      </c>
      <c r="P34" s="53">
        <v>0.83</v>
      </c>
      <c r="Q34" s="53">
        <v>0.83</v>
      </c>
      <c r="R34" s="53">
        <v>0.83</v>
      </c>
      <c r="S34" s="53">
        <v>0.83</v>
      </c>
      <c r="T34" s="53">
        <v>0.83</v>
      </c>
      <c r="U34" s="53">
        <v>0.83</v>
      </c>
      <c r="V34" s="53">
        <v>0.83</v>
      </c>
      <c r="W34" s="53">
        <v>0.83</v>
      </c>
      <c r="X34" s="53">
        <v>0.83</v>
      </c>
      <c r="Y34" s="53">
        <v>0.83</v>
      </c>
      <c r="Z34" s="53">
        <v>0.83</v>
      </c>
      <c r="AA34" s="53">
        <v>0.83</v>
      </c>
      <c r="AB34" s="53">
        <v>0.83</v>
      </c>
      <c r="AC34" s="5">
        <f t="shared" si="0"/>
        <v>0.82999999999999963</v>
      </c>
      <c r="AD34" s="98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E34"/>
    </row>
    <row r="35" spans="1:57">
      <c r="A35" s="5" t="s">
        <v>4</v>
      </c>
      <c r="B35" s="5" t="s">
        <v>15</v>
      </c>
      <c r="C35" s="5" t="s">
        <v>1195</v>
      </c>
      <c r="D35" s="69">
        <f>VLOOKUP(C35,days!A$2:F$13,5,0)</f>
        <v>2</v>
      </c>
      <c r="E35" s="53">
        <v>0.9</v>
      </c>
      <c r="F35" s="53">
        <v>0.9</v>
      </c>
      <c r="G35" s="53">
        <v>0.9</v>
      </c>
      <c r="H35" s="53">
        <v>0.9</v>
      </c>
      <c r="I35" s="53">
        <v>0.9</v>
      </c>
      <c r="J35" s="53">
        <v>0.9</v>
      </c>
      <c r="K35" s="53">
        <v>0.9</v>
      </c>
      <c r="L35" s="53">
        <v>0.9</v>
      </c>
      <c r="M35" s="53">
        <v>0.9</v>
      </c>
      <c r="N35" s="53">
        <v>0.9</v>
      </c>
      <c r="O35" s="53">
        <v>0.9</v>
      </c>
      <c r="P35" s="53">
        <v>0.9</v>
      </c>
      <c r="Q35" s="53">
        <v>0.9</v>
      </c>
      <c r="R35" s="53">
        <v>0.9</v>
      </c>
      <c r="S35" s="53">
        <v>0.9</v>
      </c>
      <c r="T35" s="53">
        <v>0.9</v>
      </c>
      <c r="U35" s="53">
        <v>0.9</v>
      </c>
      <c r="V35" s="53">
        <v>0.9</v>
      </c>
      <c r="W35" s="53">
        <v>0.9</v>
      </c>
      <c r="X35" s="53">
        <v>0.9</v>
      </c>
      <c r="Y35" s="53">
        <v>0.9</v>
      </c>
      <c r="Z35" s="53">
        <v>0.9</v>
      </c>
      <c r="AA35" s="53">
        <v>0.9</v>
      </c>
      <c r="AB35" s="53">
        <v>0.9</v>
      </c>
      <c r="AC35" s="5">
        <f t="shared" si="0"/>
        <v>0.8999999999999998</v>
      </c>
      <c r="AD35" s="9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E35"/>
    </row>
    <row r="36" spans="1:57">
      <c r="A36" s="5" t="s">
        <v>4</v>
      </c>
      <c r="B36" s="5" t="s">
        <v>16</v>
      </c>
      <c r="C36" s="5" t="s">
        <v>1195</v>
      </c>
      <c r="D36" s="69">
        <f>VLOOKUP(C36,days!A$2:F$13,5,0)</f>
        <v>2</v>
      </c>
      <c r="E36" s="43">
        <f>VLOOKUP($A36,hydro_!$A$2:$B$16,2,0)*VLOOKUP($D36,hydro_!F$2:H$13,2,0)</f>
        <v>0.32</v>
      </c>
      <c r="F36" s="43">
        <f t="shared" ref="F36:AB36" si="7">E36</f>
        <v>0.32</v>
      </c>
      <c r="G36" s="43">
        <f t="shared" si="7"/>
        <v>0.32</v>
      </c>
      <c r="H36" s="43">
        <f t="shared" si="7"/>
        <v>0.32</v>
      </c>
      <c r="I36" s="43">
        <f t="shared" si="7"/>
        <v>0.32</v>
      </c>
      <c r="J36" s="43">
        <f t="shared" si="7"/>
        <v>0.32</v>
      </c>
      <c r="K36" s="43">
        <f t="shared" si="7"/>
        <v>0.32</v>
      </c>
      <c r="L36" s="43">
        <f t="shared" si="7"/>
        <v>0.32</v>
      </c>
      <c r="M36" s="43">
        <f t="shared" si="7"/>
        <v>0.32</v>
      </c>
      <c r="N36" s="43">
        <f t="shared" si="7"/>
        <v>0.32</v>
      </c>
      <c r="O36" s="43">
        <f t="shared" si="7"/>
        <v>0.32</v>
      </c>
      <c r="P36" s="43">
        <f t="shared" si="7"/>
        <v>0.32</v>
      </c>
      <c r="Q36" s="43">
        <f t="shared" si="7"/>
        <v>0.32</v>
      </c>
      <c r="R36" s="43">
        <f t="shared" si="7"/>
        <v>0.32</v>
      </c>
      <c r="S36" s="43">
        <f t="shared" si="7"/>
        <v>0.32</v>
      </c>
      <c r="T36" s="43">
        <f t="shared" si="7"/>
        <v>0.32</v>
      </c>
      <c r="U36" s="43">
        <f t="shared" si="7"/>
        <v>0.32</v>
      </c>
      <c r="V36" s="43">
        <f t="shared" si="7"/>
        <v>0.32</v>
      </c>
      <c r="W36" s="43">
        <f t="shared" si="7"/>
        <v>0.32</v>
      </c>
      <c r="X36" s="43">
        <f t="shared" si="7"/>
        <v>0.32</v>
      </c>
      <c r="Y36" s="43">
        <f t="shared" si="7"/>
        <v>0.32</v>
      </c>
      <c r="Z36" s="43">
        <f t="shared" si="7"/>
        <v>0.32</v>
      </c>
      <c r="AA36" s="43">
        <f t="shared" si="7"/>
        <v>0.32</v>
      </c>
      <c r="AB36" s="43">
        <f t="shared" si="7"/>
        <v>0.32</v>
      </c>
      <c r="AC36" s="5">
        <f t="shared" si="0"/>
        <v>0.32000000000000012</v>
      </c>
      <c r="AD36" s="98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E36"/>
    </row>
    <row r="37" spans="1:57">
      <c r="A37" s="5" t="s">
        <v>4</v>
      </c>
      <c r="B37" s="5" t="s">
        <v>17</v>
      </c>
      <c r="C37" s="5" t="s">
        <v>1195</v>
      </c>
      <c r="D37" s="69">
        <f>VLOOKUP(C37,days!A$2:F$13,5,0)</f>
        <v>2</v>
      </c>
      <c r="E37" s="43">
        <f>VLOOKUP($A36,hydro_!$A$2:$C$16,3,0)*VLOOKUP($D36,hydro_!F$2:H$13,3,0)</f>
        <v>0</v>
      </c>
      <c r="F37" s="43">
        <f t="shared" ref="F37:AB37" si="8">E37</f>
        <v>0</v>
      </c>
      <c r="G37" s="43">
        <f t="shared" si="8"/>
        <v>0</v>
      </c>
      <c r="H37" s="43">
        <f t="shared" si="8"/>
        <v>0</v>
      </c>
      <c r="I37" s="43">
        <f t="shared" si="8"/>
        <v>0</v>
      </c>
      <c r="J37" s="43">
        <f t="shared" si="8"/>
        <v>0</v>
      </c>
      <c r="K37" s="43">
        <f t="shared" si="8"/>
        <v>0</v>
      </c>
      <c r="L37" s="43">
        <f t="shared" si="8"/>
        <v>0</v>
      </c>
      <c r="M37" s="43">
        <f t="shared" si="8"/>
        <v>0</v>
      </c>
      <c r="N37" s="43">
        <f t="shared" si="8"/>
        <v>0</v>
      </c>
      <c r="O37" s="43">
        <f t="shared" si="8"/>
        <v>0</v>
      </c>
      <c r="P37" s="43">
        <f t="shared" si="8"/>
        <v>0</v>
      </c>
      <c r="Q37" s="43">
        <f t="shared" si="8"/>
        <v>0</v>
      </c>
      <c r="R37" s="43">
        <f t="shared" si="8"/>
        <v>0</v>
      </c>
      <c r="S37" s="43">
        <f t="shared" si="8"/>
        <v>0</v>
      </c>
      <c r="T37" s="43">
        <f t="shared" si="8"/>
        <v>0</v>
      </c>
      <c r="U37" s="43">
        <f t="shared" si="8"/>
        <v>0</v>
      </c>
      <c r="V37" s="43">
        <f t="shared" si="8"/>
        <v>0</v>
      </c>
      <c r="W37" s="43">
        <f t="shared" si="8"/>
        <v>0</v>
      </c>
      <c r="X37" s="43">
        <f t="shared" si="8"/>
        <v>0</v>
      </c>
      <c r="Y37" s="43">
        <f t="shared" si="8"/>
        <v>0</v>
      </c>
      <c r="Z37" s="43">
        <f t="shared" si="8"/>
        <v>0</v>
      </c>
      <c r="AA37" s="43">
        <f t="shared" si="8"/>
        <v>0</v>
      </c>
      <c r="AB37" s="43">
        <f t="shared" si="8"/>
        <v>0</v>
      </c>
      <c r="AC37" s="5">
        <f t="shared" si="0"/>
        <v>0</v>
      </c>
      <c r="AD37" s="9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E37"/>
    </row>
    <row r="38" spans="1:57">
      <c r="A38" s="5" t="s">
        <v>4</v>
      </c>
      <c r="B38" s="5" t="s">
        <v>18</v>
      </c>
      <c r="C38" s="5" t="s">
        <v>1195</v>
      </c>
      <c r="D38" s="69">
        <f>VLOOKUP(C38,days!A$2:F$13,5,0)</f>
        <v>2</v>
      </c>
      <c r="E38" s="67">
        <f>VLOOKUP($A38,wind_!$A$2:$B$16,2,0)*VLOOKUP($D38,wind_!$E$2:$AC$13,MID(E$1,2,LEN(E$1)-1)+2,0)</f>
        <v>0.51410417468198</v>
      </c>
      <c r="F38" s="67">
        <f>VLOOKUP($A38,wind_!$A$2:$B$16,2,0)*VLOOKUP($D38,wind_!$E$2:$AC$13,MID(F$1,2,LEN(F$1)-1)+2,0)</f>
        <v>0.51163646425388098</v>
      </c>
      <c r="G38" s="67">
        <f>VLOOKUP($A38,wind_!$A$2:$B$16,2,0)*VLOOKUP($D38,wind_!$E$2:$AC$13,MID(G$1,2,LEN(G$1)-1)+2,0)</f>
        <v>0.51110582632345325</v>
      </c>
      <c r="H38" s="67">
        <f>VLOOKUP($A38,wind_!$A$2:$B$16,2,0)*VLOOKUP($D38,wind_!$E$2:$AC$13,MID(H$1,2,LEN(H$1)-1)+2,0)</f>
        <v>0.51291433591912405</v>
      </c>
      <c r="I38" s="67">
        <f>VLOOKUP($A38,wind_!$A$2:$B$16,2,0)*VLOOKUP($D38,wind_!$E$2:$AC$13,MID(I$1,2,LEN(I$1)-1)+2,0)</f>
        <v>0.51165485528596377</v>
      </c>
      <c r="J38" s="67">
        <f>VLOOKUP($A38,wind_!$A$2:$B$16,2,0)*VLOOKUP($D38,wind_!$E$2:$AC$13,MID(J$1,2,LEN(J$1)-1)+2,0)</f>
        <v>0.51848690580150958</v>
      </c>
      <c r="K38" s="67">
        <f>VLOOKUP($A38,wind_!$A$2:$B$16,2,0)*VLOOKUP($D38,wind_!$E$2:$AC$13,MID(K$1,2,LEN(K$1)-1)+2,0)</f>
        <v>0.52212157515397295</v>
      </c>
      <c r="L38" s="67">
        <f>VLOOKUP($A38,wind_!$A$2:$B$16,2,0)*VLOOKUP($D38,wind_!$E$2:$AC$13,MID(L$1,2,LEN(L$1)-1)+2,0)</f>
        <v>0.52680340023839445</v>
      </c>
      <c r="M38" s="67">
        <f>VLOOKUP($A38,wind_!$A$2:$B$16,2,0)*VLOOKUP($D38,wind_!$E$2:$AC$13,MID(M$1,2,LEN(M$1)-1)+2,0)</f>
        <v>0.5289523182501763</v>
      </c>
      <c r="N38" s="67">
        <f>VLOOKUP($A38,wind_!$A$2:$B$16,2,0)*VLOOKUP($D38,wind_!$E$2:$AC$13,MID(N$1,2,LEN(N$1)-1)+2,0)</f>
        <v>0.51117577325827057</v>
      </c>
      <c r="O38" s="67">
        <f>VLOOKUP($A38,wind_!$A$2:$B$16,2,0)*VLOOKUP($D38,wind_!$E$2:$AC$13,MID(O$1,2,LEN(O$1)-1)+2,0)</f>
        <v>0.49989226494643108</v>
      </c>
      <c r="P38" s="67">
        <f>VLOOKUP($A38,wind_!$A$2:$B$16,2,0)*VLOOKUP($D38,wind_!$E$2:$AC$13,MID(P$1,2,LEN(P$1)-1)+2,0)</f>
        <v>0.50161330818809668</v>
      </c>
      <c r="Q38" s="67">
        <f>VLOOKUP($A38,wind_!$A$2:$B$16,2,0)*VLOOKUP($D38,wind_!$E$2:$AC$13,MID(Q$1,2,LEN(Q$1)-1)+2,0)</f>
        <v>0.50985070375476749</v>
      </c>
      <c r="R38" s="67">
        <f>VLOOKUP($A38,wind_!$A$2:$B$16,2,0)*VLOOKUP($D38,wind_!$E$2:$AC$13,MID(R$1,2,LEN(R$1)-1)+2,0)</f>
        <v>0.5163830937570395</v>
      </c>
      <c r="S38" s="67">
        <f>VLOOKUP($A38,wind_!$A$2:$B$16,2,0)*VLOOKUP($D38,wind_!$E$2:$AC$13,MID(S$1,2,LEN(S$1)-1)+2,0)</f>
        <v>0.52112436284089447</v>
      </c>
      <c r="T38" s="67">
        <f>VLOOKUP($A38,wind_!$A$2:$B$16,2,0)*VLOOKUP($D38,wind_!$E$2:$AC$13,MID(T$1,2,LEN(T$1)-1)+2,0)</f>
        <v>0.52382862900867511</v>
      </c>
      <c r="U38" s="67">
        <f>VLOOKUP($A38,wind_!$A$2:$B$16,2,0)*VLOOKUP($D38,wind_!$E$2:$AC$13,MID(U$1,2,LEN(U$1)-1)+2,0)</f>
        <v>0.52301166624226592</v>
      </c>
      <c r="V38" s="67">
        <f>VLOOKUP($A38,wind_!$A$2:$B$16,2,0)*VLOOKUP($D38,wind_!$E$2:$AC$13,MID(V$1,2,LEN(V$1)-1)+2,0)</f>
        <v>0.51917927150458976</v>
      </c>
      <c r="W38" s="67">
        <f>VLOOKUP($A38,wind_!$A$2:$B$16,2,0)*VLOOKUP($D38,wind_!$E$2:$AC$13,MID(W$1,2,LEN(W$1)-1)+2,0)</f>
        <v>0.51737002103795815</v>
      </c>
      <c r="X38" s="67">
        <f>VLOOKUP($A38,wind_!$A$2:$B$16,2,0)*VLOOKUP($D38,wind_!$E$2:$AC$13,MID(X$1,2,LEN(X$1)-1)+2,0)</f>
        <v>0.52359176820448017</v>
      </c>
      <c r="Y38" s="67">
        <f>VLOOKUP($A38,wind_!$A$2:$B$16,2,0)*VLOOKUP($D38,wind_!$E$2:$AC$13,MID(Y$1,2,LEN(Y$1)-1)+2,0)</f>
        <v>0.52728056471771856</v>
      </c>
      <c r="Z38" s="67">
        <f>VLOOKUP($A38,wind_!$A$2:$B$16,2,0)*VLOOKUP($D38,wind_!$E$2:$AC$13,MID(Z$1,2,LEN(Z$1)-1)+2,0)</f>
        <v>0.52355202265647205</v>
      </c>
      <c r="AA38" s="67">
        <f>VLOOKUP($A38,wind_!$A$2:$B$16,2,0)*VLOOKUP($D38,wind_!$E$2:$AC$13,MID(AA$1,2,LEN(AA$1)-1)+2,0)</f>
        <v>0.51776708429223928</v>
      </c>
      <c r="AB38" s="67">
        <f>VLOOKUP($A38,wind_!$A$2:$B$16,2,0)*VLOOKUP($D38,wind_!$E$2:$AC$13,MID(AB$1,2,LEN(AB$1)-1)+2,0)</f>
        <v>0.51283684953276554</v>
      </c>
      <c r="AC38" s="5">
        <f t="shared" si="0"/>
        <v>0.51692655166046331</v>
      </c>
      <c r="AD38" s="9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E38"/>
    </row>
    <row r="39" spans="1:57">
      <c r="A39" s="5" t="s">
        <v>4</v>
      </c>
      <c r="B39" s="5" t="s">
        <v>19</v>
      </c>
      <c r="C39" s="5" t="s">
        <v>1195</v>
      </c>
      <c r="D39" s="69">
        <f>VLOOKUP(C39,days!A$2:F$13,5,0)</f>
        <v>2</v>
      </c>
      <c r="E39" s="68">
        <f>VLOOKUP($A39,solar_!$A$2:$B$16,2,0)*VLOOKUP($D39,solar_!$E$2:$AC$13,MID(E$1,2,LEN(E$1)-1)+2,0)</f>
        <v>0</v>
      </c>
      <c r="F39" s="68">
        <f>VLOOKUP($A39,solar_!$A$2:$B$16,2,0)*VLOOKUP($D39,solar_!$E$2:$AC$13,MID(F$1,2,LEN(F$1)-1)+2,0)</f>
        <v>0</v>
      </c>
      <c r="G39" s="68">
        <f>VLOOKUP($A39,solar_!$A$2:$B$16,2,0)*VLOOKUP($D39,solar_!$E$2:$AC$13,MID(G$1,2,LEN(G$1)-1)+2,0)</f>
        <v>0</v>
      </c>
      <c r="H39" s="68">
        <f>VLOOKUP($A39,solar_!$A$2:$B$16,2,0)*VLOOKUP($D39,solar_!$E$2:$AC$13,MID(H$1,2,LEN(H$1)-1)+2,0)</f>
        <v>0</v>
      </c>
      <c r="I39" s="68">
        <f>VLOOKUP($A39,solar_!$A$2:$B$16,2,0)*VLOOKUP($D39,solar_!$E$2:$AC$13,MID(I$1,2,LEN(I$1)-1)+2,0)</f>
        <v>0</v>
      </c>
      <c r="J39" s="68">
        <f>VLOOKUP($A39,solar_!$A$2:$B$16,2,0)*VLOOKUP($D39,solar_!$E$2:$AC$13,MID(J$1,2,LEN(J$1)-1)+2,0)</f>
        <v>3.4161759118690231E-5</v>
      </c>
      <c r="K39" s="68">
        <f>VLOOKUP($A39,solar_!$A$2:$B$16,2,0)*VLOOKUP($D39,solar_!$E$2:$AC$13,MID(K$1,2,LEN(K$1)-1)+2,0)</f>
        <v>2.0335309999468497E-3</v>
      </c>
      <c r="L39" s="68">
        <f>VLOOKUP($A39,solar_!$A$2:$B$16,2,0)*VLOOKUP($D39,solar_!$E$2:$AC$13,MID(L$1,2,LEN(L$1)-1)+2,0)</f>
        <v>1.5079558217995885E-2</v>
      </c>
      <c r="M39" s="68">
        <f>VLOOKUP($A39,solar_!$A$2:$B$16,2,0)*VLOOKUP($D39,solar_!$E$2:$AC$13,MID(M$1,2,LEN(M$1)-1)+2,0)</f>
        <v>0.10763714950267218</v>
      </c>
      <c r="N39" s="68">
        <f>VLOOKUP($A39,solar_!$A$2:$B$16,2,0)*VLOOKUP($D39,solar_!$E$2:$AC$13,MID(N$1,2,LEN(N$1)-1)+2,0)</f>
        <v>0.27523348481720289</v>
      </c>
      <c r="O39" s="68">
        <f>VLOOKUP($A39,solar_!$A$2:$B$16,2,0)*VLOOKUP($D39,solar_!$E$2:$AC$13,MID(O$1,2,LEN(O$1)-1)+2,0)</f>
        <v>0.39154660565001043</v>
      </c>
      <c r="P39" s="68">
        <f>VLOOKUP($A39,solar_!$A$2:$B$16,2,0)*VLOOKUP($D39,solar_!$E$2:$AC$13,MID(P$1,2,LEN(P$1)-1)+2,0)</f>
        <v>0.44980104996397041</v>
      </c>
      <c r="Q39" s="68">
        <f>VLOOKUP($A39,solar_!$A$2:$B$16,2,0)*VLOOKUP($D39,solar_!$E$2:$AC$13,MID(Q$1,2,LEN(Q$1)-1)+2,0)</f>
        <v>0.46245094021199429</v>
      </c>
      <c r="R39" s="68">
        <f>VLOOKUP($A39,solar_!$A$2:$B$16,2,0)*VLOOKUP($D39,solar_!$E$2:$AC$13,MID(R$1,2,LEN(R$1)-1)+2,0)</f>
        <v>0.44399620019307173</v>
      </c>
      <c r="S39" s="68">
        <f>VLOOKUP($A39,solar_!$A$2:$B$16,2,0)*VLOOKUP($D39,solar_!$E$2:$AC$13,MID(S$1,2,LEN(S$1)-1)+2,0)</f>
        <v>0.42005187463740307</v>
      </c>
      <c r="T39" s="68">
        <f>VLOOKUP($A39,solar_!$A$2:$B$16,2,0)*VLOOKUP($D39,solar_!$E$2:$AC$13,MID(T$1,2,LEN(T$1)-1)+2,0)</f>
        <v>0.34674673530600847</v>
      </c>
      <c r="U39" s="68">
        <f>VLOOKUP($A39,solar_!$A$2:$B$16,2,0)*VLOOKUP($D39,solar_!$E$2:$AC$13,MID(U$1,2,LEN(U$1)-1)+2,0)</f>
        <v>0.2477056604478593</v>
      </c>
      <c r="V39" s="68">
        <f>VLOOKUP($A39,solar_!$A$2:$B$16,2,0)*VLOOKUP($D39,solar_!$E$2:$AC$13,MID(V$1,2,LEN(V$1)-1)+2,0)</f>
        <v>8.841453680021244E-2</v>
      </c>
      <c r="W39" s="68">
        <f>VLOOKUP($A39,solar_!$A$2:$B$16,2,0)*VLOOKUP($D39,solar_!$E$2:$AC$13,MID(W$1,2,LEN(W$1)-1)+2,0)</f>
        <v>4.9637733178214422E-3</v>
      </c>
      <c r="X39" s="68">
        <f>VLOOKUP($A39,solar_!$A$2:$B$16,2,0)*VLOOKUP($D39,solar_!$E$2:$AC$13,MID(X$1,2,LEN(X$1)-1)+2,0)</f>
        <v>2.0497055471214136E-5</v>
      </c>
      <c r="Y39" s="68">
        <f>VLOOKUP($A39,solar_!$A$2:$B$16,2,0)*VLOOKUP($D39,solar_!$E$2:$AC$13,MID(Y$1,2,LEN(Y$1)-1)+2,0)</f>
        <v>0</v>
      </c>
      <c r="Z39" s="68">
        <f>VLOOKUP($A39,solar_!$A$2:$B$16,2,0)*VLOOKUP($D39,solar_!$E$2:$AC$13,MID(Z$1,2,LEN(Z$1)-1)+2,0)</f>
        <v>0</v>
      </c>
      <c r="AA39" s="68">
        <f>VLOOKUP($A39,solar_!$A$2:$B$16,2,0)*VLOOKUP($D39,solar_!$E$2:$AC$13,MID(AA$1,2,LEN(AA$1)-1)+2,0)</f>
        <v>0</v>
      </c>
      <c r="AB39" s="68">
        <f>VLOOKUP($A39,solar_!$A$2:$B$16,2,0)*VLOOKUP($D39,solar_!$E$2:$AC$13,MID(AB$1,2,LEN(AB$1)-1)+2,0)</f>
        <v>0</v>
      </c>
      <c r="AC39" s="5">
        <f t="shared" si="0"/>
        <v>0.13565482328669828</v>
      </c>
      <c r="AD39" s="98"/>
      <c r="AJ39"/>
      <c r="AK39"/>
      <c r="AL39"/>
      <c r="AM39"/>
      <c r="AN39"/>
      <c r="AO39"/>
      <c r="AP39"/>
      <c r="AQ39"/>
      <c r="AR39"/>
      <c r="AS39"/>
      <c r="BE39"/>
    </row>
    <row r="40" spans="1:57">
      <c r="A40" s="5" t="s">
        <v>4</v>
      </c>
      <c r="B40" s="5" t="s">
        <v>20</v>
      </c>
      <c r="C40" s="5" t="s">
        <v>1195</v>
      </c>
      <c r="D40" s="69">
        <f>VLOOKUP(C40,days!A$2:F$13,5,0)</f>
        <v>2</v>
      </c>
      <c r="E40" s="9">
        <v>0</v>
      </c>
      <c r="F40" s="9">
        <v>0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  <c r="V40" s="9">
        <v>0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9">
        <v>0</v>
      </c>
      <c r="AC40" s="5">
        <f t="shared" si="0"/>
        <v>0</v>
      </c>
      <c r="AD40" s="98"/>
      <c r="AJ40"/>
      <c r="AK40"/>
      <c r="AL40"/>
      <c r="AM40"/>
      <c r="AN40"/>
      <c r="AO40"/>
      <c r="AP40"/>
      <c r="AQ40"/>
      <c r="AR40"/>
      <c r="AS40"/>
      <c r="BE40"/>
    </row>
    <row r="41" spans="1:57">
      <c r="A41" s="5" t="s">
        <v>4</v>
      </c>
      <c r="B41" s="5" t="s">
        <v>21</v>
      </c>
      <c r="C41" s="5" t="s">
        <v>1195</v>
      </c>
      <c r="D41" s="69">
        <f>VLOOKUP(C41,days!A$2:F$13,5,0)</f>
        <v>2</v>
      </c>
      <c r="E41" s="9">
        <v>0</v>
      </c>
      <c r="F41" s="9">
        <v>0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5">
        <f t="shared" si="0"/>
        <v>0</v>
      </c>
      <c r="AD41" s="98"/>
      <c r="AJ41"/>
      <c r="AK41"/>
      <c r="AL41"/>
      <c r="AM41"/>
      <c r="AN41"/>
      <c r="AO41"/>
      <c r="AP41"/>
      <c r="AQ41"/>
      <c r="AR41"/>
      <c r="AS41"/>
      <c r="BE41"/>
    </row>
    <row r="42" spans="1:57">
      <c r="A42" s="5" t="s">
        <v>4</v>
      </c>
      <c r="B42" s="5" t="s">
        <v>12</v>
      </c>
      <c r="C42" s="5" t="s">
        <v>1196</v>
      </c>
      <c r="D42" s="69">
        <f>VLOOKUP(C42,days!A$2:F$13,5,0)</f>
        <v>3</v>
      </c>
      <c r="E42" s="53">
        <v>0.8</v>
      </c>
      <c r="F42" s="53">
        <v>0.8</v>
      </c>
      <c r="G42" s="53">
        <v>0.8</v>
      </c>
      <c r="H42" s="53">
        <v>0.8</v>
      </c>
      <c r="I42" s="53">
        <v>0.8</v>
      </c>
      <c r="J42" s="53">
        <v>0.8</v>
      </c>
      <c r="K42" s="53">
        <v>0.8</v>
      </c>
      <c r="L42" s="53">
        <v>0.8</v>
      </c>
      <c r="M42" s="53">
        <v>0.8</v>
      </c>
      <c r="N42" s="53">
        <v>0.8</v>
      </c>
      <c r="O42" s="53">
        <v>0.8</v>
      </c>
      <c r="P42" s="53">
        <v>0.8</v>
      </c>
      <c r="Q42" s="53">
        <v>0.8</v>
      </c>
      <c r="R42" s="53">
        <v>0.8</v>
      </c>
      <c r="S42" s="53">
        <v>0.8</v>
      </c>
      <c r="T42" s="53">
        <v>0.8</v>
      </c>
      <c r="U42" s="53">
        <v>0.8</v>
      </c>
      <c r="V42" s="53">
        <v>0.8</v>
      </c>
      <c r="W42" s="53">
        <v>0.8</v>
      </c>
      <c r="X42" s="53">
        <v>0.8</v>
      </c>
      <c r="Y42" s="53">
        <v>0.8</v>
      </c>
      <c r="Z42" s="53">
        <v>0.8</v>
      </c>
      <c r="AA42" s="53">
        <v>0.8</v>
      </c>
      <c r="AB42" s="53">
        <v>0.8</v>
      </c>
      <c r="AC42" s="5">
        <f t="shared" si="0"/>
        <v>0.80000000000000027</v>
      </c>
      <c r="AD42" s="98"/>
      <c r="AJ42"/>
      <c r="AK42"/>
      <c r="AL42"/>
      <c r="AM42"/>
      <c r="AN42"/>
      <c r="AO42"/>
      <c r="AP42"/>
      <c r="AQ42"/>
      <c r="AR42"/>
      <c r="AS42"/>
      <c r="BE42"/>
    </row>
    <row r="43" spans="1:57">
      <c r="A43" s="5" t="s">
        <v>4</v>
      </c>
      <c r="B43" s="5" t="s">
        <v>13</v>
      </c>
      <c r="C43" s="5" t="s">
        <v>1196</v>
      </c>
      <c r="D43" s="69">
        <f>VLOOKUP(C43,days!A$2:F$13,5,0)</f>
        <v>3</v>
      </c>
      <c r="E43" s="53">
        <v>0.85</v>
      </c>
      <c r="F43" s="53">
        <v>0.85</v>
      </c>
      <c r="G43" s="53">
        <v>0.85</v>
      </c>
      <c r="H43" s="53">
        <v>0.85</v>
      </c>
      <c r="I43" s="53">
        <v>0.85</v>
      </c>
      <c r="J43" s="53">
        <v>0.85</v>
      </c>
      <c r="K43" s="53">
        <v>0.85</v>
      </c>
      <c r="L43" s="53">
        <v>0.85</v>
      </c>
      <c r="M43" s="53">
        <v>0.85</v>
      </c>
      <c r="N43" s="53">
        <v>0.85</v>
      </c>
      <c r="O43" s="53">
        <v>0.85</v>
      </c>
      <c r="P43" s="53">
        <v>0.85</v>
      </c>
      <c r="Q43" s="53">
        <v>0.85</v>
      </c>
      <c r="R43" s="53">
        <v>0.85</v>
      </c>
      <c r="S43" s="53">
        <v>0.85</v>
      </c>
      <c r="T43" s="53">
        <v>0.85</v>
      </c>
      <c r="U43" s="53">
        <v>0.85</v>
      </c>
      <c r="V43" s="53">
        <v>0.85</v>
      </c>
      <c r="W43" s="53">
        <v>0.85</v>
      </c>
      <c r="X43" s="53">
        <v>0.85</v>
      </c>
      <c r="Y43" s="53">
        <v>0.85</v>
      </c>
      <c r="Z43" s="53">
        <v>0.85</v>
      </c>
      <c r="AA43" s="53">
        <v>0.85</v>
      </c>
      <c r="AB43" s="53">
        <v>0.85</v>
      </c>
      <c r="AC43" s="5">
        <f t="shared" si="0"/>
        <v>0.85000000000000009</v>
      </c>
      <c r="AD43" s="98"/>
      <c r="AJ43"/>
      <c r="AK43"/>
      <c r="AL43"/>
      <c r="AM43"/>
      <c r="AN43"/>
      <c r="AO43"/>
      <c r="AP43"/>
      <c r="AQ43"/>
      <c r="AR43"/>
      <c r="AS43"/>
      <c r="BE43"/>
    </row>
    <row r="44" spans="1:57">
      <c r="A44" s="5" t="s">
        <v>4</v>
      </c>
      <c r="B44" s="5" t="s">
        <v>14</v>
      </c>
      <c r="C44" s="5" t="s">
        <v>1196</v>
      </c>
      <c r="D44" s="69">
        <f>VLOOKUP(C44,days!A$2:F$13,5,0)</f>
        <v>3</v>
      </c>
      <c r="E44" s="53">
        <v>0.83</v>
      </c>
      <c r="F44" s="53">
        <v>0.83</v>
      </c>
      <c r="G44" s="53">
        <v>0.83</v>
      </c>
      <c r="H44" s="53">
        <v>0.83</v>
      </c>
      <c r="I44" s="53">
        <v>0.83</v>
      </c>
      <c r="J44" s="53">
        <v>0.83</v>
      </c>
      <c r="K44" s="53">
        <v>0.83</v>
      </c>
      <c r="L44" s="53">
        <v>0.83</v>
      </c>
      <c r="M44" s="53">
        <v>0.83</v>
      </c>
      <c r="N44" s="53">
        <v>0.83</v>
      </c>
      <c r="O44" s="53">
        <v>0.83</v>
      </c>
      <c r="P44" s="53">
        <v>0.83</v>
      </c>
      <c r="Q44" s="53">
        <v>0.83</v>
      </c>
      <c r="R44" s="53">
        <v>0.83</v>
      </c>
      <c r="S44" s="53">
        <v>0.83</v>
      </c>
      <c r="T44" s="53">
        <v>0.83</v>
      </c>
      <c r="U44" s="53">
        <v>0.83</v>
      </c>
      <c r="V44" s="53">
        <v>0.83</v>
      </c>
      <c r="W44" s="53">
        <v>0.83</v>
      </c>
      <c r="X44" s="53">
        <v>0.83</v>
      </c>
      <c r="Y44" s="53">
        <v>0.83</v>
      </c>
      <c r="Z44" s="53">
        <v>0.83</v>
      </c>
      <c r="AA44" s="53">
        <v>0.83</v>
      </c>
      <c r="AB44" s="53">
        <v>0.83</v>
      </c>
      <c r="AC44" s="5">
        <f t="shared" si="0"/>
        <v>0.82999999999999963</v>
      </c>
      <c r="AD44" s="98"/>
      <c r="AJ44"/>
      <c r="AK44"/>
      <c r="AL44"/>
      <c r="AM44"/>
      <c r="AN44"/>
      <c r="AO44"/>
      <c r="AP44"/>
      <c r="AQ44"/>
      <c r="AR44"/>
      <c r="AS44"/>
      <c r="BE44"/>
    </row>
    <row r="45" spans="1:57">
      <c r="A45" s="5" t="s">
        <v>4</v>
      </c>
      <c r="B45" s="5" t="s">
        <v>15</v>
      </c>
      <c r="C45" s="5" t="s">
        <v>1196</v>
      </c>
      <c r="D45" s="69">
        <f>VLOOKUP(C45,days!A$2:F$13,5,0)</f>
        <v>3</v>
      </c>
      <c r="E45" s="53">
        <v>0.9</v>
      </c>
      <c r="F45" s="53">
        <v>0.9</v>
      </c>
      <c r="G45" s="53">
        <v>0.9</v>
      </c>
      <c r="H45" s="53">
        <v>0.9</v>
      </c>
      <c r="I45" s="53">
        <v>0.9</v>
      </c>
      <c r="J45" s="53">
        <v>0.9</v>
      </c>
      <c r="K45" s="53">
        <v>0.9</v>
      </c>
      <c r="L45" s="53">
        <v>0.9</v>
      </c>
      <c r="M45" s="53">
        <v>0.9</v>
      </c>
      <c r="N45" s="53">
        <v>0.9</v>
      </c>
      <c r="O45" s="53">
        <v>0.9</v>
      </c>
      <c r="P45" s="53">
        <v>0.9</v>
      </c>
      <c r="Q45" s="53">
        <v>0.9</v>
      </c>
      <c r="R45" s="53">
        <v>0.9</v>
      </c>
      <c r="S45" s="53">
        <v>0.9</v>
      </c>
      <c r="T45" s="53">
        <v>0.9</v>
      </c>
      <c r="U45" s="53">
        <v>0.9</v>
      </c>
      <c r="V45" s="53">
        <v>0.9</v>
      </c>
      <c r="W45" s="53">
        <v>0.9</v>
      </c>
      <c r="X45" s="53">
        <v>0.9</v>
      </c>
      <c r="Y45" s="53">
        <v>0.9</v>
      </c>
      <c r="Z45" s="53">
        <v>0.9</v>
      </c>
      <c r="AA45" s="53">
        <v>0.9</v>
      </c>
      <c r="AB45" s="53">
        <v>0.9</v>
      </c>
      <c r="AC45" s="5">
        <f t="shared" si="0"/>
        <v>0.8999999999999998</v>
      </c>
      <c r="AD45" s="98"/>
      <c r="AJ45"/>
      <c r="AK45"/>
      <c r="AL45"/>
      <c r="AM45"/>
      <c r="AN45"/>
      <c r="AO45"/>
      <c r="AP45"/>
      <c r="AQ45"/>
      <c r="AR45"/>
      <c r="AS45"/>
      <c r="BE45"/>
    </row>
    <row r="46" spans="1:57">
      <c r="A46" s="5" t="s">
        <v>4</v>
      </c>
      <c r="B46" s="5" t="s">
        <v>16</v>
      </c>
      <c r="C46" s="5" t="s">
        <v>1196</v>
      </c>
      <c r="D46" s="69">
        <f>VLOOKUP(C46,days!A$2:F$13,5,0)</f>
        <v>3</v>
      </c>
      <c r="E46" s="43">
        <f>VLOOKUP($A46,hydro_!$A$2:$B$16,2,0)*VLOOKUP($D46,hydro_!F$2:H$13,2,0)</f>
        <v>0.4</v>
      </c>
      <c r="F46" s="43">
        <f t="shared" ref="F46:AB46" si="9">E46</f>
        <v>0.4</v>
      </c>
      <c r="G46" s="43">
        <f t="shared" si="9"/>
        <v>0.4</v>
      </c>
      <c r="H46" s="43">
        <f t="shared" si="9"/>
        <v>0.4</v>
      </c>
      <c r="I46" s="43">
        <f t="shared" si="9"/>
        <v>0.4</v>
      </c>
      <c r="J46" s="43">
        <f t="shared" si="9"/>
        <v>0.4</v>
      </c>
      <c r="K46" s="43">
        <f t="shared" si="9"/>
        <v>0.4</v>
      </c>
      <c r="L46" s="43">
        <f t="shared" si="9"/>
        <v>0.4</v>
      </c>
      <c r="M46" s="43">
        <f t="shared" si="9"/>
        <v>0.4</v>
      </c>
      <c r="N46" s="43">
        <f t="shared" si="9"/>
        <v>0.4</v>
      </c>
      <c r="O46" s="43">
        <f t="shared" si="9"/>
        <v>0.4</v>
      </c>
      <c r="P46" s="43">
        <f t="shared" si="9"/>
        <v>0.4</v>
      </c>
      <c r="Q46" s="43">
        <f t="shared" si="9"/>
        <v>0.4</v>
      </c>
      <c r="R46" s="43">
        <f t="shared" si="9"/>
        <v>0.4</v>
      </c>
      <c r="S46" s="43">
        <f t="shared" si="9"/>
        <v>0.4</v>
      </c>
      <c r="T46" s="43">
        <f t="shared" si="9"/>
        <v>0.4</v>
      </c>
      <c r="U46" s="43">
        <f t="shared" si="9"/>
        <v>0.4</v>
      </c>
      <c r="V46" s="43">
        <f t="shared" si="9"/>
        <v>0.4</v>
      </c>
      <c r="W46" s="43">
        <f t="shared" si="9"/>
        <v>0.4</v>
      </c>
      <c r="X46" s="43">
        <f t="shared" si="9"/>
        <v>0.4</v>
      </c>
      <c r="Y46" s="43">
        <f t="shared" si="9"/>
        <v>0.4</v>
      </c>
      <c r="Z46" s="43">
        <f t="shared" si="9"/>
        <v>0.4</v>
      </c>
      <c r="AA46" s="43">
        <f t="shared" si="9"/>
        <v>0.4</v>
      </c>
      <c r="AB46" s="43">
        <f t="shared" si="9"/>
        <v>0.4</v>
      </c>
      <c r="AC46" s="5">
        <f t="shared" si="0"/>
        <v>0.40000000000000013</v>
      </c>
      <c r="AD46" s="98"/>
      <c r="AJ46"/>
      <c r="AK46"/>
      <c r="BE46"/>
    </row>
    <row r="47" spans="1:57">
      <c r="A47" s="5" t="s">
        <v>4</v>
      </c>
      <c r="B47" s="5" t="s">
        <v>17</v>
      </c>
      <c r="C47" s="5" t="s">
        <v>1196</v>
      </c>
      <c r="D47" s="69">
        <f>VLOOKUP(C47,days!A$2:F$13,5,0)</f>
        <v>3</v>
      </c>
      <c r="E47" s="43">
        <f>VLOOKUP($A46,hydro_!$A$2:$C$16,3,0)*VLOOKUP($D46,hydro_!F$2:H$13,3,0)</f>
        <v>0</v>
      </c>
      <c r="F47" s="43">
        <f t="shared" ref="F47:AB47" si="10">E47</f>
        <v>0</v>
      </c>
      <c r="G47" s="43">
        <f t="shared" si="10"/>
        <v>0</v>
      </c>
      <c r="H47" s="43">
        <f t="shared" si="10"/>
        <v>0</v>
      </c>
      <c r="I47" s="43">
        <f t="shared" si="10"/>
        <v>0</v>
      </c>
      <c r="J47" s="43">
        <f t="shared" si="10"/>
        <v>0</v>
      </c>
      <c r="K47" s="43">
        <f t="shared" si="10"/>
        <v>0</v>
      </c>
      <c r="L47" s="43">
        <f t="shared" si="10"/>
        <v>0</v>
      </c>
      <c r="M47" s="43">
        <f t="shared" si="10"/>
        <v>0</v>
      </c>
      <c r="N47" s="43">
        <f t="shared" si="10"/>
        <v>0</v>
      </c>
      <c r="O47" s="43">
        <f t="shared" si="10"/>
        <v>0</v>
      </c>
      <c r="P47" s="43">
        <f t="shared" si="10"/>
        <v>0</v>
      </c>
      <c r="Q47" s="43">
        <f t="shared" si="10"/>
        <v>0</v>
      </c>
      <c r="R47" s="43">
        <f t="shared" si="10"/>
        <v>0</v>
      </c>
      <c r="S47" s="43">
        <f t="shared" si="10"/>
        <v>0</v>
      </c>
      <c r="T47" s="43">
        <f t="shared" si="10"/>
        <v>0</v>
      </c>
      <c r="U47" s="43">
        <f t="shared" si="10"/>
        <v>0</v>
      </c>
      <c r="V47" s="43">
        <f t="shared" si="10"/>
        <v>0</v>
      </c>
      <c r="W47" s="43">
        <f t="shared" si="10"/>
        <v>0</v>
      </c>
      <c r="X47" s="43">
        <f t="shared" si="10"/>
        <v>0</v>
      </c>
      <c r="Y47" s="43">
        <f t="shared" si="10"/>
        <v>0</v>
      </c>
      <c r="Z47" s="43">
        <f t="shared" si="10"/>
        <v>0</v>
      </c>
      <c r="AA47" s="43">
        <f t="shared" si="10"/>
        <v>0</v>
      </c>
      <c r="AB47" s="43">
        <f t="shared" si="10"/>
        <v>0</v>
      </c>
      <c r="AC47" s="5">
        <f t="shared" si="0"/>
        <v>0</v>
      </c>
      <c r="AD47" s="98"/>
      <c r="AJ47"/>
      <c r="AK47"/>
      <c r="BE47"/>
    </row>
    <row r="48" spans="1:57">
      <c r="A48" s="5" t="s">
        <v>4</v>
      </c>
      <c r="B48" s="5" t="s">
        <v>18</v>
      </c>
      <c r="C48" s="5" t="s">
        <v>1196</v>
      </c>
      <c r="D48" s="69">
        <f>VLOOKUP(C48,days!A$2:F$13,5,0)</f>
        <v>3</v>
      </c>
      <c r="E48" s="67">
        <f>VLOOKUP($A48,wind_!$A$2:$B$16,2,0)*VLOOKUP($D48,wind_!$E$2:$AC$13,MID(E$1,2,LEN(E$1)-1)+2,0)</f>
        <v>0.55282945621621038</v>
      </c>
      <c r="F48" s="67">
        <f>VLOOKUP($A48,wind_!$A$2:$B$16,2,0)*VLOOKUP($D48,wind_!$E$2:$AC$13,MID(F$1,2,LEN(F$1)-1)+2,0)</f>
        <v>0.54184883338535572</v>
      </c>
      <c r="G48" s="67">
        <f>VLOOKUP($A48,wind_!$A$2:$B$16,2,0)*VLOOKUP($D48,wind_!$E$2:$AC$13,MID(G$1,2,LEN(G$1)-1)+2,0)</f>
        <v>0.53579574331400093</v>
      </c>
      <c r="H48" s="67">
        <f>VLOOKUP($A48,wind_!$A$2:$B$16,2,0)*VLOOKUP($D48,wind_!$E$2:$AC$13,MID(H$1,2,LEN(H$1)-1)+2,0)</f>
        <v>0.53024496375398855</v>
      </c>
      <c r="I48" s="67">
        <f>VLOOKUP($A48,wind_!$A$2:$B$16,2,0)*VLOOKUP($D48,wind_!$E$2:$AC$13,MID(I$1,2,LEN(I$1)-1)+2,0)</f>
        <v>0.52791244048589125</v>
      </c>
      <c r="J48" s="67">
        <f>VLOOKUP($A48,wind_!$A$2:$B$16,2,0)*VLOOKUP($D48,wind_!$E$2:$AC$13,MID(J$1,2,LEN(J$1)-1)+2,0)</f>
        <v>0.52270904224514969</v>
      </c>
      <c r="K48" s="67">
        <f>VLOOKUP($A48,wind_!$A$2:$B$16,2,0)*VLOOKUP($D48,wind_!$E$2:$AC$13,MID(K$1,2,LEN(K$1)-1)+2,0)</f>
        <v>0.52706640942943661</v>
      </c>
      <c r="L48" s="67">
        <f>VLOOKUP($A48,wind_!$A$2:$B$16,2,0)*VLOOKUP($D48,wind_!$E$2:$AC$13,MID(L$1,2,LEN(L$1)-1)+2,0)</f>
        <v>0.52972513382345765</v>
      </c>
      <c r="M48" s="67">
        <f>VLOOKUP($A48,wind_!$A$2:$B$16,2,0)*VLOOKUP($D48,wind_!$E$2:$AC$13,MID(M$1,2,LEN(M$1)-1)+2,0)</f>
        <v>0.53098622694047359</v>
      </c>
      <c r="N48" s="67">
        <f>VLOOKUP($A48,wind_!$A$2:$B$16,2,0)*VLOOKUP($D48,wind_!$E$2:$AC$13,MID(N$1,2,LEN(N$1)-1)+2,0)</f>
        <v>0.51739686671512175</v>
      </c>
      <c r="O48" s="67">
        <f>VLOOKUP($A48,wind_!$A$2:$B$16,2,0)*VLOOKUP($D48,wind_!$E$2:$AC$13,MID(O$1,2,LEN(O$1)-1)+2,0)</f>
        <v>0.51415708158470175</v>
      </c>
      <c r="P48" s="67">
        <f>VLOOKUP($A48,wind_!$A$2:$B$16,2,0)*VLOOKUP($D48,wind_!$E$2:$AC$13,MID(P$1,2,LEN(P$1)-1)+2,0)</f>
        <v>0.5257564188290158</v>
      </c>
      <c r="Q48" s="67">
        <f>VLOOKUP($A48,wind_!$A$2:$B$16,2,0)*VLOOKUP($D48,wind_!$E$2:$AC$13,MID(Q$1,2,LEN(Q$1)-1)+2,0)</f>
        <v>0.54221290609156414</v>
      </c>
      <c r="R48" s="67">
        <f>VLOOKUP($A48,wind_!$A$2:$B$16,2,0)*VLOOKUP($D48,wind_!$E$2:$AC$13,MID(R$1,2,LEN(R$1)-1)+2,0)</f>
        <v>0.55502613861463423</v>
      </c>
      <c r="S48" s="67">
        <f>VLOOKUP($A48,wind_!$A$2:$B$16,2,0)*VLOOKUP($D48,wind_!$E$2:$AC$13,MID(S$1,2,LEN(S$1)-1)+2,0)</f>
        <v>0.56652471740829502</v>
      </c>
      <c r="T48" s="67">
        <f>VLOOKUP($A48,wind_!$A$2:$B$16,2,0)*VLOOKUP($D48,wind_!$E$2:$AC$13,MID(T$1,2,LEN(T$1)-1)+2,0)</f>
        <v>0.5804602822755095</v>
      </c>
      <c r="U48" s="67">
        <f>VLOOKUP($A48,wind_!$A$2:$B$16,2,0)*VLOOKUP($D48,wind_!$E$2:$AC$13,MID(U$1,2,LEN(U$1)-1)+2,0)</f>
        <v>0.58399894346759773</v>
      </c>
      <c r="V48" s="67">
        <f>VLOOKUP($A48,wind_!$A$2:$B$16,2,0)*VLOOKUP($D48,wind_!$E$2:$AC$13,MID(V$1,2,LEN(V$1)-1)+2,0)</f>
        <v>0.58455734226872835</v>
      </c>
      <c r="W48" s="67">
        <f>VLOOKUP($A48,wind_!$A$2:$B$16,2,0)*VLOOKUP($D48,wind_!$E$2:$AC$13,MID(W$1,2,LEN(W$1)-1)+2,0)</f>
        <v>0.58048695363009417</v>
      </c>
      <c r="X48" s="67">
        <f>VLOOKUP($A48,wind_!$A$2:$B$16,2,0)*VLOOKUP($D48,wind_!$E$2:$AC$13,MID(X$1,2,LEN(X$1)-1)+2,0)</f>
        <v>0.57791334223526203</v>
      </c>
      <c r="Y48" s="67">
        <f>VLOOKUP($A48,wind_!$A$2:$B$16,2,0)*VLOOKUP($D48,wind_!$E$2:$AC$13,MID(Y$1,2,LEN(Y$1)-1)+2,0)</f>
        <v>0.58153114587820898</v>
      </c>
      <c r="Z48" s="67">
        <f>VLOOKUP($A48,wind_!$A$2:$B$16,2,0)*VLOOKUP($D48,wind_!$E$2:$AC$13,MID(Z$1,2,LEN(Z$1)-1)+2,0)</f>
        <v>0.57903898670840714</v>
      </c>
      <c r="AA48" s="67">
        <f>VLOOKUP($A48,wind_!$A$2:$B$16,2,0)*VLOOKUP($D48,wind_!$E$2:$AC$13,MID(AA$1,2,LEN(AA$1)-1)+2,0)</f>
        <v>0.57330617079529056</v>
      </c>
      <c r="AB48" s="67">
        <f>VLOOKUP($A48,wind_!$A$2:$B$16,2,0)*VLOOKUP($D48,wind_!$E$2:$AC$13,MID(AB$1,2,LEN(AB$1)-1)+2,0)</f>
        <v>0.56733684272313745</v>
      </c>
      <c r="AC48" s="5">
        <f t="shared" si="0"/>
        <v>0.55120093286748073</v>
      </c>
      <c r="AD48" s="98"/>
      <c r="AJ48"/>
      <c r="AK48"/>
    </row>
    <row r="49" spans="1:44">
      <c r="A49" s="5" t="s">
        <v>4</v>
      </c>
      <c r="B49" s="5" t="s">
        <v>19</v>
      </c>
      <c r="C49" s="5" t="s">
        <v>1196</v>
      </c>
      <c r="D49" s="69">
        <f>VLOOKUP(C49,days!A$2:F$13,5,0)</f>
        <v>3</v>
      </c>
      <c r="E49" s="68">
        <f>VLOOKUP($A49,solar_!$A$2:$B$16,2,0)*VLOOKUP($D49,solar_!$E$2:$AC$13,MID(E$1,2,LEN(E$1)-1)+2,0)</f>
        <v>0</v>
      </c>
      <c r="F49" s="68">
        <f>VLOOKUP($A49,solar_!$A$2:$B$16,2,0)*VLOOKUP($D49,solar_!$E$2:$AC$13,MID(F$1,2,LEN(F$1)-1)+2,0)</f>
        <v>0</v>
      </c>
      <c r="G49" s="68">
        <f>VLOOKUP($A49,solar_!$A$2:$B$16,2,0)*VLOOKUP($D49,solar_!$E$2:$AC$13,MID(G$1,2,LEN(G$1)-1)+2,0)</f>
        <v>0</v>
      </c>
      <c r="H49" s="68">
        <f>VLOOKUP($A49,solar_!$A$2:$B$16,2,0)*VLOOKUP($D49,solar_!$E$2:$AC$13,MID(H$1,2,LEN(H$1)-1)+2,0)</f>
        <v>0</v>
      </c>
      <c r="I49" s="68">
        <f>VLOOKUP($A49,solar_!$A$2:$B$16,2,0)*VLOOKUP($D49,solar_!$E$2:$AC$13,MID(I$1,2,LEN(I$1)-1)+2,0)</f>
        <v>0</v>
      </c>
      <c r="J49" s="68">
        <f>VLOOKUP($A49,solar_!$A$2:$B$16,2,0)*VLOOKUP($D49,solar_!$E$2:$AC$13,MID(J$1,2,LEN(J$1)-1)+2,0)</f>
        <v>3.5458511607685411E-4</v>
      </c>
      <c r="K49" s="68">
        <f>VLOOKUP($A49,solar_!$A$2:$B$16,2,0)*VLOOKUP($D49,solar_!$E$2:$AC$13,MID(K$1,2,LEN(K$1)-1)+2,0)</f>
        <v>5.0570558355781921E-3</v>
      </c>
      <c r="L49" s="68">
        <f>VLOOKUP($A49,solar_!$A$2:$B$16,2,0)*VLOOKUP($D49,solar_!$E$2:$AC$13,MID(L$1,2,LEN(L$1)-1)+2,0)</f>
        <v>5.4750423878643054E-2</v>
      </c>
      <c r="M49" s="68">
        <f>VLOOKUP($A49,solar_!$A$2:$B$16,2,0)*VLOOKUP($D49,solar_!$E$2:$AC$13,MID(M$1,2,LEN(M$1)-1)+2,0)</f>
        <v>0.22051234244637588</v>
      </c>
      <c r="N49" s="68">
        <f>VLOOKUP($A49,solar_!$A$2:$B$16,2,0)*VLOOKUP($D49,solar_!$E$2:$AC$13,MID(N$1,2,LEN(N$1)-1)+2,0)</f>
        <v>0.35865761607105656</v>
      </c>
      <c r="O49" s="68">
        <f>VLOOKUP($A49,solar_!$A$2:$B$16,2,0)*VLOOKUP($D49,solar_!$E$2:$AC$13,MID(O$1,2,LEN(O$1)-1)+2,0)</f>
        <v>0.41808136859713635</v>
      </c>
      <c r="P49" s="68">
        <f>VLOOKUP($A49,solar_!$A$2:$B$16,2,0)*VLOOKUP($D49,solar_!$E$2:$AC$13,MID(P$1,2,LEN(P$1)-1)+2,0)</f>
        <v>0.45809831379301874</v>
      </c>
      <c r="Q49" s="68">
        <f>VLOOKUP($A49,solar_!$A$2:$B$16,2,0)*VLOOKUP($D49,solar_!$E$2:$AC$13,MID(Q$1,2,LEN(Q$1)-1)+2,0)</f>
        <v>0.45598084247066584</v>
      </c>
      <c r="R49" s="68">
        <f>VLOOKUP($A49,solar_!$A$2:$B$16,2,0)*VLOOKUP($D49,solar_!$E$2:$AC$13,MID(R$1,2,LEN(R$1)-1)+2,0)</f>
        <v>0.45902012354621724</v>
      </c>
      <c r="S49" s="68">
        <f>VLOOKUP($A49,solar_!$A$2:$B$16,2,0)*VLOOKUP($D49,solar_!$E$2:$AC$13,MID(S$1,2,LEN(S$1)-1)+2,0)</f>
        <v>0.43031225441188803</v>
      </c>
      <c r="T49" s="68">
        <f>VLOOKUP($A49,solar_!$A$2:$B$16,2,0)*VLOOKUP($D49,solar_!$E$2:$AC$13,MID(T$1,2,LEN(T$1)-1)+2,0)</f>
        <v>0.36481426224300206</v>
      </c>
      <c r="U49" s="68">
        <f>VLOOKUP($A49,solar_!$A$2:$B$16,2,0)*VLOOKUP($D49,solar_!$E$2:$AC$13,MID(U$1,2,LEN(U$1)-1)+2,0)</f>
        <v>0.28481913499015588</v>
      </c>
      <c r="V49" s="68">
        <f>VLOOKUP($A49,solar_!$A$2:$B$16,2,0)*VLOOKUP($D49,solar_!$E$2:$AC$13,MID(V$1,2,LEN(V$1)-1)+2,0)</f>
        <v>0.14328738526867679</v>
      </c>
      <c r="W49" s="68">
        <f>VLOOKUP($A49,solar_!$A$2:$B$16,2,0)*VLOOKUP($D49,solar_!$E$2:$AC$13,MID(W$1,2,LEN(W$1)-1)+2,0)</f>
        <v>2.6965201112021497E-2</v>
      </c>
      <c r="X49" s="68">
        <f>VLOOKUP($A49,solar_!$A$2:$B$16,2,0)*VLOOKUP($D49,solar_!$E$2:$AC$13,MID(X$1,2,LEN(X$1)-1)+2,0)</f>
        <v>2.5447024649636588E-4</v>
      </c>
      <c r="Y49" s="68">
        <f>VLOOKUP($A49,solar_!$A$2:$B$16,2,0)*VLOOKUP($D49,solar_!$E$2:$AC$13,MID(Y$1,2,LEN(Y$1)-1)+2,0)</f>
        <v>0</v>
      </c>
      <c r="Z49" s="68">
        <f>VLOOKUP($A49,solar_!$A$2:$B$16,2,0)*VLOOKUP($D49,solar_!$E$2:$AC$13,MID(Z$1,2,LEN(Z$1)-1)+2,0)</f>
        <v>0</v>
      </c>
      <c r="AA49" s="68">
        <f>VLOOKUP($A49,solar_!$A$2:$B$16,2,0)*VLOOKUP($D49,solar_!$E$2:$AC$13,MID(AA$1,2,LEN(AA$1)-1)+2,0)</f>
        <v>0</v>
      </c>
      <c r="AB49" s="68">
        <f>VLOOKUP($A49,solar_!$A$2:$B$16,2,0)*VLOOKUP($D49,solar_!$E$2:$AC$13,MID(AB$1,2,LEN(AB$1)-1)+2,0)</f>
        <v>0</v>
      </c>
      <c r="AC49" s="5">
        <f t="shared" si="0"/>
        <v>0.15337355750112538</v>
      </c>
      <c r="AD49" s="98"/>
      <c r="AJ49"/>
      <c r="AK49"/>
    </row>
    <row r="50" spans="1:44">
      <c r="A50" s="5" t="s">
        <v>4</v>
      </c>
      <c r="B50" s="5" t="s">
        <v>20</v>
      </c>
      <c r="C50" s="5" t="s">
        <v>1196</v>
      </c>
      <c r="D50" s="69">
        <f>VLOOKUP(C50,days!A$2:F$13,5,0)</f>
        <v>3</v>
      </c>
      <c r="E50" s="9">
        <v>0</v>
      </c>
      <c r="F50" s="9">
        <v>0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  <c r="V50" s="9">
        <v>0</v>
      </c>
      <c r="W50" s="9">
        <v>0</v>
      </c>
      <c r="X50" s="9">
        <v>0</v>
      </c>
      <c r="Y50" s="9">
        <v>0</v>
      </c>
      <c r="Z50" s="9">
        <v>0</v>
      </c>
      <c r="AA50" s="9">
        <v>0</v>
      </c>
      <c r="AB50" s="9">
        <v>0</v>
      </c>
      <c r="AC50" s="5">
        <f t="shared" si="0"/>
        <v>0</v>
      </c>
      <c r="AD50" s="98"/>
    </row>
    <row r="51" spans="1:44">
      <c r="A51" s="5" t="s">
        <v>4</v>
      </c>
      <c r="B51" s="5" t="s">
        <v>21</v>
      </c>
      <c r="C51" s="5" t="s">
        <v>1196</v>
      </c>
      <c r="D51" s="69">
        <f>VLOOKUP(C51,days!A$2:F$13,5,0)</f>
        <v>3</v>
      </c>
      <c r="E51" s="9">
        <v>0</v>
      </c>
      <c r="F51" s="9">
        <v>0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  <c r="V51" s="9">
        <v>0</v>
      </c>
      <c r="W51" s="9">
        <v>0</v>
      </c>
      <c r="X51" s="9">
        <v>0</v>
      </c>
      <c r="Y51" s="9">
        <v>0</v>
      </c>
      <c r="Z51" s="9">
        <v>0</v>
      </c>
      <c r="AA51" s="9">
        <v>0</v>
      </c>
      <c r="AB51" s="9">
        <v>0</v>
      </c>
      <c r="AC51" s="5">
        <f t="shared" si="0"/>
        <v>0</v>
      </c>
      <c r="AD51" s="98"/>
      <c r="AJ51"/>
      <c r="AK51"/>
      <c r="AL51"/>
      <c r="AM51"/>
      <c r="AN51"/>
      <c r="AO51"/>
      <c r="AP51"/>
      <c r="AQ51"/>
      <c r="AR51"/>
    </row>
    <row r="52" spans="1:44">
      <c r="A52" s="5" t="s">
        <v>4</v>
      </c>
      <c r="B52" s="5" t="s">
        <v>12</v>
      </c>
      <c r="C52" s="5" t="s">
        <v>1197</v>
      </c>
      <c r="D52" s="69">
        <f>VLOOKUP(C52,days!A$2:F$13,5,0)</f>
        <v>3</v>
      </c>
      <c r="E52" s="53">
        <v>0.8</v>
      </c>
      <c r="F52" s="53">
        <v>0.8</v>
      </c>
      <c r="G52" s="53">
        <v>0.8</v>
      </c>
      <c r="H52" s="53">
        <v>0.8</v>
      </c>
      <c r="I52" s="53">
        <v>0.8</v>
      </c>
      <c r="J52" s="53">
        <v>0.8</v>
      </c>
      <c r="K52" s="53">
        <v>0.8</v>
      </c>
      <c r="L52" s="53">
        <v>0.8</v>
      </c>
      <c r="M52" s="53">
        <v>0.8</v>
      </c>
      <c r="N52" s="53">
        <v>0.8</v>
      </c>
      <c r="O52" s="53">
        <v>0.8</v>
      </c>
      <c r="P52" s="53">
        <v>0.8</v>
      </c>
      <c r="Q52" s="53">
        <v>0.8</v>
      </c>
      <c r="R52" s="53">
        <v>0.8</v>
      </c>
      <c r="S52" s="53">
        <v>0.8</v>
      </c>
      <c r="T52" s="53">
        <v>0.8</v>
      </c>
      <c r="U52" s="53">
        <v>0.8</v>
      </c>
      <c r="V52" s="53">
        <v>0.8</v>
      </c>
      <c r="W52" s="53">
        <v>0.8</v>
      </c>
      <c r="X52" s="53">
        <v>0.8</v>
      </c>
      <c r="Y52" s="53">
        <v>0.8</v>
      </c>
      <c r="Z52" s="53">
        <v>0.8</v>
      </c>
      <c r="AA52" s="53">
        <v>0.8</v>
      </c>
      <c r="AB52" s="53">
        <v>0.8</v>
      </c>
      <c r="AC52" s="5">
        <f t="shared" si="0"/>
        <v>0.80000000000000027</v>
      </c>
      <c r="AD52" s="98"/>
      <c r="AJ52"/>
      <c r="AK52"/>
      <c r="AL52"/>
      <c r="AM52"/>
      <c r="AN52"/>
      <c r="AO52"/>
      <c r="AP52"/>
      <c r="AQ52"/>
      <c r="AR52"/>
    </row>
    <row r="53" spans="1:44">
      <c r="A53" s="5" t="s">
        <v>4</v>
      </c>
      <c r="B53" s="5" t="s">
        <v>13</v>
      </c>
      <c r="C53" s="5" t="s">
        <v>1197</v>
      </c>
      <c r="D53" s="69">
        <f>VLOOKUP(C53,days!A$2:F$13,5,0)</f>
        <v>3</v>
      </c>
      <c r="E53" s="53">
        <v>0.85</v>
      </c>
      <c r="F53" s="53">
        <v>0.85</v>
      </c>
      <c r="G53" s="53">
        <v>0.85</v>
      </c>
      <c r="H53" s="53">
        <v>0.85</v>
      </c>
      <c r="I53" s="53">
        <v>0.85</v>
      </c>
      <c r="J53" s="53">
        <v>0.85</v>
      </c>
      <c r="K53" s="53">
        <v>0.85</v>
      </c>
      <c r="L53" s="53">
        <v>0.85</v>
      </c>
      <c r="M53" s="53">
        <v>0.85</v>
      </c>
      <c r="N53" s="53">
        <v>0.85</v>
      </c>
      <c r="O53" s="53">
        <v>0.85</v>
      </c>
      <c r="P53" s="53">
        <v>0.85</v>
      </c>
      <c r="Q53" s="53">
        <v>0.85</v>
      </c>
      <c r="R53" s="53">
        <v>0.85</v>
      </c>
      <c r="S53" s="53">
        <v>0.85</v>
      </c>
      <c r="T53" s="53">
        <v>0.85</v>
      </c>
      <c r="U53" s="53">
        <v>0.85</v>
      </c>
      <c r="V53" s="53">
        <v>0.85</v>
      </c>
      <c r="W53" s="53">
        <v>0.85</v>
      </c>
      <c r="X53" s="53">
        <v>0.85</v>
      </c>
      <c r="Y53" s="53">
        <v>0.85</v>
      </c>
      <c r="Z53" s="53">
        <v>0.85</v>
      </c>
      <c r="AA53" s="53">
        <v>0.85</v>
      </c>
      <c r="AB53" s="53">
        <v>0.85</v>
      </c>
      <c r="AC53" s="5">
        <f t="shared" si="0"/>
        <v>0.85000000000000009</v>
      </c>
      <c r="AD53" s="98"/>
      <c r="AJ53"/>
      <c r="AK53"/>
      <c r="AL53"/>
      <c r="AM53"/>
      <c r="AN53"/>
      <c r="AO53"/>
      <c r="AP53"/>
      <c r="AQ53"/>
      <c r="AR53"/>
    </row>
    <row r="54" spans="1:44">
      <c r="A54" s="5" t="s">
        <v>4</v>
      </c>
      <c r="B54" s="5" t="s">
        <v>14</v>
      </c>
      <c r="C54" s="5" t="s">
        <v>1197</v>
      </c>
      <c r="D54" s="69">
        <f>VLOOKUP(C54,days!A$2:F$13,5,0)</f>
        <v>3</v>
      </c>
      <c r="E54" s="53">
        <v>0.83</v>
      </c>
      <c r="F54" s="53">
        <v>0.83</v>
      </c>
      <c r="G54" s="53">
        <v>0.83</v>
      </c>
      <c r="H54" s="53">
        <v>0.83</v>
      </c>
      <c r="I54" s="53">
        <v>0.83</v>
      </c>
      <c r="J54" s="53">
        <v>0.83</v>
      </c>
      <c r="K54" s="53">
        <v>0.83</v>
      </c>
      <c r="L54" s="53">
        <v>0.83</v>
      </c>
      <c r="M54" s="53">
        <v>0.83</v>
      </c>
      <c r="N54" s="53">
        <v>0.83</v>
      </c>
      <c r="O54" s="53">
        <v>0.83</v>
      </c>
      <c r="P54" s="53">
        <v>0.83</v>
      </c>
      <c r="Q54" s="53">
        <v>0.83</v>
      </c>
      <c r="R54" s="53">
        <v>0.83</v>
      </c>
      <c r="S54" s="53">
        <v>0.83</v>
      </c>
      <c r="T54" s="53">
        <v>0.83</v>
      </c>
      <c r="U54" s="53">
        <v>0.83</v>
      </c>
      <c r="V54" s="53">
        <v>0.83</v>
      </c>
      <c r="W54" s="53">
        <v>0.83</v>
      </c>
      <c r="X54" s="53">
        <v>0.83</v>
      </c>
      <c r="Y54" s="53">
        <v>0.83</v>
      </c>
      <c r="Z54" s="53">
        <v>0.83</v>
      </c>
      <c r="AA54" s="53">
        <v>0.83</v>
      </c>
      <c r="AB54" s="53">
        <v>0.83</v>
      </c>
      <c r="AC54" s="5">
        <f t="shared" si="0"/>
        <v>0.82999999999999963</v>
      </c>
      <c r="AD54" s="98"/>
      <c r="AJ54"/>
      <c r="AK54"/>
      <c r="AL54"/>
      <c r="AM54"/>
      <c r="AN54"/>
      <c r="AO54"/>
      <c r="AP54"/>
      <c r="AQ54"/>
      <c r="AR54"/>
    </row>
    <row r="55" spans="1:44">
      <c r="A55" s="5" t="s">
        <v>4</v>
      </c>
      <c r="B55" s="5" t="s">
        <v>15</v>
      </c>
      <c r="C55" s="5" t="s">
        <v>1197</v>
      </c>
      <c r="D55" s="69">
        <f>VLOOKUP(C55,days!A$2:F$13,5,0)</f>
        <v>3</v>
      </c>
      <c r="E55" s="53">
        <v>0.9</v>
      </c>
      <c r="F55" s="53">
        <v>0.9</v>
      </c>
      <c r="G55" s="53">
        <v>0.9</v>
      </c>
      <c r="H55" s="53">
        <v>0.9</v>
      </c>
      <c r="I55" s="53">
        <v>0.9</v>
      </c>
      <c r="J55" s="53">
        <v>0.9</v>
      </c>
      <c r="K55" s="53">
        <v>0.9</v>
      </c>
      <c r="L55" s="53">
        <v>0.9</v>
      </c>
      <c r="M55" s="53">
        <v>0.9</v>
      </c>
      <c r="N55" s="53">
        <v>0.9</v>
      </c>
      <c r="O55" s="53">
        <v>0.9</v>
      </c>
      <c r="P55" s="53">
        <v>0.9</v>
      </c>
      <c r="Q55" s="53">
        <v>0.9</v>
      </c>
      <c r="R55" s="53">
        <v>0.9</v>
      </c>
      <c r="S55" s="53">
        <v>0.9</v>
      </c>
      <c r="T55" s="53">
        <v>0.9</v>
      </c>
      <c r="U55" s="53">
        <v>0.9</v>
      </c>
      <c r="V55" s="53">
        <v>0.9</v>
      </c>
      <c r="W55" s="53">
        <v>0.9</v>
      </c>
      <c r="X55" s="53">
        <v>0.9</v>
      </c>
      <c r="Y55" s="53">
        <v>0.9</v>
      </c>
      <c r="Z55" s="53">
        <v>0.9</v>
      </c>
      <c r="AA55" s="53">
        <v>0.9</v>
      </c>
      <c r="AB55" s="53">
        <v>0.9</v>
      </c>
      <c r="AC55" s="5">
        <f t="shared" si="0"/>
        <v>0.8999999999999998</v>
      </c>
      <c r="AD55" s="98"/>
      <c r="AJ55"/>
      <c r="AK55"/>
      <c r="AL55"/>
      <c r="AM55"/>
      <c r="AN55"/>
      <c r="AO55"/>
      <c r="AP55"/>
      <c r="AQ55"/>
      <c r="AR55"/>
    </row>
    <row r="56" spans="1:44">
      <c r="A56" s="5" t="s">
        <v>4</v>
      </c>
      <c r="B56" s="5" t="s">
        <v>16</v>
      </c>
      <c r="C56" s="5" t="s">
        <v>1197</v>
      </c>
      <c r="D56" s="69">
        <f>VLOOKUP(C56,days!A$2:F$13,5,0)</f>
        <v>3</v>
      </c>
      <c r="E56" s="43">
        <f>VLOOKUP($A56,hydro_!$A$2:$B$16,2,0)*VLOOKUP($D56,hydro_!F$2:H$13,2,0)</f>
        <v>0.4</v>
      </c>
      <c r="F56" s="43">
        <f t="shared" ref="F56:AB56" si="11">E56</f>
        <v>0.4</v>
      </c>
      <c r="G56" s="43">
        <f t="shared" si="11"/>
        <v>0.4</v>
      </c>
      <c r="H56" s="43">
        <f t="shared" si="11"/>
        <v>0.4</v>
      </c>
      <c r="I56" s="43">
        <f t="shared" si="11"/>
        <v>0.4</v>
      </c>
      <c r="J56" s="43">
        <f t="shared" si="11"/>
        <v>0.4</v>
      </c>
      <c r="K56" s="43">
        <f t="shared" si="11"/>
        <v>0.4</v>
      </c>
      <c r="L56" s="43">
        <f t="shared" si="11"/>
        <v>0.4</v>
      </c>
      <c r="M56" s="43">
        <f t="shared" si="11"/>
        <v>0.4</v>
      </c>
      <c r="N56" s="43">
        <f t="shared" si="11"/>
        <v>0.4</v>
      </c>
      <c r="O56" s="43">
        <f t="shared" si="11"/>
        <v>0.4</v>
      </c>
      <c r="P56" s="43">
        <f t="shared" si="11"/>
        <v>0.4</v>
      </c>
      <c r="Q56" s="43">
        <f t="shared" si="11"/>
        <v>0.4</v>
      </c>
      <c r="R56" s="43">
        <f t="shared" si="11"/>
        <v>0.4</v>
      </c>
      <c r="S56" s="43">
        <f t="shared" si="11"/>
        <v>0.4</v>
      </c>
      <c r="T56" s="43">
        <f t="shared" si="11"/>
        <v>0.4</v>
      </c>
      <c r="U56" s="43">
        <f t="shared" si="11"/>
        <v>0.4</v>
      </c>
      <c r="V56" s="43">
        <f t="shared" si="11"/>
        <v>0.4</v>
      </c>
      <c r="W56" s="43">
        <f t="shared" si="11"/>
        <v>0.4</v>
      </c>
      <c r="X56" s="43">
        <f t="shared" si="11"/>
        <v>0.4</v>
      </c>
      <c r="Y56" s="43">
        <f t="shared" si="11"/>
        <v>0.4</v>
      </c>
      <c r="Z56" s="43">
        <f t="shared" si="11"/>
        <v>0.4</v>
      </c>
      <c r="AA56" s="43">
        <f t="shared" si="11"/>
        <v>0.4</v>
      </c>
      <c r="AB56" s="43">
        <f t="shared" si="11"/>
        <v>0.4</v>
      </c>
      <c r="AC56" s="5">
        <f t="shared" si="0"/>
        <v>0.40000000000000013</v>
      </c>
      <c r="AD56" s="98"/>
      <c r="AJ56"/>
      <c r="AK56"/>
      <c r="AL56"/>
      <c r="AM56"/>
      <c r="AN56"/>
      <c r="AO56"/>
      <c r="AP56"/>
      <c r="AQ56"/>
      <c r="AR56"/>
    </row>
    <row r="57" spans="1:44">
      <c r="A57" s="5" t="s">
        <v>4</v>
      </c>
      <c r="B57" s="5" t="s">
        <v>17</v>
      </c>
      <c r="C57" s="5" t="s">
        <v>1197</v>
      </c>
      <c r="D57" s="69">
        <f>VLOOKUP(C57,days!A$2:F$13,5,0)</f>
        <v>3</v>
      </c>
      <c r="E57" s="43">
        <f>VLOOKUP($A56,hydro_!$A$2:$C$16,3,0)*VLOOKUP($D56,hydro_!F$2:H$13,3,0)</f>
        <v>0</v>
      </c>
      <c r="F57" s="43">
        <f t="shared" ref="F57:AB57" si="12">E57</f>
        <v>0</v>
      </c>
      <c r="G57" s="43">
        <f t="shared" si="12"/>
        <v>0</v>
      </c>
      <c r="H57" s="43">
        <f t="shared" si="12"/>
        <v>0</v>
      </c>
      <c r="I57" s="43">
        <f t="shared" si="12"/>
        <v>0</v>
      </c>
      <c r="J57" s="43">
        <f t="shared" si="12"/>
        <v>0</v>
      </c>
      <c r="K57" s="43">
        <f t="shared" si="12"/>
        <v>0</v>
      </c>
      <c r="L57" s="43">
        <f t="shared" si="12"/>
        <v>0</v>
      </c>
      <c r="M57" s="43">
        <f t="shared" si="12"/>
        <v>0</v>
      </c>
      <c r="N57" s="43">
        <f t="shared" si="12"/>
        <v>0</v>
      </c>
      <c r="O57" s="43">
        <f t="shared" si="12"/>
        <v>0</v>
      </c>
      <c r="P57" s="43">
        <f t="shared" si="12"/>
        <v>0</v>
      </c>
      <c r="Q57" s="43">
        <f t="shared" si="12"/>
        <v>0</v>
      </c>
      <c r="R57" s="43">
        <f t="shared" si="12"/>
        <v>0</v>
      </c>
      <c r="S57" s="43">
        <f t="shared" si="12"/>
        <v>0</v>
      </c>
      <c r="T57" s="43">
        <f t="shared" si="12"/>
        <v>0</v>
      </c>
      <c r="U57" s="43">
        <f t="shared" si="12"/>
        <v>0</v>
      </c>
      <c r="V57" s="43">
        <f t="shared" si="12"/>
        <v>0</v>
      </c>
      <c r="W57" s="43">
        <f t="shared" si="12"/>
        <v>0</v>
      </c>
      <c r="X57" s="43">
        <f t="shared" si="12"/>
        <v>0</v>
      </c>
      <c r="Y57" s="43">
        <f t="shared" si="12"/>
        <v>0</v>
      </c>
      <c r="Z57" s="43">
        <f t="shared" si="12"/>
        <v>0</v>
      </c>
      <c r="AA57" s="43">
        <f t="shared" si="12"/>
        <v>0</v>
      </c>
      <c r="AB57" s="43">
        <f t="shared" si="12"/>
        <v>0</v>
      </c>
      <c r="AC57" s="5">
        <f t="shared" si="0"/>
        <v>0</v>
      </c>
      <c r="AD57" s="98"/>
      <c r="AJ57"/>
      <c r="AK57"/>
      <c r="AL57"/>
      <c r="AM57"/>
      <c r="AN57"/>
      <c r="AO57"/>
      <c r="AP57"/>
      <c r="AQ57"/>
      <c r="AR57"/>
    </row>
    <row r="58" spans="1:44">
      <c r="A58" s="5" t="s">
        <v>4</v>
      </c>
      <c r="B58" s="5" t="s">
        <v>18</v>
      </c>
      <c r="C58" s="5" t="s">
        <v>1197</v>
      </c>
      <c r="D58" s="69">
        <f>VLOOKUP(C58,days!A$2:F$13,5,0)</f>
        <v>3</v>
      </c>
      <c r="E58" s="67">
        <f>VLOOKUP($A58,wind_!$A$2:$B$16,2,0)*VLOOKUP($D58,wind_!$E$2:$AC$13,MID(E$1,2,LEN(E$1)-1)+2,0)</f>
        <v>0.55282945621621038</v>
      </c>
      <c r="F58" s="67">
        <f>VLOOKUP($A58,wind_!$A$2:$B$16,2,0)*VLOOKUP($D58,wind_!$E$2:$AC$13,MID(F$1,2,LEN(F$1)-1)+2,0)</f>
        <v>0.54184883338535572</v>
      </c>
      <c r="G58" s="67">
        <f>VLOOKUP($A58,wind_!$A$2:$B$16,2,0)*VLOOKUP($D58,wind_!$E$2:$AC$13,MID(G$1,2,LEN(G$1)-1)+2,0)</f>
        <v>0.53579574331400093</v>
      </c>
      <c r="H58" s="67">
        <f>VLOOKUP($A58,wind_!$A$2:$B$16,2,0)*VLOOKUP($D58,wind_!$E$2:$AC$13,MID(H$1,2,LEN(H$1)-1)+2,0)</f>
        <v>0.53024496375398855</v>
      </c>
      <c r="I58" s="67">
        <f>VLOOKUP($A58,wind_!$A$2:$B$16,2,0)*VLOOKUP($D58,wind_!$E$2:$AC$13,MID(I$1,2,LEN(I$1)-1)+2,0)</f>
        <v>0.52791244048589125</v>
      </c>
      <c r="J58" s="67">
        <f>VLOOKUP($A58,wind_!$A$2:$B$16,2,0)*VLOOKUP($D58,wind_!$E$2:$AC$13,MID(J$1,2,LEN(J$1)-1)+2,0)</f>
        <v>0.52270904224514969</v>
      </c>
      <c r="K58" s="67">
        <f>VLOOKUP($A58,wind_!$A$2:$B$16,2,0)*VLOOKUP($D58,wind_!$E$2:$AC$13,MID(K$1,2,LEN(K$1)-1)+2,0)</f>
        <v>0.52706640942943661</v>
      </c>
      <c r="L58" s="67">
        <f>VLOOKUP($A58,wind_!$A$2:$B$16,2,0)*VLOOKUP($D58,wind_!$E$2:$AC$13,MID(L$1,2,LEN(L$1)-1)+2,0)</f>
        <v>0.52972513382345765</v>
      </c>
      <c r="M58" s="67">
        <f>VLOOKUP($A58,wind_!$A$2:$B$16,2,0)*VLOOKUP($D58,wind_!$E$2:$AC$13,MID(M$1,2,LEN(M$1)-1)+2,0)</f>
        <v>0.53098622694047359</v>
      </c>
      <c r="N58" s="67">
        <f>VLOOKUP($A58,wind_!$A$2:$B$16,2,0)*VLOOKUP($D58,wind_!$E$2:$AC$13,MID(N$1,2,LEN(N$1)-1)+2,0)</f>
        <v>0.51739686671512175</v>
      </c>
      <c r="O58" s="67">
        <f>VLOOKUP($A58,wind_!$A$2:$B$16,2,0)*VLOOKUP($D58,wind_!$E$2:$AC$13,MID(O$1,2,LEN(O$1)-1)+2,0)</f>
        <v>0.51415708158470175</v>
      </c>
      <c r="P58" s="67">
        <f>VLOOKUP($A58,wind_!$A$2:$B$16,2,0)*VLOOKUP($D58,wind_!$E$2:$AC$13,MID(P$1,2,LEN(P$1)-1)+2,0)</f>
        <v>0.5257564188290158</v>
      </c>
      <c r="Q58" s="67">
        <f>VLOOKUP($A58,wind_!$A$2:$B$16,2,0)*VLOOKUP($D58,wind_!$E$2:$AC$13,MID(Q$1,2,LEN(Q$1)-1)+2,0)</f>
        <v>0.54221290609156414</v>
      </c>
      <c r="R58" s="67">
        <f>VLOOKUP($A58,wind_!$A$2:$B$16,2,0)*VLOOKUP($D58,wind_!$E$2:$AC$13,MID(R$1,2,LEN(R$1)-1)+2,0)</f>
        <v>0.55502613861463423</v>
      </c>
      <c r="S58" s="67">
        <f>VLOOKUP($A58,wind_!$A$2:$B$16,2,0)*VLOOKUP($D58,wind_!$E$2:$AC$13,MID(S$1,2,LEN(S$1)-1)+2,0)</f>
        <v>0.56652471740829502</v>
      </c>
      <c r="T58" s="67">
        <f>VLOOKUP($A58,wind_!$A$2:$B$16,2,0)*VLOOKUP($D58,wind_!$E$2:$AC$13,MID(T$1,2,LEN(T$1)-1)+2,0)</f>
        <v>0.5804602822755095</v>
      </c>
      <c r="U58" s="67">
        <f>VLOOKUP($A58,wind_!$A$2:$B$16,2,0)*VLOOKUP($D58,wind_!$E$2:$AC$13,MID(U$1,2,LEN(U$1)-1)+2,0)</f>
        <v>0.58399894346759773</v>
      </c>
      <c r="V58" s="67">
        <f>VLOOKUP($A58,wind_!$A$2:$B$16,2,0)*VLOOKUP($D58,wind_!$E$2:$AC$13,MID(V$1,2,LEN(V$1)-1)+2,0)</f>
        <v>0.58455734226872835</v>
      </c>
      <c r="W58" s="67">
        <f>VLOOKUP($A58,wind_!$A$2:$B$16,2,0)*VLOOKUP($D58,wind_!$E$2:$AC$13,MID(W$1,2,LEN(W$1)-1)+2,0)</f>
        <v>0.58048695363009417</v>
      </c>
      <c r="X58" s="67">
        <f>VLOOKUP($A58,wind_!$A$2:$B$16,2,0)*VLOOKUP($D58,wind_!$E$2:$AC$13,MID(X$1,2,LEN(X$1)-1)+2,0)</f>
        <v>0.57791334223526203</v>
      </c>
      <c r="Y58" s="67">
        <f>VLOOKUP($A58,wind_!$A$2:$B$16,2,0)*VLOOKUP($D58,wind_!$E$2:$AC$13,MID(Y$1,2,LEN(Y$1)-1)+2,0)</f>
        <v>0.58153114587820898</v>
      </c>
      <c r="Z58" s="67">
        <f>VLOOKUP($A58,wind_!$A$2:$B$16,2,0)*VLOOKUP($D58,wind_!$E$2:$AC$13,MID(Z$1,2,LEN(Z$1)-1)+2,0)</f>
        <v>0.57903898670840714</v>
      </c>
      <c r="AA58" s="67">
        <f>VLOOKUP($A58,wind_!$A$2:$B$16,2,0)*VLOOKUP($D58,wind_!$E$2:$AC$13,MID(AA$1,2,LEN(AA$1)-1)+2,0)</f>
        <v>0.57330617079529056</v>
      </c>
      <c r="AB58" s="67">
        <f>VLOOKUP($A58,wind_!$A$2:$B$16,2,0)*VLOOKUP($D58,wind_!$E$2:$AC$13,MID(AB$1,2,LEN(AB$1)-1)+2,0)</f>
        <v>0.56733684272313745</v>
      </c>
      <c r="AC58" s="5">
        <f t="shared" si="0"/>
        <v>0.55120093286748073</v>
      </c>
      <c r="AD58" s="98"/>
      <c r="AJ58"/>
      <c r="AK58"/>
      <c r="AL58"/>
      <c r="AM58"/>
      <c r="AN58"/>
      <c r="AO58"/>
      <c r="AP58"/>
      <c r="AQ58"/>
      <c r="AR58"/>
    </row>
    <row r="59" spans="1:44">
      <c r="A59" s="5" t="s">
        <v>4</v>
      </c>
      <c r="B59" s="5" t="s">
        <v>19</v>
      </c>
      <c r="C59" s="5" t="s">
        <v>1197</v>
      </c>
      <c r="D59" s="69">
        <f>VLOOKUP(C59,days!A$2:F$13,5,0)</f>
        <v>3</v>
      </c>
      <c r="E59" s="68">
        <f>VLOOKUP($A59,solar_!$A$2:$B$16,2,0)*VLOOKUP($D59,solar_!$E$2:$AC$13,MID(E$1,2,LEN(E$1)-1)+2,0)</f>
        <v>0</v>
      </c>
      <c r="F59" s="68">
        <f>VLOOKUP($A59,solar_!$A$2:$B$16,2,0)*VLOOKUP($D59,solar_!$E$2:$AC$13,MID(F$1,2,LEN(F$1)-1)+2,0)</f>
        <v>0</v>
      </c>
      <c r="G59" s="68">
        <f>VLOOKUP($A59,solar_!$A$2:$B$16,2,0)*VLOOKUP($D59,solar_!$E$2:$AC$13,MID(G$1,2,LEN(G$1)-1)+2,0)</f>
        <v>0</v>
      </c>
      <c r="H59" s="68">
        <f>VLOOKUP($A59,solar_!$A$2:$B$16,2,0)*VLOOKUP($D59,solar_!$E$2:$AC$13,MID(H$1,2,LEN(H$1)-1)+2,0)</f>
        <v>0</v>
      </c>
      <c r="I59" s="68">
        <f>VLOOKUP($A59,solar_!$A$2:$B$16,2,0)*VLOOKUP($D59,solar_!$E$2:$AC$13,MID(I$1,2,LEN(I$1)-1)+2,0)</f>
        <v>0</v>
      </c>
      <c r="J59" s="68">
        <f>VLOOKUP($A59,solar_!$A$2:$B$16,2,0)*VLOOKUP($D59,solar_!$E$2:$AC$13,MID(J$1,2,LEN(J$1)-1)+2,0)</f>
        <v>3.5458511607685411E-4</v>
      </c>
      <c r="K59" s="68">
        <f>VLOOKUP($A59,solar_!$A$2:$B$16,2,0)*VLOOKUP($D59,solar_!$E$2:$AC$13,MID(K$1,2,LEN(K$1)-1)+2,0)</f>
        <v>5.0570558355781921E-3</v>
      </c>
      <c r="L59" s="68">
        <f>VLOOKUP($A59,solar_!$A$2:$B$16,2,0)*VLOOKUP($D59,solar_!$E$2:$AC$13,MID(L$1,2,LEN(L$1)-1)+2,0)</f>
        <v>5.4750423878643054E-2</v>
      </c>
      <c r="M59" s="68">
        <f>VLOOKUP($A59,solar_!$A$2:$B$16,2,0)*VLOOKUP($D59,solar_!$E$2:$AC$13,MID(M$1,2,LEN(M$1)-1)+2,0)</f>
        <v>0.22051234244637588</v>
      </c>
      <c r="N59" s="68">
        <f>VLOOKUP($A59,solar_!$A$2:$B$16,2,0)*VLOOKUP($D59,solar_!$E$2:$AC$13,MID(N$1,2,LEN(N$1)-1)+2,0)</f>
        <v>0.35865761607105656</v>
      </c>
      <c r="O59" s="68">
        <f>VLOOKUP($A59,solar_!$A$2:$B$16,2,0)*VLOOKUP($D59,solar_!$E$2:$AC$13,MID(O$1,2,LEN(O$1)-1)+2,0)</f>
        <v>0.41808136859713635</v>
      </c>
      <c r="P59" s="68">
        <f>VLOOKUP($A59,solar_!$A$2:$B$16,2,0)*VLOOKUP($D59,solar_!$E$2:$AC$13,MID(P$1,2,LEN(P$1)-1)+2,0)</f>
        <v>0.45809831379301874</v>
      </c>
      <c r="Q59" s="68">
        <f>VLOOKUP($A59,solar_!$A$2:$B$16,2,0)*VLOOKUP($D59,solar_!$E$2:$AC$13,MID(Q$1,2,LEN(Q$1)-1)+2,0)</f>
        <v>0.45598084247066584</v>
      </c>
      <c r="R59" s="68">
        <f>VLOOKUP($A59,solar_!$A$2:$B$16,2,0)*VLOOKUP($D59,solar_!$E$2:$AC$13,MID(R$1,2,LEN(R$1)-1)+2,0)</f>
        <v>0.45902012354621724</v>
      </c>
      <c r="S59" s="68">
        <f>VLOOKUP($A59,solar_!$A$2:$B$16,2,0)*VLOOKUP($D59,solar_!$E$2:$AC$13,MID(S$1,2,LEN(S$1)-1)+2,0)</f>
        <v>0.43031225441188803</v>
      </c>
      <c r="T59" s="68">
        <f>VLOOKUP($A59,solar_!$A$2:$B$16,2,0)*VLOOKUP($D59,solar_!$E$2:$AC$13,MID(T$1,2,LEN(T$1)-1)+2,0)</f>
        <v>0.36481426224300206</v>
      </c>
      <c r="U59" s="68">
        <f>VLOOKUP($A59,solar_!$A$2:$B$16,2,0)*VLOOKUP($D59,solar_!$E$2:$AC$13,MID(U$1,2,LEN(U$1)-1)+2,0)</f>
        <v>0.28481913499015588</v>
      </c>
      <c r="V59" s="68">
        <f>VLOOKUP($A59,solar_!$A$2:$B$16,2,0)*VLOOKUP($D59,solar_!$E$2:$AC$13,MID(V$1,2,LEN(V$1)-1)+2,0)</f>
        <v>0.14328738526867679</v>
      </c>
      <c r="W59" s="68">
        <f>VLOOKUP($A59,solar_!$A$2:$B$16,2,0)*VLOOKUP($D59,solar_!$E$2:$AC$13,MID(W$1,2,LEN(W$1)-1)+2,0)</f>
        <v>2.6965201112021497E-2</v>
      </c>
      <c r="X59" s="68">
        <f>VLOOKUP($A59,solar_!$A$2:$B$16,2,0)*VLOOKUP($D59,solar_!$E$2:$AC$13,MID(X$1,2,LEN(X$1)-1)+2,0)</f>
        <v>2.5447024649636588E-4</v>
      </c>
      <c r="Y59" s="68">
        <f>VLOOKUP($A59,solar_!$A$2:$B$16,2,0)*VLOOKUP($D59,solar_!$E$2:$AC$13,MID(Y$1,2,LEN(Y$1)-1)+2,0)</f>
        <v>0</v>
      </c>
      <c r="Z59" s="68">
        <f>VLOOKUP($A59,solar_!$A$2:$B$16,2,0)*VLOOKUP($D59,solar_!$E$2:$AC$13,MID(Z$1,2,LEN(Z$1)-1)+2,0)</f>
        <v>0</v>
      </c>
      <c r="AA59" s="68">
        <f>VLOOKUP($A59,solar_!$A$2:$B$16,2,0)*VLOOKUP($D59,solar_!$E$2:$AC$13,MID(AA$1,2,LEN(AA$1)-1)+2,0)</f>
        <v>0</v>
      </c>
      <c r="AB59" s="68">
        <f>VLOOKUP($A59,solar_!$A$2:$B$16,2,0)*VLOOKUP($D59,solar_!$E$2:$AC$13,MID(AB$1,2,LEN(AB$1)-1)+2,0)</f>
        <v>0</v>
      </c>
      <c r="AC59" s="5">
        <f t="shared" si="0"/>
        <v>0.15337355750112538</v>
      </c>
      <c r="AD59" s="98"/>
      <c r="AJ59"/>
      <c r="AK59"/>
      <c r="AL59"/>
      <c r="AM59"/>
      <c r="AN59"/>
      <c r="AO59"/>
      <c r="AP59"/>
      <c r="AQ59"/>
      <c r="AR59"/>
    </row>
    <row r="60" spans="1:44">
      <c r="A60" s="5" t="s">
        <v>4</v>
      </c>
      <c r="B60" s="5" t="s">
        <v>20</v>
      </c>
      <c r="C60" s="5" t="s">
        <v>1197</v>
      </c>
      <c r="D60" s="69">
        <f>VLOOKUP(C60,days!A$2:F$13,5,0)</f>
        <v>3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  <c r="V60" s="9">
        <v>0</v>
      </c>
      <c r="W60" s="9">
        <v>0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5">
        <f t="shared" si="0"/>
        <v>0</v>
      </c>
      <c r="AD60" s="98"/>
      <c r="AJ60"/>
      <c r="AK60"/>
      <c r="AL60"/>
      <c r="AM60"/>
      <c r="AN60"/>
      <c r="AO60"/>
      <c r="AP60"/>
      <c r="AQ60"/>
      <c r="AR60"/>
    </row>
    <row r="61" spans="1:44">
      <c r="A61" s="5" t="s">
        <v>4</v>
      </c>
      <c r="B61" s="5" t="s">
        <v>21</v>
      </c>
      <c r="C61" s="5" t="s">
        <v>1197</v>
      </c>
      <c r="D61" s="69">
        <f>VLOOKUP(C61,days!A$2:F$13,5,0)</f>
        <v>3</v>
      </c>
      <c r="E61" s="9">
        <v>0</v>
      </c>
      <c r="F61" s="9">
        <v>0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0</v>
      </c>
      <c r="Y61" s="9">
        <v>0</v>
      </c>
      <c r="Z61" s="9">
        <v>0</v>
      </c>
      <c r="AA61" s="9">
        <v>0</v>
      </c>
      <c r="AB61" s="9">
        <v>0</v>
      </c>
      <c r="AC61" s="5">
        <f t="shared" si="0"/>
        <v>0</v>
      </c>
      <c r="AD61" s="98"/>
      <c r="AJ61"/>
      <c r="AK61"/>
      <c r="AL61"/>
      <c r="AM61"/>
      <c r="AN61"/>
      <c r="AO61"/>
      <c r="AP61"/>
      <c r="AQ61"/>
      <c r="AR61"/>
    </row>
    <row r="62" spans="1:44">
      <c r="A62" s="5" t="s">
        <v>4</v>
      </c>
      <c r="B62" s="5" t="s">
        <v>12</v>
      </c>
      <c r="C62" s="5" t="s">
        <v>1198</v>
      </c>
      <c r="D62" s="69">
        <f>VLOOKUP(C62,days!A$2:F$13,5,0)</f>
        <v>4</v>
      </c>
      <c r="E62" s="53">
        <v>0.8</v>
      </c>
      <c r="F62" s="53">
        <v>0.8</v>
      </c>
      <c r="G62" s="53">
        <v>0.8</v>
      </c>
      <c r="H62" s="53">
        <v>0.8</v>
      </c>
      <c r="I62" s="53">
        <v>0.8</v>
      </c>
      <c r="J62" s="53">
        <v>0.8</v>
      </c>
      <c r="K62" s="53">
        <v>0.8</v>
      </c>
      <c r="L62" s="53">
        <v>0.8</v>
      </c>
      <c r="M62" s="53">
        <v>0.8</v>
      </c>
      <c r="N62" s="53">
        <v>0.8</v>
      </c>
      <c r="O62" s="53">
        <v>0.8</v>
      </c>
      <c r="P62" s="53">
        <v>0.8</v>
      </c>
      <c r="Q62" s="53">
        <v>0.8</v>
      </c>
      <c r="R62" s="53">
        <v>0.8</v>
      </c>
      <c r="S62" s="53">
        <v>0.8</v>
      </c>
      <c r="T62" s="53">
        <v>0.8</v>
      </c>
      <c r="U62" s="53">
        <v>0.8</v>
      </c>
      <c r="V62" s="53">
        <v>0.8</v>
      </c>
      <c r="W62" s="53">
        <v>0.8</v>
      </c>
      <c r="X62" s="53">
        <v>0.8</v>
      </c>
      <c r="Y62" s="53">
        <v>0.8</v>
      </c>
      <c r="Z62" s="53">
        <v>0.8</v>
      </c>
      <c r="AA62" s="53">
        <v>0.8</v>
      </c>
      <c r="AB62" s="53">
        <v>0.8</v>
      </c>
      <c r="AC62" s="5">
        <f t="shared" si="0"/>
        <v>0.80000000000000027</v>
      </c>
      <c r="AD62" s="98"/>
      <c r="AJ62"/>
      <c r="AK62"/>
      <c r="AL62"/>
      <c r="AM62"/>
      <c r="AN62"/>
      <c r="AO62"/>
      <c r="AP62"/>
      <c r="AQ62"/>
      <c r="AR62"/>
    </row>
    <row r="63" spans="1:44">
      <c r="A63" s="5" t="s">
        <v>4</v>
      </c>
      <c r="B63" s="5" t="s">
        <v>13</v>
      </c>
      <c r="C63" s="5" t="s">
        <v>1198</v>
      </c>
      <c r="D63" s="69">
        <f>VLOOKUP(C63,days!A$2:F$13,5,0)</f>
        <v>4</v>
      </c>
      <c r="E63" s="53">
        <v>0.85</v>
      </c>
      <c r="F63" s="53">
        <v>0.85</v>
      </c>
      <c r="G63" s="53">
        <v>0.85</v>
      </c>
      <c r="H63" s="53">
        <v>0.85</v>
      </c>
      <c r="I63" s="53">
        <v>0.85</v>
      </c>
      <c r="J63" s="53">
        <v>0.85</v>
      </c>
      <c r="K63" s="53">
        <v>0.85</v>
      </c>
      <c r="L63" s="53">
        <v>0.85</v>
      </c>
      <c r="M63" s="53">
        <v>0.85</v>
      </c>
      <c r="N63" s="53">
        <v>0.85</v>
      </c>
      <c r="O63" s="53">
        <v>0.85</v>
      </c>
      <c r="P63" s="53">
        <v>0.85</v>
      </c>
      <c r="Q63" s="53">
        <v>0.85</v>
      </c>
      <c r="R63" s="53">
        <v>0.85</v>
      </c>
      <c r="S63" s="53">
        <v>0.85</v>
      </c>
      <c r="T63" s="53">
        <v>0.85</v>
      </c>
      <c r="U63" s="53">
        <v>0.85</v>
      </c>
      <c r="V63" s="53">
        <v>0.85</v>
      </c>
      <c r="W63" s="53">
        <v>0.85</v>
      </c>
      <c r="X63" s="53">
        <v>0.85</v>
      </c>
      <c r="Y63" s="53">
        <v>0.85</v>
      </c>
      <c r="Z63" s="53">
        <v>0.85</v>
      </c>
      <c r="AA63" s="53">
        <v>0.85</v>
      </c>
      <c r="AB63" s="53">
        <v>0.85</v>
      </c>
      <c r="AC63" s="5">
        <f t="shared" si="0"/>
        <v>0.85000000000000009</v>
      </c>
      <c r="AD63" s="98"/>
      <c r="AJ63"/>
      <c r="AK63"/>
      <c r="AL63"/>
      <c r="AM63"/>
      <c r="AN63"/>
      <c r="AO63"/>
      <c r="AP63"/>
      <c r="AQ63"/>
      <c r="AR63"/>
    </row>
    <row r="64" spans="1:44">
      <c r="A64" s="5" t="s">
        <v>4</v>
      </c>
      <c r="B64" s="5" t="s">
        <v>14</v>
      </c>
      <c r="C64" s="5" t="s">
        <v>1198</v>
      </c>
      <c r="D64" s="69">
        <f>VLOOKUP(C64,days!A$2:F$13,5,0)</f>
        <v>4</v>
      </c>
      <c r="E64" s="53">
        <v>0.83</v>
      </c>
      <c r="F64" s="53">
        <v>0.83</v>
      </c>
      <c r="G64" s="53">
        <v>0.83</v>
      </c>
      <c r="H64" s="53">
        <v>0.83</v>
      </c>
      <c r="I64" s="53">
        <v>0.83</v>
      </c>
      <c r="J64" s="53">
        <v>0.83</v>
      </c>
      <c r="K64" s="53">
        <v>0.83</v>
      </c>
      <c r="L64" s="53">
        <v>0.83</v>
      </c>
      <c r="M64" s="53">
        <v>0.83</v>
      </c>
      <c r="N64" s="53">
        <v>0.83</v>
      </c>
      <c r="O64" s="53">
        <v>0.83</v>
      </c>
      <c r="P64" s="53">
        <v>0.83</v>
      </c>
      <c r="Q64" s="53">
        <v>0.83</v>
      </c>
      <c r="R64" s="53">
        <v>0.83</v>
      </c>
      <c r="S64" s="53">
        <v>0.83</v>
      </c>
      <c r="T64" s="53">
        <v>0.83</v>
      </c>
      <c r="U64" s="53">
        <v>0.83</v>
      </c>
      <c r="V64" s="53">
        <v>0.83</v>
      </c>
      <c r="W64" s="53">
        <v>0.83</v>
      </c>
      <c r="X64" s="53">
        <v>0.83</v>
      </c>
      <c r="Y64" s="53">
        <v>0.83</v>
      </c>
      <c r="Z64" s="53">
        <v>0.83</v>
      </c>
      <c r="AA64" s="53">
        <v>0.83</v>
      </c>
      <c r="AB64" s="53">
        <v>0.83</v>
      </c>
      <c r="AC64" s="5">
        <f t="shared" si="0"/>
        <v>0.82999999999999963</v>
      </c>
      <c r="AD64" s="98"/>
      <c r="AJ64"/>
      <c r="AK64"/>
      <c r="AL64"/>
      <c r="AM64"/>
      <c r="AN64"/>
      <c r="AO64"/>
      <c r="AP64"/>
      <c r="AQ64"/>
      <c r="AR64"/>
    </row>
    <row r="65" spans="1:44">
      <c r="A65" s="5" t="s">
        <v>4</v>
      </c>
      <c r="B65" s="5" t="s">
        <v>15</v>
      </c>
      <c r="C65" s="5" t="s">
        <v>1198</v>
      </c>
      <c r="D65" s="69">
        <f>VLOOKUP(C65,days!A$2:F$13,5,0)</f>
        <v>4</v>
      </c>
      <c r="E65" s="53">
        <v>0.9</v>
      </c>
      <c r="F65" s="53">
        <v>0.9</v>
      </c>
      <c r="G65" s="53">
        <v>0.9</v>
      </c>
      <c r="H65" s="53">
        <v>0.9</v>
      </c>
      <c r="I65" s="53">
        <v>0.9</v>
      </c>
      <c r="J65" s="53">
        <v>0.9</v>
      </c>
      <c r="K65" s="53">
        <v>0.9</v>
      </c>
      <c r="L65" s="53">
        <v>0.9</v>
      </c>
      <c r="M65" s="53">
        <v>0.9</v>
      </c>
      <c r="N65" s="53">
        <v>0.9</v>
      </c>
      <c r="O65" s="53">
        <v>0.9</v>
      </c>
      <c r="P65" s="53">
        <v>0.9</v>
      </c>
      <c r="Q65" s="53">
        <v>0.9</v>
      </c>
      <c r="R65" s="53">
        <v>0.9</v>
      </c>
      <c r="S65" s="53">
        <v>0.9</v>
      </c>
      <c r="T65" s="53">
        <v>0.9</v>
      </c>
      <c r="U65" s="53">
        <v>0.9</v>
      </c>
      <c r="V65" s="53">
        <v>0.9</v>
      </c>
      <c r="W65" s="53">
        <v>0.9</v>
      </c>
      <c r="X65" s="53">
        <v>0.9</v>
      </c>
      <c r="Y65" s="53">
        <v>0.9</v>
      </c>
      <c r="Z65" s="53">
        <v>0.9</v>
      </c>
      <c r="AA65" s="53">
        <v>0.9</v>
      </c>
      <c r="AB65" s="53">
        <v>0.9</v>
      </c>
      <c r="AC65" s="5">
        <f t="shared" si="0"/>
        <v>0.8999999999999998</v>
      </c>
      <c r="AD65" s="98"/>
      <c r="AJ65"/>
      <c r="AK65"/>
      <c r="AL65"/>
      <c r="AM65"/>
      <c r="AN65"/>
      <c r="AO65"/>
      <c r="AP65"/>
      <c r="AQ65"/>
      <c r="AR65"/>
    </row>
    <row r="66" spans="1:44">
      <c r="A66" s="5" t="s">
        <v>4</v>
      </c>
      <c r="B66" s="5" t="s">
        <v>16</v>
      </c>
      <c r="C66" s="5" t="s">
        <v>1198</v>
      </c>
      <c r="D66" s="69">
        <f>VLOOKUP(C66,days!A$2:F$13,5,0)</f>
        <v>4</v>
      </c>
      <c r="E66" s="43">
        <f>VLOOKUP($A66,hydro_!$A$2:$B$16,2,0)*VLOOKUP($D66,hydro_!F$2:H$13,2,0)</f>
        <v>0.5</v>
      </c>
      <c r="F66" s="43">
        <f t="shared" ref="F66:AB66" si="13">E66</f>
        <v>0.5</v>
      </c>
      <c r="G66" s="43">
        <f t="shared" si="13"/>
        <v>0.5</v>
      </c>
      <c r="H66" s="43">
        <f t="shared" si="13"/>
        <v>0.5</v>
      </c>
      <c r="I66" s="43">
        <f t="shared" si="13"/>
        <v>0.5</v>
      </c>
      <c r="J66" s="43">
        <f t="shared" si="13"/>
        <v>0.5</v>
      </c>
      <c r="K66" s="43">
        <f t="shared" si="13"/>
        <v>0.5</v>
      </c>
      <c r="L66" s="43">
        <f t="shared" si="13"/>
        <v>0.5</v>
      </c>
      <c r="M66" s="43">
        <f t="shared" si="13"/>
        <v>0.5</v>
      </c>
      <c r="N66" s="43">
        <f t="shared" si="13"/>
        <v>0.5</v>
      </c>
      <c r="O66" s="43">
        <f t="shared" si="13"/>
        <v>0.5</v>
      </c>
      <c r="P66" s="43">
        <f t="shared" si="13"/>
        <v>0.5</v>
      </c>
      <c r="Q66" s="43">
        <f t="shared" si="13"/>
        <v>0.5</v>
      </c>
      <c r="R66" s="43">
        <f t="shared" si="13"/>
        <v>0.5</v>
      </c>
      <c r="S66" s="43">
        <f t="shared" si="13"/>
        <v>0.5</v>
      </c>
      <c r="T66" s="43">
        <f t="shared" si="13"/>
        <v>0.5</v>
      </c>
      <c r="U66" s="43">
        <f t="shared" si="13"/>
        <v>0.5</v>
      </c>
      <c r="V66" s="43">
        <f t="shared" si="13"/>
        <v>0.5</v>
      </c>
      <c r="W66" s="43">
        <f t="shared" si="13"/>
        <v>0.5</v>
      </c>
      <c r="X66" s="43">
        <f t="shared" si="13"/>
        <v>0.5</v>
      </c>
      <c r="Y66" s="43">
        <f t="shared" si="13"/>
        <v>0.5</v>
      </c>
      <c r="Z66" s="43">
        <f t="shared" si="13"/>
        <v>0.5</v>
      </c>
      <c r="AA66" s="43">
        <f t="shared" si="13"/>
        <v>0.5</v>
      </c>
      <c r="AB66" s="43">
        <f t="shared" si="13"/>
        <v>0.5</v>
      </c>
      <c r="AC66" s="5">
        <f t="shared" si="0"/>
        <v>0.5</v>
      </c>
      <c r="AD66" s="98"/>
      <c r="AJ66"/>
      <c r="AK66"/>
      <c r="AL66"/>
      <c r="AM66"/>
      <c r="AN66"/>
      <c r="AO66"/>
      <c r="AP66"/>
      <c r="AQ66"/>
      <c r="AR66"/>
    </row>
    <row r="67" spans="1:44">
      <c r="A67" s="5" t="s">
        <v>4</v>
      </c>
      <c r="B67" s="5" t="s">
        <v>17</v>
      </c>
      <c r="C67" s="5" t="s">
        <v>1198</v>
      </c>
      <c r="D67" s="69">
        <f>VLOOKUP(C67,days!A$2:F$13,5,0)</f>
        <v>4</v>
      </c>
      <c r="E67" s="43">
        <f>VLOOKUP($A66,hydro_!$A$2:$C$16,3,0)*VLOOKUP($D66,hydro_!F$2:H$13,3,0)</f>
        <v>0</v>
      </c>
      <c r="F67" s="43">
        <f t="shared" ref="F67:AB67" si="14">E67</f>
        <v>0</v>
      </c>
      <c r="G67" s="43">
        <f t="shared" si="14"/>
        <v>0</v>
      </c>
      <c r="H67" s="43">
        <f t="shared" si="14"/>
        <v>0</v>
      </c>
      <c r="I67" s="43">
        <f t="shared" si="14"/>
        <v>0</v>
      </c>
      <c r="J67" s="43">
        <f t="shared" si="14"/>
        <v>0</v>
      </c>
      <c r="K67" s="43">
        <f t="shared" si="14"/>
        <v>0</v>
      </c>
      <c r="L67" s="43">
        <f t="shared" si="14"/>
        <v>0</v>
      </c>
      <c r="M67" s="43">
        <f t="shared" si="14"/>
        <v>0</v>
      </c>
      <c r="N67" s="43">
        <f t="shared" si="14"/>
        <v>0</v>
      </c>
      <c r="O67" s="43">
        <f t="shared" si="14"/>
        <v>0</v>
      </c>
      <c r="P67" s="43">
        <f t="shared" si="14"/>
        <v>0</v>
      </c>
      <c r="Q67" s="43">
        <f t="shared" si="14"/>
        <v>0</v>
      </c>
      <c r="R67" s="43">
        <f t="shared" si="14"/>
        <v>0</v>
      </c>
      <c r="S67" s="43">
        <f t="shared" si="14"/>
        <v>0</v>
      </c>
      <c r="T67" s="43">
        <f t="shared" si="14"/>
        <v>0</v>
      </c>
      <c r="U67" s="43">
        <f t="shared" si="14"/>
        <v>0</v>
      </c>
      <c r="V67" s="43">
        <f t="shared" si="14"/>
        <v>0</v>
      </c>
      <c r="W67" s="43">
        <f t="shared" si="14"/>
        <v>0</v>
      </c>
      <c r="X67" s="43">
        <f t="shared" si="14"/>
        <v>0</v>
      </c>
      <c r="Y67" s="43">
        <f t="shared" si="14"/>
        <v>0</v>
      </c>
      <c r="Z67" s="43">
        <f t="shared" si="14"/>
        <v>0</v>
      </c>
      <c r="AA67" s="43">
        <f t="shared" si="14"/>
        <v>0</v>
      </c>
      <c r="AB67" s="43">
        <f t="shared" si="14"/>
        <v>0</v>
      </c>
      <c r="AC67" s="5">
        <f t="shared" ref="AC67:AC130" si="15">AVERAGE(E67:AB67)</f>
        <v>0</v>
      </c>
      <c r="AD67" s="98"/>
      <c r="AJ67"/>
      <c r="AK67"/>
      <c r="AL67"/>
      <c r="AM67"/>
      <c r="AN67"/>
      <c r="AO67"/>
      <c r="AP67"/>
      <c r="AQ67"/>
      <c r="AR67"/>
    </row>
    <row r="68" spans="1:44">
      <c r="A68" s="5" t="s">
        <v>4</v>
      </c>
      <c r="B68" s="5" t="s">
        <v>18</v>
      </c>
      <c r="C68" s="5" t="s">
        <v>1198</v>
      </c>
      <c r="D68" s="69">
        <f>VLOOKUP(C68,days!A$2:F$13,5,0)</f>
        <v>4</v>
      </c>
      <c r="E68" s="67">
        <f>VLOOKUP($A68,wind_!$A$2:$B$16,2,0)*VLOOKUP($D68,wind_!$E$2:$AC$13,MID(E$1,2,LEN(E$1)-1)+2,0)</f>
        <v>0.42928137900634705</v>
      </c>
      <c r="F68" s="67">
        <f>VLOOKUP($A68,wind_!$A$2:$B$16,2,0)*VLOOKUP($D68,wind_!$E$2:$AC$13,MID(F$1,2,LEN(F$1)-1)+2,0)</f>
        <v>0.41570666187762989</v>
      </c>
      <c r="G68" s="67">
        <f>VLOOKUP($A68,wind_!$A$2:$B$16,2,0)*VLOOKUP($D68,wind_!$E$2:$AC$13,MID(G$1,2,LEN(G$1)-1)+2,0)</f>
        <v>0.40844277075329566</v>
      </c>
      <c r="H68" s="67">
        <f>VLOOKUP($A68,wind_!$A$2:$B$16,2,0)*VLOOKUP($D68,wind_!$E$2:$AC$13,MID(H$1,2,LEN(H$1)-1)+2,0)</f>
        <v>0.40624704712905657</v>
      </c>
      <c r="I68" s="67">
        <f>VLOOKUP($A68,wind_!$A$2:$B$16,2,0)*VLOOKUP($D68,wind_!$E$2:$AC$13,MID(I$1,2,LEN(I$1)-1)+2,0)</f>
        <v>0.40266306206643238</v>
      </c>
      <c r="J68" s="67">
        <f>VLOOKUP($A68,wind_!$A$2:$B$16,2,0)*VLOOKUP($D68,wind_!$E$2:$AC$13,MID(J$1,2,LEN(J$1)-1)+2,0)</f>
        <v>0.39834666068820662</v>
      </c>
      <c r="K68" s="67">
        <f>VLOOKUP($A68,wind_!$A$2:$B$16,2,0)*VLOOKUP($D68,wind_!$E$2:$AC$13,MID(K$1,2,LEN(K$1)-1)+2,0)</f>
        <v>0.3997593272876494</v>
      </c>
      <c r="L68" s="67">
        <f>VLOOKUP($A68,wind_!$A$2:$B$16,2,0)*VLOOKUP($D68,wind_!$E$2:$AC$13,MID(L$1,2,LEN(L$1)-1)+2,0)</f>
        <v>0.38933209148377995</v>
      </c>
      <c r="M68" s="67">
        <f>VLOOKUP($A68,wind_!$A$2:$B$16,2,0)*VLOOKUP($D68,wind_!$E$2:$AC$13,MID(M$1,2,LEN(M$1)-1)+2,0)</f>
        <v>0.37673493179736078</v>
      </c>
      <c r="N68" s="67">
        <f>VLOOKUP($A68,wind_!$A$2:$B$16,2,0)*VLOOKUP($D68,wind_!$E$2:$AC$13,MID(N$1,2,LEN(N$1)-1)+2,0)</f>
        <v>0.37289063954366874</v>
      </c>
      <c r="O68" s="67">
        <f>VLOOKUP($A68,wind_!$A$2:$B$16,2,0)*VLOOKUP($D68,wind_!$E$2:$AC$13,MID(O$1,2,LEN(O$1)-1)+2,0)</f>
        <v>0.39109488498311212</v>
      </c>
      <c r="P68" s="67">
        <f>VLOOKUP($A68,wind_!$A$2:$B$16,2,0)*VLOOKUP($D68,wind_!$E$2:$AC$13,MID(P$1,2,LEN(P$1)-1)+2,0)</f>
        <v>0.41839632852942066</v>
      </c>
      <c r="Q68" s="67">
        <f>VLOOKUP($A68,wind_!$A$2:$B$16,2,0)*VLOOKUP($D68,wind_!$E$2:$AC$13,MID(Q$1,2,LEN(Q$1)-1)+2,0)</f>
        <v>0.44253307639620676</v>
      </c>
      <c r="R68" s="67">
        <f>VLOOKUP($A68,wind_!$A$2:$B$16,2,0)*VLOOKUP($D68,wind_!$E$2:$AC$13,MID(R$1,2,LEN(R$1)-1)+2,0)</f>
        <v>0.46682039539059034</v>
      </c>
      <c r="S68" s="67">
        <f>VLOOKUP($A68,wind_!$A$2:$B$16,2,0)*VLOOKUP($D68,wind_!$E$2:$AC$13,MID(S$1,2,LEN(S$1)-1)+2,0)</f>
        <v>0.48973771323673759</v>
      </c>
      <c r="T68" s="67">
        <f>VLOOKUP($A68,wind_!$A$2:$B$16,2,0)*VLOOKUP($D68,wind_!$E$2:$AC$13,MID(T$1,2,LEN(T$1)-1)+2,0)</f>
        <v>0.49460022367427603</v>
      </c>
      <c r="U68" s="67">
        <f>VLOOKUP($A68,wind_!$A$2:$B$16,2,0)*VLOOKUP($D68,wind_!$E$2:$AC$13,MID(U$1,2,LEN(U$1)-1)+2,0)</f>
        <v>0.50253634624381771</v>
      </c>
      <c r="V68" s="67">
        <f>VLOOKUP($A68,wind_!$A$2:$B$16,2,0)*VLOOKUP($D68,wind_!$E$2:$AC$13,MID(V$1,2,LEN(V$1)-1)+2,0)</f>
        <v>0.49431346303184714</v>
      </c>
      <c r="W68" s="67">
        <f>VLOOKUP($A68,wind_!$A$2:$B$16,2,0)*VLOOKUP($D68,wind_!$E$2:$AC$13,MID(W$1,2,LEN(W$1)-1)+2,0)</f>
        <v>0.47824811205589451</v>
      </c>
      <c r="X68" s="67">
        <f>VLOOKUP($A68,wind_!$A$2:$B$16,2,0)*VLOOKUP($D68,wind_!$E$2:$AC$13,MID(X$1,2,LEN(X$1)-1)+2,0)</f>
        <v>0.46565138817592278</v>
      </c>
      <c r="Y68" s="67">
        <f>VLOOKUP($A68,wind_!$A$2:$B$16,2,0)*VLOOKUP($D68,wind_!$E$2:$AC$13,MID(Y$1,2,LEN(Y$1)-1)+2,0)</f>
        <v>0.46121766770204065</v>
      </c>
      <c r="Z68" s="67">
        <f>VLOOKUP($A68,wind_!$A$2:$B$16,2,0)*VLOOKUP($D68,wind_!$E$2:$AC$13,MID(Z$1,2,LEN(Z$1)-1)+2,0)</f>
        <v>0.45032987164449528</v>
      </c>
      <c r="AA68" s="67">
        <f>VLOOKUP($A68,wind_!$A$2:$B$16,2,0)*VLOOKUP($D68,wind_!$E$2:$AC$13,MID(AA$1,2,LEN(AA$1)-1)+2,0)</f>
        <v>0.4341463735406359</v>
      </c>
      <c r="AB68" s="67">
        <f>VLOOKUP($A68,wind_!$A$2:$B$16,2,0)*VLOOKUP($D68,wind_!$E$2:$AC$13,MID(AB$1,2,LEN(AB$1)-1)+2,0)</f>
        <v>0.41904934091029516</v>
      </c>
      <c r="AC68" s="5">
        <f t="shared" si="15"/>
        <v>0.43366998988119665</v>
      </c>
      <c r="AD68" s="98"/>
      <c r="AJ68"/>
      <c r="AK68"/>
      <c r="AL68"/>
      <c r="AM68"/>
      <c r="AN68"/>
      <c r="AO68"/>
      <c r="AP68"/>
      <c r="AQ68"/>
      <c r="AR68"/>
    </row>
    <row r="69" spans="1:44">
      <c r="A69" s="5" t="s">
        <v>4</v>
      </c>
      <c r="B69" s="5" t="s">
        <v>19</v>
      </c>
      <c r="C69" s="5" t="s">
        <v>1198</v>
      </c>
      <c r="D69" s="69">
        <f>VLOOKUP(C69,days!A$2:F$13,5,0)</f>
        <v>4</v>
      </c>
      <c r="E69" s="68">
        <f>VLOOKUP($A69,solar_!$A$2:$B$16,2,0)*VLOOKUP($D69,solar_!$E$2:$AC$13,MID(E$1,2,LEN(E$1)-1)+2,0)</f>
        <v>0</v>
      </c>
      <c r="F69" s="68">
        <f>VLOOKUP($A69,solar_!$A$2:$B$16,2,0)*VLOOKUP($D69,solar_!$E$2:$AC$13,MID(F$1,2,LEN(F$1)-1)+2,0)</f>
        <v>0</v>
      </c>
      <c r="G69" s="68">
        <f>VLOOKUP($A69,solar_!$A$2:$B$16,2,0)*VLOOKUP($D69,solar_!$E$2:$AC$13,MID(G$1,2,LEN(G$1)-1)+2,0)</f>
        <v>0</v>
      </c>
      <c r="H69" s="68">
        <f>VLOOKUP($A69,solar_!$A$2:$B$16,2,0)*VLOOKUP($D69,solar_!$E$2:$AC$13,MID(H$1,2,LEN(H$1)-1)+2,0)</f>
        <v>0</v>
      </c>
      <c r="I69" s="68">
        <f>VLOOKUP($A69,solar_!$A$2:$B$16,2,0)*VLOOKUP($D69,solar_!$E$2:$AC$13,MID(I$1,2,LEN(I$1)-1)+2,0)</f>
        <v>0</v>
      </c>
      <c r="J69" s="68">
        <f>VLOOKUP($A69,solar_!$A$2:$B$16,2,0)*VLOOKUP($D69,solar_!$E$2:$AC$13,MID(J$1,2,LEN(J$1)-1)+2,0)</f>
        <v>1.4725809716428055E-3</v>
      </c>
      <c r="K69" s="68">
        <f>VLOOKUP($A69,solar_!$A$2:$B$16,2,0)*VLOOKUP($D69,solar_!$E$2:$AC$13,MID(K$1,2,LEN(K$1)-1)+2,0)</f>
        <v>2.9609460703559604E-2</v>
      </c>
      <c r="L69" s="68">
        <f>VLOOKUP($A69,solar_!$A$2:$B$16,2,0)*VLOOKUP($D69,solar_!$E$2:$AC$13,MID(L$1,2,LEN(L$1)-1)+2,0)</f>
        <v>0.17367085382883984</v>
      </c>
      <c r="M69" s="68">
        <f>VLOOKUP($A69,solar_!$A$2:$B$16,2,0)*VLOOKUP($D69,solar_!$E$2:$AC$13,MID(M$1,2,LEN(M$1)-1)+2,0)</f>
        <v>0.34936380492600311</v>
      </c>
      <c r="N69" s="68">
        <f>VLOOKUP($A69,solar_!$A$2:$B$16,2,0)*VLOOKUP($D69,solar_!$E$2:$AC$13,MID(N$1,2,LEN(N$1)-1)+2,0)</f>
        <v>0.44306128347923168</v>
      </c>
      <c r="O69" s="68">
        <f>VLOOKUP($A69,solar_!$A$2:$B$16,2,0)*VLOOKUP($D69,solar_!$E$2:$AC$13,MID(O$1,2,LEN(O$1)-1)+2,0)</f>
        <v>0.50254192579192525</v>
      </c>
      <c r="P69" s="68">
        <f>VLOOKUP($A69,solar_!$A$2:$B$16,2,0)*VLOOKUP($D69,solar_!$E$2:$AC$13,MID(P$1,2,LEN(P$1)-1)+2,0)</f>
        <v>0.50430815845623744</v>
      </c>
      <c r="Q69" s="68">
        <f>VLOOKUP($A69,solar_!$A$2:$B$16,2,0)*VLOOKUP($D69,solar_!$E$2:$AC$13,MID(Q$1,2,LEN(Q$1)-1)+2,0)</f>
        <v>0.49535373393034704</v>
      </c>
      <c r="R69" s="68">
        <f>VLOOKUP($A69,solar_!$A$2:$B$16,2,0)*VLOOKUP($D69,solar_!$E$2:$AC$13,MID(R$1,2,LEN(R$1)-1)+2,0)</f>
        <v>0.4871249330552877</v>
      </c>
      <c r="S69" s="68">
        <f>VLOOKUP($A69,solar_!$A$2:$B$16,2,0)*VLOOKUP($D69,solar_!$E$2:$AC$13,MID(S$1,2,LEN(S$1)-1)+2,0)</f>
        <v>0.46862780456790787</v>
      </c>
      <c r="T69" s="68">
        <f>VLOOKUP($A69,solar_!$A$2:$B$16,2,0)*VLOOKUP($D69,solar_!$E$2:$AC$13,MID(T$1,2,LEN(T$1)-1)+2,0)</f>
        <v>0.42193913753402101</v>
      </c>
      <c r="U69" s="68">
        <f>VLOOKUP($A69,solar_!$A$2:$B$16,2,0)*VLOOKUP($D69,solar_!$E$2:$AC$13,MID(U$1,2,LEN(U$1)-1)+2,0)</f>
        <v>0.34421179334364999</v>
      </c>
      <c r="V69" s="68">
        <f>VLOOKUP($A69,solar_!$A$2:$B$16,2,0)*VLOOKUP($D69,solar_!$E$2:$AC$13,MID(V$1,2,LEN(V$1)-1)+2,0)</f>
        <v>0.22492604172451058</v>
      </c>
      <c r="W69" s="68">
        <f>VLOOKUP($A69,solar_!$A$2:$B$16,2,0)*VLOOKUP($D69,solar_!$E$2:$AC$13,MID(W$1,2,LEN(W$1)-1)+2,0)</f>
        <v>6.3010179490536319E-2</v>
      </c>
      <c r="X69" s="68">
        <f>VLOOKUP($A69,solar_!$A$2:$B$16,2,0)*VLOOKUP($D69,solar_!$E$2:$AC$13,MID(X$1,2,LEN(X$1)-1)+2,0)</f>
        <v>2.0640674295264133E-3</v>
      </c>
      <c r="Y69" s="68">
        <f>VLOOKUP($A69,solar_!$A$2:$B$16,2,0)*VLOOKUP($D69,solar_!$E$2:$AC$13,MID(Y$1,2,LEN(Y$1)-1)+2,0)</f>
        <v>0</v>
      </c>
      <c r="Z69" s="68">
        <f>VLOOKUP($A69,solar_!$A$2:$B$16,2,0)*VLOOKUP($D69,solar_!$E$2:$AC$13,MID(Z$1,2,LEN(Z$1)-1)+2,0)</f>
        <v>0</v>
      </c>
      <c r="AA69" s="68">
        <f>VLOOKUP($A69,solar_!$A$2:$B$16,2,0)*VLOOKUP($D69,solar_!$E$2:$AC$13,MID(AA$1,2,LEN(AA$1)-1)+2,0)</f>
        <v>0</v>
      </c>
      <c r="AB69" s="68">
        <f>VLOOKUP($A69,solar_!$A$2:$B$16,2,0)*VLOOKUP($D69,solar_!$E$2:$AC$13,MID(AB$1,2,LEN(AB$1)-1)+2,0)</f>
        <v>0</v>
      </c>
      <c r="AC69" s="5">
        <f t="shared" si="15"/>
        <v>0.18797023996805115</v>
      </c>
      <c r="AD69" s="98"/>
      <c r="AJ69"/>
      <c r="AK69"/>
    </row>
    <row r="70" spans="1:44">
      <c r="A70" s="5" t="s">
        <v>4</v>
      </c>
      <c r="B70" s="5" t="s">
        <v>20</v>
      </c>
      <c r="C70" s="5" t="s">
        <v>1198</v>
      </c>
      <c r="D70" s="69">
        <f>VLOOKUP(C70,days!A$2:F$13,5,0)</f>
        <v>4</v>
      </c>
      <c r="E70" s="9">
        <v>0</v>
      </c>
      <c r="F70" s="9">
        <v>0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  <c r="V70" s="9">
        <v>0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5">
        <f t="shared" si="15"/>
        <v>0</v>
      </c>
      <c r="AD70" s="98"/>
      <c r="AJ70"/>
      <c r="AK70"/>
    </row>
    <row r="71" spans="1:44">
      <c r="A71" s="5" t="s">
        <v>4</v>
      </c>
      <c r="B71" s="5" t="s">
        <v>21</v>
      </c>
      <c r="C71" s="5" t="s">
        <v>1198</v>
      </c>
      <c r="D71" s="69">
        <f>VLOOKUP(C71,days!A$2:F$13,5,0)</f>
        <v>4</v>
      </c>
      <c r="E71" s="9">
        <v>0</v>
      </c>
      <c r="F71" s="9">
        <v>0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5">
        <f t="shared" si="15"/>
        <v>0</v>
      </c>
      <c r="AD71" s="98"/>
      <c r="AJ71"/>
      <c r="AK71"/>
    </row>
    <row r="72" spans="1:44">
      <c r="A72" s="5" t="s">
        <v>4</v>
      </c>
      <c r="B72" s="5" t="s">
        <v>12</v>
      </c>
      <c r="C72" s="5" t="s">
        <v>1199</v>
      </c>
      <c r="D72" s="69">
        <f>VLOOKUP(C72,days!A$2:F$13,5,0)</f>
        <v>4</v>
      </c>
      <c r="E72" s="53">
        <v>0.8</v>
      </c>
      <c r="F72" s="53">
        <v>0.8</v>
      </c>
      <c r="G72" s="53">
        <v>0.8</v>
      </c>
      <c r="H72" s="53">
        <v>0.8</v>
      </c>
      <c r="I72" s="53">
        <v>0.8</v>
      </c>
      <c r="J72" s="53">
        <v>0.8</v>
      </c>
      <c r="K72" s="53">
        <v>0.8</v>
      </c>
      <c r="L72" s="53">
        <v>0.8</v>
      </c>
      <c r="M72" s="53">
        <v>0.8</v>
      </c>
      <c r="N72" s="53">
        <v>0.8</v>
      </c>
      <c r="O72" s="53">
        <v>0.8</v>
      </c>
      <c r="P72" s="53">
        <v>0.8</v>
      </c>
      <c r="Q72" s="53">
        <v>0.8</v>
      </c>
      <c r="R72" s="53">
        <v>0.8</v>
      </c>
      <c r="S72" s="53">
        <v>0.8</v>
      </c>
      <c r="T72" s="53">
        <v>0.8</v>
      </c>
      <c r="U72" s="53">
        <v>0.8</v>
      </c>
      <c r="V72" s="53">
        <v>0.8</v>
      </c>
      <c r="W72" s="53">
        <v>0.8</v>
      </c>
      <c r="X72" s="53">
        <v>0.8</v>
      </c>
      <c r="Y72" s="53">
        <v>0.8</v>
      </c>
      <c r="Z72" s="53">
        <v>0.8</v>
      </c>
      <c r="AA72" s="53">
        <v>0.8</v>
      </c>
      <c r="AB72" s="53">
        <v>0.8</v>
      </c>
      <c r="AC72" s="5">
        <f t="shared" si="15"/>
        <v>0.80000000000000027</v>
      </c>
      <c r="AD72" s="98"/>
      <c r="AJ72"/>
      <c r="AK72"/>
    </row>
    <row r="73" spans="1:44">
      <c r="A73" s="5" t="s">
        <v>4</v>
      </c>
      <c r="B73" s="5" t="s">
        <v>13</v>
      </c>
      <c r="C73" s="5" t="s">
        <v>1199</v>
      </c>
      <c r="D73" s="69">
        <f>VLOOKUP(C73,days!A$2:F$13,5,0)</f>
        <v>4</v>
      </c>
      <c r="E73" s="53">
        <v>0.85</v>
      </c>
      <c r="F73" s="53">
        <v>0.85</v>
      </c>
      <c r="G73" s="53">
        <v>0.85</v>
      </c>
      <c r="H73" s="53">
        <v>0.85</v>
      </c>
      <c r="I73" s="53">
        <v>0.85</v>
      </c>
      <c r="J73" s="53">
        <v>0.85</v>
      </c>
      <c r="K73" s="53">
        <v>0.85</v>
      </c>
      <c r="L73" s="53">
        <v>0.85</v>
      </c>
      <c r="M73" s="53">
        <v>0.85</v>
      </c>
      <c r="N73" s="53">
        <v>0.85</v>
      </c>
      <c r="O73" s="53">
        <v>0.85</v>
      </c>
      <c r="P73" s="53">
        <v>0.85</v>
      </c>
      <c r="Q73" s="53">
        <v>0.85</v>
      </c>
      <c r="R73" s="53">
        <v>0.85</v>
      </c>
      <c r="S73" s="53">
        <v>0.85</v>
      </c>
      <c r="T73" s="53">
        <v>0.85</v>
      </c>
      <c r="U73" s="53">
        <v>0.85</v>
      </c>
      <c r="V73" s="53">
        <v>0.85</v>
      </c>
      <c r="W73" s="53">
        <v>0.85</v>
      </c>
      <c r="X73" s="53">
        <v>0.85</v>
      </c>
      <c r="Y73" s="53">
        <v>0.85</v>
      </c>
      <c r="Z73" s="53">
        <v>0.85</v>
      </c>
      <c r="AA73" s="53">
        <v>0.85</v>
      </c>
      <c r="AB73" s="53">
        <v>0.85</v>
      </c>
      <c r="AC73" s="5">
        <f t="shared" si="15"/>
        <v>0.85000000000000009</v>
      </c>
      <c r="AD73" s="98"/>
      <c r="AJ73"/>
      <c r="AK73"/>
    </row>
    <row r="74" spans="1:44">
      <c r="A74" s="5" t="s">
        <v>4</v>
      </c>
      <c r="B74" s="5" t="s">
        <v>14</v>
      </c>
      <c r="C74" s="5" t="s">
        <v>1199</v>
      </c>
      <c r="D74" s="69">
        <f>VLOOKUP(C74,days!A$2:F$13,5,0)</f>
        <v>4</v>
      </c>
      <c r="E74" s="53">
        <v>0.83</v>
      </c>
      <c r="F74" s="53">
        <v>0.83</v>
      </c>
      <c r="G74" s="53">
        <v>0.83</v>
      </c>
      <c r="H74" s="53">
        <v>0.83</v>
      </c>
      <c r="I74" s="53">
        <v>0.83</v>
      </c>
      <c r="J74" s="53">
        <v>0.83</v>
      </c>
      <c r="K74" s="53">
        <v>0.83</v>
      </c>
      <c r="L74" s="53">
        <v>0.83</v>
      </c>
      <c r="M74" s="53">
        <v>0.83</v>
      </c>
      <c r="N74" s="53">
        <v>0.83</v>
      </c>
      <c r="O74" s="53">
        <v>0.83</v>
      </c>
      <c r="P74" s="53">
        <v>0.83</v>
      </c>
      <c r="Q74" s="53">
        <v>0.83</v>
      </c>
      <c r="R74" s="53">
        <v>0.83</v>
      </c>
      <c r="S74" s="53">
        <v>0.83</v>
      </c>
      <c r="T74" s="53">
        <v>0.83</v>
      </c>
      <c r="U74" s="53">
        <v>0.83</v>
      </c>
      <c r="V74" s="53">
        <v>0.83</v>
      </c>
      <c r="W74" s="53">
        <v>0.83</v>
      </c>
      <c r="X74" s="53">
        <v>0.83</v>
      </c>
      <c r="Y74" s="53">
        <v>0.83</v>
      </c>
      <c r="Z74" s="53">
        <v>0.83</v>
      </c>
      <c r="AA74" s="53">
        <v>0.83</v>
      </c>
      <c r="AB74" s="53">
        <v>0.83</v>
      </c>
      <c r="AC74" s="5">
        <f t="shared" si="15"/>
        <v>0.82999999999999963</v>
      </c>
      <c r="AD74" s="98"/>
      <c r="AJ74"/>
      <c r="AK74"/>
    </row>
    <row r="75" spans="1:44">
      <c r="A75" s="5" t="s">
        <v>4</v>
      </c>
      <c r="B75" s="5" t="s">
        <v>15</v>
      </c>
      <c r="C75" s="5" t="s">
        <v>1199</v>
      </c>
      <c r="D75" s="69">
        <f>VLOOKUP(C75,days!A$2:F$13,5,0)</f>
        <v>4</v>
      </c>
      <c r="E75" s="53">
        <v>0.9</v>
      </c>
      <c r="F75" s="53">
        <v>0.9</v>
      </c>
      <c r="G75" s="53">
        <v>0.9</v>
      </c>
      <c r="H75" s="53">
        <v>0.9</v>
      </c>
      <c r="I75" s="53">
        <v>0.9</v>
      </c>
      <c r="J75" s="53">
        <v>0.9</v>
      </c>
      <c r="K75" s="53">
        <v>0.9</v>
      </c>
      <c r="L75" s="53">
        <v>0.9</v>
      </c>
      <c r="M75" s="53">
        <v>0.9</v>
      </c>
      <c r="N75" s="53">
        <v>0.9</v>
      </c>
      <c r="O75" s="53">
        <v>0.9</v>
      </c>
      <c r="P75" s="53">
        <v>0.9</v>
      </c>
      <c r="Q75" s="53">
        <v>0.9</v>
      </c>
      <c r="R75" s="53">
        <v>0.9</v>
      </c>
      <c r="S75" s="53">
        <v>0.9</v>
      </c>
      <c r="T75" s="53">
        <v>0.9</v>
      </c>
      <c r="U75" s="53">
        <v>0.9</v>
      </c>
      <c r="V75" s="53">
        <v>0.9</v>
      </c>
      <c r="W75" s="53">
        <v>0.9</v>
      </c>
      <c r="X75" s="53">
        <v>0.9</v>
      </c>
      <c r="Y75" s="53">
        <v>0.9</v>
      </c>
      <c r="Z75" s="53">
        <v>0.9</v>
      </c>
      <c r="AA75" s="53">
        <v>0.9</v>
      </c>
      <c r="AB75" s="53">
        <v>0.9</v>
      </c>
      <c r="AC75" s="5">
        <f t="shared" si="15"/>
        <v>0.8999999999999998</v>
      </c>
      <c r="AD75" s="98"/>
      <c r="AJ75"/>
      <c r="AK75"/>
    </row>
    <row r="76" spans="1:44">
      <c r="A76" s="5" t="s">
        <v>4</v>
      </c>
      <c r="B76" s="5" t="s">
        <v>16</v>
      </c>
      <c r="C76" s="5" t="s">
        <v>1199</v>
      </c>
      <c r="D76" s="69">
        <f>VLOOKUP(C76,days!A$2:F$13,5,0)</f>
        <v>4</v>
      </c>
      <c r="E76" s="43">
        <f>VLOOKUP($A76,hydro_!$A$2:$B$16,2,0)*VLOOKUP($D76,hydro_!F$2:H$13,2,0)</f>
        <v>0.5</v>
      </c>
      <c r="F76" s="43">
        <f t="shared" ref="F76:AB76" si="16">E76</f>
        <v>0.5</v>
      </c>
      <c r="G76" s="43">
        <f t="shared" si="16"/>
        <v>0.5</v>
      </c>
      <c r="H76" s="43">
        <f t="shared" si="16"/>
        <v>0.5</v>
      </c>
      <c r="I76" s="43">
        <f t="shared" si="16"/>
        <v>0.5</v>
      </c>
      <c r="J76" s="43">
        <f t="shared" si="16"/>
        <v>0.5</v>
      </c>
      <c r="K76" s="43">
        <f t="shared" si="16"/>
        <v>0.5</v>
      </c>
      <c r="L76" s="43">
        <f t="shared" si="16"/>
        <v>0.5</v>
      </c>
      <c r="M76" s="43">
        <f t="shared" si="16"/>
        <v>0.5</v>
      </c>
      <c r="N76" s="43">
        <f t="shared" si="16"/>
        <v>0.5</v>
      </c>
      <c r="O76" s="43">
        <f t="shared" si="16"/>
        <v>0.5</v>
      </c>
      <c r="P76" s="43">
        <f t="shared" si="16"/>
        <v>0.5</v>
      </c>
      <c r="Q76" s="43">
        <f t="shared" si="16"/>
        <v>0.5</v>
      </c>
      <c r="R76" s="43">
        <f t="shared" si="16"/>
        <v>0.5</v>
      </c>
      <c r="S76" s="43">
        <f t="shared" si="16"/>
        <v>0.5</v>
      </c>
      <c r="T76" s="43">
        <f t="shared" si="16"/>
        <v>0.5</v>
      </c>
      <c r="U76" s="43">
        <f t="shared" si="16"/>
        <v>0.5</v>
      </c>
      <c r="V76" s="43">
        <f t="shared" si="16"/>
        <v>0.5</v>
      </c>
      <c r="W76" s="43">
        <f t="shared" si="16"/>
        <v>0.5</v>
      </c>
      <c r="X76" s="43">
        <f t="shared" si="16"/>
        <v>0.5</v>
      </c>
      <c r="Y76" s="43">
        <f t="shared" si="16"/>
        <v>0.5</v>
      </c>
      <c r="Z76" s="43">
        <f t="shared" si="16"/>
        <v>0.5</v>
      </c>
      <c r="AA76" s="43">
        <f t="shared" si="16"/>
        <v>0.5</v>
      </c>
      <c r="AB76" s="43">
        <f t="shared" si="16"/>
        <v>0.5</v>
      </c>
      <c r="AC76" s="5">
        <f t="shared" si="15"/>
        <v>0.5</v>
      </c>
      <c r="AD76" s="98"/>
      <c r="AJ76"/>
      <c r="AK76"/>
    </row>
    <row r="77" spans="1:44">
      <c r="A77" s="5" t="s">
        <v>4</v>
      </c>
      <c r="B77" s="5" t="s">
        <v>17</v>
      </c>
      <c r="C77" s="5" t="s">
        <v>1199</v>
      </c>
      <c r="D77" s="69">
        <f>VLOOKUP(C77,days!A$2:F$13,5,0)</f>
        <v>4</v>
      </c>
      <c r="E77" s="43">
        <f>VLOOKUP($A76,hydro_!$A$2:$C$16,3,0)*VLOOKUP($D76,hydro_!F$2:H$13,3,0)</f>
        <v>0</v>
      </c>
      <c r="F77" s="43">
        <f t="shared" ref="F77:AB77" si="17">E77</f>
        <v>0</v>
      </c>
      <c r="G77" s="43">
        <f t="shared" si="17"/>
        <v>0</v>
      </c>
      <c r="H77" s="43">
        <f t="shared" si="17"/>
        <v>0</v>
      </c>
      <c r="I77" s="43">
        <f t="shared" si="17"/>
        <v>0</v>
      </c>
      <c r="J77" s="43">
        <f t="shared" si="17"/>
        <v>0</v>
      </c>
      <c r="K77" s="43">
        <f t="shared" si="17"/>
        <v>0</v>
      </c>
      <c r="L77" s="43">
        <f t="shared" si="17"/>
        <v>0</v>
      </c>
      <c r="M77" s="43">
        <f t="shared" si="17"/>
        <v>0</v>
      </c>
      <c r="N77" s="43">
        <f t="shared" si="17"/>
        <v>0</v>
      </c>
      <c r="O77" s="43">
        <f t="shared" si="17"/>
        <v>0</v>
      </c>
      <c r="P77" s="43">
        <f t="shared" si="17"/>
        <v>0</v>
      </c>
      <c r="Q77" s="43">
        <f t="shared" si="17"/>
        <v>0</v>
      </c>
      <c r="R77" s="43">
        <f t="shared" si="17"/>
        <v>0</v>
      </c>
      <c r="S77" s="43">
        <f t="shared" si="17"/>
        <v>0</v>
      </c>
      <c r="T77" s="43">
        <f t="shared" si="17"/>
        <v>0</v>
      </c>
      <c r="U77" s="43">
        <f t="shared" si="17"/>
        <v>0</v>
      </c>
      <c r="V77" s="43">
        <f t="shared" si="17"/>
        <v>0</v>
      </c>
      <c r="W77" s="43">
        <f t="shared" si="17"/>
        <v>0</v>
      </c>
      <c r="X77" s="43">
        <f t="shared" si="17"/>
        <v>0</v>
      </c>
      <c r="Y77" s="43">
        <f t="shared" si="17"/>
        <v>0</v>
      </c>
      <c r="Z77" s="43">
        <f t="shared" si="17"/>
        <v>0</v>
      </c>
      <c r="AA77" s="43">
        <f t="shared" si="17"/>
        <v>0</v>
      </c>
      <c r="AB77" s="43">
        <f t="shared" si="17"/>
        <v>0</v>
      </c>
      <c r="AC77" s="5">
        <f t="shared" si="15"/>
        <v>0</v>
      </c>
      <c r="AD77" s="98"/>
      <c r="AJ77"/>
      <c r="AK77"/>
    </row>
    <row r="78" spans="1:44">
      <c r="A78" s="5" t="s">
        <v>4</v>
      </c>
      <c r="B78" s="5" t="s">
        <v>18</v>
      </c>
      <c r="C78" s="5" t="s">
        <v>1199</v>
      </c>
      <c r="D78" s="69">
        <f>VLOOKUP(C78,days!A$2:F$13,5,0)</f>
        <v>4</v>
      </c>
      <c r="E78" s="67">
        <f>VLOOKUP($A78,wind_!$A$2:$B$16,2,0)*VLOOKUP($D78,wind_!$E$2:$AC$13,MID(E$1,2,LEN(E$1)-1)+2,0)</f>
        <v>0.42928137900634705</v>
      </c>
      <c r="F78" s="67">
        <f>VLOOKUP($A78,wind_!$A$2:$B$16,2,0)*VLOOKUP($D78,wind_!$E$2:$AC$13,MID(F$1,2,LEN(F$1)-1)+2,0)</f>
        <v>0.41570666187762989</v>
      </c>
      <c r="G78" s="67">
        <f>VLOOKUP($A78,wind_!$A$2:$B$16,2,0)*VLOOKUP($D78,wind_!$E$2:$AC$13,MID(G$1,2,LEN(G$1)-1)+2,0)</f>
        <v>0.40844277075329566</v>
      </c>
      <c r="H78" s="67">
        <f>VLOOKUP($A78,wind_!$A$2:$B$16,2,0)*VLOOKUP($D78,wind_!$E$2:$AC$13,MID(H$1,2,LEN(H$1)-1)+2,0)</f>
        <v>0.40624704712905657</v>
      </c>
      <c r="I78" s="67">
        <f>VLOOKUP($A78,wind_!$A$2:$B$16,2,0)*VLOOKUP($D78,wind_!$E$2:$AC$13,MID(I$1,2,LEN(I$1)-1)+2,0)</f>
        <v>0.40266306206643238</v>
      </c>
      <c r="J78" s="67">
        <f>VLOOKUP($A78,wind_!$A$2:$B$16,2,0)*VLOOKUP($D78,wind_!$E$2:$AC$13,MID(J$1,2,LEN(J$1)-1)+2,0)</f>
        <v>0.39834666068820662</v>
      </c>
      <c r="K78" s="67">
        <f>VLOOKUP($A78,wind_!$A$2:$B$16,2,0)*VLOOKUP($D78,wind_!$E$2:$AC$13,MID(K$1,2,LEN(K$1)-1)+2,0)</f>
        <v>0.3997593272876494</v>
      </c>
      <c r="L78" s="67">
        <f>VLOOKUP($A78,wind_!$A$2:$B$16,2,0)*VLOOKUP($D78,wind_!$E$2:$AC$13,MID(L$1,2,LEN(L$1)-1)+2,0)</f>
        <v>0.38933209148377995</v>
      </c>
      <c r="M78" s="67">
        <f>VLOOKUP($A78,wind_!$A$2:$B$16,2,0)*VLOOKUP($D78,wind_!$E$2:$AC$13,MID(M$1,2,LEN(M$1)-1)+2,0)</f>
        <v>0.37673493179736078</v>
      </c>
      <c r="N78" s="67">
        <f>VLOOKUP($A78,wind_!$A$2:$B$16,2,0)*VLOOKUP($D78,wind_!$E$2:$AC$13,MID(N$1,2,LEN(N$1)-1)+2,0)</f>
        <v>0.37289063954366874</v>
      </c>
      <c r="O78" s="67">
        <f>VLOOKUP($A78,wind_!$A$2:$B$16,2,0)*VLOOKUP($D78,wind_!$E$2:$AC$13,MID(O$1,2,LEN(O$1)-1)+2,0)</f>
        <v>0.39109488498311212</v>
      </c>
      <c r="P78" s="67">
        <f>VLOOKUP($A78,wind_!$A$2:$B$16,2,0)*VLOOKUP($D78,wind_!$E$2:$AC$13,MID(P$1,2,LEN(P$1)-1)+2,0)</f>
        <v>0.41839632852942066</v>
      </c>
      <c r="Q78" s="67">
        <f>VLOOKUP($A78,wind_!$A$2:$B$16,2,0)*VLOOKUP($D78,wind_!$E$2:$AC$13,MID(Q$1,2,LEN(Q$1)-1)+2,0)</f>
        <v>0.44253307639620676</v>
      </c>
      <c r="R78" s="67">
        <f>VLOOKUP($A78,wind_!$A$2:$B$16,2,0)*VLOOKUP($D78,wind_!$E$2:$AC$13,MID(R$1,2,LEN(R$1)-1)+2,0)</f>
        <v>0.46682039539059034</v>
      </c>
      <c r="S78" s="67">
        <f>VLOOKUP($A78,wind_!$A$2:$B$16,2,0)*VLOOKUP($D78,wind_!$E$2:$AC$13,MID(S$1,2,LEN(S$1)-1)+2,0)</f>
        <v>0.48973771323673759</v>
      </c>
      <c r="T78" s="67">
        <f>VLOOKUP($A78,wind_!$A$2:$B$16,2,0)*VLOOKUP($D78,wind_!$E$2:$AC$13,MID(T$1,2,LEN(T$1)-1)+2,0)</f>
        <v>0.49460022367427603</v>
      </c>
      <c r="U78" s="67">
        <f>VLOOKUP($A78,wind_!$A$2:$B$16,2,0)*VLOOKUP($D78,wind_!$E$2:$AC$13,MID(U$1,2,LEN(U$1)-1)+2,0)</f>
        <v>0.50253634624381771</v>
      </c>
      <c r="V78" s="67">
        <f>VLOOKUP($A78,wind_!$A$2:$B$16,2,0)*VLOOKUP($D78,wind_!$E$2:$AC$13,MID(V$1,2,LEN(V$1)-1)+2,0)</f>
        <v>0.49431346303184714</v>
      </c>
      <c r="W78" s="67">
        <f>VLOOKUP($A78,wind_!$A$2:$B$16,2,0)*VLOOKUP($D78,wind_!$E$2:$AC$13,MID(W$1,2,LEN(W$1)-1)+2,0)</f>
        <v>0.47824811205589451</v>
      </c>
      <c r="X78" s="67">
        <f>VLOOKUP($A78,wind_!$A$2:$B$16,2,0)*VLOOKUP($D78,wind_!$E$2:$AC$13,MID(X$1,2,LEN(X$1)-1)+2,0)</f>
        <v>0.46565138817592278</v>
      </c>
      <c r="Y78" s="67">
        <f>VLOOKUP($A78,wind_!$A$2:$B$16,2,0)*VLOOKUP($D78,wind_!$E$2:$AC$13,MID(Y$1,2,LEN(Y$1)-1)+2,0)</f>
        <v>0.46121766770204065</v>
      </c>
      <c r="Z78" s="67">
        <f>VLOOKUP($A78,wind_!$A$2:$B$16,2,0)*VLOOKUP($D78,wind_!$E$2:$AC$13,MID(Z$1,2,LEN(Z$1)-1)+2,0)</f>
        <v>0.45032987164449528</v>
      </c>
      <c r="AA78" s="67">
        <f>VLOOKUP($A78,wind_!$A$2:$B$16,2,0)*VLOOKUP($D78,wind_!$E$2:$AC$13,MID(AA$1,2,LEN(AA$1)-1)+2,0)</f>
        <v>0.4341463735406359</v>
      </c>
      <c r="AB78" s="67">
        <f>VLOOKUP($A78,wind_!$A$2:$B$16,2,0)*VLOOKUP($D78,wind_!$E$2:$AC$13,MID(AB$1,2,LEN(AB$1)-1)+2,0)</f>
        <v>0.41904934091029516</v>
      </c>
      <c r="AC78" s="5">
        <f t="shared" si="15"/>
        <v>0.43366998988119665</v>
      </c>
      <c r="AD78" s="98"/>
      <c r="AJ78"/>
      <c r="AK78"/>
    </row>
    <row r="79" spans="1:44">
      <c r="A79" s="5" t="s">
        <v>4</v>
      </c>
      <c r="B79" s="5" t="s">
        <v>19</v>
      </c>
      <c r="C79" s="5" t="s">
        <v>1199</v>
      </c>
      <c r="D79" s="69">
        <f>VLOOKUP(C79,days!A$2:F$13,5,0)</f>
        <v>4</v>
      </c>
      <c r="E79" s="68">
        <f>VLOOKUP($A79,solar_!$A$2:$B$16,2,0)*VLOOKUP($D79,solar_!$E$2:$AC$13,MID(E$1,2,LEN(E$1)-1)+2,0)</f>
        <v>0</v>
      </c>
      <c r="F79" s="68">
        <f>VLOOKUP($A79,solar_!$A$2:$B$16,2,0)*VLOOKUP($D79,solar_!$E$2:$AC$13,MID(F$1,2,LEN(F$1)-1)+2,0)</f>
        <v>0</v>
      </c>
      <c r="G79" s="68">
        <f>VLOOKUP($A79,solar_!$A$2:$B$16,2,0)*VLOOKUP($D79,solar_!$E$2:$AC$13,MID(G$1,2,LEN(G$1)-1)+2,0)</f>
        <v>0</v>
      </c>
      <c r="H79" s="68">
        <f>VLOOKUP($A79,solar_!$A$2:$B$16,2,0)*VLOOKUP($D79,solar_!$E$2:$AC$13,MID(H$1,2,LEN(H$1)-1)+2,0)</f>
        <v>0</v>
      </c>
      <c r="I79" s="68">
        <f>VLOOKUP($A79,solar_!$A$2:$B$16,2,0)*VLOOKUP($D79,solar_!$E$2:$AC$13,MID(I$1,2,LEN(I$1)-1)+2,0)</f>
        <v>0</v>
      </c>
      <c r="J79" s="68">
        <f>VLOOKUP($A79,solar_!$A$2:$B$16,2,0)*VLOOKUP($D79,solar_!$E$2:$AC$13,MID(J$1,2,LEN(J$1)-1)+2,0)</f>
        <v>1.4725809716428055E-3</v>
      </c>
      <c r="K79" s="68">
        <f>VLOOKUP($A79,solar_!$A$2:$B$16,2,0)*VLOOKUP($D79,solar_!$E$2:$AC$13,MID(K$1,2,LEN(K$1)-1)+2,0)</f>
        <v>2.9609460703559604E-2</v>
      </c>
      <c r="L79" s="68">
        <f>VLOOKUP($A79,solar_!$A$2:$B$16,2,0)*VLOOKUP($D79,solar_!$E$2:$AC$13,MID(L$1,2,LEN(L$1)-1)+2,0)</f>
        <v>0.17367085382883984</v>
      </c>
      <c r="M79" s="68">
        <f>VLOOKUP($A79,solar_!$A$2:$B$16,2,0)*VLOOKUP($D79,solar_!$E$2:$AC$13,MID(M$1,2,LEN(M$1)-1)+2,0)</f>
        <v>0.34936380492600311</v>
      </c>
      <c r="N79" s="68">
        <f>VLOOKUP($A79,solar_!$A$2:$B$16,2,0)*VLOOKUP($D79,solar_!$E$2:$AC$13,MID(N$1,2,LEN(N$1)-1)+2,0)</f>
        <v>0.44306128347923168</v>
      </c>
      <c r="O79" s="68">
        <f>VLOOKUP($A79,solar_!$A$2:$B$16,2,0)*VLOOKUP($D79,solar_!$E$2:$AC$13,MID(O$1,2,LEN(O$1)-1)+2,0)</f>
        <v>0.50254192579192525</v>
      </c>
      <c r="P79" s="68">
        <f>VLOOKUP($A79,solar_!$A$2:$B$16,2,0)*VLOOKUP($D79,solar_!$E$2:$AC$13,MID(P$1,2,LEN(P$1)-1)+2,0)</f>
        <v>0.50430815845623744</v>
      </c>
      <c r="Q79" s="68">
        <f>VLOOKUP($A79,solar_!$A$2:$B$16,2,0)*VLOOKUP($D79,solar_!$E$2:$AC$13,MID(Q$1,2,LEN(Q$1)-1)+2,0)</f>
        <v>0.49535373393034704</v>
      </c>
      <c r="R79" s="68">
        <f>VLOOKUP($A79,solar_!$A$2:$B$16,2,0)*VLOOKUP($D79,solar_!$E$2:$AC$13,MID(R$1,2,LEN(R$1)-1)+2,0)</f>
        <v>0.4871249330552877</v>
      </c>
      <c r="S79" s="68">
        <f>VLOOKUP($A79,solar_!$A$2:$B$16,2,0)*VLOOKUP($D79,solar_!$E$2:$AC$13,MID(S$1,2,LEN(S$1)-1)+2,0)</f>
        <v>0.46862780456790787</v>
      </c>
      <c r="T79" s="68">
        <f>VLOOKUP($A79,solar_!$A$2:$B$16,2,0)*VLOOKUP($D79,solar_!$E$2:$AC$13,MID(T$1,2,LEN(T$1)-1)+2,0)</f>
        <v>0.42193913753402101</v>
      </c>
      <c r="U79" s="68">
        <f>VLOOKUP($A79,solar_!$A$2:$B$16,2,0)*VLOOKUP($D79,solar_!$E$2:$AC$13,MID(U$1,2,LEN(U$1)-1)+2,0)</f>
        <v>0.34421179334364999</v>
      </c>
      <c r="V79" s="68">
        <f>VLOOKUP($A79,solar_!$A$2:$B$16,2,0)*VLOOKUP($D79,solar_!$E$2:$AC$13,MID(V$1,2,LEN(V$1)-1)+2,0)</f>
        <v>0.22492604172451058</v>
      </c>
      <c r="W79" s="68">
        <f>VLOOKUP($A79,solar_!$A$2:$B$16,2,0)*VLOOKUP($D79,solar_!$E$2:$AC$13,MID(W$1,2,LEN(W$1)-1)+2,0)</f>
        <v>6.3010179490536319E-2</v>
      </c>
      <c r="X79" s="68">
        <f>VLOOKUP($A79,solar_!$A$2:$B$16,2,0)*VLOOKUP($D79,solar_!$E$2:$AC$13,MID(X$1,2,LEN(X$1)-1)+2,0)</f>
        <v>2.0640674295264133E-3</v>
      </c>
      <c r="Y79" s="68">
        <f>VLOOKUP($A79,solar_!$A$2:$B$16,2,0)*VLOOKUP($D79,solar_!$E$2:$AC$13,MID(Y$1,2,LEN(Y$1)-1)+2,0)</f>
        <v>0</v>
      </c>
      <c r="Z79" s="68">
        <f>VLOOKUP($A79,solar_!$A$2:$B$16,2,0)*VLOOKUP($D79,solar_!$E$2:$AC$13,MID(Z$1,2,LEN(Z$1)-1)+2,0)</f>
        <v>0</v>
      </c>
      <c r="AA79" s="68">
        <f>VLOOKUP($A79,solar_!$A$2:$B$16,2,0)*VLOOKUP($D79,solar_!$E$2:$AC$13,MID(AA$1,2,LEN(AA$1)-1)+2,0)</f>
        <v>0</v>
      </c>
      <c r="AB79" s="68">
        <f>VLOOKUP($A79,solar_!$A$2:$B$16,2,0)*VLOOKUP($D79,solar_!$E$2:$AC$13,MID(AB$1,2,LEN(AB$1)-1)+2,0)</f>
        <v>0</v>
      </c>
      <c r="AC79" s="5">
        <f t="shared" si="15"/>
        <v>0.18797023996805115</v>
      </c>
      <c r="AD79" s="98"/>
      <c r="AJ79"/>
      <c r="AK79"/>
    </row>
    <row r="80" spans="1:44">
      <c r="A80" s="5" t="s">
        <v>4</v>
      </c>
      <c r="B80" s="5" t="s">
        <v>20</v>
      </c>
      <c r="C80" s="5" t="s">
        <v>1199</v>
      </c>
      <c r="D80" s="69">
        <f>VLOOKUP(C80,days!A$2:F$13,5,0)</f>
        <v>4</v>
      </c>
      <c r="E80" s="9">
        <v>0</v>
      </c>
      <c r="F80" s="9">
        <v>0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5">
        <f t="shared" si="15"/>
        <v>0</v>
      </c>
      <c r="AD80" s="98"/>
      <c r="AJ80"/>
      <c r="AK80"/>
    </row>
    <row r="81" spans="1:37">
      <c r="A81" s="5" t="s">
        <v>4</v>
      </c>
      <c r="B81" s="5" t="s">
        <v>21</v>
      </c>
      <c r="C81" s="5" t="s">
        <v>1199</v>
      </c>
      <c r="D81" s="69">
        <f>VLOOKUP(C81,days!A$2:F$13,5,0)</f>
        <v>4</v>
      </c>
      <c r="E81" s="9">
        <v>0</v>
      </c>
      <c r="F81" s="9">
        <v>0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5">
        <f t="shared" si="15"/>
        <v>0</v>
      </c>
      <c r="AD81" s="98"/>
      <c r="AJ81"/>
      <c r="AK81"/>
    </row>
    <row r="82" spans="1:37">
      <c r="A82" s="5" t="s">
        <v>4</v>
      </c>
      <c r="B82" s="5" t="s">
        <v>12</v>
      </c>
      <c r="C82" s="5" t="s">
        <v>1200</v>
      </c>
      <c r="D82" s="69">
        <f>VLOOKUP(C82,days!A$2:F$13,5,0)</f>
        <v>5</v>
      </c>
      <c r="E82" s="53">
        <v>0.8</v>
      </c>
      <c r="F82" s="53">
        <v>0.8</v>
      </c>
      <c r="G82" s="53">
        <v>0.8</v>
      </c>
      <c r="H82" s="53">
        <v>0.8</v>
      </c>
      <c r="I82" s="53">
        <v>0.8</v>
      </c>
      <c r="J82" s="53">
        <v>0.8</v>
      </c>
      <c r="K82" s="53">
        <v>0.8</v>
      </c>
      <c r="L82" s="53">
        <v>0.8</v>
      </c>
      <c r="M82" s="53">
        <v>0.8</v>
      </c>
      <c r="N82" s="53">
        <v>0.8</v>
      </c>
      <c r="O82" s="53">
        <v>0.8</v>
      </c>
      <c r="P82" s="53">
        <v>0.8</v>
      </c>
      <c r="Q82" s="53">
        <v>0.8</v>
      </c>
      <c r="R82" s="53">
        <v>0.8</v>
      </c>
      <c r="S82" s="53">
        <v>0.8</v>
      </c>
      <c r="T82" s="53">
        <v>0.8</v>
      </c>
      <c r="U82" s="53">
        <v>0.8</v>
      </c>
      <c r="V82" s="53">
        <v>0.8</v>
      </c>
      <c r="W82" s="53">
        <v>0.8</v>
      </c>
      <c r="X82" s="53">
        <v>0.8</v>
      </c>
      <c r="Y82" s="53">
        <v>0.8</v>
      </c>
      <c r="Z82" s="53">
        <v>0.8</v>
      </c>
      <c r="AA82" s="53">
        <v>0.8</v>
      </c>
      <c r="AB82" s="53">
        <v>0.8</v>
      </c>
      <c r="AC82" s="5">
        <f t="shared" si="15"/>
        <v>0.80000000000000027</v>
      </c>
      <c r="AD82" s="98"/>
      <c r="AJ82"/>
      <c r="AK82"/>
    </row>
    <row r="83" spans="1:37">
      <c r="A83" s="5" t="s">
        <v>4</v>
      </c>
      <c r="B83" s="5" t="s">
        <v>13</v>
      </c>
      <c r="C83" s="5" t="s">
        <v>1200</v>
      </c>
      <c r="D83" s="69">
        <f>VLOOKUP(C83,days!A$2:F$13,5,0)</f>
        <v>5</v>
      </c>
      <c r="E83" s="53">
        <v>0.85</v>
      </c>
      <c r="F83" s="53">
        <v>0.85</v>
      </c>
      <c r="G83" s="53">
        <v>0.85</v>
      </c>
      <c r="H83" s="53">
        <v>0.85</v>
      </c>
      <c r="I83" s="53">
        <v>0.85</v>
      </c>
      <c r="J83" s="53">
        <v>0.85</v>
      </c>
      <c r="K83" s="53">
        <v>0.85</v>
      </c>
      <c r="L83" s="53">
        <v>0.85</v>
      </c>
      <c r="M83" s="53">
        <v>0.85</v>
      </c>
      <c r="N83" s="53">
        <v>0.85</v>
      </c>
      <c r="O83" s="53">
        <v>0.85</v>
      </c>
      <c r="P83" s="53">
        <v>0.85</v>
      </c>
      <c r="Q83" s="53">
        <v>0.85</v>
      </c>
      <c r="R83" s="53">
        <v>0.85</v>
      </c>
      <c r="S83" s="53">
        <v>0.85</v>
      </c>
      <c r="T83" s="53">
        <v>0.85</v>
      </c>
      <c r="U83" s="53">
        <v>0.85</v>
      </c>
      <c r="V83" s="53">
        <v>0.85</v>
      </c>
      <c r="W83" s="53">
        <v>0.85</v>
      </c>
      <c r="X83" s="53">
        <v>0.85</v>
      </c>
      <c r="Y83" s="53">
        <v>0.85</v>
      </c>
      <c r="Z83" s="53">
        <v>0.85</v>
      </c>
      <c r="AA83" s="53">
        <v>0.85</v>
      </c>
      <c r="AB83" s="53">
        <v>0.85</v>
      </c>
      <c r="AC83" s="5">
        <f t="shared" si="15"/>
        <v>0.85000000000000009</v>
      </c>
      <c r="AD83" s="98"/>
      <c r="AJ83"/>
      <c r="AK83"/>
    </row>
    <row r="84" spans="1:37">
      <c r="A84" s="5" t="s">
        <v>4</v>
      </c>
      <c r="B84" s="5" t="s">
        <v>14</v>
      </c>
      <c r="C84" s="5" t="s">
        <v>1200</v>
      </c>
      <c r="D84" s="69">
        <f>VLOOKUP(C84,days!A$2:F$13,5,0)</f>
        <v>5</v>
      </c>
      <c r="E84" s="53">
        <v>0.83</v>
      </c>
      <c r="F84" s="53">
        <v>0.83</v>
      </c>
      <c r="G84" s="53">
        <v>0.83</v>
      </c>
      <c r="H84" s="53">
        <v>0.83</v>
      </c>
      <c r="I84" s="53">
        <v>0.83</v>
      </c>
      <c r="J84" s="53">
        <v>0.83</v>
      </c>
      <c r="K84" s="53">
        <v>0.83</v>
      </c>
      <c r="L84" s="53">
        <v>0.83</v>
      </c>
      <c r="M84" s="53">
        <v>0.83</v>
      </c>
      <c r="N84" s="53">
        <v>0.83</v>
      </c>
      <c r="O84" s="53">
        <v>0.83</v>
      </c>
      <c r="P84" s="53">
        <v>0.83</v>
      </c>
      <c r="Q84" s="53">
        <v>0.83</v>
      </c>
      <c r="R84" s="53">
        <v>0.83</v>
      </c>
      <c r="S84" s="53">
        <v>0.83</v>
      </c>
      <c r="T84" s="53">
        <v>0.83</v>
      </c>
      <c r="U84" s="53">
        <v>0.83</v>
      </c>
      <c r="V84" s="53">
        <v>0.83</v>
      </c>
      <c r="W84" s="53">
        <v>0.83</v>
      </c>
      <c r="X84" s="53">
        <v>0.83</v>
      </c>
      <c r="Y84" s="53">
        <v>0.83</v>
      </c>
      <c r="Z84" s="53">
        <v>0.83</v>
      </c>
      <c r="AA84" s="53">
        <v>0.83</v>
      </c>
      <c r="AB84" s="53">
        <v>0.83</v>
      </c>
      <c r="AC84" s="5">
        <f t="shared" si="15"/>
        <v>0.82999999999999963</v>
      </c>
      <c r="AD84" s="98"/>
      <c r="AJ84"/>
      <c r="AK84"/>
    </row>
    <row r="85" spans="1:37">
      <c r="A85" s="5" t="s">
        <v>4</v>
      </c>
      <c r="B85" s="5" t="s">
        <v>15</v>
      </c>
      <c r="C85" s="5" t="s">
        <v>1200</v>
      </c>
      <c r="D85" s="69">
        <f>VLOOKUP(C85,days!A$2:F$13,5,0)</f>
        <v>5</v>
      </c>
      <c r="E85" s="53">
        <v>0.9</v>
      </c>
      <c r="F85" s="53">
        <v>0.9</v>
      </c>
      <c r="G85" s="53">
        <v>0.9</v>
      </c>
      <c r="H85" s="53">
        <v>0.9</v>
      </c>
      <c r="I85" s="53">
        <v>0.9</v>
      </c>
      <c r="J85" s="53">
        <v>0.9</v>
      </c>
      <c r="K85" s="53">
        <v>0.9</v>
      </c>
      <c r="L85" s="53">
        <v>0.9</v>
      </c>
      <c r="M85" s="53">
        <v>0.9</v>
      </c>
      <c r="N85" s="53">
        <v>0.9</v>
      </c>
      <c r="O85" s="53">
        <v>0.9</v>
      </c>
      <c r="P85" s="53">
        <v>0.9</v>
      </c>
      <c r="Q85" s="53">
        <v>0.9</v>
      </c>
      <c r="R85" s="53">
        <v>0.9</v>
      </c>
      <c r="S85" s="53">
        <v>0.9</v>
      </c>
      <c r="T85" s="53">
        <v>0.9</v>
      </c>
      <c r="U85" s="53">
        <v>0.9</v>
      </c>
      <c r="V85" s="53">
        <v>0.9</v>
      </c>
      <c r="W85" s="53">
        <v>0.9</v>
      </c>
      <c r="X85" s="53">
        <v>0.9</v>
      </c>
      <c r="Y85" s="53">
        <v>0.9</v>
      </c>
      <c r="Z85" s="53">
        <v>0.9</v>
      </c>
      <c r="AA85" s="53">
        <v>0.9</v>
      </c>
      <c r="AB85" s="53">
        <v>0.9</v>
      </c>
      <c r="AC85" s="5">
        <f t="shared" si="15"/>
        <v>0.8999999999999998</v>
      </c>
      <c r="AD85" s="98"/>
      <c r="AJ85"/>
      <c r="AK85"/>
    </row>
    <row r="86" spans="1:37">
      <c r="A86" s="5" t="s">
        <v>4</v>
      </c>
      <c r="B86" s="5" t="s">
        <v>16</v>
      </c>
      <c r="C86" s="5" t="s">
        <v>1200</v>
      </c>
      <c r="D86" s="69">
        <f>VLOOKUP(C86,days!A$2:F$13,5,0)</f>
        <v>5</v>
      </c>
      <c r="E86" s="43">
        <f>VLOOKUP($A86,hydro_!$A$2:$B$16,2,0)*VLOOKUP($D86,hydro_!F$2:H$13,2,0)</f>
        <v>0.55000000000000004</v>
      </c>
      <c r="F86" s="43">
        <f t="shared" ref="F86:AB86" si="18">E86</f>
        <v>0.55000000000000004</v>
      </c>
      <c r="G86" s="43">
        <f t="shared" si="18"/>
        <v>0.55000000000000004</v>
      </c>
      <c r="H86" s="43">
        <f t="shared" si="18"/>
        <v>0.55000000000000004</v>
      </c>
      <c r="I86" s="43">
        <f t="shared" si="18"/>
        <v>0.55000000000000004</v>
      </c>
      <c r="J86" s="43">
        <f t="shared" si="18"/>
        <v>0.55000000000000004</v>
      </c>
      <c r="K86" s="43">
        <f t="shared" si="18"/>
        <v>0.55000000000000004</v>
      </c>
      <c r="L86" s="43">
        <f t="shared" si="18"/>
        <v>0.55000000000000004</v>
      </c>
      <c r="M86" s="43">
        <f t="shared" si="18"/>
        <v>0.55000000000000004</v>
      </c>
      <c r="N86" s="43">
        <f t="shared" si="18"/>
        <v>0.55000000000000004</v>
      </c>
      <c r="O86" s="43">
        <f t="shared" si="18"/>
        <v>0.55000000000000004</v>
      </c>
      <c r="P86" s="43">
        <f t="shared" si="18"/>
        <v>0.55000000000000004</v>
      </c>
      <c r="Q86" s="43">
        <f t="shared" si="18"/>
        <v>0.55000000000000004</v>
      </c>
      <c r="R86" s="43">
        <f t="shared" si="18"/>
        <v>0.55000000000000004</v>
      </c>
      <c r="S86" s="43">
        <f t="shared" si="18"/>
        <v>0.55000000000000004</v>
      </c>
      <c r="T86" s="43">
        <f t="shared" si="18"/>
        <v>0.55000000000000004</v>
      </c>
      <c r="U86" s="43">
        <f t="shared" si="18"/>
        <v>0.55000000000000004</v>
      </c>
      <c r="V86" s="43">
        <f t="shared" si="18"/>
        <v>0.55000000000000004</v>
      </c>
      <c r="W86" s="43">
        <f t="shared" si="18"/>
        <v>0.55000000000000004</v>
      </c>
      <c r="X86" s="43">
        <f t="shared" si="18"/>
        <v>0.55000000000000004</v>
      </c>
      <c r="Y86" s="43">
        <f t="shared" si="18"/>
        <v>0.55000000000000004</v>
      </c>
      <c r="Z86" s="43">
        <f t="shared" si="18"/>
        <v>0.55000000000000004</v>
      </c>
      <c r="AA86" s="43">
        <f t="shared" si="18"/>
        <v>0.55000000000000004</v>
      </c>
      <c r="AB86" s="43">
        <f t="shared" si="18"/>
        <v>0.55000000000000004</v>
      </c>
      <c r="AC86" s="5">
        <f t="shared" si="15"/>
        <v>0.55000000000000016</v>
      </c>
      <c r="AD86" s="98"/>
      <c r="AJ86"/>
      <c r="AK86"/>
    </row>
    <row r="87" spans="1:37">
      <c r="A87" s="5" t="s">
        <v>4</v>
      </c>
      <c r="B87" s="5" t="s">
        <v>17</v>
      </c>
      <c r="C87" s="5" t="s">
        <v>1200</v>
      </c>
      <c r="D87" s="69">
        <f>VLOOKUP(C87,days!A$2:F$13,5,0)</f>
        <v>5</v>
      </c>
      <c r="E87" s="43">
        <f>VLOOKUP($A86,hydro_!$A$2:$C$16,3,0)*VLOOKUP($D86,hydro_!F$2:H$13,3,0)</f>
        <v>0</v>
      </c>
      <c r="F87" s="43">
        <f t="shared" ref="F87:AB87" si="19">E87</f>
        <v>0</v>
      </c>
      <c r="G87" s="43">
        <f t="shared" si="19"/>
        <v>0</v>
      </c>
      <c r="H87" s="43">
        <f t="shared" si="19"/>
        <v>0</v>
      </c>
      <c r="I87" s="43">
        <f t="shared" si="19"/>
        <v>0</v>
      </c>
      <c r="J87" s="43">
        <f t="shared" si="19"/>
        <v>0</v>
      </c>
      <c r="K87" s="43">
        <f t="shared" si="19"/>
        <v>0</v>
      </c>
      <c r="L87" s="43">
        <f t="shared" si="19"/>
        <v>0</v>
      </c>
      <c r="M87" s="43">
        <f t="shared" si="19"/>
        <v>0</v>
      </c>
      <c r="N87" s="43">
        <f t="shared" si="19"/>
        <v>0</v>
      </c>
      <c r="O87" s="43">
        <f t="shared" si="19"/>
        <v>0</v>
      </c>
      <c r="P87" s="43">
        <f t="shared" si="19"/>
        <v>0</v>
      </c>
      <c r="Q87" s="43">
        <f t="shared" si="19"/>
        <v>0</v>
      </c>
      <c r="R87" s="43">
        <f t="shared" si="19"/>
        <v>0</v>
      </c>
      <c r="S87" s="43">
        <f t="shared" si="19"/>
        <v>0</v>
      </c>
      <c r="T87" s="43">
        <f t="shared" si="19"/>
        <v>0</v>
      </c>
      <c r="U87" s="43">
        <f t="shared" si="19"/>
        <v>0</v>
      </c>
      <c r="V87" s="43">
        <f t="shared" si="19"/>
        <v>0</v>
      </c>
      <c r="W87" s="43">
        <f t="shared" si="19"/>
        <v>0</v>
      </c>
      <c r="X87" s="43">
        <f t="shared" si="19"/>
        <v>0</v>
      </c>
      <c r="Y87" s="43">
        <f t="shared" si="19"/>
        <v>0</v>
      </c>
      <c r="Z87" s="43">
        <f t="shared" si="19"/>
        <v>0</v>
      </c>
      <c r="AA87" s="43">
        <f t="shared" si="19"/>
        <v>0</v>
      </c>
      <c r="AB87" s="43">
        <f t="shared" si="19"/>
        <v>0</v>
      </c>
      <c r="AC87" s="5">
        <f t="shared" si="15"/>
        <v>0</v>
      </c>
      <c r="AD87" s="98"/>
      <c r="AJ87"/>
      <c r="AK87"/>
    </row>
    <row r="88" spans="1:37">
      <c r="A88" s="5" t="s">
        <v>4</v>
      </c>
      <c r="B88" s="5" t="s">
        <v>18</v>
      </c>
      <c r="C88" s="5" t="s">
        <v>1200</v>
      </c>
      <c r="D88" s="69">
        <f>VLOOKUP(C88,days!A$2:F$13,5,0)</f>
        <v>5</v>
      </c>
      <c r="E88" s="67">
        <f>VLOOKUP($A88,wind_!$A$2:$B$16,2,0)*VLOOKUP($D88,wind_!$E$2:$AC$13,MID(E$1,2,LEN(E$1)-1)+2,0)</f>
        <v>0.39874476987796165</v>
      </c>
      <c r="F88" s="67">
        <f>VLOOKUP($A88,wind_!$A$2:$B$16,2,0)*VLOOKUP($D88,wind_!$E$2:$AC$13,MID(F$1,2,LEN(F$1)-1)+2,0)</f>
        <v>0.38754933804915392</v>
      </c>
      <c r="G88" s="67">
        <f>VLOOKUP($A88,wind_!$A$2:$B$16,2,0)*VLOOKUP($D88,wind_!$E$2:$AC$13,MID(G$1,2,LEN(G$1)-1)+2,0)</f>
        <v>0.38465087652838492</v>
      </c>
      <c r="H88" s="67">
        <f>VLOOKUP($A88,wind_!$A$2:$B$16,2,0)*VLOOKUP($D88,wind_!$E$2:$AC$13,MID(H$1,2,LEN(H$1)-1)+2,0)</f>
        <v>0.38657134480040833</v>
      </c>
      <c r="I88" s="67">
        <f>VLOOKUP($A88,wind_!$A$2:$B$16,2,0)*VLOOKUP($D88,wind_!$E$2:$AC$13,MID(I$1,2,LEN(I$1)-1)+2,0)</f>
        <v>0.38731822989006576</v>
      </c>
      <c r="J88" s="67">
        <f>VLOOKUP($A88,wind_!$A$2:$B$16,2,0)*VLOOKUP($D88,wind_!$E$2:$AC$13,MID(J$1,2,LEN(J$1)-1)+2,0)</f>
        <v>0.39120998146588626</v>
      </c>
      <c r="K88" s="67">
        <f>VLOOKUP($A88,wind_!$A$2:$B$16,2,0)*VLOOKUP($D88,wind_!$E$2:$AC$13,MID(K$1,2,LEN(K$1)-1)+2,0)</f>
        <v>0.39593569225956687</v>
      </c>
      <c r="L88" s="67">
        <f>VLOOKUP($A88,wind_!$A$2:$B$16,2,0)*VLOOKUP($D88,wind_!$E$2:$AC$13,MID(L$1,2,LEN(L$1)-1)+2,0)</f>
        <v>0.38456009804537916</v>
      </c>
      <c r="M88" s="67">
        <f>VLOOKUP($A88,wind_!$A$2:$B$16,2,0)*VLOOKUP($D88,wind_!$E$2:$AC$13,MID(M$1,2,LEN(M$1)-1)+2,0)</f>
        <v>0.37709246740685742</v>
      </c>
      <c r="N88" s="67">
        <f>VLOOKUP($A88,wind_!$A$2:$B$16,2,0)*VLOOKUP($D88,wind_!$E$2:$AC$13,MID(N$1,2,LEN(N$1)-1)+2,0)</f>
        <v>0.37061995721046642</v>
      </c>
      <c r="O88" s="67">
        <f>VLOOKUP($A88,wind_!$A$2:$B$16,2,0)*VLOOKUP($D88,wind_!$E$2:$AC$13,MID(O$1,2,LEN(O$1)-1)+2,0)</f>
        <v>0.37328931528180548</v>
      </c>
      <c r="P88" s="67">
        <f>VLOOKUP($A88,wind_!$A$2:$B$16,2,0)*VLOOKUP($D88,wind_!$E$2:$AC$13,MID(P$1,2,LEN(P$1)-1)+2,0)</f>
        <v>0.38540656490828118</v>
      </c>
      <c r="Q88" s="67">
        <f>VLOOKUP($A88,wind_!$A$2:$B$16,2,0)*VLOOKUP($D88,wind_!$E$2:$AC$13,MID(Q$1,2,LEN(Q$1)-1)+2,0)</f>
        <v>0.39942271038763094</v>
      </c>
      <c r="R88" s="67">
        <f>VLOOKUP($A88,wind_!$A$2:$B$16,2,0)*VLOOKUP($D88,wind_!$E$2:$AC$13,MID(R$1,2,LEN(R$1)-1)+2,0)</f>
        <v>0.42342505554602028</v>
      </c>
      <c r="S88" s="67">
        <f>VLOOKUP($A88,wind_!$A$2:$B$16,2,0)*VLOOKUP($D88,wind_!$E$2:$AC$13,MID(S$1,2,LEN(S$1)-1)+2,0)</f>
        <v>0.44639371139167849</v>
      </c>
      <c r="T88" s="67">
        <f>VLOOKUP($A88,wind_!$A$2:$B$16,2,0)*VLOOKUP($D88,wind_!$E$2:$AC$13,MID(T$1,2,LEN(T$1)-1)+2,0)</f>
        <v>0.47459309054233434</v>
      </c>
      <c r="U88" s="67">
        <f>VLOOKUP($A88,wind_!$A$2:$B$16,2,0)*VLOOKUP($D88,wind_!$E$2:$AC$13,MID(U$1,2,LEN(U$1)-1)+2,0)</f>
        <v>0.49990438036567075</v>
      </c>
      <c r="V88" s="67">
        <f>VLOOKUP($A88,wind_!$A$2:$B$16,2,0)*VLOOKUP($D88,wind_!$E$2:$AC$13,MID(V$1,2,LEN(V$1)-1)+2,0)</f>
        <v>0.51013410868755116</v>
      </c>
      <c r="W88" s="67">
        <f>VLOOKUP($A88,wind_!$A$2:$B$16,2,0)*VLOOKUP($D88,wind_!$E$2:$AC$13,MID(W$1,2,LEN(W$1)-1)+2,0)</f>
        <v>0.50000766649371886</v>
      </c>
      <c r="X88" s="67">
        <f>VLOOKUP($A88,wind_!$A$2:$B$16,2,0)*VLOOKUP($D88,wind_!$E$2:$AC$13,MID(X$1,2,LEN(X$1)-1)+2,0)</f>
        <v>0.48564017385642644</v>
      </c>
      <c r="Y88" s="67">
        <f>VLOOKUP($A88,wind_!$A$2:$B$16,2,0)*VLOOKUP($D88,wind_!$E$2:$AC$13,MID(Y$1,2,LEN(Y$1)-1)+2,0)</f>
        <v>0.48275517875488383</v>
      </c>
      <c r="Z88" s="67">
        <f>VLOOKUP($A88,wind_!$A$2:$B$16,2,0)*VLOOKUP($D88,wind_!$E$2:$AC$13,MID(Z$1,2,LEN(Z$1)-1)+2,0)</f>
        <v>0.47074875470799749</v>
      </c>
      <c r="AA88" s="67">
        <f>VLOOKUP($A88,wind_!$A$2:$B$16,2,0)*VLOOKUP($D88,wind_!$E$2:$AC$13,MID(AA$1,2,LEN(AA$1)-1)+2,0)</f>
        <v>0.44452475544174491</v>
      </c>
      <c r="AB88" s="67">
        <f>VLOOKUP($A88,wind_!$A$2:$B$16,2,0)*VLOOKUP($D88,wind_!$E$2:$AC$13,MID(AB$1,2,LEN(AB$1)-1)+2,0)</f>
        <v>0.42200393430149707</v>
      </c>
      <c r="AC88" s="5">
        <f t="shared" si="15"/>
        <v>0.42427092317505716</v>
      </c>
      <c r="AD88" s="98"/>
      <c r="AJ88"/>
      <c r="AK88"/>
    </row>
    <row r="89" spans="1:37">
      <c r="A89" s="5" t="s">
        <v>4</v>
      </c>
      <c r="B89" s="5" t="s">
        <v>19</v>
      </c>
      <c r="C89" s="5" t="s">
        <v>1200</v>
      </c>
      <c r="D89" s="69">
        <f>VLOOKUP(C89,days!A$2:F$13,5,0)</f>
        <v>5</v>
      </c>
      <c r="E89" s="68">
        <f>VLOOKUP($A89,solar_!$A$2:$B$16,2,0)*VLOOKUP($D89,solar_!$E$2:$AC$13,MID(E$1,2,LEN(E$1)-1)+2,0)</f>
        <v>0</v>
      </c>
      <c r="F89" s="68">
        <f>VLOOKUP($A89,solar_!$A$2:$B$16,2,0)*VLOOKUP($D89,solar_!$E$2:$AC$13,MID(F$1,2,LEN(F$1)-1)+2,0)</f>
        <v>0</v>
      </c>
      <c r="G89" s="68">
        <f>VLOOKUP($A89,solar_!$A$2:$B$16,2,0)*VLOOKUP($D89,solar_!$E$2:$AC$13,MID(G$1,2,LEN(G$1)-1)+2,0)</f>
        <v>0</v>
      </c>
      <c r="H89" s="68">
        <f>VLOOKUP($A89,solar_!$A$2:$B$16,2,0)*VLOOKUP($D89,solar_!$E$2:$AC$13,MID(H$1,2,LEN(H$1)-1)+2,0)</f>
        <v>0</v>
      </c>
      <c r="I89" s="68">
        <f>VLOOKUP($A89,solar_!$A$2:$B$16,2,0)*VLOOKUP($D89,solar_!$E$2:$AC$13,MID(I$1,2,LEN(I$1)-1)+2,0)</f>
        <v>0</v>
      </c>
      <c r="J89" s="68">
        <f>VLOOKUP($A89,solar_!$A$2:$B$16,2,0)*VLOOKUP($D89,solar_!$E$2:$AC$13,MID(J$1,2,LEN(J$1)-1)+2,0)</f>
        <v>6.7871746402504715E-3</v>
      </c>
      <c r="K89" s="68">
        <f>VLOOKUP($A89,solar_!$A$2:$B$16,2,0)*VLOOKUP($D89,solar_!$E$2:$AC$13,MID(K$1,2,LEN(K$1)-1)+2,0)</f>
        <v>9.9438187878435003E-2</v>
      </c>
      <c r="L89" s="68">
        <f>VLOOKUP($A89,solar_!$A$2:$B$16,2,0)*VLOOKUP($D89,solar_!$E$2:$AC$13,MID(L$1,2,LEN(L$1)-1)+2,0)</f>
        <v>0.31726011749952471</v>
      </c>
      <c r="M89" s="68">
        <f>VLOOKUP($A89,solar_!$A$2:$B$16,2,0)*VLOOKUP($D89,solar_!$E$2:$AC$13,MID(M$1,2,LEN(M$1)-1)+2,0)</f>
        <v>0.4558475418922272</v>
      </c>
      <c r="N89" s="68">
        <f>VLOOKUP($A89,solar_!$A$2:$B$16,2,0)*VLOOKUP($D89,solar_!$E$2:$AC$13,MID(N$1,2,LEN(N$1)-1)+2,0)</f>
        <v>0.49431368265987202</v>
      </c>
      <c r="O89" s="68">
        <f>VLOOKUP($A89,solar_!$A$2:$B$16,2,0)*VLOOKUP($D89,solar_!$E$2:$AC$13,MID(O$1,2,LEN(O$1)-1)+2,0)</f>
        <v>0.53087150573242203</v>
      </c>
      <c r="P89" s="68">
        <f>VLOOKUP($A89,solar_!$A$2:$B$16,2,0)*VLOOKUP($D89,solar_!$E$2:$AC$13,MID(P$1,2,LEN(P$1)-1)+2,0)</f>
        <v>0.53783436941956875</v>
      </c>
      <c r="Q89" s="68">
        <f>VLOOKUP($A89,solar_!$A$2:$B$16,2,0)*VLOOKUP($D89,solar_!$E$2:$AC$13,MID(Q$1,2,LEN(Q$1)-1)+2,0)</f>
        <v>0.532381176613965</v>
      </c>
      <c r="R89" s="68">
        <f>VLOOKUP($A89,solar_!$A$2:$B$16,2,0)*VLOOKUP($D89,solar_!$E$2:$AC$13,MID(R$1,2,LEN(R$1)-1)+2,0)</f>
        <v>0.53038696649594264</v>
      </c>
      <c r="S89" s="68">
        <f>VLOOKUP($A89,solar_!$A$2:$B$16,2,0)*VLOOKUP($D89,solar_!$E$2:$AC$13,MID(S$1,2,LEN(S$1)-1)+2,0)</f>
        <v>0.51102979829328077</v>
      </c>
      <c r="T89" s="68">
        <f>VLOOKUP($A89,solar_!$A$2:$B$16,2,0)*VLOOKUP($D89,solar_!$E$2:$AC$13,MID(T$1,2,LEN(T$1)-1)+2,0)</f>
        <v>0.46426541764632673</v>
      </c>
      <c r="U89" s="68">
        <f>VLOOKUP($A89,solar_!$A$2:$B$16,2,0)*VLOOKUP($D89,solar_!$E$2:$AC$13,MID(U$1,2,LEN(U$1)-1)+2,0)</f>
        <v>0.39331604533660697</v>
      </c>
      <c r="V89" s="68">
        <f>VLOOKUP($A89,solar_!$A$2:$B$16,2,0)*VLOOKUP($D89,solar_!$E$2:$AC$13,MID(V$1,2,LEN(V$1)-1)+2,0)</f>
        <v>0.29363398432879001</v>
      </c>
      <c r="W89" s="68">
        <f>VLOOKUP($A89,solar_!$A$2:$B$16,2,0)*VLOOKUP($D89,solar_!$E$2:$AC$13,MID(W$1,2,LEN(W$1)-1)+2,0)</f>
        <v>0.11867181600526361</v>
      </c>
      <c r="X89" s="68">
        <f>VLOOKUP($A89,solar_!$A$2:$B$16,2,0)*VLOOKUP($D89,solar_!$E$2:$AC$13,MID(X$1,2,LEN(X$1)-1)+2,0)</f>
        <v>1.2391236928982224E-2</v>
      </c>
      <c r="Y89" s="68">
        <f>VLOOKUP($A89,solar_!$A$2:$B$16,2,0)*VLOOKUP($D89,solar_!$E$2:$AC$13,MID(Y$1,2,LEN(Y$1)-1)+2,0)</f>
        <v>0</v>
      </c>
      <c r="Z89" s="68">
        <f>VLOOKUP($A89,solar_!$A$2:$B$16,2,0)*VLOOKUP($D89,solar_!$E$2:$AC$13,MID(Z$1,2,LEN(Z$1)-1)+2,0)</f>
        <v>0</v>
      </c>
      <c r="AA89" s="68">
        <f>VLOOKUP($A89,solar_!$A$2:$B$16,2,0)*VLOOKUP($D89,solar_!$E$2:$AC$13,MID(AA$1,2,LEN(AA$1)-1)+2,0)</f>
        <v>0</v>
      </c>
      <c r="AB89" s="68">
        <f>VLOOKUP($A89,solar_!$A$2:$B$16,2,0)*VLOOKUP($D89,solar_!$E$2:$AC$13,MID(AB$1,2,LEN(AB$1)-1)+2,0)</f>
        <v>0</v>
      </c>
      <c r="AC89" s="5">
        <f t="shared" si="15"/>
        <v>0.22076787589047742</v>
      </c>
      <c r="AD89" s="98"/>
      <c r="AJ89"/>
      <c r="AK89"/>
    </row>
    <row r="90" spans="1:37">
      <c r="A90" s="5" t="s">
        <v>4</v>
      </c>
      <c r="B90" s="5" t="s">
        <v>20</v>
      </c>
      <c r="C90" s="5" t="s">
        <v>1200</v>
      </c>
      <c r="D90" s="69">
        <f>VLOOKUP(C90,days!A$2:F$13,5,0)</f>
        <v>5</v>
      </c>
      <c r="E90" s="9">
        <v>0</v>
      </c>
      <c r="F90" s="9">
        <v>0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  <c r="V90" s="9">
        <v>0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5">
        <f t="shared" si="15"/>
        <v>0</v>
      </c>
      <c r="AD90" s="98"/>
      <c r="AJ90"/>
      <c r="AK90"/>
    </row>
    <row r="91" spans="1:37">
      <c r="A91" s="5" t="s">
        <v>4</v>
      </c>
      <c r="B91" s="5" t="s">
        <v>21</v>
      </c>
      <c r="C91" s="5" t="s">
        <v>1200</v>
      </c>
      <c r="D91" s="69">
        <f>VLOOKUP(C91,days!A$2:F$13,5,0)</f>
        <v>5</v>
      </c>
      <c r="E91" s="9">
        <v>0</v>
      </c>
      <c r="F91" s="9">
        <v>0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  <c r="V91" s="9">
        <v>0</v>
      </c>
      <c r="W91" s="9">
        <v>0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5">
        <f t="shared" si="15"/>
        <v>0</v>
      </c>
      <c r="AD91" s="98"/>
      <c r="AJ91"/>
      <c r="AK91"/>
    </row>
    <row r="92" spans="1:37">
      <c r="A92" s="5" t="s">
        <v>4</v>
      </c>
      <c r="B92" s="5" t="s">
        <v>12</v>
      </c>
      <c r="C92" s="5" t="s">
        <v>1201</v>
      </c>
      <c r="D92" s="69">
        <f>VLOOKUP(C92,days!A$2:F$13,5,0)</f>
        <v>5</v>
      </c>
      <c r="E92" s="53">
        <v>0.8</v>
      </c>
      <c r="F92" s="53">
        <v>0.8</v>
      </c>
      <c r="G92" s="53">
        <v>0.8</v>
      </c>
      <c r="H92" s="53">
        <v>0.8</v>
      </c>
      <c r="I92" s="53">
        <v>0.8</v>
      </c>
      <c r="J92" s="53">
        <v>0.8</v>
      </c>
      <c r="K92" s="53">
        <v>0.8</v>
      </c>
      <c r="L92" s="53">
        <v>0.8</v>
      </c>
      <c r="M92" s="53">
        <v>0.8</v>
      </c>
      <c r="N92" s="53">
        <v>0.8</v>
      </c>
      <c r="O92" s="53">
        <v>0.8</v>
      </c>
      <c r="P92" s="53">
        <v>0.8</v>
      </c>
      <c r="Q92" s="53">
        <v>0.8</v>
      </c>
      <c r="R92" s="53">
        <v>0.8</v>
      </c>
      <c r="S92" s="53">
        <v>0.8</v>
      </c>
      <c r="T92" s="53">
        <v>0.8</v>
      </c>
      <c r="U92" s="53">
        <v>0.8</v>
      </c>
      <c r="V92" s="53">
        <v>0.8</v>
      </c>
      <c r="W92" s="53">
        <v>0.8</v>
      </c>
      <c r="X92" s="53">
        <v>0.8</v>
      </c>
      <c r="Y92" s="53">
        <v>0.8</v>
      </c>
      <c r="Z92" s="53">
        <v>0.8</v>
      </c>
      <c r="AA92" s="53">
        <v>0.8</v>
      </c>
      <c r="AB92" s="53">
        <v>0.8</v>
      </c>
      <c r="AC92" s="5">
        <f t="shared" si="15"/>
        <v>0.80000000000000027</v>
      </c>
      <c r="AD92" s="98"/>
      <c r="AJ92"/>
      <c r="AK92"/>
    </row>
    <row r="93" spans="1:37">
      <c r="A93" s="5" t="s">
        <v>4</v>
      </c>
      <c r="B93" s="5" t="s">
        <v>13</v>
      </c>
      <c r="C93" s="5" t="s">
        <v>1201</v>
      </c>
      <c r="D93" s="69">
        <f>VLOOKUP(C93,days!A$2:F$13,5,0)</f>
        <v>5</v>
      </c>
      <c r="E93" s="53">
        <v>0.85</v>
      </c>
      <c r="F93" s="53">
        <v>0.85</v>
      </c>
      <c r="G93" s="53">
        <v>0.85</v>
      </c>
      <c r="H93" s="53">
        <v>0.85</v>
      </c>
      <c r="I93" s="53">
        <v>0.85</v>
      </c>
      <c r="J93" s="53">
        <v>0.85</v>
      </c>
      <c r="K93" s="53">
        <v>0.85</v>
      </c>
      <c r="L93" s="53">
        <v>0.85</v>
      </c>
      <c r="M93" s="53">
        <v>0.85</v>
      </c>
      <c r="N93" s="53">
        <v>0.85</v>
      </c>
      <c r="O93" s="53">
        <v>0.85</v>
      </c>
      <c r="P93" s="53">
        <v>0.85</v>
      </c>
      <c r="Q93" s="53">
        <v>0.85</v>
      </c>
      <c r="R93" s="53">
        <v>0.85</v>
      </c>
      <c r="S93" s="53">
        <v>0.85</v>
      </c>
      <c r="T93" s="53">
        <v>0.85</v>
      </c>
      <c r="U93" s="53">
        <v>0.85</v>
      </c>
      <c r="V93" s="53">
        <v>0.85</v>
      </c>
      <c r="W93" s="53">
        <v>0.85</v>
      </c>
      <c r="X93" s="53">
        <v>0.85</v>
      </c>
      <c r="Y93" s="53">
        <v>0.85</v>
      </c>
      <c r="Z93" s="53">
        <v>0.85</v>
      </c>
      <c r="AA93" s="53">
        <v>0.85</v>
      </c>
      <c r="AB93" s="53">
        <v>0.85</v>
      </c>
      <c r="AC93" s="5">
        <f t="shared" si="15"/>
        <v>0.85000000000000009</v>
      </c>
      <c r="AD93" s="98"/>
      <c r="AJ93"/>
      <c r="AK93"/>
    </row>
    <row r="94" spans="1:37">
      <c r="A94" s="5" t="s">
        <v>4</v>
      </c>
      <c r="B94" s="5" t="s">
        <v>14</v>
      </c>
      <c r="C94" s="5" t="s">
        <v>1201</v>
      </c>
      <c r="D94" s="69">
        <f>VLOOKUP(C94,days!A$2:F$13,5,0)</f>
        <v>5</v>
      </c>
      <c r="E94" s="53">
        <v>0.83</v>
      </c>
      <c r="F94" s="53">
        <v>0.83</v>
      </c>
      <c r="G94" s="53">
        <v>0.83</v>
      </c>
      <c r="H94" s="53">
        <v>0.83</v>
      </c>
      <c r="I94" s="53">
        <v>0.83</v>
      </c>
      <c r="J94" s="53">
        <v>0.83</v>
      </c>
      <c r="K94" s="53">
        <v>0.83</v>
      </c>
      <c r="L94" s="53">
        <v>0.83</v>
      </c>
      <c r="M94" s="53">
        <v>0.83</v>
      </c>
      <c r="N94" s="53">
        <v>0.83</v>
      </c>
      <c r="O94" s="53">
        <v>0.83</v>
      </c>
      <c r="P94" s="53">
        <v>0.83</v>
      </c>
      <c r="Q94" s="53">
        <v>0.83</v>
      </c>
      <c r="R94" s="53">
        <v>0.83</v>
      </c>
      <c r="S94" s="53">
        <v>0.83</v>
      </c>
      <c r="T94" s="53">
        <v>0.83</v>
      </c>
      <c r="U94" s="53">
        <v>0.83</v>
      </c>
      <c r="V94" s="53">
        <v>0.83</v>
      </c>
      <c r="W94" s="53">
        <v>0.83</v>
      </c>
      <c r="X94" s="53">
        <v>0.83</v>
      </c>
      <c r="Y94" s="53">
        <v>0.83</v>
      </c>
      <c r="Z94" s="53">
        <v>0.83</v>
      </c>
      <c r="AA94" s="53">
        <v>0.83</v>
      </c>
      <c r="AB94" s="53">
        <v>0.83</v>
      </c>
      <c r="AC94" s="5">
        <f t="shared" si="15"/>
        <v>0.82999999999999963</v>
      </c>
      <c r="AD94" s="98"/>
      <c r="AJ94"/>
      <c r="AK94"/>
    </row>
    <row r="95" spans="1:37">
      <c r="A95" s="5" t="s">
        <v>4</v>
      </c>
      <c r="B95" s="5" t="s">
        <v>15</v>
      </c>
      <c r="C95" s="5" t="s">
        <v>1201</v>
      </c>
      <c r="D95" s="69">
        <f>VLOOKUP(C95,days!A$2:F$13,5,0)</f>
        <v>5</v>
      </c>
      <c r="E95" s="53">
        <v>0.9</v>
      </c>
      <c r="F95" s="53">
        <v>0.9</v>
      </c>
      <c r="G95" s="53">
        <v>0.9</v>
      </c>
      <c r="H95" s="53">
        <v>0.9</v>
      </c>
      <c r="I95" s="53">
        <v>0.9</v>
      </c>
      <c r="J95" s="53">
        <v>0.9</v>
      </c>
      <c r="K95" s="53">
        <v>0.9</v>
      </c>
      <c r="L95" s="53">
        <v>0.9</v>
      </c>
      <c r="M95" s="53">
        <v>0.9</v>
      </c>
      <c r="N95" s="53">
        <v>0.9</v>
      </c>
      <c r="O95" s="53">
        <v>0.9</v>
      </c>
      <c r="P95" s="53">
        <v>0.9</v>
      </c>
      <c r="Q95" s="53">
        <v>0.9</v>
      </c>
      <c r="R95" s="53">
        <v>0.9</v>
      </c>
      <c r="S95" s="53">
        <v>0.9</v>
      </c>
      <c r="T95" s="53">
        <v>0.9</v>
      </c>
      <c r="U95" s="53">
        <v>0.9</v>
      </c>
      <c r="V95" s="53">
        <v>0.9</v>
      </c>
      <c r="W95" s="53">
        <v>0.9</v>
      </c>
      <c r="X95" s="53">
        <v>0.9</v>
      </c>
      <c r="Y95" s="53">
        <v>0.9</v>
      </c>
      <c r="Z95" s="53">
        <v>0.9</v>
      </c>
      <c r="AA95" s="53">
        <v>0.9</v>
      </c>
      <c r="AB95" s="53">
        <v>0.9</v>
      </c>
      <c r="AC95" s="5">
        <f t="shared" si="15"/>
        <v>0.8999999999999998</v>
      </c>
      <c r="AD95" s="98"/>
      <c r="AJ95"/>
      <c r="AK95"/>
    </row>
    <row r="96" spans="1:37">
      <c r="A96" s="5" t="s">
        <v>4</v>
      </c>
      <c r="B96" s="5" t="s">
        <v>16</v>
      </c>
      <c r="C96" s="5" t="s">
        <v>1201</v>
      </c>
      <c r="D96" s="69">
        <f>VLOOKUP(C96,days!A$2:F$13,5,0)</f>
        <v>5</v>
      </c>
      <c r="E96" s="43">
        <f>VLOOKUP($A96,hydro_!$A$2:$B$16,2,0)*VLOOKUP($D96,hydro_!F$2:H$13,2,0)</f>
        <v>0.55000000000000004</v>
      </c>
      <c r="F96" s="43">
        <f t="shared" ref="F96:AB96" si="20">E96</f>
        <v>0.55000000000000004</v>
      </c>
      <c r="G96" s="43">
        <f t="shared" si="20"/>
        <v>0.55000000000000004</v>
      </c>
      <c r="H96" s="43">
        <f t="shared" si="20"/>
        <v>0.55000000000000004</v>
      </c>
      <c r="I96" s="43">
        <f t="shared" si="20"/>
        <v>0.55000000000000004</v>
      </c>
      <c r="J96" s="43">
        <f t="shared" si="20"/>
        <v>0.55000000000000004</v>
      </c>
      <c r="K96" s="43">
        <f t="shared" si="20"/>
        <v>0.55000000000000004</v>
      </c>
      <c r="L96" s="43">
        <f t="shared" si="20"/>
        <v>0.55000000000000004</v>
      </c>
      <c r="M96" s="43">
        <f t="shared" si="20"/>
        <v>0.55000000000000004</v>
      </c>
      <c r="N96" s="43">
        <f t="shared" si="20"/>
        <v>0.55000000000000004</v>
      </c>
      <c r="O96" s="43">
        <f t="shared" si="20"/>
        <v>0.55000000000000004</v>
      </c>
      <c r="P96" s="43">
        <f t="shared" si="20"/>
        <v>0.55000000000000004</v>
      </c>
      <c r="Q96" s="43">
        <f t="shared" si="20"/>
        <v>0.55000000000000004</v>
      </c>
      <c r="R96" s="43">
        <f t="shared" si="20"/>
        <v>0.55000000000000004</v>
      </c>
      <c r="S96" s="43">
        <f t="shared" si="20"/>
        <v>0.55000000000000004</v>
      </c>
      <c r="T96" s="43">
        <f t="shared" si="20"/>
        <v>0.55000000000000004</v>
      </c>
      <c r="U96" s="43">
        <f t="shared" si="20"/>
        <v>0.55000000000000004</v>
      </c>
      <c r="V96" s="43">
        <f t="shared" si="20"/>
        <v>0.55000000000000004</v>
      </c>
      <c r="W96" s="43">
        <f t="shared" si="20"/>
        <v>0.55000000000000004</v>
      </c>
      <c r="X96" s="43">
        <f t="shared" si="20"/>
        <v>0.55000000000000004</v>
      </c>
      <c r="Y96" s="43">
        <f t="shared" si="20"/>
        <v>0.55000000000000004</v>
      </c>
      <c r="Z96" s="43">
        <f t="shared" si="20"/>
        <v>0.55000000000000004</v>
      </c>
      <c r="AA96" s="43">
        <f t="shared" si="20"/>
        <v>0.55000000000000004</v>
      </c>
      <c r="AB96" s="43">
        <f t="shared" si="20"/>
        <v>0.55000000000000004</v>
      </c>
      <c r="AC96" s="5">
        <f t="shared" si="15"/>
        <v>0.55000000000000016</v>
      </c>
      <c r="AD96" s="98"/>
      <c r="AJ96"/>
      <c r="AK96"/>
    </row>
    <row r="97" spans="1:37">
      <c r="A97" s="5" t="s">
        <v>4</v>
      </c>
      <c r="B97" s="5" t="s">
        <v>17</v>
      </c>
      <c r="C97" s="5" t="s">
        <v>1201</v>
      </c>
      <c r="D97" s="69">
        <f>VLOOKUP(C97,days!A$2:F$13,5,0)</f>
        <v>5</v>
      </c>
      <c r="E97" s="43">
        <f>VLOOKUP($A96,hydro_!$A$2:$C$16,3,0)*VLOOKUP($D96,hydro_!F$2:H$13,3,0)</f>
        <v>0</v>
      </c>
      <c r="F97" s="43">
        <f t="shared" ref="F97:AB97" si="21">E97</f>
        <v>0</v>
      </c>
      <c r="G97" s="43">
        <f t="shared" si="21"/>
        <v>0</v>
      </c>
      <c r="H97" s="43">
        <f t="shared" si="21"/>
        <v>0</v>
      </c>
      <c r="I97" s="43">
        <f t="shared" si="21"/>
        <v>0</v>
      </c>
      <c r="J97" s="43">
        <f t="shared" si="21"/>
        <v>0</v>
      </c>
      <c r="K97" s="43">
        <f t="shared" si="21"/>
        <v>0</v>
      </c>
      <c r="L97" s="43">
        <f t="shared" si="21"/>
        <v>0</v>
      </c>
      <c r="M97" s="43">
        <f t="shared" si="21"/>
        <v>0</v>
      </c>
      <c r="N97" s="43">
        <f t="shared" si="21"/>
        <v>0</v>
      </c>
      <c r="O97" s="43">
        <f t="shared" si="21"/>
        <v>0</v>
      </c>
      <c r="P97" s="43">
        <f t="shared" si="21"/>
        <v>0</v>
      </c>
      <c r="Q97" s="43">
        <f t="shared" si="21"/>
        <v>0</v>
      </c>
      <c r="R97" s="43">
        <f t="shared" si="21"/>
        <v>0</v>
      </c>
      <c r="S97" s="43">
        <f t="shared" si="21"/>
        <v>0</v>
      </c>
      <c r="T97" s="43">
        <f t="shared" si="21"/>
        <v>0</v>
      </c>
      <c r="U97" s="43">
        <f t="shared" si="21"/>
        <v>0</v>
      </c>
      <c r="V97" s="43">
        <f t="shared" si="21"/>
        <v>0</v>
      </c>
      <c r="W97" s="43">
        <f t="shared" si="21"/>
        <v>0</v>
      </c>
      <c r="X97" s="43">
        <f t="shared" si="21"/>
        <v>0</v>
      </c>
      <c r="Y97" s="43">
        <f t="shared" si="21"/>
        <v>0</v>
      </c>
      <c r="Z97" s="43">
        <f t="shared" si="21"/>
        <v>0</v>
      </c>
      <c r="AA97" s="43">
        <f t="shared" si="21"/>
        <v>0</v>
      </c>
      <c r="AB97" s="43">
        <f t="shared" si="21"/>
        <v>0</v>
      </c>
      <c r="AC97" s="5">
        <f t="shared" si="15"/>
        <v>0</v>
      </c>
      <c r="AD97" s="98"/>
      <c r="AJ97"/>
      <c r="AK97"/>
    </row>
    <row r="98" spans="1:37">
      <c r="A98" s="5" t="s">
        <v>4</v>
      </c>
      <c r="B98" s="5" t="s">
        <v>18</v>
      </c>
      <c r="C98" s="5" t="s">
        <v>1201</v>
      </c>
      <c r="D98" s="69">
        <f>VLOOKUP(C98,days!A$2:F$13,5,0)</f>
        <v>5</v>
      </c>
      <c r="E98" s="67">
        <f>VLOOKUP($A98,wind_!$A$2:$B$16,2,0)*VLOOKUP($D98,wind_!$E$2:$AC$13,MID(E$1,2,LEN(E$1)-1)+2,0)</f>
        <v>0.39874476987796165</v>
      </c>
      <c r="F98" s="67">
        <f>VLOOKUP($A98,wind_!$A$2:$B$16,2,0)*VLOOKUP($D98,wind_!$E$2:$AC$13,MID(F$1,2,LEN(F$1)-1)+2,0)</f>
        <v>0.38754933804915392</v>
      </c>
      <c r="G98" s="67">
        <f>VLOOKUP($A98,wind_!$A$2:$B$16,2,0)*VLOOKUP($D98,wind_!$E$2:$AC$13,MID(G$1,2,LEN(G$1)-1)+2,0)</f>
        <v>0.38465087652838492</v>
      </c>
      <c r="H98" s="67">
        <f>VLOOKUP($A98,wind_!$A$2:$B$16,2,0)*VLOOKUP($D98,wind_!$E$2:$AC$13,MID(H$1,2,LEN(H$1)-1)+2,0)</f>
        <v>0.38657134480040833</v>
      </c>
      <c r="I98" s="67">
        <f>VLOOKUP($A98,wind_!$A$2:$B$16,2,0)*VLOOKUP($D98,wind_!$E$2:$AC$13,MID(I$1,2,LEN(I$1)-1)+2,0)</f>
        <v>0.38731822989006576</v>
      </c>
      <c r="J98" s="67">
        <f>VLOOKUP($A98,wind_!$A$2:$B$16,2,0)*VLOOKUP($D98,wind_!$E$2:$AC$13,MID(J$1,2,LEN(J$1)-1)+2,0)</f>
        <v>0.39120998146588626</v>
      </c>
      <c r="K98" s="67">
        <f>VLOOKUP($A98,wind_!$A$2:$B$16,2,0)*VLOOKUP($D98,wind_!$E$2:$AC$13,MID(K$1,2,LEN(K$1)-1)+2,0)</f>
        <v>0.39593569225956687</v>
      </c>
      <c r="L98" s="67">
        <f>VLOOKUP($A98,wind_!$A$2:$B$16,2,0)*VLOOKUP($D98,wind_!$E$2:$AC$13,MID(L$1,2,LEN(L$1)-1)+2,0)</f>
        <v>0.38456009804537916</v>
      </c>
      <c r="M98" s="67">
        <f>VLOOKUP($A98,wind_!$A$2:$B$16,2,0)*VLOOKUP($D98,wind_!$E$2:$AC$13,MID(M$1,2,LEN(M$1)-1)+2,0)</f>
        <v>0.37709246740685742</v>
      </c>
      <c r="N98" s="67">
        <f>VLOOKUP($A98,wind_!$A$2:$B$16,2,0)*VLOOKUP($D98,wind_!$E$2:$AC$13,MID(N$1,2,LEN(N$1)-1)+2,0)</f>
        <v>0.37061995721046642</v>
      </c>
      <c r="O98" s="67">
        <f>VLOOKUP($A98,wind_!$A$2:$B$16,2,0)*VLOOKUP($D98,wind_!$E$2:$AC$13,MID(O$1,2,LEN(O$1)-1)+2,0)</f>
        <v>0.37328931528180548</v>
      </c>
      <c r="P98" s="67">
        <f>VLOOKUP($A98,wind_!$A$2:$B$16,2,0)*VLOOKUP($D98,wind_!$E$2:$AC$13,MID(P$1,2,LEN(P$1)-1)+2,0)</f>
        <v>0.38540656490828118</v>
      </c>
      <c r="Q98" s="67">
        <f>VLOOKUP($A98,wind_!$A$2:$B$16,2,0)*VLOOKUP($D98,wind_!$E$2:$AC$13,MID(Q$1,2,LEN(Q$1)-1)+2,0)</f>
        <v>0.39942271038763094</v>
      </c>
      <c r="R98" s="67">
        <f>VLOOKUP($A98,wind_!$A$2:$B$16,2,0)*VLOOKUP($D98,wind_!$E$2:$AC$13,MID(R$1,2,LEN(R$1)-1)+2,0)</f>
        <v>0.42342505554602028</v>
      </c>
      <c r="S98" s="67">
        <f>VLOOKUP($A98,wind_!$A$2:$B$16,2,0)*VLOOKUP($D98,wind_!$E$2:$AC$13,MID(S$1,2,LEN(S$1)-1)+2,0)</f>
        <v>0.44639371139167849</v>
      </c>
      <c r="T98" s="67">
        <f>VLOOKUP($A98,wind_!$A$2:$B$16,2,0)*VLOOKUP($D98,wind_!$E$2:$AC$13,MID(T$1,2,LEN(T$1)-1)+2,0)</f>
        <v>0.47459309054233434</v>
      </c>
      <c r="U98" s="67">
        <f>VLOOKUP($A98,wind_!$A$2:$B$16,2,0)*VLOOKUP($D98,wind_!$E$2:$AC$13,MID(U$1,2,LEN(U$1)-1)+2,0)</f>
        <v>0.49990438036567075</v>
      </c>
      <c r="V98" s="67">
        <f>VLOOKUP($A98,wind_!$A$2:$B$16,2,0)*VLOOKUP($D98,wind_!$E$2:$AC$13,MID(V$1,2,LEN(V$1)-1)+2,0)</f>
        <v>0.51013410868755116</v>
      </c>
      <c r="W98" s="67">
        <f>VLOOKUP($A98,wind_!$A$2:$B$16,2,0)*VLOOKUP($D98,wind_!$E$2:$AC$13,MID(W$1,2,LEN(W$1)-1)+2,0)</f>
        <v>0.50000766649371886</v>
      </c>
      <c r="X98" s="67">
        <f>VLOOKUP($A98,wind_!$A$2:$B$16,2,0)*VLOOKUP($D98,wind_!$E$2:$AC$13,MID(X$1,2,LEN(X$1)-1)+2,0)</f>
        <v>0.48564017385642644</v>
      </c>
      <c r="Y98" s="67">
        <f>VLOOKUP($A98,wind_!$A$2:$B$16,2,0)*VLOOKUP($D98,wind_!$E$2:$AC$13,MID(Y$1,2,LEN(Y$1)-1)+2,0)</f>
        <v>0.48275517875488383</v>
      </c>
      <c r="Z98" s="67">
        <f>VLOOKUP($A98,wind_!$A$2:$B$16,2,0)*VLOOKUP($D98,wind_!$E$2:$AC$13,MID(Z$1,2,LEN(Z$1)-1)+2,0)</f>
        <v>0.47074875470799749</v>
      </c>
      <c r="AA98" s="67">
        <f>VLOOKUP($A98,wind_!$A$2:$B$16,2,0)*VLOOKUP($D98,wind_!$E$2:$AC$13,MID(AA$1,2,LEN(AA$1)-1)+2,0)</f>
        <v>0.44452475544174491</v>
      </c>
      <c r="AB98" s="67">
        <f>VLOOKUP($A98,wind_!$A$2:$B$16,2,0)*VLOOKUP($D98,wind_!$E$2:$AC$13,MID(AB$1,2,LEN(AB$1)-1)+2,0)</f>
        <v>0.42200393430149707</v>
      </c>
      <c r="AC98" s="5">
        <f t="shared" si="15"/>
        <v>0.42427092317505716</v>
      </c>
      <c r="AD98" s="98"/>
      <c r="AJ98"/>
      <c r="AK98"/>
    </row>
    <row r="99" spans="1:37">
      <c r="A99" s="5" t="s">
        <v>4</v>
      </c>
      <c r="B99" s="5" t="s">
        <v>19</v>
      </c>
      <c r="C99" s="5" t="s">
        <v>1201</v>
      </c>
      <c r="D99" s="69">
        <f>VLOOKUP(C99,days!A$2:F$13,5,0)</f>
        <v>5</v>
      </c>
      <c r="E99" s="68">
        <f>VLOOKUP($A99,solar_!$A$2:$B$16,2,0)*VLOOKUP($D99,solar_!$E$2:$AC$13,MID(E$1,2,LEN(E$1)-1)+2,0)</f>
        <v>0</v>
      </c>
      <c r="F99" s="68">
        <f>VLOOKUP($A99,solar_!$A$2:$B$16,2,0)*VLOOKUP($D99,solar_!$E$2:$AC$13,MID(F$1,2,LEN(F$1)-1)+2,0)</f>
        <v>0</v>
      </c>
      <c r="G99" s="68">
        <f>VLOOKUP($A99,solar_!$A$2:$B$16,2,0)*VLOOKUP($D99,solar_!$E$2:$AC$13,MID(G$1,2,LEN(G$1)-1)+2,0)</f>
        <v>0</v>
      </c>
      <c r="H99" s="68">
        <f>VLOOKUP($A99,solar_!$A$2:$B$16,2,0)*VLOOKUP($D99,solar_!$E$2:$AC$13,MID(H$1,2,LEN(H$1)-1)+2,0)</f>
        <v>0</v>
      </c>
      <c r="I99" s="68">
        <f>VLOOKUP($A99,solar_!$A$2:$B$16,2,0)*VLOOKUP($D99,solar_!$E$2:$AC$13,MID(I$1,2,LEN(I$1)-1)+2,0)</f>
        <v>0</v>
      </c>
      <c r="J99" s="68">
        <f>VLOOKUP($A99,solar_!$A$2:$B$16,2,0)*VLOOKUP($D99,solar_!$E$2:$AC$13,MID(J$1,2,LEN(J$1)-1)+2,0)</f>
        <v>6.7871746402504715E-3</v>
      </c>
      <c r="K99" s="68">
        <f>VLOOKUP($A99,solar_!$A$2:$B$16,2,0)*VLOOKUP($D99,solar_!$E$2:$AC$13,MID(K$1,2,LEN(K$1)-1)+2,0)</f>
        <v>9.9438187878435003E-2</v>
      </c>
      <c r="L99" s="68">
        <f>VLOOKUP($A99,solar_!$A$2:$B$16,2,0)*VLOOKUP($D99,solar_!$E$2:$AC$13,MID(L$1,2,LEN(L$1)-1)+2,0)</f>
        <v>0.31726011749952471</v>
      </c>
      <c r="M99" s="68">
        <f>VLOOKUP($A99,solar_!$A$2:$B$16,2,0)*VLOOKUP($D99,solar_!$E$2:$AC$13,MID(M$1,2,LEN(M$1)-1)+2,0)</f>
        <v>0.4558475418922272</v>
      </c>
      <c r="N99" s="68">
        <f>VLOOKUP($A99,solar_!$A$2:$B$16,2,0)*VLOOKUP($D99,solar_!$E$2:$AC$13,MID(N$1,2,LEN(N$1)-1)+2,0)</f>
        <v>0.49431368265987202</v>
      </c>
      <c r="O99" s="68">
        <f>VLOOKUP($A99,solar_!$A$2:$B$16,2,0)*VLOOKUP($D99,solar_!$E$2:$AC$13,MID(O$1,2,LEN(O$1)-1)+2,0)</f>
        <v>0.53087150573242203</v>
      </c>
      <c r="P99" s="68">
        <f>VLOOKUP($A99,solar_!$A$2:$B$16,2,0)*VLOOKUP($D99,solar_!$E$2:$AC$13,MID(P$1,2,LEN(P$1)-1)+2,0)</f>
        <v>0.53783436941956875</v>
      </c>
      <c r="Q99" s="68">
        <f>VLOOKUP($A99,solar_!$A$2:$B$16,2,0)*VLOOKUP($D99,solar_!$E$2:$AC$13,MID(Q$1,2,LEN(Q$1)-1)+2,0)</f>
        <v>0.532381176613965</v>
      </c>
      <c r="R99" s="68">
        <f>VLOOKUP($A99,solar_!$A$2:$B$16,2,0)*VLOOKUP($D99,solar_!$E$2:$AC$13,MID(R$1,2,LEN(R$1)-1)+2,0)</f>
        <v>0.53038696649594264</v>
      </c>
      <c r="S99" s="68">
        <f>VLOOKUP($A99,solar_!$A$2:$B$16,2,0)*VLOOKUP($D99,solar_!$E$2:$AC$13,MID(S$1,2,LEN(S$1)-1)+2,0)</f>
        <v>0.51102979829328077</v>
      </c>
      <c r="T99" s="68">
        <f>VLOOKUP($A99,solar_!$A$2:$B$16,2,0)*VLOOKUP($D99,solar_!$E$2:$AC$13,MID(T$1,2,LEN(T$1)-1)+2,0)</f>
        <v>0.46426541764632673</v>
      </c>
      <c r="U99" s="68">
        <f>VLOOKUP($A99,solar_!$A$2:$B$16,2,0)*VLOOKUP($D99,solar_!$E$2:$AC$13,MID(U$1,2,LEN(U$1)-1)+2,0)</f>
        <v>0.39331604533660697</v>
      </c>
      <c r="V99" s="68">
        <f>VLOOKUP($A99,solar_!$A$2:$B$16,2,0)*VLOOKUP($D99,solar_!$E$2:$AC$13,MID(V$1,2,LEN(V$1)-1)+2,0)</f>
        <v>0.29363398432879001</v>
      </c>
      <c r="W99" s="68">
        <f>VLOOKUP($A99,solar_!$A$2:$B$16,2,0)*VLOOKUP($D99,solar_!$E$2:$AC$13,MID(W$1,2,LEN(W$1)-1)+2,0)</f>
        <v>0.11867181600526361</v>
      </c>
      <c r="X99" s="68">
        <f>VLOOKUP($A99,solar_!$A$2:$B$16,2,0)*VLOOKUP($D99,solar_!$E$2:$AC$13,MID(X$1,2,LEN(X$1)-1)+2,0)</f>
        <v>1.2391236928982224E-2</v>
      </c>
      <c r="Y99" s="68">
        <f>VLOOKUP($A99,solar_!$A$2:$B$16,2,0)*VLOOKUP($D99,solar_!$E$2:$AC$13,MID(Y$1,2,LEN(Y$1)-1)+2,0)</f>
        <v>0</v>
      </c>
      <c r="Z99" s="68">
        <f>VLOOKUP($A99,solar_!$A$2:$B$16,2,0)*VLOOKUP($D99,solar_!$E$2:$AC$13,MID(Z$1,2,LEN(Z$1)-1)+2,0)</f>
        <v>0</v>
      </c>
      <c r="AA99" s="68">
        <f>VLOOKUP($A99,solar_!$A$2:$B$16,2,0)*VLOOKUP($D99,solar_!$E$2:$AC$13,MID(AA$1,2,LEN(AA$1)-1)+2,0)</f>
        <v>0</v>
      </c>
      <c r="AB99" s="68">
        <f>VLOOKUP($A99,solar_!$A$2:$B$16,2,0)*VLOOKUP($D99,solar_!$E$2:$AC$13,MID(AB$1,2,LEN(AB$1)-1)+2,0)</f>
        <v>0</v>
      </c>
      <c r="AC99" s="5">
        <f t="shared" si="15"/>
        <v>0.22076787589047742</v>
      </c>
      <c r="AD99" s="98"/>
      <c r="AJ99"/>
      <c r="AK99"/>
    </row>
    <row r="100" spans="1:37">
      <c r="A100" s="5" t="s">
        <v>4</v>
      </c>
      <c r="B100" s="5" t="s">
        <v>20</v>
      </c>
      <c r="C100" s="5" t="s">
        <v>1201</v>
      </c>
      <c r="D100" s="69">
        <f>VLOOKUP(C100,days!A$2:F$13,5,0)</f>
        <v>5</v>
      </c>
      <c r="E100" s="9">
        <v>0</v>
      </c>
      <c r="F100" s="9">
        <v>0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  <c r="V100" s="9">
        <v>0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9">
        <v>0</v>
      </c>
      <c r="AC100" s="5">
        <f t="shared" si="15"/>
        <v>0</v>
      </c>
      <c r="AD100" s="98"/>
      <c r="AJ100"/>
      <c r="AK100"/>
    </row>
    <row r="101" spans="1:37">
      <c r="A101" s="5" t="s">
        <v>4</v>
      </c>
      <c r="B101" s="5" t="s">
        <v>21</v>
      </c>
      <c r="C101" s="5" t="s">
        <v>1201</v>
      </c>
      <c r="D101" s="69">
        <f>VLOOKUP(C101,days!A$2:F$13,5,0)</f>
        <v>5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5">
        <f t="shared" si="15"/>
        <v>0</v>
      </c>
      <c r="AD101" s="98"/>
      <c r="AJ101"/>
      <c r="AK101"/>
    </row>
    <row r="102" spans="1:37">
      <c r="A102" s="5" t="s">
        <v>4</v>
      </c>
      <c r="B102" s="5" t="s">
        <v>12</v>
      </c>
      <c r="C102" s="5" t="s">
        <v>1202</v>
      </c>
      <c r="D102" s="69">
        <f>VLOOKUP(C102,days!A$2:F$13,5,0)</f>
        <v>6</v>
      </c>
      <c r="E102" s="53">
        <v>0.8</v>
      </c>
      <c r="F102" s="53">
        <v>0.8</v>
      </c>
      <c r="G102" s="53">
        <v>0.8</v>
      </c>
      <c r="H102" s="53">
        <v>0.8</v>
      </c>
      <c r="I102" s="53">
        <v>0.8</v>
      </c>
      <c r="J102" s="53">
        <v>0.8</v>
      </c>
      <c r="K102" s="53">
        <v>0.8</v>
      </c>
      <c r="L102" s="53">
        <v>0.8</v>
      </c>
      <c r="M102" s="53">
        <v>0.8</v>
      </c>
      <c r="N102" s="53">
        <v>0.8</v>
      </c>
      <c r="O102" s="53">
        <v>0.8</v>
      </c>
      <c r="P102" s="53">
        <v>0.8</v>
      </c>
      <c r="Q102" s="53">
        <v>0.8</v>
      </c>
      <c r="R102" s="53">
        <v>0.8</v>
      </c>
      <c r="S102" s="53">
        <v>0.8</v>
      </c>
      <c r="T102" s="53">
        <v>0.8</v>
      </c>
      <c r="U102" s="53">
        <v>0.8</v>
      </c>
      <c r="V102" s="53">
        <v>0.8</v>
      </c>
      <c r="W102" s="53">
        <v>0.8</v>
      </c>
      <c r="X102" s="53">
        <v>0.8</v>
      </c>
      <c r="Y102" s="53">
        <v>0.8</v>
      </c>
      <c r="Z102" s="53">
        <v>0.8</v>
      </c>
      <c r="AA102" s="53">
        <v>0.8</v>
      </c>
      <c r="AB102" s="53">
        <v>0.8</v>
      </c>
      <c r="AC102" s="5">
        <f t="shared" si="15"/>
        <v>0.80000000000000027</v>
      </c>
      <c r="AD102" s="98"/>
      <c r="AJ102"/>
      <c r="AK102"/>
    </row>
    <row r="103" spans="1:37">
      <c r="A103" s="5" t="s">
        <v>4</v>
      </c>
      <c r="B103" s="5" t="s">
        <v>13</v>
      </c>
      <c r="C103" s="5" t="s">
        <v>1202</v>
      </c>
      <c r="D103" s="69">
        <f>VLOOKUP(C103,days!A$2:F$13,5,0)</f>
        <v>6</v>
      </c>
      <c r="E103" s="53">
        <v>0.85</v>
      </c>
      <c r="F103" s="53">
        <v>0.85</v>
      </c>
      <c r="G103" s="53">
        <v>0.85</v>
      </c>
      <c r="H103" s="53">
        <v>0.85</v>
      </c>
      <c r="I103" s="53">
        <v>0.85</v>
      </c>
      <c r="J103" s="53">
        <v>0.85</v>
      </c>
      <c r="K103" s="53">
        <v>0.85</v>
      </c>
      <c r="L103" s="53">
        <v>0.85</v>
      </c>
      <c r="M103" s="53">
        <v>0.85</v>
      </c>
      <c r="N103" s="53">
        <v>0.85</v>
      </c>
      <c r="O103" s="53">
        <v>0.85</v>
      </c>
      <c r="P103" s="53">
        <v>0.85</v>
      </c>
      <c r="Q103" s="53">
        <v>0.85</v>
      </c>
      <c r="R103" s="53">
        <v>0.85</v>
      </c>
      <c r="S103" s="53">
        <v>0.85</v>
      </c>
      <c r="T103" s="53">
        <v>0.85</v>
      </c>
      <c r="U103" s="53">
        <v>0.85</v>
      </c>
      <c r="V103" s="53">
        <v>0.85</v>
      </c>
      <c r="W103" s="53">
        <v>0.85</v>
      </c>
      <c r="X103" s="53">
        <v>0.85</v>
      </c>
      <c r="Y103" s="53">
        <v>0.85</v>
      </c>
      <c r="Z103" s="53">
        <v>0.85</v>
      </c>
      <c r="AA103" s="53">
        <v>0.85</v>
      </c>
      <c r="AB103" s="53">
        <v>0.85</v>
      </c>
      <c r="AC103" s="5">
        <f t="shared" si="15"/>
        <v>0.85000000000000009</v>
      </c>
      <c r="AD103" s="98"/>
      <c r="AJ103"/>
      <c r="AK103"/>
    </row>
    <row r="104" spans="1:37">
      <c r="A104" s="5" t="s">
        <v>4</v>
      </c>
      <c r="B104" s="5" t="s">
        <v>14</v>
      </c>
      <c r="C104" s="5" t="s">
        <v>1202</v>
      </c>
      <c r="D104" s="69">
        <f>VLOOKUP(C104,days!A$2:F$13,5,0)</f>
        <v>6</v>
      </c>
      <c r="E104" s="53">
        <v>0.83</v>
      </c>
      <c r="F104" s="53">
        <v>0.83</v>
      </c>
      <c r="G104" s="53">
        <v>0.83</v>
      </c>
      <c r="H104" s="53">
        <v>0.83</v>
      </c>
      <c r="I104" s="53">
        <v>0.83</v>
      </c>
      <c r="J104" s="53">
        <v>0.83</v>
      </c>
      <c r="K104" s="53">
        <v>0.83</v>
      </c>
      <c r="L104" s="53">
        <v>0.83</v>
      </c>
      <c r="M104" s="53">
        <v>0.83</v>
      </c>
      <c r="N104" s="53">
        <v>0.83</v>
      </c>
      <c r="O104" s="53">
        <v>0.83</v>
      </c>
      <c r="P104" s="53">
        <v>0.83</v>
      </c>
      <c r="Q104" s="53">
        <v>0.83</v>
      </c>
      <c r="R104" s="53">
        <v>0.83</v>
      </c>
      <c r="S104" s="53">
        <v>0.83</v>
      </c>
      <c r="T104" s="53">
        <v>0.83</v>
      </c>
      <c r="U104" s="53">
        <v>0.83</v>
      </c>
      <c r="V104" s="53">
        <v>0.83</v>
      </c>
      <c r="W104" s="53">
        <v>0.83</v>
      </c>
      <c r="X104" s="53">
        <v>0.83</v>
      </c>
      <c r="Y104" s="53">
        <v>0.83</v>
      </c>
      <c r="Z104" s="53">
        <v>0.83</v>
      </c>
      <c r="AA104" s="53">
        <v>0.83</v>
      </c>
      <c r="AB104" s="53">
        <v>0.83</v>
      </c>
      <c r="AC104" s="5">
        <f t="shared" si="15"/>
        <v>0.82999999999999963</v>
      </c>
      <c r="AD104" s="98"/>
      <c r="AJ104"/>
      <c r="AK104"/>
    </row>
    <row r="105" spans="1:37">
      <c r="A105" s="5" t="s">
        <v>4</v>
      </c>
      <c r="B105" s="5" t="s">
        <v>15</v>
      </c>
      <c r="C105" s="5" t="s">
        <v>1202</v>
      </c>
      <c r="D105" s="69">
        <f>VLOOKUP(C105,days!A$2:F$13,5,0)</f>
        <v>6</v>
      </c>
      <c r="E105" s="53">
        <v>0.9</v>
      </c>
      <c r="F105" s="53">
        <v>0.9</v>
      </c>
      <c r="G105" s="53">
        <v>0.9</v>
      </c>
      <c r="H105" s="53">
        <v>0.9</v>
      </c>
      <c r="I105" s="53">
        <v>0.9</v>
      </c>
      <c r="J105" s="53">
        <v>0.9</v>
      </c>
      <c r="K105" s="53">
        <v>0.9</v>
      </c>
      <c r="L105" s="53">
        <v>0.9</v>
      </c>
      <c r="M105" s="53">
        <v>0.9</v>
      </c>
      <c r="N105" s="53">
        <v>0.9</v>
      </c>
      <c r="O105" s="53">
        <v>0.9</v>
      </c>
      <c r="P105" s="53">
        <v>0.9</v>
      </c>
      <c r="Q105" s="53">
        <v>0.9</v>
      </c>
      <c r="R105" s="53">
        <v>0.9</v>
      </c>
      <c r="S105" s="53">
        <v>0.9</v>
      </c>
      <c r="T105" s="53">
        <v>0.9</v>
      </c>
      <c r="U105" s="53">
        <v>0.9</v>
      </c>
      <c r="V105" s="53">
        <v>0.9</v>
      </c>
      <c r="W105" s="53">
        <v>0.9</v>
      </c>
      <c r="X105" s="53">
        <v>0.9</v>
      </c>
      <c r="Y105" s="53">
        <v>0.9</v>
      </c>
      <c r="Z105" s="53">
        <v>0.9</v>
      </c>
      <c r="AA105" s="53">
        <v>0.9</v>
      </c>
      <c r="AB105" s="53">
        <v>0.9</v>
      </c>
      <c r="AC105" s="5">
        <f t="shared" si="15"/>
        <v>0.8999999999999998</v>
      </c>
      <c r="AD105" s="98"/>
      <c r="AJ105"/>
      <c r="AK105"/>
    </row>
    <row r="106" spans="1:37">
      <c r="A106" s="5" t="s">
        <v>4</v>
      </c>
      <c r="B106" s="5" t="s">
        <v>16</v>
      </c>
      <c r="C106" s="5" t="s">
        <v>1202</v>
      </c>
      <c r="D106" s="69">
        <f>VLOOKUP(C106,days!A$2:F$13,5,0)</f>
        <v>6</v>
      </c>
      <c r="E106" s="43">
        <f>VLOOKUP($A106,hydro_!$A$2:$B$16,2,0)*VLOOKUP($D106,hydro_!F$2:H$13,2,0)</f>
        <v>0.45</v>
      </c>
      <c r="F106" s="43">
        <f t="shared" ref="F106:AB106" si="22">E106</f>
        <v>0.45</v>
      </c>
      <c r="G106" s="43">
        <f t="shared" si="22"/>
        <v>0.45</v>
      </c>
      <c r="H106" s="43">
        <f t="shared" si="22"/>
        <v>0.45</v>
      </c>
      <c r="I106" s="43">
        <f t="shared" si="22"/>
        <v>0.45</v>
      </c>
      <c r="J106" s="43">
        <f t="shared" si="22"/>
        <v>0.45</v>
      </c>
      <c r="K106" s="43">
        <f t="shared" si="22"/>
        <v>0.45</v>
      </c>
      <c r="L106" s="43">
        <f t="shared" si="22"/>
        <v>0.45</v>
      </c>
      <c r="M106" s="43">
        <f t="shared" si="22"/>
        <v>0.45</v>
      </c>
      <c r="N106" s="43">
        <f t="shared" si="22"/>
        <v>0.45</v>
      </c>
      <c r="O106" s="43">
        <f t="shared" si="22"/>
        <v>0.45</v>
      </c>
      <c r="P106" s="43">
        <f t="shared" si="22"/>
        <v>0.45</v>
      </c>
      <c r="Q106" s="43">
        <f t="shared" si="22"/>
        <v>0.45</v>
      </c>
      <c r="R106" s="43">
        <f t="shared" si="22"/>
        <v>0.45</v>
      </c>
      <c r="S106" s="43">
        <f t="shared" si="22"/>
        <v>0.45</v>
      </c>
      <c r="T106" s="43">
        <f t="shared" si="22"/>
        <v>0.45</v>
      </c>
      <c r="U106" s="43">
        <f t="shared" si="22"/>
        <v>0.45</v>
      </c>
      <c r="V106" s="43">
        <f t="shared" si="22"/>
        <v>0.45</v>
      </c>
      <c r="W106" s="43">
        <f t="shared" si="22"/>
        <v>0.45</v>
      </c>
      <c r="X106" s="43">
        <f t="shared" si="22"/>
        <v>0.45</v>
      </c>
      <c r="Y106" s="43">
        <f t="shared" si="22"/>
        <v>0.45</v>
      </c>
      <c r="Z106" s="43">
        <f t="shared" si="22"/>
        <v>0.45</v>
      </c>
      <c r="AA106" s="43">
        <f t="shared" si="22"/>
        <v>0.45</v>
      </c>
      <c r="AB106" s="43">
        <f t="shared" si="22"/>
        <v>0.45</v>
      </c>
      <c r="AC106" s="5">
        <f t="shared" si="15"/>
        <v>0.4499999999999999</v>
      </c>
      <c r="AD106" s="98"/>
      <c r="AJ106"/>
      <c r="AK106"/>
    </row>
    <row r="107" spans="1:37">
      <c r="A107" s="5" t="s">
        <v>4</v>
      </c>
      <c r="B107" s="5" t="s">
        <v>17</v>
      </c>
      <c r="C107" s="5" t="s">
        <v>1202</v>
      </c>
      <c r="D107" s="69">
        <f>VLOOKUP(C107,days!A$2:F$13,5,0)</f>
        <v>6</v>
      </c>
      <c r="E107" s="43">
        <f>VLOOKUP($A106,hydro_!$A$2:$C$16,3,0)*VLOOKUP($D106,hydro_!F$2:H$13,3,0)</f>
        <v>0</v>
      </c>
      <c r="F107" s="43">
        <f t="shared" ref="F107:AB107" si="23">E107</f>
        <v>0</v>
      </c>
      <c r="G107" s="43">
        <f t="shared" si="23"/>
        <v>0</v>
      </c>
      <c r="H107" s="43">
        <f t="shared" si="23"/>
        <v>0</v>
      </c>
      <c r="I107" s="43">
        <f t="shared" si="23"/>
        <v>0</v>
      </c>
      <c r="J107" s="43">
        <f t="shared" si="23"/>
        <v>0</v>
      </c>
      <c r="K107" s="43">
        <f t="shared" si="23"/>
        <v>0</v>
      </c>
      <c r="L107" s="43">
        <f t="shared" si="23"/>
        <v>0</v>
      </c>
      <c r="M107" s="43">
        <f t="shared" si="23"/>
        <v>0</v>
      </c>
      <c r="N107" s="43">
        <f t="shared" si="23"/>
        <v>0</v>
      </c>
      <c r="O107" s="43">
        <f t="shared" si="23"/>
        <v>0</v>
      </c>
      <c r="P107" s="43">
        <f t="shared" si="23"/>
        <v>0</v>
      </c>
      <c r="Q107" s="43">
        <f t="shared" si="23"/>
        <v>0</v>
      </c>
      <c r="R107" s="43">
        <f t="shared" si="23"/>
        <v>0</v>
      </c>
      <c r="S107" s="43">
        <f t="shared" si="23"/>
        <v>0</v>
      </c>
      <c r="T107" s="43">
        <f t="shared" si="23"/>
        <v>0</v>
      </c>
      <c r="U107" s="43">
        <f t="shared" si="23"/>
        <v>0</v>
      </c>
      <c r="V107" s="43">
        <f t="shared" si="23"/>
        <v>0</v>
      </c>
      <c r="W107" s="43">
        <f t="shared" si="23"/>
        <v>0</v>
      </c>
      <c r="X107" s="43">
        <f t="shared" si="23"/>
        <v>0</v>
      </c>
      <c r="Y107" s="43">
        <f t="shared" si="23"/>
        <v>0</v>
      </c>
      <c r="Z107" s="43">
        <f t="shared" si="23"/>
        <v>0</v>
      </c>
      <c r="AA107" s="43">
        <f t="shared" si="23"/>
        <v>0</v>
      </c>
      <c r="AB107" s="43">
        <f t="shared" si="23"/>
        <v>0</v>
      </c>
      <c r="AC107" s="5">
        <f t="shared" si="15"/>
        <v>0</v>
      </c>
      <c r="AD107" s="98"/>
      <c r="AJ107"/>
      <c r="AK107"/>
    </row>
    <row r="108" spans="1:37">
      <c r="A108" s="5" t="s">
        <v>4</v>
      </c>
      <c r="B108" s="5" t="s">
        <v>18</v>
      </c>
      <c r="C108" s="5" t="s">
        <v>1202</v>
      </c>
      <c r="D108" s="69">
        <f>VLOOKUP(C108,days!A$2:F$13,5,0)</f>
        <v>6</v>
      </c>
      <c r="E108" s="67">
        <f>VLOOKUP($A108,wind_!$A$2:$B$16,2,0)*VLOOKUP($D108,wind_!$E$2:$AC$13,MID(E$1,2,LEN(E$1)-1)+2,0)</f>
        <v>0.41229329503918649</v>
      </c>
      <c r="F108" s="67">
        <f>VLOOKUP($A108,wind_!$A$2:$B$16,2,0)*VLOOKUP($D108,wind_!$E$2:$AC$13,MID(F$1,2,LEN(F$1)-1)+2,0)</f>
        <v>0.39196030942647858</v>
      </c>
      <c r="G108" s="67">
        <f>VLOOKUP($A108,wind_!$A$2:$B$16,2,0)*VLOOKUP($D108,wind_!$E$2:$AC$13,MID(G$1,2,LEN(G$1)-1)+2,0)</f>
        <v>0.37899036090490196</v>
      </c>
      <c r="H108" s="67">
        <f>VLOOKUP($A108,wind_!$A$2:$B$16,2,0)*VLOOKUP($D108,wind_!$E$2:$AC$13,MID(H$1,2,LEN(H$1)-1)+2,0)</f>
        <v>0.37529908029491338</v>
      </c>
      <c r="I108" s="67">
        <f>VLOOKUP($A108,wind_!$A$2:$B$16,2,0)*VLOOKUP($D108,wind_!$E$2:$AC$13,MID(I$1,2,LEN(I$1)-1)+2,0)</f>
        <v>0.37463430113995744</v>
      </c>
      <c r="J108" s="67">
        <f>VLOOKUP($A108,wind_!$A$2:$B$16,2,0)*VLOOKUP($D108,wind_!$E$2:$AC$13,MID(J$1,2,LEN(J$1)-1)+2,0)</f>
        <v>0.37616446115763519</v>
      </c>
      <c r="K108" s="67">
        <f>VLOOKUP($A108,wind_!$A$2:$B$16,2,0)*VLOOKUP($D108,wind_!$E$2:$AC$13,MID(K$1,2,LEN(K$1)-1)+2,0)</f>
        <v>0.37291609064020048</v>
      </c>
      <c r="L108" s="67">
        <f>VLOOKUP($A108,wind_!$A$2:$B$16,2,0)*VLOOKUP($D108,wind_!$E$2:$AC$13,MID(L$1,2,LEN(L$1)-1)+2,0)</f>
        <v>0.3457429920926689</v>
      </c>
      <c r="M108" s="67">
        <f>VLOOKUP($A108,wind_!$A$2:$B$16,2,0)*VLOOKUP($D108,wind_!$E$2:$AC$13,MID(M$1,2,LEN(M$1)-1)+2,0)</f>
        <v>0.32841676590292401</v>
      </c>
      <c r="N108" s="67">
        <f>VLOOKUP($A108,wind_!$A$2:$B$16,2,0)*VLOOKUP($D108,wind_!$E$2:$AC$13,MID(N$1,2,LEN(N$1)-1)+2,0)</f>
        <v>0.32047406265602568</v>
      </c>
      <c r="O108" s="67">
        <f>VLOOKUP($A108,wind_!$A$2:$B$16,2,0)*VLOOKUP($D108,wind_!$E$2:$AC$13,MID(O$1,2,LEN(O$1)-1)+2,0)</f>
        <v>0.32979034066402929</v>
      </c>
      <c r="P108" s="67">
        <f>VLOOKUP($A108,wind_!$A$2:$B$16,2,0)*VLOOKUP($D108,wind_!$E$2:$AC$13,MID(P$1,2,LEN(P$1)-1)+2,0)</f>
        <v>0.34424203110697077</v>
      </c>
      <c r="Q108" s="67">
        <f>VLOOKUP($A108,wind_!$A$2:$B$16,2,0)*VLOOKUP($D108,wind_!$E$2:$AC$13,MID(Q$1,2,LEN(Q$1)-1)+2,0)</f>
        <v>0.36353888689084191</v>
      </c>
      <c r="R108" s="67">
        <f>VLOOKUP($A108,wind_!$A$2:$B$16,2,0)*VLOOKUP($D108,wind_!$E$2:$AC$13,MID(R$1,2,LEN(R$1)-1)+2,0)</f>
        <v>0.38799434001265559</v>
      </c>
      <c r="S108" s="67">
        <f>VLOOKUP($A108,wind_!$A$2:$B$16,2,0)*VLOOKUP($D108,wind_!$E$2:$AC$13,MID(S$1,2,LEN(S$1)-1)+2,0)</f>
        <v>0.42289354600269763</v>
      </c>
      <c r="T108" s="67">
        <f>VLOOKUP($A108,wind_!$A$2:$B$16,2,0)*VLOOKUP($D108,wind_!$E$2:$AC$13,MID(T$1,2,LEN(T$1)-1)+2,0)</f>
        <v>0.45770345525165501</v>
      </c>
      <c r="U108" s="67">
        <f>VLOOKUP($A108,wind_!$A$2:$B$16,2,0)*VLOOKUP($D108,wind_!$E$2:$AC$13,MID(U$1,2,LEN(U$1)-1)+2,0)</f>
        <v>0.48553222459939038</v>
      </c>
      <c r="V108" s="67">
        <f>VLOOKUP($A108,wind_!$A$2:$B$16,2,0)*VLOOKUP($D108,wind_!$E$2:$AC$13,MID(V$1,2,LEN(V$1)-1)+2,0)</f>
        <v>0.50477608631925031</v>
      </c>
      <c r="W108" s="67">
        <f>VLOOKUP($A108,wind_!$A$2:$B$16,2,0)*VLOOKUP($D108,wind_!$E$2:$AC$13,MID(W$1,2,LEN(W$1)-1)+2,0)</f>
        <v>0.50825238360870695</v>
      </c>
      <c r="X108" s="67">
        <f>VLOOKUP($A108,wind_!$A$2:$B$16,2,0)*VLOOKUP($D108,wind_!$E$2:$AC$13,MID(X$1,2,LEN(X$1)-1)+2,0)</f>
        <v>0.49290123223885196</v>
      </c>
      <c r="Y108" s="67">
        <f>VLOOKUP($A108,wind_!$A$2:$B$16,2,0)*VLOOKUP($D108,wind_!$E$2:$AC$13,MID(Y$1,2,LEN(Y$1)-1)+2,0)</f>
        <v>0.49331128252526735</v>
      </c>
      <c r="Z108" s="67">
        <f>VLOOKUP($A108,wind_!$A$2:$B$16,2,0)*VLOOKUP($D108,wind_!$E$2:$AC$13,MID(Z$1,2,LEN(Z$1)-1)+2,0)</f>
        <v>0.484891719863558</v>
      </c>
      <c r="AA108" s="67">
        <f>VLOOKUP($A108,wind_!$A$2:$B$16,2,0)*VLOOKUP($D108,wind_!$E$2:$AC$13,MID(AA$1,2,LEN(AA$1)-1)+2,0)</f>
        <v>0.46068742199741564</v>
      </c>
      <c r="AB108" s="67">
        <f>VLOOKUP($A108,wind_!$A$2:$B$16,2,0)*VLOOKUP($D108,wind_!$E$2:$AC$13,MID(AB$1,2,LEN(AB$1)-1)+2,0)</f>
        <v>0.43078395247590062</v>
      </c>
      <c r="AC108" s="5">
        <f t="shared" si="15"/>
        <v>0.41017460928383676</v>
      </c>
      <c r="AD108" s="98"/>
      <c r="AJ108"/>
      <c r="AK108"/>
    </row>
    <row r="109" spans="1:37">
      <c r="A109" s="5" t="s">
        <v>4</v>
      </c>
      <c r="B109" s="5" t="s">
        <v>19</v>
      </c>
      <c r="C109" s="5" t="s">
        <v>1202</v>
      </c>
      <c r="D109" s="69">
        <f>VLOOKUP(C109,days!A$2:F$13,5,0)</f>
        <v>6</v>
      </c>
      <c r="E109" s="68">
        <f>VLOOKUP($A109,solar_!$A$2:$B$16,2,0)*VLOOKUP($D109,solar_!$E$2:$AC$13,MID(E$1,2,LEN(E$1)-1)+2,0)</f>
        <v>0</v>
      </c>
      <c r="F109" s="68">
        <f>VLOOKUP($A109,solar_!$A$2:$B$16,2,0)*VLOOKUP($D109,solar_!$E$2:$AC$13,MID(F$1,2,LEN(F$1)-1)+2,0)</f>
        <v>0</v>
      </c>
      <c r="G109" s="68">
        <f>VLOOKUP($A109,solar_!$A$2:$B$16,2,0)*VLOOKUP($D109,solar_!$E$2:$AC$13,MID(G$1,2,LEN(G$1)-1)+2,0)</f>
        <v>0</v>
      </c>
      <c r="H109" s="68">
        <f>VLOOKUP($A109,solar_!$A$2:$B$16,2,0)*VLOOKUP($D109,solar_!$E$2:$AC$13,MID(H$1,2,LEN(H$1)-1)+2,0)</f>
        <v>0</v>
      </c>
      <c r="I109" s="68">
        <f>VLOOKUP($A109,solar_!$A$2:$B$16,2,0)*VLOOKUP($D109,solar_!$E$2:$AC$13,MID(I$1,2,LEN(I$1)-1)+2,0)</f>
        <v>0</v>
      </c>
      <c r="J109" s="68">
        <f>VLOOKUP($A109,solar_!$A$2:$B$16,2,0)*VLOOKUP($D109,solar_!$E$2:$AC$13,MID(J$1,2,LEN(J$1)-1)+2,0)</f>
        <v>1.1091137981950929E-2</v>
      </c>
      <c r="K109" s="68">
        <f>VLOOKUP($A109,solar_!$A$2:$B$16,2,0)*VLOOKUP($D109,solar_!$E$2:$AC$13,MID(K$1,2,LEN(K$1)-1)+2,0)</f>
        <v>0.11597666236442625</v>
      </c>
      <c r="L109" s="68">
        <f>VLOOKUP($A109,solar_!$A$2:$B$16,2,0)*VLOOKUP($D109,solar_!$E$2:$AC$13,MID(L$1,2,LEN(L$1)-1)+2,0)</f>
        <v>0.32600803767743647</v>
      </c>
      <c r="M109" s="68">
        <f>VLOOKUP($A109,solar_!$A$2:$B$16,2,0)*VLOOKUP($D109,solar_!$E$2:$AC$13,MID(M$1,2,LEN(M$1)-1)+2,0)</f>
        <v>0.44827827212178595</v>
      </c>
      <c r="N109" s="68">
        <f>VLOOKUP($A109,solar_!$A$2:$B$16,2,0)*VLOOKUP($D109,solar_!$E$2:$AC$13,MID(N$1,2,LEN(N$1)-1)+2,0)</f>
        <v>0.51245232183013334</v>
      </c>
      <c r="O109" s="68">
        <f>VLOOKUP($A109,solar_!$A$2:$B$16,2,0)*VLOOKUP($D109,solar_!$E$2:$AC$13,MID(O$1,2,LEN(O$1)-1)+2,0)</f>
        <v>0.55204119926889572</v>
      </c>
      <c r="P109" s="68">
        <f>VLOOKUP($A109,solar_!$A$2:$B$16,2,0)*VLOOKUP($D109,solar_!$E$2:$AC$13,MID(P$1,2,LEN(P$1)-1)+2,0)</f>
        <v>0.55412813416166862</v>
      </c>
      <c r="Q109" s="68">
        <f>VLOOKUP($A109,solar_!$A$2:$B$16,2,0)*VLOOKUP($D109,solar_!$E$2:$AC$13,MID(Q$1,2,LEN(Q$1)-1)+2,0)</f>
        <v>0.55646716889316261</v>
      </c>
      <c r="R109" s="68">
        <f>VLOOKUP($A109,solar_!$A$2:$B$16,2,0)*VLOOKUP($D109,solar_!$E$2:$AC$13,MID(R$1,2,LEN(R$1)-1)+2,0)</f>
        <v>0.54359906169403394</v>
      </c>
      <c r="S109" s="68">
        <f>VLOOKUP($A109,solar_!$A$2:$B$16,2,0)*VLOOKUP($D109,solar_!$E$2:$AC$13,MID(S$1,2,LEN(S$1)-1)+2,0)</f>
        <v>0.51522374682704386</v>
      </c>
      <c r="T109" s="68">
        <f>VLOOKUP($A109,solar_!$A$2:$B$16,2,0)*VLOOKUP($D109,solar_!$E$2:$AC$13,MID(T$1,2,LEN(T$1)-1)+2,0)</f>
        <v>0.49344611341400912</v>
      </c>
      <c r="U109" s="68">
        <f>VLOOKUP($A109,solar_!$A$2:$B$16,2,0)*VLOOKUP($D109,solar_!$E$2:$AC$13,MID(U$1,2,LEN(U$1)-1)+2,0)</f>
        <v>0.4446629819567679</v>
      </c>
      <c r="V109" s="68">
        <f>VLOOKUP($A109,solar_!$A$2:$B$16,2,0)*VLOOKUP($D109,solar_!$E$2:$AC$13,MID(V$1,2,LEN(V$1)-1)+2,0)</f>
        <v>0.3636008923334067</v>
      </c>
      <c r="W109" s="68">
        <f>VLOOKUP($A109,solar_!$A$2:$B$16,2,0)*VLOOKUP($D109,solar_!$E$2:$AC$13,MID(W$1,2,LEN(W$1)-1)+2,0)</f>
        <v>0.18531973481681019</v>
      </c>
      <c r="X109" s="68">
        <f>VLOOKUP($A109,solar_!$A$2:$B$16,2,0)*VLOOKUP($D109,solar_!$E$2:$AC$13,MID(X$1,2,LEN(X$1)-1)+2,0)</f>
        <v>3.3458166316596712E-2</v>
      </c>
      <c r="Y109" s="68">
        <f>VLOOKUP($A109,solar_!$A$2:$B$16,2,0)*VLOOKUP($D109,solar_!$E$2:$AC$13,MID(Y$1,2,LEN(Y$1)-1)+2,0)</f>
        <v>1.8680613542071324E-2</v>
      </c>
      <c r="Z109" s="68">
        <f>VLOOKUP($A109,solar_!$A$2:$B$16,2,0)*VLOOKUP($D109,solar_!$E$2:$AC$13,MID(Z$1,2,LEN(Z$1)-1)+2,0)</f>
        <v>0</v>
      </c>
      <c r="AA109" s="68">
        <f>VLOOKUP($A109,solar_!$A$2:$B$16,2,0)*VLOOKUP($D109,solar_!$E$2:$AC$13,MID(AA$1,2,LEN(AA$1)-1)+2,0)</f>
        <v>0</v>
      </c>
      <c r="AB109" s="68">
        <f>VLOOKUP($A109,solar_!$A$2:$B$16,2,0)*VLOOKUP($D109,solar_!$E$2:$AC$13,MID(AB$1,2,LEN(AB$1)-1)+2,0)</f>
        <v>0</v>
      </c>
      <c r="AC109" s="5">
        <f t="shared" si="15"/>
        <v>0.23643476021667495</v>
      </c>
      <c r="AD109" s="98"/>
      <c r="AJ109"/>
      <c r="AK109"/>
    </row>
    <row r="110" spans="1:37">
      <c r="A110" s="5" t="s">
        <v>4</v>
      </c>
      <c r="B110" s="5" t="s">
        <v>20</v>
      </c>
      <c r="C110" s="5" t="s">
        <v>1202</v>
      </c>
      <c r="D110" s="69">
        <f>VLOOKUP(C110,days!A$2:F$13,5,0)</f>
        <v>6</v>
      </c>
      <c r="E110" s="9">
        <v>0</v>
      </c>
      <c r="F110" s="9">
        <v>0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  <c r="V110" s="9">
        <v>0</v>
      </c>
      <c r="W110" s="9">
        <v>0</v>
      </c>
      <c r="X110" s="9">
        <v>0</v>
      </c>
      <c r="Y110" s="9">
        <v>0</v>
      </c>
      <c r="Z110" s="9">
        <v>0</v>
      </c>
      <c r="AA110" s="9">
        <v>0</v>
      </c>
      <c r="AB110" s="9">
        <v>0</v>
      </c>
      <c r="AC110" s="5">
        <f t="shared" si="15"/>
        <v>0</v>
      </c>
      <c r="AD110" s="98"/>
      <c r="AJ110"/>
      <c r="AK110"/>
    </row>
    <row r="111" spans="1:37">
      <c r="A111" s="5" t="s">
        <v>4</v>
      </c>
      <c r="B111" s="5" t="s">
        <v>21</v>
      </c>
      <c r="C111" s="5" t="s">
        <v>1202</v>
      </c>
      <c r="D111" s="69">
        <f>VLOOKUP(C111,days!A$2:F$13,5,0)</f>
        <v>6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5">
        <f t="shared" si="15"/>
        <v>0</v>
      </c>
      <c r="AD111" s="98"/>
      <c r="AJ111"/>
      <c r="AK111"/>
    </row>
    <row r="112" spans="1:37">
      <c r="A112" s="5" t="s">
        <v>4</v>
      </c>
      <c r="B112" s="5" t="s">
        <v>12</v>
      </c>
      <c r="C112" s="5" t="s">
        <v>1203</v>
      </c>
      <c r="D112" s="69">
        <f>VLOOKUP(C112,days!A$2:F$13,5,0)</f>
        <v>6</v>
      </c>
      <c r="E112" s="53">
        <v>0.8</v>
      </c>
      <c r="F112" s="53">
        <v>0.8</v>
      </c>
      <c r="G112" s="53">
        <v>0.8</v>
      </c>
      <c r="H112" s="53">
        <v>0.8</v>
      </c>
      <c r="I112" s="53">
        <v>0.8</v>
      </c>
      <c r="J112" s="53">
        <v>0.8</v>
      </c>
      <c r="K112" s="53">
        <v>0.8</v>
      </c>
      <c r="L112" s="53">
        <v>0.8</v>
      </c>
      <c r="M112" s="53">
        <v>0.8</v>
      </c>
      <c r="N112" s="53">
        <v>0.8</v>
      </c>
      <c r="O112" s="53">
        <v>0.8</v>
      </c>
      <c r="P112" s="53">
        <v>0.8</v>
      </c>
      <c r="Q112" s="53">
        <v>0.8</v>
      </c>
      <c r="R112" s="53">
        <v>0.8</v>
      </c>
      <c r="S112" s="53">
        <v>0.8</v>
      </c>
      <c r="T112" s="53">
        <v>0.8</v>
      </c>
      <c r="U112" s="53">
        <v>0.8</v>
      </c>
      <c r="V112" s="53">
        <v>0.8</v>
      </c>
      <c r="W112" s="53">
        <v>0.8</v>
      </c>
      <c r="X112" s="53">
        <v>0.8</v>
      </c>
      <c r="Y112" s="53">
        <v>0.8</v>
      </c>
      <c r="Z112" s="53">
        <v>0.8</v>
      </c>
      <c r="AA112" s="53">
        <v>0.8</v>
      </c>
      <c r="AB112" s="53">
        <v>0.8</v>
      </c>
      <c r="AC112" s="5">
        <f t="shared" si="15"/>
        <v>0.80000000000000027</v>
      </c>
      <c r="AD112" s="98"/>
      <c r="AJ112"/>
      <c r="AK112"/>
    </row>
    <row r="113" spans="1:37">
      <c r="A113" s="5" t="s">
        <v>4</v>
      </c>
      <c r="B113" s="5" t="s">
        <v>13</v>
      </c>
      <c r="C113" s="5" t="s">
        <v>1203</v>
      </c>
      <c r="D113" s="69">
        <f>VLOOKUP(C113,days!A$2:F$13,5,0)</f>
        <v>6</v>
      </c>
      <c r="E113" s="53">
        <v>0.85</v>
      </c>
      <c r="F113" s="53">
        <v>0.85</v>
      </c>
      <c r="G113" s="53">
        <v>0.85</v>
      </c>
      <c r="H113" s="53">
        <v>0.85</v>
      </c>
      <c r="I113" s="53">
        <v>0.85</v>
      </c>
      <c r="J113" s="53">
        <v>0.85</v>
      </c>
      <c r="K113" s="53">
        <v>0.85</v>
      </c>
      <c r="L113" s="53">
        <v>0.85</v>
      </c>
      <c r="M113" s="53">
        <v>0.85</v>
      </c>
      <c r="N113" s="53">
        <v>0.85</v>
      </c>
      <c r="O113" s="53">
        <v>0.85</v>
      </c>
      <c r="P113" s="53">
        <v>0.85</v>
      </c>
      <c r="Q113" s="53">
        <v>0.85</v>
      </c>
      <c r="R113" s="53">
        <v>0.85</v>
      </c>
      <c r="S113" s="53">
        <v>0.85</v>
      </c>
      <c r="T113" s="53">
        <v>0.85</v>
      </c>
      <c r="U113" s="53">
        <v>0.85</v>
      </c>
      <c r="V113" s="53">
        <v>0.85</v>
      </c>
      <c r="W113" s="53">
        <v>0.85</v>
      </c>
      <c r="X113" s="53">
        <v>0.85</v>
      </c>
      <c r="Y113" s="53">
        <v>0.85</v>
      </c>
      <c r="Z113" s="53">
        <v>0.85</v>
      </c>
      <c r="AA113" s="53">
        <v>0.85</v>
      </c>
      <c r="AB113" s="53">
        <v>0.85</v>
      </c>
      <c r="AC113" s="5">
        <f t="shared" si="15"/>
        <v>0.85000000000000009</v>
      </c>
      <c r="AD113" s="98"/>
      <c r="AJ113"/>
      <c r="AK113"/>
    </row>
    <row r="114" spans="1:37">
      <c r="A114" s="5" t="s">
        <v>4</v>
      </c>
      <c r="B114" s="5" t="s">
        <v>14</v>
      </c>
      <c r="C114" s="5" t="s">
        <v>1203</v>
      </c>
      <c r="D114" s="69">
        <f>VLOOKUP(C114,days!A$2:F$13,5,0)</f>
        <v>6</v>
      </c>
      <c r="E114" s="53">
        <v>0.83</v>
      </c>
      <c r="F114" s="53">
        <v>0.83</v>
      </c>
      <c r="G114" s="53">
        <v>0.83</v>
      </c>
      <c r="H114" s="53">
        <v>0.83</v>
      </c>
      <c r="I114" s="53">
        <v>0.83</v>
      </c>
      <c r="J114" s="53">
        <v>0.83</v>
      </c>
      <c r="K114" s="53">
        <v>0.83</v>
      </c>
      <c r="L114" s="53">
        <v>0.83</v>
      </c>
      <c r="M114" s="53">
        <v>0.83</v>
      </c>
      <c r="N114" s="53">
        <v>0.83</v>
      </c>
      <c r="O114" s="53">
        <v>0.83</v>
      </c>
      <c r="P114" s="53">
        <v>0.83</v>
      </c>
      <c r="Q114" s="53">
        <v>0.83</v>
      </c>
      <c r="R114" s="53">
        <v>0.83</v>
      </c>
      <c r="S114" s="53">
        <v>0.83</v>
      </c>
      <c r="T114" s="53">
        <v>0.83</v>
      </c>
      <c r="U114" s="53">
        <v>0.83</v>
      </c>
      <c r="V114" s="53">
        <v>0.83</v>
      </c>
      <c r="W114" s="53">
        <v>0.83</v>
      </c>
      <c r="X114" s="53">
        <v>0.83</v>
      </c>
      <c r="Y114" s="53">
        <v>0.83</v>
      </c>
      <c r="Z114" s="53">
        <v>0.83</v>
      </c>
      <c r="AA114" s="53">
        <v>0.83</v>
      </c>
      <c r="AB114" s="53">
        <v>0.83</v>
      </c>
      <c r="AC114" s="5">
        <f t="shared" si="15"/>
        <v>0.82999999999999963</v>
      </c>
      <c r="AD114" s="98"/>
      <c r="AJ114"/>
      <c r="AK114"/>
    </row>
    <row r="115" spans="1:37">
      <c r="A115" s="5" t="s">
        <v>4</v>
      </c>
      <c r="B115" s="5" t="s">
        <v>15</v>
      </c>
      <c r="C115" s="5" t="s">
        <v>1203</v>
      </c>
      <c r="D115" s="69">
        <f>VLOOKUP(C115,days!A$2:F$13,5,0)</f>
        <v>6</v>
      </c>
      <c r="E115" s="53">
        <v>0.9</v>
      </c>
      <c r="F115" s="53">
        <v>0.9</v>
      </c>
      <c r="G115" s="53">
        <v>0.9</v>
      </c>
      <c r="H115" s="53">
        <v>0.9</v>
      </c>
      <c r="I115" s="53">
        <v>0.9</v>
      </c>
      <c r="J115" s="53">
        <v>0.9</v>
      </c>
      <c r="K115" s="53">
        <v>0.9</v>
      </c>
      <c r="L115" s="53">
        <v>0.9</v>
      </c>
      <c r="M115" s="53">
        <v>0.9</v>
      </c>
      <c r="N115" s="53">
        <v>0.9</v>
      </c>
      <c r="O115" s="53">
        <v>0.9</v>
      </c>
      <c r="P115" s="53">
        <v>0.9</v>
      </c>
      <c r="Q115" s="53">
        <v>0.9</v>
      </c>
      <c r="R115" s="53">
        <v>0.9</v>
      </c>
      <c r="S115" s="53">
        <v>0.9</v>
      </c>
      <c r="T115" s="53">
        <v>0.9</v>
      </c>
      <c r="U115" s="53">
        <v>0.9</v>
      </c>
      <c r="V115" s="53">
        <v>0.9</v>
      </c>
      <c r="W115" s="53">
        <v>0.9</v>
      </c>
      <c r="X115" s="53">
        <v>0.9</v>
      </c>
      <c r="Y115" s="53">
        <v>0.9</v>
      </c>
      <c r="Z115" s="53">
        <v>0.9</v>
      </c>
      <c r="AA115" s="53">
        <v>0.9</v>
      </c>
      <c r="AB115" s="53">
        <v>0.9</v>
      </c>
      <c r="AC115" s="5">
        <f t="shared" si="15"/>
        <v>0.8999999999999998</v>
      </c>
      <c r="AD115" s="98"/>
      <c r="AJ115"/>
      <c r="AK115"/>
    </row>
    <row r="116" spans="1:37">
      <c r="A116" s="5" t="s">
        <v>4</v>
      </c>
      <c r="B116" s="5" t="s">
        <v>16</v>
      </c>
      <c r="C116" s="5" t="s">
        <v>1203</v>
      </c>
      <c r="D116" s="69">
        <f>VLOOKUP(C116,days!A$2:F$13,5,0)</f>
        <v>6</v>
      </c>
      <c r="E116" s="43">
        <f>VLOOKUP($A116,hydro_!$A$2:$B$16,2,0)*VLOOKUP($D116,hydro_!F$2:H$13,2,0)</f>
        <v>0.45</v>
      </c>
      <c r="F116" s="43">
        <f t="shared" ref="F116:AB116" si="24">E116</f>
        <v>0.45</v>
      </c>
      <c r="G116" s="43">
        <f t="shared" si="24"/>
        <v>0.45</v>
      </c>
      <c r="H116" s="43">
        <f t="shared" si="24"/>
        <v>0.45</v>
      </c>
      <c r="I116" s="43">
        <f t="shared" si="24"/>
        <v>0.45</v>
      </c>
      <c r="J116" s="43">
        <f t="shared" si="24"/>
        <v>0.45</v>
      </c>
      <c r="K116" s="43">
        <f t="shared" si="24"/>
        <v>0.45</v>
      </c>
      <c r="L116" s="43">
        <f t="shared" si="24"/>
        <v>0.45</v>
      </c>
      <c r="M116" s="43">
        <f t="shared" si="24"/>
        <v>0.45</v>
      </c>
      <c r="N116" s="43">
        <f t="shared" si="24"/>
        <v>0.45</v>
      </c>
      <c r="O116" s="43">
        <f t="shared" si="24"/>
        <v>0.45</v>
      </c>
      <c r="P116" s="43">
        <f t="shared" si="24"/>
        <v>0.45</v>
      </c>
      <c r="Q116" s="43">
        <f t="shared" si="24"/>
        <v>0.45</v>
      </c>
      <c r="R116" s="43">
        <f t="shared" si="24"/>
        <v>0.45</v>
      </c>
      <c r="S116" s="43">
        <f t="shared" si="24"/>
        <v>0.45</v>
      </c>
      <c r="T116" s="43">
        <f t="shared" si="24"/>
        <v>0.45</v>
      </c>
      <c r="U116" s="43">
        <f t="shared" si="24"/>
        <v>0.45</v>
      </c>
      <c r="V116" s="43">
        <f t="shared" si="24"/>
        <v>0.45</v>
      </c>
      <c r="W116" s="43">
        <f t="shared" si="24"/>
        <v>0.45</v>
      </c>
      <c r="X116" s="43">
        <f t="shared" si="24"/>
        <v>0.45</v>
      </c>
      <c r="Y116" s="43">
        <f t="shared" si="24"/>
        <v>0.45</v>
      </c>
      <c r="Z116" s="43">
        <f t="shared" si="24"/>
        <v>0.45</v>
      </c>
      <c r="AA116" s="43">
        <f t="shared" si="24"/>
        <v>0.45</v>
      </c>
      <c r="AB116" s="43">
        <f t="shared" si="24"/>
        <v>0.45</v>
      </c>
      <c r="AC116" s="5">
        <f t="shared" si="15"/>
        <v>0.4499999999999999</v>
      </c>
      <c r="AD116" s="98"/>
      <c r="AJ116"/>
      <c r="AK116"/>
    </row>
    <row r="117" spans="1:37">
      <c r="A117" s="5" t="s">
        <v>4</v>
      </c>
      <c r="B117" s="5" t="s">
        <v>17</v>
      </c>
      <c r="C117" s="5" t="s">
        <v>1203</v>
      </c>
      <c r="D117" s="69">
        <f>VLOOKUP(C117,days!A$2:F$13,5,0)</f>
        <v>6</v>
      </c>
      <c r="E117" s="43">
        <f>VLOOKUP($A116,hydro_!$A$2:$C$16,3,0)*VLOOKUP($D116,hydro_!F$2:H$13,3,0)</f>
        <v>0</v>
      </c>
      <c r="F117" s="43">
        <f t="shared" ref="F117:AB117" si="25">E117</f>
        <v>0</v>
      </c>
      <c r="G117" s="43">
        <f t="shared" si="25"/>
        <v>0</v>
      </c>
      <c r="H117" s="43">
        <f t="shared" si="25"/>
        <v>0</v>
      </c>
      <c r="I117" s="43">
        <f t="shared" si="25"/>
        <v>0</v>
      </c>
      <c r="J117" s="43">
        <f t="shared" si="25"/>
        <v>0</v>
      </c>
      <c r="K117" s="43">
        <f t="shared" si="25"/>
        <v>0</v>
      </c>
      <c r="L117" s="43">
        <f t="shared" si="25"/>
        <v>0</v>
      </c>
      <c r="M117" s="43">
        <f t="shared" si="25"/>
        <v>0</v>
      </c>
      <c r="N117" s="43">
        <f t="shared" si="25"/>
        <v>0</v>
      </c>
      <c r="O117" s="43">
        <f t="shared" si="25"/>
        <v>0</v>
      </c>
      <c r="P117" s="43">
        <f t="shared" si="25"/>
        <v>0</v>
      </c>
      <c r="Q117" s="43">
        <f t="shared" si="25"/>
        <v>0</v>
      </c>
      <c r="R117" s="43">
        <f t="shared" si="25"/>
        <v>0</v>
      </c>
      <c r="S117" s="43">
        <f t="shared" si="25"/>
        <v>0</v>
      </c>
      <c r="T117" s="43">
        <f t="shared" si="25"/>
        <v>0</v>
      </c>
      <c r="U117" s="43">
        <f t="shared" si="25"/>
        <v>0</v>
      </c>
      <c r="V117" s="43">
        <f t="shared" si="25"/>
        <v>0</v>
      </c>
      <c r="W117" s="43">
        <f t="shared" si="25"/>
        <v>0</v>
      </c>
      <c r="X117" s="43">
        <f t="shared" si="25"/>
        <v>0</v>
      </c>
      <c r="Y117" s="43">
        <f t="shared" si="25"/>
        <v>0</v>
      </c>
      <c r="Z117" s="43">
        <f t="shared" si="25"/>
        <v>0</v>
      </c>
      <c r="AA117" s="43">
        <f t="shared" si="25"/>
        <v>0</v>
      </c>
      <c r="AB117" s="43">
        <f t="shared" si="25"/>
        <v>0</v>
      </c>
      <c r="AC117" s="5">
        <f t="shared" si="15"/>
        <v>0</v>
      </c>
      <c r="AD117" s="98"/>
      <c r="AJ117"/>
      <c r="AK117"/>
    </row>
    <row r="118" spans="1:37">
      <c r="A118" s="5" t="s">
        <v>4</v>
      </c>
      <c r="B118" s="5" t="s">
        <v>18</v>
      </c>
      <c r="C118" s="5" t="s">
        <v>1203</v>
      </c>
      <c r="D118" s="69">
        <f>VLOOKUP(C118,days!A$2:F$13,5,0)</f>
        <v>6</v>
      </c>
      <c r="E118" s="67">
        <f>VLOOKUP($A118,wind_!$A$2:$B$16,2,0)*VLOOKUP($D118,wind_!$E$2:$AC$13,MID(E$1,2,LEN(E$1)-1)+2,0)</f>
        <v>0.41229329503918649</v>
      </c>
      <c r="F118" s="67">
        <f>VLOOKUP($A118,wind_!$A$2:$B$16,2,0)*VLOOKUP($D118,wind_!$E$2:$AC$13,MID(F$1,2,LEN(F$1)-1)+2,0)</f>
        <v>0.39196030942647858</v>
      </c>
      <c r="G118" s="67">
        <f>VLOOKUP($A118,wind_!$A$2:$B$16,2,0)*VLOOKUP($D118,wind_!$E$2:$AC$13,MID(G$1,2,LEN(G$1)-1)+2,0)</f>
        <v>0.37899036090490196</v>
      </c>
      <c r="H118" s="67">
        <f>VLOOKUP($A118,wind_!$A$2:$B$16,2,0)*VLOOKUP($D118,wind_!$E$2:$AC$13,MID(H$1,2,LEN(H$1)-1)+2,0)</f>
        <v>0.37529908029491338</v>
      </c>
      <c r="I118" s="67">
        <f>VLOOKUP($A118,wind_!$A$2:$B$16,2,0)*VLOOKUP($D118,wind_!$E$2:$AC$13,MID(I$1,2,LEN(I$1)-1)+2,0)</f>
        <v>0.37463430113995744</v>
      </c>
      <c r="J118" s="67">
        <f>VLOOKUP($A118,wind_!$A$2:$B$16,2,0)*VLOOKUP($D118,wind_!$E$2:$AC$13,MID(J$1,2,LEN(J$1)-1)+2,0)</f>
        <v>0.37616446115763519</v>
      </c>
      <c r="K118" s="67">
        <f>VLOOKUP($A118,wind_!$A$2:$B$16,2,0)*VLOOKUP($D118,wind_!$E$2:$AC$13,MID(K$1,2,LEN(K$1)-1)+2,0)</f>
        <v>0.37291609064020048</v>
      </c>
      <c r="L118" s="67">
        <f>VLOOKUP($A118,wind_!$A$2:$B$16,2,0)*VLOOKUP($D118,wind_!$E$2:$AC$13,MID(L$1,2,LEN(L$1)-1)+2,0)</f>
        <v>0.3457429920926689</v>
      </c>
      <c r="M118" s="67">
        <f>VLOOKUP($A118,wind_!$A$2:$B$16,2,0)*VLOOKUP($D118,wind_!$E$2:$AC$13,MID(M$1,2,LEN(M$1)-1)+2,0)</f>
        <v>0.32841676590292401</v>
      </c>
      <c r="N118" s="67">
        <f>VLOOKUP($A118,wind_!$A$2:$B$16,2,0)*VLOOKUP($D118,wind_!$E$2:$AC$13,MID(N$1,2,LEN(N$1)-1)+2,0)</f>
        <v>0.32047406265602568</v>
      </c>
      <c r="O118" s="67">
        <f>VLOOKUP($A118,wind_!$A$2:$B$16,2,0)*VLOOKUP($D118,wind_!$E$2:$AC$13,MID(O$1,2,LEN(O$1)-1)+2,0)</f>
        <v>0.32979034066402929</v>
      </c>
      <c r="P118" s="67">
        <f>VLOOKUP($A118,wind_!$A$2:$B$16,2,0)*VLOOKUP($D118,wind_!$E$2:$AC$13,MID(P$1,2,LEN(P$1)-1)+2,0)</f>
        <v>0.34424203110697077</v>
      </c>
      <c r="Q118" s="67">
        <f>VLOOKUP($A118,wind_!$A$2:$B$16,2,0)*VLOOKUP($D118,wind_!$E$2:$AC$13,MID(Q$1,2,LEN(Q$1)-1)+2,0)</f>
        <v>0.36353888689084191</v>
      </c>
      <c r="R118" s="67">
        <f>VLOOKUP($A118,wind_!$A$2:$B$16,2,0)*VLOOKUP($D118,wind_!$E$2:$AC$13,MID(R$1,2,LEN(R$1)-1)+2,0)</f>
        <v>0.38799434001265559</v>
      </c>
      <c r="S118" s="67">
        <f>VLOOKUP($A118,wind_!$A$2:$B$16,2,0)*VLOOKUP($D118,wind_!$E$2:$AC$13,MID(S$1,2,LEN(S$1)-1)+2,0)</f>
        <v>0.42289354600269763</v>
      </c>
      <c r="T118" s="67">
        <f>VLOOKUP($A118,wind_!$A$2:$B$16,2,0)*VLOOKUP($D118,wind_!$E$2:$AC$13,MID(T$1,2,LEN(T$1)-1)+2,0)</f>
        <v>0.45770345525165501</v>
      </c>
      <c r="U118" s="67">
        <f>VLOOKUP($A118,wind_!$A$2:$B$16,2,0)*VLOOKUP($D118,wind_!$E$2:$AC$13,MID(U$1,2,LEN(U$1)-1)+2,0)</f>
        <v>0.48553222459939038</v>
      </c>
      <c r="V118" s="67">
        <f>VLOOKUP($A118,wind_!$A$2:$B$16,2,0)*VLOOKUP($D118,wind_!$E$2:$AC$13,MID(V$1,2,LEN(V$1)-1)+2,0)</f>
        <v>0.50477608631925031</v>
      </c>
      <c r="W118" s="67">
        <f>VLOOKUP($A118,wind_!$A$2:$B$16,2,0)*VLOOKUP($D118,wind_!$E$2:$AC$13,MID(W$1,2,LEN(W$1)-1)+2,0)</f>
        <v>0.50825238360870695</v>
      </c>
      <c r="X118" s="67">
        <f>VLOOKUP($A118,wind_!$A$2:$B$16,2,0)*VLOOKUP($D118,wind_!$E$2:$AC$13,MID(X$1,2,LEN(X$1)-1)+2,0)</f>
        <v>0.49290123223885196</v>
      </c>
      <c r="Y118" s="67">
        <f>VLOOKUP($A118,wind_!$A$2:$B$16,2,0)*VLOOKUP($D118,wind_!$E$2:$AC$13,MID(Y$1,2,LEN(Y$1)-1)+2,0)</f>
        <v>0.49331128252526735</v>
      </c>
      <c r="Z118" s="67">
        <f>VLOOKUP($A118,wind_!$A$2:$B$16,2,0)*VLOOKUP($D118,wind_!$E$2:$AC$13,MID(Z$1,2,LEN(Z$1)-1)+2,0)</f>
        <v>0.484891719863558</v>
      </c>
      <c r="AA118" s="67">
        <f>VLOOKUP($A118,wind_!$A$2:$B$16,2,0)*VLOOKUP($D118,wind_!$E$2:$AC$13,MID(AA$1,2,LEN(AA$1)-1)+2,0)</f>
        <v>0.46068742199741564</v>
      </c>
      <c r="AB118" s="67">
        <f>VLOOKUP($A118,wind_!$A$2:$B$16,2,0)*VLOOKUP($D118,wind_!$E$2:$AC$13,MID(AB$1,2,LEN(AB$1)-1)+2,0)</f>
        <v>0.43078395247590062</v>
      </c>
      <c r="AC118" s="5">
        <f t="shared" si="15"/>
        <v>0.41017460928383676</v>
      </c>
      <c r="AD118" s="98"/>
      <c r="AJ118"/>
      <c r="AK118"/>
    </row>
    <row r="119" spans="1:37">
      <c r="A119" s="5" t="s">
        <v>4</v>
      </c>
      <c r="B119" s="5" t="s">
        <v>19</v>
      </c>
      <c r="C119" s="5" t="s">
        <v>1203</v>
      </c>
      <c r="D119" s="69">
        <f>VLOOKUP(C119,days!A$2:F$13,5,0)</f>
        <v>6</v>
      </c>
      <c r="E119" s="68">
        <f>VLOOKUP($A119,solar_!$A$2:$B$16,2,0)*VLOOKUP($D119,solar_!$E$2:$AC$13,MID(E$1,2,LEN(E$1)-1)+2,0)</f>
        <v>0</v>
      </c>
      <c r="F119" s="68">
        <f>VLOOKUP($A119,solar_!$A$2:$B$16,2,0)*VLOOKUP($D119,solar_!$E$2:$AC$13,MID(F$1,2,LEN(F$1)-1)+2,0)</f>
        <v>0</v>
      </c>
      <c r="G119" s="68">
        <f>VLOOKUP($A119,solar_!$A$2:$B$16,2,0)*VLOOKUP($D119,solar_!$E$2:$AC$13,MID(G$1,2,LEN(G$1)-1)+2,0)</f>
        <v>0</v>
      </c>
      <c r="H119" s="68">
        <f>VLOOKUP($A119,solar_!$A$2:$B$16,2,0)*VLOOKUP($D119,solar_!$E$2:$AC$13,MID(H$1,2,LEN(H$1)-1)+2,0)</f>
        <v>0</v>
      </c>
      <c r="I119" s="68">
        <f>VLOOKUP($A119,solar_!$A$2:$B$16,2,0)*VLOOKUP($D119,solar_!$E$2:$AC$13,MID(I$1,2,LEN(I$1)-1)+2,0)</f>
        <v>0</v>
      </c>
      <c r="J119" s="68">
        <f>VLOOKUP($A119,solar_!$A$2:$B$16,2,0)*VLOOKUP($D119,solar_!$E$2:$AC$13,MID(J$1,2,LEN(J$1)-1)+2,0)</f>
        <v>1.1091137981950929E-2</v>
      </c>
      <c r="K119" s="68">
        <f>VLOOKUP($A119,solar_!$A$2:$B$16,2,0)*VLOOKUP($D119,solar_!$E$2:$AC$13,MID(K$1,2,LEN(K$1)-1)+2,0)</f>
        <v>0.11597666236442625</v>
      </c>
      <c r="L119" s="68">
        <f>VLOOKUP($A119,solar_!$A$2:$B$16,2,0)*VLOOKUP($D119,solar_!$E$2:$AC$13,MID(L$1,2,LEN(L$1)-1)+2,0)</f>
        <v>0.32600803767743647</v>
      </c>
      <c r="M119" s="68">
        <f>VLOOKUP($A119,solar_!$A$2:$B$16,2,0)*VLOOKUP($D119,solar_!$E$2:$AC$13,MID(M$1,2,LEN(M$1)-1)+2,0)</f>
        <v>0.44827827212178595</v>
      </c>
      <c r="N119" s="68">
        <f>VLOOKUP($A119,solar_!$A$2:$B$16,2,0)*VLOOKUP($D119,solar_!$E$2:$AC$13,MID(N$1,2,LEN(N$1)-1)+2,0)</f>
        <v>0.51245232183013334</v>
      </c>
      <c r="O119" s="68">
        <f>VLOOKUP($A119,solar_!$A$2:$B$16,2,0)*VLOOKUP($D119,solar_!$E$2:$AC$13,MID(O$1,2,LEN(O$1)-1)+2,0)</f>
        <v>0.55204119926889572</v>
      </c>
      <c r="P119" s="68">
        <f>VLOOKUP($A119,solar_!$A$2:$B$16,2,0)*VLOOKUP($D119,solar_!$E$2:$AC$13,MID(P$1,2,LEN(P$1)-1)+2,0)</f>
        <v>0.55412813416166862</v>
      </c>
      <c r="Q119" s="68">
        <f>VLOOKUP($A119,solar_!$A$2:$B$16,2,0)*VLOOKUP($D119,solar_!$E$2:$AC$13,MID(Q$1,2,LEN(Q$1)-1)+2,0)</f>
        <v>0.55646716889316261</v>
      </c>
      <c r="R119" s="68">
        <f>VLOOKUP($A119,solar_!$A$2:$B$16,2,0)*VLOOKUP($D119,solar_!$E$2:$AC$13,MID(R$1,2,LEN(R$1)-1)+2,0)</f>
        <v>0.54359906169403394</v>
      </c>
      <c r="S119" s="68">
        <f>VLOOKUP($A119,solar_!$A$2:$B$16,2,0)*VLOOKUP($D119,solar_!$E$2:$AC$13,MID(S$1,2,LEN(S$1)-1)+2,0)</f>
        <v>0.51522374682704386</v>
      </c>
      <c r="T119" s="68">
        <f>VLOOKUP($A119,solar_!$A$2:$B$16,2,0)*VLOOKUP($D119,solar_!$E$2:$AC$13,MID(T$1,2,LEN(T$1)-1)+2,0)</f>
        <v>0.49344611341400912</v>
      </c>
      <c r="U119" s="68">
        <f>VLOOKUP($A119,solar_!$A$2:$B$16,2,0)*VLOOKUP($D119,solar_!$E$2:$AC$13,MID(U$1,2,LEN(U$1)-1)+2,0)</f>
        <v>0.4446629819567679</v>
      </c>
      <c r="V119" s="68">
        <f>VLOOKUP($A119,solar_!$A$2:$B$16,2,0)*VLOOKUP($D119,solar_!$E$2:$AC$13,MID(V$1,2,LEN(V$1)-1)+2,0)</f>
        <v>0.3636008923334067</v>
      </c>
      <c r="W119" s="68">
        <f>VLOOKUP($A119,solar_!$A$2:$B$16,2,0)*VLOOKUP($D119,solar_!$E$2:$AC$13,MID(W$1,2,LEN(W$1)-1)+2,0)</f>
        <v>0.18531973481681019</v>
      </c>
      <c r="X119" s="68">
        <f>VLOOKUP($A119,solar_!$A$2:$B$16,2,0)*VLOOKUP($D119,solar_!$E$2:$AC$13,MID(X$1,2,LEN(X$1)-1)+2,0)</f>
        <v>3.3458166316596712E-2</v>
      </c>
      <c r="Y119" s="68">
        <f>VLOOKUP($A119,solar_!$A$2:$B$16,2,0)*VLOOKUP($D119,solar_!$E$2:$AC$13,MID(Y$1,2,LEN(Y$1)-1)+2,0)</f>
        <v>1.8680613542071324E-2</v>
      </c>
      <c r="Z119" s="68">
        <f>VLOOKUP($A119,solar_!$A$2:$B$16,2,0)*VLOOKUP($D119,solar_!$E$2:$AC$13,MID(Z$1,2,LEN(Z$1)-1)+2,0)</f>
        <v>0</v>
      </c>
      <c r="AA119" s="68">
        <f>VLOOKUP($A119,solar_!$A$2:$B$16,2,0)*VLOOKUP($D119,solar_!$E$2:$AC$13,MID(AA$1,2,LEN(AA$1)-1)+2,0)</f>
        <v>0</v>
      </c>
      <c r="AB119" s="68">
        <f>VLOOKUP($A119,solar_!$A$2:$B$16,2,0)*VLOOKUP($D119,solar_!$E$2:$AC$13,MID(AB$1,2,LEN(AB$1)-1)+2,0)</f>
        <v>0</v>
      </c>
      <c r="AC119" s="5">
        <f t="shared" si="15"/>
        <v>0.23643476021667495</v>
      </c>
      <c r="AD119" s="98"/>
      <c r="AJ119"/>
      <c r="AK119"/>
    </row>
    <row r="120" spans="1:37">
      <c r="A120" s="5" t="s">
        <v>4</v>
      </c>
      <c r="B120" s="5" t="s">
        <v>20</v>
      </c>
      <c r="C120" s="5" t="s">
        <v>1203</v>
      </c>
      <c r="D120" s="69">
        <f>VLOOKUP(C120,days!A$2:F$13,5,0)</f>
        <v>6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  <c r="V120" s="9">
        <v>0</v>
      </c>
      <c r="W120" s="9">
        <v>0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5">
        <f t="shared" si="15"/>
        <v>0</v>
      </c>
      <c r="AD120" s="98"/>
      <c r="AJ120"/>
      <c r="AK120"/>
    </row>
    <row r="121" spans="1:37">
      <c r="A121" s="5" t="s">
        <v>4</v>
      </c>
      <c r="B121" s="5" t="s">
        <v>21</v>
      </c>
      <c r="C121" s="5" t="s">
        <v>1203</v>
      </c>
      <c r="D121" s="69">
        <f>VLOOKUP(C121,days!A$2:F$13,5,0)</f>
        <v>6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5">
        <f t="shared" si="15"/>
        <v>0</v>
      </c>
      <c r="AD121" s="98"/>
      <c r="AJ121"/>
      <c r="AK121"/>
    </row>
    <row r="122" spans="1:37">
      <c r="A122" s="5" t="s">
        <v>5</v>
      </c>
      <c r="B122" s="5" t="s">
        <v>12</v>
      </c>
      <c r="C122" s="5" t="str">
        <f>C2</f>
        <v>g1</v>
      </c>
      <c r="D122" s="69">
        <f>VLOOKUP(C122,days!A$2:F$13,5,0)</f>
        <v>1</v>
      </c>
      <c r="E122" s="53">
        <v>0.8</v>
      </c>
      <c r="F122" s="53">
        <v>0.8</v>
      </c>
      <c r="G122" s="53">
        <v>0.8</v>
      </c>
      <c r="H122" s="53">
        <v>0.8</v>
      </c>
      <c r="I122" s="53">
        <v>0.8</v>
      </c>
      <c r="J122" s="53">
        <v>0.8</v>
      </c>
      <c r="K122" s="53">
        <v>0.8</v>
      </c>
      <c r="L122" s="53">
        <v>0.8</v>
      </c>
      <c r="M122" s="53">
        <v>0.8</v>
      </c>
      <c r="N122" s="53">
        <v>0.8</v>
      </c>
      <c r="O122" s="53">
        <v>0.8</v>
      </c>
      <c r="P122" s="53">
        <v>0.8</v>
      </c>
      <c r="Q122" s="53">
        <v>0.8</v>
      </c>
      <c r="R122" s="53">
        <v>0.8</v>
      </c>
      <c r="S122" s="53">
        <v>0.8</v>
      </c>
      <c r="T122" s="53">
        <v>0.8</v>
      </c>
      <c r="U122" s="53">
        <v>0.8</v>
      </c>
      <c r="V122" s="53">
        <v>0.8</v>
      </c>
      <c r="W122" s="53">
        <v>0.8</v>
      </c>
      <c r="X122" s="53">
        <v>0.8</v>
      </c>
      <c r="Y122" s="53">
        <v>0.8</v>
      </c>
      <c r="Z122" s="53">
        <v>0.8</v>
      </c>
      <c r="AA122" s="53">
        <v>0.8</v>
      </c>
      <c r="AB122" s="53">
        <v>0.8</v>
      </c>
      <c r="AC122" s="5">
        <f t="shared" si="15"/>
        <v>0.80000000000000027</v>
      </c>
      <c r="AD122" s="98"/>
      <c r="AJ122"/>
      <c r="AK122"/>
    </row>
    <row r="123" spans="1:37">
      <c r="A123" s="5" t="s">
        <v>5</v>
      </c>
      <c r="B123" s="5" t="s">
        <v>13</v>
      </c>
      <c r="C123" s="5" t="str">
        <f t="shared" ref="C123:C186" si="26">C3</f>
        <v>g1</v>
      </c>
      <c r="D123" s="69">
        <f>VLOOKUP(C123,days!A$2:F$13,5,0)</f>
        <v>1</v>
      </c>
      <c r="E123" s="53">
        <v>0.85</v>
      </c>
      <c r="F123" s="53">
        <v>0.85</v>
      </c>
      <c r="G123" s="53">
        <v>0.85</v>
      </c>
      <c r="H123" s="53">
        <v>0.85</v>
      </c>
      <c r="I123" s="53">
        <v>0.85</v>
      </c>
      <c r="J123" s="53">
        <v>0.85</v>
      </c>
      <c r="K123" s="53">
        <v>0.85</v>
      </c>
      <c r="L123" s="53">
        <v>0.85</v>
      </c>
      <c r="M123" s="53">
        <v>0.85</v>
      </c>
      <c r="N123" s="53">
        <v>0.85</v>
      </c>
      <c r="O123" s="53">
        <v>0.85</v>
      </c>
      <c r="P123" s="53">
        <v>0.85</v>
      </c>
      <c r="Q123" s="53">
        <v>0.85</v>
      </c>
      <c r="R123" s="53">
        <v>0.85</v>
      </c>
      <c r="S123" s="53">
        <v>0.85</v>
      </c>
      <c r="T123" s="53">
        <v>0.85</v>
      </c>
      <c r="U123" s="53">
        <v>0.85</v>
      </c>
      <c r="V123" s="53">
        <v>0.85</v>
      </c>
      <c r="W123" s="53">
        <v>0.85</v>
      </c>
      <c r="X123" s="53">
        <v>0.85</v>
      </c>
      <c r="Y123" s="53">
        <v>0.85</v>
      </c>
      <c r="Z123" s="53">
        <v>0.85</v>
      </c>
      <c r="AA123" s="53">
        <v>0.85</v>
      </c>
      <c r="AB123" s="53">
        <v>0.85</v>
      </c>
      <c r="AC123" s="5">
        <f t="shared" si="15"/>
        <v>0.85000000000000009</v>
      </c>
      <c r="AD123" s="98"/>
      <c r="AJ123"/>
      <c r="AK123"/>
    </row>
    <row r="124" spans="1:37">
      <c r="A124" s="5" t="s">
        <v>5</v>
      </c>
      <c r="B124" s="5" t="s">
        <v>14</v>
      </c>
      <c r="C124" s="5" t="str">
        <f t="shared" si="26"/>
        <v>g1</v>
      </c>
      <c r="D124" s="69">
        <f>VLOOKUP(C124,days!A$2:F$13,5,0)</f>
        <v>1</v>
      </c>
      <c r="E124" s="53">
        <v>0.83</v>
      </c>
      <c r="F124" s="53">
        <v>0.83</v>
      </c>
      <c r="G124" s="53">
        <v>0.83</v>
      </c>
      <c r="H124" s="53">
        <v>0.83</v>
      </c>
      <c r="I124" s="53">
        <v>0.83</v>
      </c>
      <c r="J124" s="53">
        <v>0.83</v>
      </c>
      <c r="K124" s="53">
        <v>0.83</v>
      </c>
      <c r="L124" s="53">
        <v>0.83</v>
      </c>
      <c r="M124" s="53">
        <v>0.83</v>
      </c>
      <c r="N124" s="53">
        <v>0.83</v>
      </c>
      <c r="O124" s="53">
        <v>0.83</v>
      </c>
      <c r="P124" s="53">
        <v>0.83</v>
      </c>
      <c r="Q124" s="53">
        <v>0.83</v>
      </c>
      <c r="R124" s="53">
        <v>0.83</v>
      </c>
      <c r="S124" s="53">
        <v>0.83</v>
      </c>
      <c r="T124" s="53">
        <v>0.83</v>
      </c>
      <c r="U124" s="53">
        <v>0.83</v>
      </c>
      <c r="V124" s="53">
        <v>0.83</v>
      </c>
      <c r="W124" s="53">
        <v>0.83</v>
      </c>
      <c r="X124" s="53">
        <v>0.83</v>
      </c>
      <c r="Y124" s="53">
        <v>0.83</v>
      </c>
      <c r="Z124" s="53">
        <v>0.83</v>
      </c>
      <c r="AA124" s="53">
        <v>0.83</v>
      </c>
      <c r="AB124" s="53">
        <v>0.83</v>
      </c>
      <c r="AC124" s="5">
        <f t="shared" si="15"/>
        <v>0.82999999999999963</v>
      </c>
      <c r="AD124" s="98"/>
      <c r="AJ124"/>
      <c r="AK124"/>
    </row>
    <row r="125" spans="1:37">
      <c r="A125" s="5" t="s">
        <v>5</v>
      </c>
      <c r="B125" s="5" t="s">
        <v>15</v>
      </c>
      <c r="C125" s="5" t="str">
        <f t="shared" si="26"/>
        <v>g1</v>
      </c>
      <c r="D125" s="69">
        <f>VLOOKUP(C125,days!A$2:F$13,5,0)</f>
        <v>1</v>
      </c>
      <c r="E125" s="53">
        <v>0.9</v>
      </c>
      <c r="F125" s="53">
        <v>0.9</v>
      </c>
      <c r="G125" s="53">
        <v>0.9</v>
      </c>
      <c r="H125" s="53">
        <v>0.9</v>
      </c>
      <c r="I125" s="53">
        <v>0.9</v>
      </c>
      <c r="J125" s="53">
        <v>0.9</v>
      </c>
      <c r="K125" s="53">
        <v>0.9</v>
      </c>
      <c r="L125" s="53">
        <v>0.9</v>
      </c>
      <c r="M125" s="53">
        <v>0.9</v>
      </c>
      <c r="N125" s="53">
        <v>0.9</v>
      </c>
      <c r="O125" s="53">
        <v>0.9</v>
      </c>
      <c r="P125" s="53">
        <v>0.9</v>
      </c>
      <c r="Q125" s="53">
        <v>0.9</v>
      </c>
      <c r="R125" s="53">
        <v>0.9</v>
      </c>
      <c r="S125" s="53">
        <v>0.9</v>
      </c>
      <c r="T125" s="53">
        <v>0.9</v>
      </c>
      <c r="U125" s="53">
        <v>0.9</v>
      </c>
      <c r="V125" s="53">
        <v>0.9</v>
      </c>
      <c r="W125" s="53">
        <v>0.9</v>
      </c>
      <c r="X125" s="53">
        <v>0.9</v>
      </c>
      <c r="Y125" s="53">
        <v>0.9</v>
      </c>
      <c r="Z125" s="53">
        <v>0.9</v>
      </c>
      <c r="AA125" s="53">
        <v>0.9</v>
      </c>
      <c r="AB125" s="53">
        <v>0.9</v>
      </c>
      <c r="AC125" s="5">
        <f t="shared" si="15"/>
        <v>0.8999999999999998</v>
      </c>
      <c r="AD125" s="98"/>
      <c r="AJ125"/>
      <c r="AK125"/>
    </row>
    <row r="126" spans="1:37">
      <c r="A126" s="5" t="s">
        <v>5</v>
      </c>
      <c r="B126" s="5" t="s">
        <v>16</v>
      </c>
      <c r="C126" s="5" t="str">
        <f t="shared" si="26"/>
        <v>g1</v>
      </c>
      <c r="D126" s="69">
        <f>VLOOKUP(C126,days!A$2:F$13,5,0)</f>
        <v>1</v>
      </c>
      <c r="E126" s="43">
        <f>VLOOKUP($A126,hydro_!$A$2:$B$16,2,0)*VLOOKUP($D126,hydro_!F$2:H$13,2,0)</f>
        <v>0.3</v>
      </c>
      <c r="F126" s="43">
        <f t="shared" ref="F126:AB126" si="27">E126</f>
        <v>0.3</v>
      </c>
      <c r="G126" s="43">
        <f t="shared" si="27"/>
        <v>0.3</v>
      </c>
      <c r="H126" s="43">
        <f t="shared" si="27"/>
        <v>0.3</v>
      </c>
      <c r="I126" s="43">
        <f t="shared" si="27"/>
        <v>0.3</v>
      </c>
      <c r="J126" s="43">
        <f t="shared" si="27"/>
        <v>0.3</v>
      </c>
      <c r="K126" s="43">
        <f t="shared" si="27"/>
        <v>0.3</v>
      </c>
      <c r="L126" s="43">
        <f t="shared" si="27"/>
        <v>0.3</v>
      </c>
      <c r="M126" s="43">
        <f t="shared" si="27"/>
        <v>0.3</v>
      </c>
      <c r="N126" s="43">
        <f t="shared" si="27"/>
        <v>0.3</v>
      </c>
      <c r="O126" s="43">
        <f t="shared" si="27"/>
        <v>0.3</v>
      </c>
      <c r="P126" s="43">
        <f t="shared" si="27"/>
        <v>0.3</v>
      </c>
      <c r="Q126" s="43">
        <f t="shared" si="27"/>
        <v>0.3</v>
      </c>
      <c r="R126" s="43">
        <f t="shared" si="27"/>
        <v>0.3</v>
      </c>
      <c r="S126" s="43">
        <f t="shared" si="27"/>
        <v>0.3</v>
      </c>
      <c r="T126" s="43">
        <f t="shared" si="27"/>
        <v>0.3</v>
      </c>
      <c r="U126" s="43">
        <f t="shared" si="27"/>
        <v>0.3</v>
      </c>
      <c r="V126" s="43">
        <f t="shared" si="27"/>
        <v>0.3</v>
      </c>
      <c r="W126" s="43">
        <f t="shared" si="27"/>
        <v>0.3</v>
      </c>
      <c r="X126" s="43">
        <f t="shared" si="27"/>
        <v>0.3</v>
      </c>
      <c r="Y126" s="43">
        <f t="shared" si="27"/>
        <v>0.3</v>
      </c>
      <c r="Z126" s="43">
        <f t="shared" si="27"/>
        <v>0.3</v>
      </c>
      <c r="AA126" s="43">
        <f t="shared" si="27"/>
        <v>0.3</v>
      </c>
      <c r="AB126" s="43">
        <f t="shared" si="27"/>
        <v>0.3</v>
      </c>
      <c r="AC126" s="5">
        <f t="shared" si="15"/>
        <v>0.29999999999999988</v>
      </c>
      <c r="AD126" s="98"/>
      <c r="AJ126"/>
      <c r="AK126"/>
    </row>
    <row r="127" spans="1:37">
      <c r="A127" s="5" t="s">
        <v>5</v>
      </c>
      <c r="B127" s="5" t="s">
        <v>17</v>
      </c>
      <c r="C127" s="5" t="str">
        <f t="shared" si="26"/>
        <v>g1</v>
      </c>
      <c r="D127" s="69">
        <f>VLOOKUP(C127,days!A$2:F$13,5,0)</f>
        <v>1</v>
      </c>
      <c r="E127" s="43">
        <f>VLOOKUP($A126,hydro_!$A$2:$C$16,3,0)*VLOOKUP($D126,hydro_!F$2:H$13,3,0)</f>
        <v>0.3</v>
      </c>
      <c r="F127" s="43">
        <f t="shared" ref="F127:AB127" si="28">E127</f>
        <v>0.3</v>
      </c>
      <c r="G127" s="43">
        <f t="shared" si="28"/>
        <v>0.3</v>
      </c>
      <c r="H127" s="43">
        <f t="shared" si="28"/>
        <v>0.3</v>
      </c>
      <c r="I127" s="43">
        <f t="shared" si="28"/>
        <v>0.3</v>
      </c>
      <c r="J127" s="43">
        <f t="shared" si="28"/>
        <v>0.3</v>
      </c>
      <c r="K127" s="43">
        <f t="shared" si="28"/>
        <v>0.3</v>
      </c>
      <c r="L127" s="43">
        <f t="shared" si="28"/>
        <v>0.3</v>
      </c>
      <c r="M127" s="43">
        <f t="shared" si="28"/>
        <v>0.3</v>
      </c>
      <c r="N127" s="43">
        <f t="shared" si="28"/>
        <v>0.3</v>
      </c>
      <c r="O127" s="43">
        <f t="shared" si="28"/>
        <v>0.3</v>
      </c>
      <c r="P127" s="43">
        <f t="shared" si="28"/>
        <v>0.3</v>
      </c>
      <c r="Q127" s="43">
        <f t="shared" si="28"/>
        <v>0.3</v>
      </c>
      <c r="R127" s="43">
        <f t="shared" si="28"/>
        <v>0.3</v>
      </c>
      <c r="S127" s="43">
        <f t="shared" si="28"/>
        <v>0.3</v>
      </c>
      <c r="T127" s="43">
        <f t="shared" si="28"/>
        <v>0.3</v>
      </c>
      <c r="U127" s="43">
        <f t="shared" si="28"/>
        <v>0.3</v>
      </c>
      <c r="V127" s="43">
        <f t="shared" si="28"/>
        <v>0.3</v>
      </c>
      <c r="W127" s="43">
        <f t="shared" si="28"/>
        <v>0.3</v>
      </c>
      <c r="X127" s="43">
        <f t="shared" si="28"/>
        <v>0.3</v>
      </c>
      <c r="Y127" s="43">
        <f t="shared" si="28"/>
        <v>0.3</v>
      </c>
      <c r="Z127" s="43">
        <f t="shared" si="28"/>
        <v>0.3</v>
      </c>
      <c r="AA127" s="43">
        <f t="shared" si="28"/>
        <v>0.3</v>
      </c>
      <c r="AB127" s="43">
        <f t="shared" si="28"/>
        <v>0.3</v>
      </c>
      <c r="AC127" s="5">
        <f t="shared" si="15"/>
        <v>0.29999999999999988</v>
      </c>
      <c r="AD127" s="98"/>
      <c r="AJ127"/>
      <c r="AK127"/>
    </row>
    <row r="128" spans="1:37">
      <c r="A128" s="5" t="s">
        <v>5</v>
      </c>
      <c r="B128" s="5" t="s">
        <v>18</v>
      </c>
      <c r="C128" s="5" t="str">
        <f t="shared" si="26"/>
        <v>g1</v>
      </c>
      <c r="D128" s="69">
        <f>VLOOKUP(C128,days!A$2:F$13,5,0)</f>
        <v>1</v>
      </c>
      <c r="E128" s="67">
        <f>VLOOKUP($A128,wind_!$A$2:$B$16,2,0)*VLOOKUP($D128,wind_!$E$2:$AC$13,MID(E$1,2,LEN(E$1)-1)+2,0)</f>
        <v>0.5674285485617232</v>
      </c>
      <c r="F128" s="67">
        <f>VLOOKUP($A128,wind_!$A$2:$B$16,2,0)*VLOOKUP($D128,wind_!$E$2:$AC$13,MID(F$1,2,LEN(F$1)-1)+2,0)</f>
        <v>0.55789505701903019</v>
      </c>
      <c r="G128" s="67">
        <f>VLOOKUP($A128,wind_!$A$2:$B$16,2,0)*VLOOKUP($D128,wind_!$E$2:$AC$13,MID(G$1,2,LEN(G$1)-1)+2,0)</f>
        <v>0.54300178974721292</v>
      </c>
      <c r="H128" s="67">
        <f>VLOOKUP($A128,wind_!$A$2:$B$16,2,0)*VLOOKUP($D128,wind_!$E$2:$AC$13,MID(H$1,2,LEN(H$1)-1)+2,0)</f>
        <v>0.53340191120027614</v>
      </c>
      <c r="I128" s="67">
        <f>VLOOKUP($A128,wind_!$A$2:$B$16,2,0)*VLOOKUP($D128,wind_!$E$2:$AC$13,MID(I$1,2,LEN(I$1)-1)+2,0)</f>
        <v>0.52137782381672382</v>
      </c>
      <c r="J128" s="67">
        <f>VLOOKUP($A128,wind_!$A$2:$B$16,2,0)*VLOOKUP($D128,wind_!$E$2:$AC$13,MID(J$1,2,LEN(J$1)-1)+2,0)</f>
        <v>0.51838102105083039</v>
      </c>
      <c r="K128" s="67">
        <f>VLOOKUP($A128,wind_!$A$2:$B$16,2,0)*VLOOKUP($D128,wind_!$E$2:$AC$13,MID(K$1,2,LEN(K$1)-1)+2,0)</f>
        <v>0.51944200958348119</v>
      </c>
      <c r="L128" s="67">
        <f>VLOOKUP($A128,wind_!$A$2:$B$16,2,0)*VLOOKUP($D128,wind_!$E$2:$AC$13,MID(L$1,2,LEN(L$1)-1)+2,0)</f>
        <v>0.52347707813655586</v>
      </c>
      <c r="M128" s="67">
        <f>VLOOKUP($A128,wind_!$A$2:$B$16,2,0)*VLOOKUP($D128,wind_!$E$2:$AC$13,MID(M$1,2,LEN(M$1)-1)+2,0)</f>
        <v>0.52934060557880935</v>
      </c>
      <c r="N128" s="67">
        <f>VLOOKUP($A128,wind_!$A$2:$B$16,2,0)*VLOOKUP($D128,wind_!$E$2:$AC$13,MID(N$1,2,LEN(N$1)-1)+2,0)</f>
        <v>0.5297200561715929</v>
      </c>
      <c r="O128" s="67">
        <f>VLOOKUP($A128,wind_!$A$2:$B$16,2,0)*VLOOKUP($D128,wind_!$E$2:$AC$13,MID(O$1,2,LEN(O$1)-1)+2,0)</f>
        <v>0.52047969767374369</v>
      </c>
      <c r="P128" s="67">
        <f>VLOOKUP($A128,wind_!$A$2:$B$16,2,0)*VLOOKUP($D128,wind_!$E$2:$AC$13,MID(P$1,2,LEN(P$1)-1)+2,0)</f>
        <v>0.50921768880881135</v>
      </c>
      <c r="Q128" s="67">
        <f>VLOOKUP($A128,wind_!$A$2:$B$16,2,0)*VLOOKUP($D128,wind_!$E$2:$AC$13,MID(Q$1,2,LEN(Q$1)-1)+2,0)</f>
        <v>0.50130603322403278</v>
      </c>
      <c r="R128" s="67">
        <f>VLOOKUP($A128,wind_!$A$2:$B$16,2,0)*VLOOKUP($D128,wind_!$E$2:$AC$13,MID(R$1,2,LEN(R$1)-1)+2,0)</f>
        <v>0.50097944189931276</v>
      </c>
      <c r="S128" s="67">
        <f>VLOOKUP($A128,wind_!$A$2:$B$16,2,0)*VLOOKUP($D128,wind_!$E$2:$AC$13,MID(S$1,2,LEN(S$1)-1)+2,0)</f>
        <v>0.50004593182006052</v>
      </c>
      <c r="T128" s="67">
        <f>VLOOKUP($A128,wind_!$A$2:$B$16,2,0)*VLOOKUP($D128,wind_!$E$2:$AC$13,MID(T$1,2,LEN(T$1)-1)+2,0)</f>
        <v>0.49914149915238465</v>
      </c>
      <c r="U128" s="67">
        <f>VLOOKUP($A128,wind_!$A$2:$B$16,2,0)*VLOOKUP($D128,wind_!$E$2:$AC$13,MID(U$1,2,LEN(U$1)-1)+2,0)</f>
        <v>0.50654834391301584</v>
      </c>
      <c r="V128" s="67">
        <f>VLOOKUP($A128,wind_!$A$2:$B$16,2,0)*VLOOKUP($D128,wind_!$E$2:$AC$13,MID(V$1,2,LEN(V$1)-1)+2,0)</f>
        <v>0.52313200051043662</v>
      </c>
      <c r="W128" s="67">
        <f>VLOOKUP($A128,wind_!$A$2:$B$16,2,0)*VLOOKUP($D128,wind_!$E$2:$AC$13,MID(W$1,2,LEN(W$1)-1)+2,0)</f>
        <v>0.54974746038436195</v>
      </c>
      <c r="X128" s="67">
        <f>VLOOKUP($A128,wind_!$A$2:$B$16,2,0)*VLOOKUP($D128,wind_!$E$2:$AC$13,MID(X$1,2,LEN(X$1)-1)+2,0)</f>
        <v>0.56601444278750068</v>
      </c>
      <c r="Y128" s="67">
        <f>VLOOKUP($A128,wind_!$A$2:$B$16,2,0)*VLOOKUP($D128,wind_!$E$2:$AC$13,MID(Y$1,2,LEN(Y$1)-1)+2,0)</f>
        <v>0.57626350824685635</v>
      </c>
      <c r="Z128" s="67">
        <f>VLOOKUP($A128,wind_!$A$2:$B$16,2,0)*VLOOKUP($D128,wind_!$E$2:$AC$13,MID(Z$1,2,LEN(Z$1)-1)+2,0)</f>
        <v>0.58045628805874316</v>
      </c>
      <c r="AA128" s="67">
        <f>VLOOKUP($A128,wind_!$A$2:$B$16,2,0)*VLOOKUP($D128,wind_!$E$2:$AC$13,MID(AA$1,2,LEN(AA$1)-1)+2,0)</f>
        <v>0.58420072692028846</v>
      </c>
      <c r="AB128" s="67">
        <f>VLOOKUP($A128,wind_!$A$2:$B$16,2,0)*VLOOKUP($D128,wind_!$E$2:$AC$13,MID(AB$1,2,LEN(AB$1)-1)+2,0)</f>
        <v>0.57832424943877325</v>
      </c>
      <c r="AC128" s="5">
        <f t="shared" si="15"/>
        <v>0.53497180057102323</v>
      </c>
      <c r="AD128" s="98"/>
      <c r="AJ128"/>
      <c r="AK128"/>
    </row>
    <row r="129" spans="1:37">
      <c r="A129" s="5" t="s">
        <v>5</v>
      </c>
      <c r="B129" s="5" t="s">
        <v>19</v>
      </c>
      <c r="C129" s="5" t="str">
        <f t="shared" si="26"/>
        <v>g1</v>
      </c>
      <c r="D129" s="69">
        <f>VLOOKUP(C129,days!A$2:F$13,5,0)</f>
        <v>1</v>
      </c>
      <c r="E129" s="68">
        <f>VLOOKUP($A129,solar_!$A$2:$B$16,2,0)*VLOOKUP($D129,solar_!$E$2:$AC$13,MID(E$1,2,LEN(E$1)-1)+2,0)</f>
        <v>0</v>
      </c>
      <c r="F129" s="68">
        <f>VLOOKUP($A129,solar_!$A$2:$B$16,2,0)*VLOOKUP($D129,solar_!$E$2:$AC$13,MID(F$1,2,LEN(F$1)-1)+2,0)</f>
        <v>0</v>
      </c>
      <c r="G129" s="68">
        <f>VLOOKUP($A129,solar_!$A$2:$B$16,2,0)*VLOOKUP($D129,solar_!$E$2:$AC$13,MID(G$1,2,LEN(G$1)-1)+2,0)</f>
        <v>0</v>
      </c>
      <c r="H129" s="68">
        <f>VLOOKUP($A129,solar_!$A$2:$B$16,2,0)*VLOOKUP($D129,solar_!$E$2:$AC$13,MID(H$1,2,LEN(H$1)-1)+2,0)</f>
        <v>0</v>
      </c>
      <c r="I129" s="68">
        <f>VLOOKUP($A129,solar_!$A$2:$B$16,2,0)*VLOOKUP($D129,solar_!$E$2:$AC$13,MID(I$1,2,LEN(I$1)-1)+2,0)</f>
        <v>0</v>
      </c>
      <c r="J129" s="68">
        <f>VLOOKUP($A129,solar_!$A$2:$B$16,2,0)*VLOOKUP($D129,solar_!$E$2:$AC$13,MID(J$1,2,LEN(J$1)-1)+2,0)</f>
        <v>3.0470324866822962E-5</v>
      </c>
      <c r="K129" s="68">
        <f>VLOOKUP($A129,solar_!$A$2:$B$16,2,0)*VLOOKUP($D129,solar_!$E$2:$AC$13,MID(K$1,2,LEN(K$1)-1)+2,0)</f>
        <v>8.5844860800539336E-4</v>
      </c>
      <c r="L129" s="68">
        <f>VLOOKUP($A129,solar_!$A$2:$B$16,2,0)*VLOOKUP($D129,solar_!$E$2:$AC$13,MID(L$1,2,LEN(L$1)-1)+2,0)</f>
        <v>7.7823019828174786E-3</v>
      </c>
      <c r="M129" s="68">
        <f>VLOOKUP($A129,solar_!$A$2:$B$16,2,0)*VLOOKUP($D129,solar_!$E$2:$AC$13,MID(M$1,2,LEN(M$1)-1)+2,0)</f>
        <v>6.245602044459693E-2</v>
      </c>
      <c r="N129" s="68">
        <f>VLOOKUP($A129,solar_!$A$2:$B$16,2,0)*VLOOKUP($D129,solar_!$E$2:$AC$13,MID(N$1,2,LEN(N$1)-1)+2,0)</f>
        <v>0.2283063003810992</v>
      </c>
      <c r="O129" s="68">
        <f>VLOOKUP($A129,solar_!$A$2:$B$16,2,0)*VLOOKUP($D129,solar_!$E$2:$AC$13,MID(O$1,2,LEN(O$1)-1)+2,0)</f>
        <v>0.33558869400056501</v>
      </c>
      <c r="P129" s="68">
        <f>VLOOKUP($A129,solar_!$A$2:$B$16,2,0)*VLOOKUP($D129,solar_!$E$2:$AC$13,MID(P$1,2,LEN(P$1)-1)+2,0)</f>
        <v>0.38245009268423752</v>
      </c>
      <c r="Q129" s="68">
        <f>VLOOKUP($A129,solar_!$A$2:$B$16,2,0)*VLOOKUP($D129,solar_!$E$2:$AC$13,MID(Q$1,2,LEN(Q$1)-1)+2,0)</f>
        <v>0.4025825302024324</v>
      </c>
      <c r="R129" s="68">
        <f>VLOOKUP($A129,solar_!$A$2:$B$16,2,0)*VLOOKUP($D129,solar_!$E$2:$AC$13,MID(R$1,2,LEN(R$1)-1)+2,0)</f>
        <v>0.40702335378698323</v>
      </c>
      <c r="S129" s="68">
        <f>VLOOKUP($A129,solar_!$A$2:$B$16,2,0)*VLOOKUP($D129,solar_!$E$2:$AC$13,MID(S$1,2,LEN(S$1)-1)+2,0)</f>
        <v>0.38787034111710644</v>
      </c>
      <c r="T129" s="68">
        <f>VLOOKUP($A129,solar_!$A$2:$B$16,2,0)*VLOOKUP($D129,solar_!$E$2:$AC$13,MID(T$1,2,LEN(T$1)-1)+2,0)</f>
        <v>0.33328531845246401</v>
      </c>
      <c r="U129" s="68">
        <f>VLOOKUP($A129,solar_!$A$2:$B$16,2,0)*VLOOKUP($D129,solar_!$E$2:$AC$13,MID(U$1,2,LEN(U$1)-1)+2,0)</f>
        <v>0.17159785809690098</v>
      </c>
      <c r="V129" s="68">
        <f>VLOOKUP($A129,solar_!$A$2:$B$16,2,0)*VLOOKUP($D129,solar_!$E$2:$AC$13,MID(V$1,2,LEN(V$1)-1)+2,0)</f>
        <v>2.6773158220853507E-2</v>
      </c>
      <c r="W129" s="68">
        <f>VLOOKUP($A129,solar_!$A$2:$B$16,2,0)*VLOOKUP($D129,solar_!$E$2:$AC$13,MID(W$1,2,LEN(W$1)-1)+2,0)</f>
        <v>1.2444563373826214E-4</v>
      </c>
      <c r="X129" s="68">
        <f>VLOOKUP($A129,solar_!$A$2:$B$16,2,0)*VLOOKUP($D129,solar_!$E$2:$AC$13,MID(X$1,2,LEN(X$1)-1)+2,0)</f>
        <v>2.5643342709702493E-6</v>
      </c>
      <c r="Y129" s="68">
        <f>VLOOKUP($A129,solar_!$A$2:$B$16,2,0)*VLOOKUP($D129,solar_!$E$2:$AC$13,MID(Y$1,2,LEN(Y$1)-1)+2,0)</f>
        <v>0</v>
      </c>
      <c r="Z129" s="68">
        <f>VLOOKUP($A129,solar_!$A$2:$B$16,2,0)*VLOOKUP($D129,solar_!$E$2:$AC$13,MID(Z$1,2,LEN(Z$1)-1)+2,0)</f>
        <v>0</v>
      </c>
      <c r="AA129" s="68">
        <f>VLOOKUP($A129,solar_!$A$2:$B$16,2,0)*VLOOKUP($D129,solar_!$E$2:$AC$13,MID(AA$1,2,LEN(AA$1)-1)+2,0)</f>
        <v>0</v>
      </c>
      <c r="AB129" s="68">
        <f>VLOOKUP($A129,solar_!$A$2:$B$16,2,0)*VLOOKUP($D129,solar_!$E$2:$AC$13,MID(AB$1,2,LEN(AB$1)-1)+2,0)</f>
        <v>0</v>
      </c>
      <c r="AC129" s="5">
        <f t="shared" si="15"/>
        <v>0.11444716242795577</v>
      </c>
      <c r="AD129" s="98"/>
      <c r="AJ129"/>
      <c r="AK129"/>
    </row>
    <row r="130" spans="1:37">
      <c r="A130" s="5" t="s">
        <v>5</v>
      </c>
      <c r="B130" s="5" t="s">
        <v>20</v>
      </c>
      <c r="C130" s="5" t="str">
        <f t="shared" si="26"/>
        <v>g1</v>
      </c>
      <c r="D130" s="69">
        <f>VLOOKUP(C130,days!A$2:F$13,5,0)</f>
        <v>1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  <c r="V130" s="9">
        <v>0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5">
        <f t="shared" si="15"/>
        <v>0</v>
      </c>
      <c r="AD130" s="98"/>
      <c r="AJ130"/>
      <c r="AK130"/>
    </row>
    <row r="131" spans="1:37">
      <c r="A131" s="5" t="s">
        <v>5</v>
      </c>
      <c r="B131" s="5" t="s">
        <v>21</v>
      </c>
      <c r="C131" s="5" t="str">
        <f t="shared" si="26"/>
        <v>g1</v>
      </c>
      <c r="D131" s="69">
        <f>VLOOKUP(C131,days!A$2:F$13,5,0)</f>
        <v>1</v>
      </c>
      <c r="E131" s="9">
        <v>0</v>
      </c>
      <c r="F131" s="9">
        <v>0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5">
        <f t="shared" ref="AC131:AC194" si="29">AVERAGE(E131:AB131)</f>
        <v>0</v>
      </c>
      <c r="AD131" s="98"/>
      <c r="AJ131"/>
      <c r="AK131"/>
    </row>
    <row r="132" spans="1:37">
      <c r="A132" s="5" t="s">
        <v>5</v>
      </c>
      <c r="B132" s="5" t="s">
        <v>12</v>
      </c>
      <c r="C132" s="5" t="str">
        <f t="shared" si="26"/>
        <v>g2</v>
      </c>
      <c r="D132" s="69">
        <f>VLOOKUP(C132,days!A$2:F$13,5,0)</f>
        <v>1</v>
      </c>
      <c r="E132" s="53">
        <v>0.8</v>
      </c>
      <c r="F132" s="53">
        <v>0.8</v>
      </c>
      <c r="G132" s="53">
        <v>0.8</v>
      </c>
      <c r="H132" s="53">
        <v>0.8</v>
      </c>
      <c r="I132" s="53">
        <v>0.8</v>
      </c>
      <c r="J132" s="53">
        <v>0.8</v>
      </c>
      <c r="K132" s="53">
        <v>0.8</v>
      </c>
      <c r="L132" s="53">
        <v>0.8</v>
      </c>
      <c r="M132" s="53">
        <v>0.8</v>
      </c>
      <c r="N132" s="53">
        <v>0.8</v>
      </c>
      <c r="O132" s="53">
        <v>0.8</v>
      </c>
      <c r="P132" s="53">
        <v>0.8</v>
      </c>
      <c r="Q132" s="53">
        <v>0.8</v>
      </c>
      <c r="R132" s="53">
        <v>0.8</v>
      </c>
      <c r="S132" s="53">
        <v>0.8</v>
      </c>
      <c r="T132" s="53">
        <v>0.8</v>
      </c>
      <c r="U132" s="53">
        <v>0.8</v>
      </c>
      <c r="V132" s="53">
        <v>0.8</v>
      </c>
      <c r="W132" s="53">
        <v>0.8</v>
      </c>
      <c r="X132" s="53">
        <v>0.8</v>
      </c>
      <c r="Y132" s="53">
        <v>0.8</v>
      </c>
      <c r="Z132" s="53">
        <v>0.8</v>
      </c>
      <c r="AA132" s="53">
        <v>0.8</v>
      </c>
      <c r="AB132" s="53">
        <v>0.8</v>
      </c>
      <c r="AC132" s="5">
        <f t="shared" si="29"/>
        <v>0.80000000000000027</v>
      </c>
      <c r="AD132" s="98"/>
      <c r="AJ132"/>
      <c r="AK132"/>
    </row>
    <row r="133" spans="1:37">
      <c r="A133" s="5" t="s">
        <v>5</v>
      </c>
      <c r="B133" s="5" t="s">
        <v>13</v>
      </c>
      <c r="C133" s="5" t="str">
        <f t="shared" si="26"/>
        <v>g2</v>
      </c>
      <c r="D133" s="69">
        <f>VLOOKUP(C133,days!A$2:F$13,5,0)</f>
        <v>1</v>
      </c>
      <c r="E133" s="53">
        <v>0.85</v>
      </c>
      <c r="F133" s="53">
        <v>0.85</v>
      </c>
      <c r="G133" s="53">
        <v>0.85</v>
      </c>
      <c r="H133" s="53">
        <v>0.85</v>
      </c>
      <c r="I133" s="53">
        <v>0.85</v>
      </c>
      <c r="J133" s="53">
        <v>0.85</v>
      </c>
      <c r="K133" s="53">
        <v>0.85</v>
      </c>
      <c r="L133" s="53">
        <v>0.85</v>
      </c>
      <c r="M133" s="53">
        <v>0.85</v>
      </c>
      <c r="N133" s="53">
        <v>0.85</v>
      </c>
      <c r="O133" s="53">
        <v>0.85</v>
      </c>
      <c r="P133" s="53">
        <v>0.85</v>
      </c>
      <c r="Q133" s="53">
        <v>0.85</v>
      </c>
      <c r="R133" s="53">
        <v>0.85</v>
      </c>
      <c r="S133" s="53">
        <v>0.85</v>
      </c>
      <c r="T133" s="53">
        <v>0.85</v>
      </c>
      <c r="U133" s="53">
        <v>0.85</v>
      </c>
      <c r="V133" s="53">
        <v>0.85</v>
      </c>
      <c r="W133" s="53">
        <v>0.85</v>
      </c>
      <c r="X133" s="53">
        <v>0.85</v>
      </c>
      <c r="Y133" s="53">
        <v>0.85</v>
      </c>
      <c r="Z133" s="53">
        <v>0.85</v>
      </c>
      <c r="AA133" s="53">
        <v>0.85</v>
      </c>
      <c r="AB133" s="53">
        <v>0.85</v>
      </c>
      <c r="AC133" s="5">
        <f t="shared" si="29"/>
        <v>0.85000000000000009</v>
      </c>
      <c r="AD133" s="98"/>
      <c r="AJ133"/>
      <c r="AK133"/>
    </row>
    <row r="134" spans="1:37">
      <c r="A134" s="5" t="s">
        <v>5</v>
      </c>
      <c r="B134" s="5" t="s">
        <v>14</v>
      </c>
      <c r="C134" s="5" t="str">
        <f t="shared" si="26"/>
        <v>g2</v>
      </c>
      <c r="D134" s="69">
        <f>VLOOKUP(C134,days!A$2:F$13,5,0)</f>
        <v>1</v>
      </c>
      <c r="E134" s="53">
        <v>0.83</v>
      </c>
      <c r="F134" s="53">
        <v>0.83</v>
      </c>
      <c r="G134" s="53">
        <v>0.83</v>
      </c>
      <c r="H134" s="53">
        <v>0.83</v>
      </c>
      <c r="I134" s="53">
        <v>0.83</v>
      </c>
      <c r="J134" s="53">
        <v>0.83</v>
      </c>
      <c r="K134" s="53">
        <v>0.83</v>
      </c>
      <c r="L134" s="53">
        <v>0.83</v>
      </c>
      <c r="M134" s="53">
        <v>0.83</v>
      </c>
      <c r="N134" s="53">
        <v>0.83</v>
      </c>
      <c r="O134" s="53">
        <v>0.83</v>
      </c>
      <c r="P134" s="53">
        <v>0.83</v>
      </c>
      <c r="Q134" s="53">
        <v>0.83</v>
      </c>
      <c r="R134" s="53">
        <v>0.83</v>
      </c>
      <c r="S134" s="53">
        <v>0.83</v>
      </c>
      <c r="T134" s="53">
        <v>0.83</v>
      </c>
      <c r="U134" s="53">
        <v>0.83</v>
      </c>
      <c r="V134" s="53">
        <v>0.83</v>
      </c>
      <c r="W134" s="53">
        <v>0.83</v>
      </c>
      <c r="X134" s="53">
        <v>0.83</v>
      </c>
      <c r="Y134" s="53">
        <v>0.83</v>
      </c>
      <c r="Z134" s="53">
        <v>0.83</v>
      </c>
      <c r="AA134" s="53">
        <v>0.83</v>
      </c>
      <c r="AB134" s="53">
        <v>0.83</v>
      </c>
      <c r="AC134" s="5">
        <f t="shared" si="29"/>
        <v>0.82999999999999963</v>
      </c>
      <c r="AD134" s="98"/>
      <c r="AJ134"/>
      <c r="AK134"/>
    </row>
    <row r="135" spans="1:37">
      <c r="A135" s="5" t="s">
        <v>5</v>
      </c>
      <c r="B135" s="5" t="s">
        <v>15</v>
      </c>
      <c r="C135" s="5" t="str">
        <f t="shared" si="26"/>
        <v>g2</v>
      </c>
      <c r="D135" s="69">
        <f>VLOOKUP(C135,days!A$2:F$13,5,0)</f>
        <v>1</v>
      </c>
      <c r="E135" s="53">
        <v>0.9</v>
      </c>
      <c r="F135" s="53">
        <v>0.9</v>
      </c>
      <c r="G135" s="53">
        <v>0.9</v>
      </c>
      <c r="H135" s="53">
        <v>0.9</v>
      </c>
      <c r="I135" s="53">
        <v>0.9</v>
      </c>
      <c r="J135" s="53">
        <v>0.9</v>
      </c>
      <c r="K135" s="53">
        <v>0.9</v>
      </c>
      <c r="L135" s="53">
        <v>0.9</v>
      </c>
      <c r="M135" s="53">
        <v>0.9</v>
      </c>
      <c r="N135" s="53">
        <v>0.9</v>
      </c>
      <c r="O135" s="53">
        <v>0.9</v>
      </c>
      <c r="P135" s="53">
        <v>0.9</v>
      </c>
      <c r="Q135" s="53">
        <v>0.9</v>
      </c>
      <c r="R135" s="53">
        <v>0.9</v>
      </c>
      <c r="S135" s="53">
        <v>0.9</v>
      </c>
      <c r="T135" s="53">
        <v>0.9</v>
      </c>
      <c r="U135" s="53">
        <v>0.9</v>
      </c>
      <c r="V135" s="53">
        <v>0.9</v>
      </c>
      <c r="W135" s="53">
        <v>0.9</v>
      </c>
      <c r="X135" s="53">
        <v>0.9</v>
      </c>
      <c r="Y135" s="53">
        <v>0.9</v>
      </c>
      <c r="Z135" s="53">
        <v>0.9</v>
      </c>
      <c r="AA135" s="53">
        <v>0.9</v>
      </c>
      <c r="AB135" s="53">
        <v>0.9</v>
      </c>
      <c r="AC135" s="5">
        <f t="shared" si="29"/>
        <v>0.8999999999999998</v>
      </c>
      <c r="AD135" s="98"/>
      <c r="AJ135"/>
      <c r="AK135"/>
    </row>
    <row r="136" spans="1:37">
      <c r="A136" s="5" t="s">
        <v>5</v>
      </c>
      <c r="B136" s="5" t="s">
        <v>16</v>
      </c>
      <c r="C136" s="5" t="str">
        <f t="shared" si="26"/>
        <v>g2</v>
      </c>
      <c r="D136" s="69">
        <f>VLOOKUP(C136,days!A$2:F$13,5,0)</f>
        <v>1</v>
      </c>
      <c r="E136" s="43">
        <f>VLOOKUP($A136,hydro_!$A$2:$B$16,2,0)*VLOOKUP($D136,hydro_!F$2:H$13,2,0)</f>
        <v>0.3</v>
      </c>
      <c r="F136" s="43">
        <f t="shared" ref="F136:AB136" si="30">E136</f>
        <v>0.3</v>
      </c>
      <c r="G136" s="43">
        <f t="shared" si="30"/>
        <v>0.3</v>
      </c>
      <c r="H136" s="43">
        <f t="shared" si="30"/>
        <v>0.3</v>
      </c>
      <c r="I136" s="43">
        <f t="shared" si="30"/>
        <v>0.3</v>
      </c>
      <c r="J136" s="43">
        <f t="shared" si="30"/>
        <v>0.3</v>
      </c>
      <c r="K136" s="43">
        <f t="shared" si="30"/>
        <v>0.3</v>
      </c>
      <c r="L136" s="43">
        <f t="shared" si="30"/>
        <v>0.3</v>
      </c>
      <c r="M136" s="43">
        <f t="shared" si="30"/>
        <v>0.3</v>
      </c>
      <c r="N136" s="43">
        <f t="shared" si="30"/>
        <v>0.3</v>
      </c>
      <c r="O136" s="43">
        <f t="shared" si="30"/>
        <v>0.3</v>
      </c>
      <c r="P136" s="43">
        <f t="shared" si="30"/>
        <v>0.3</v>
      </c>
      <c r="Q136" s="43">
        <f t="shared" si="30"/>
        <v>0.3</v>
      </c>
      <c r="R136" s="43">
        <f t="shared" si="30"/>
        <v>0.3</v>
      </c>
      <c r="S136" s="43">
        <f t="shared" si="30"/>
        <v>0.3</v>
      </c>
      <c r="T136" s="43">
        <f t="shared" si="30"/>
        <v>0.3</v>
      </c>
      <c r="U136" s="43">
        <f t="shared" si="30"/>
        <v>0.3</v>
      </c>
      <c r="V136" s="43">
        <f t="shared" si="30"/>
        <v>0.3</v>
      </c>
      <c r="W136" s="43">
        <f t="shared" si="30"/>
        <v>0.3</v>
      </c>
      <c r="X136" s="43">
        <f t="shared" si="30"/>
        <v>0.3</v>
      </c>
      <c r="Y136" s="43">
        <f t="shared" si="30"/>
        <v>0.3</v>
      </c>
      <c r="Z136" s="43">
        <f t="shared" si="30"/>
        <v>0.3</v>
      </c>
      <c r="AA136" s="43">
        <f t="shared" si="30"/>
        <v>0.3</v>
      </c>
      <c r="AB136" s="43">
        <f t="shared" si="30"/>
        <v>0.3</v>
      </c>
      <c r="AC136" s="5">
        <f t="shared" si="29"/>
        <v>0.29999999999999988</v>
      </c>
      <c r="AD136" s="98"/>
      <c r="AJ136"/>
      <c r="AK136"/>
    </row>
    <row r="137" spans="1:37">
      <c r="A137" s="5" t="s">
        <v>5</v>
      </c>
      <c r="B137" s="5" t="s">
        <v>17</v>
      </c>
      <c r="C137" s="5" t="str">
        <f t="shared" si="26"/>
        <v>g2</v>
      </c>
      <c r="D137" s="69">
        <f>VLOOKUP(C137,days!A$2:F$13,5,0)</f>
        <v>1</v>
      </c>
      <c r="E137" s="43">
        <f>VLOOKUP($A136,hydro_!$A$2:$C$16,3,0)*VLOOKUP($D136,hydro_!F$2:H$13,3,0)</f>
        <v>0.3</v>
      </c>
      <c r="F137" s="43">
        <f t="shared" ref="F137:AB137" si="31">E137</f>
        <v>0.3</v>
      </c>
      <c r="G137" s="43">
        <f t="shared" si="31"/>
        <v>0.3</v>
      </c>
      <c r="H137" s="43">
        <f t="shared" si="31"/>
        <v>0.3</v>
      </c>
      <c r="I137" s="43">
        <f t="shared" si="31"/>
        <v>0.3</v>
      </c>
      <c r="J137" s="43">
        <f t="shared" si="31"/>
        <v>0.3</v>
      </c>
      <c r="K137" s="43">
        <f t="shared" si="31"/>
        <v>0.3</v>
      </c>
      <c r="L137" s="43">
        <f t="shared" si="31"/>
        <v>0.3</v>
      </c>
      <c r="M137" s="43">
        <f t="shared" si="31"/>
        <v>0.3</v>
      </c>
      <c r="N137" s="43">
        <f t="shared" si="31"/>
        <v>0.3</v>
      </c>
      <c r="O137" s="43">
        <f t="shared" si="31"/>
        <v>0.3</v>
      </c>
      <c r="P137" s="43">
        <f t="shared" si="31"/>
        <v>0.3</v>
      </c>
      <c r="Q137" s="43">
        <f t="shared" si="31"/>
        <v>0.3</v>
      </c>
      <c r="R137" s="43">
        <f t="shared" si="31"/>
        <v>0.3</v>
      </c>
      <c r="S137" s="43">
        <f t="shared" si="31"/>
        <v>0.3</v>
      </c>
      <c r="T137" s="43">
        <f t="shared" si="31"/>
        <v>0.3</v>
      </c>
      <c r="U137" s="43">
        <f t="shared" si="31"/>
        <v>0.3</v>
      </c>
      <c r="V137" s="43">
        <f t="shared" si="31"/>
        <v>0.3</v>
      </c>
      <c r="W137" s="43">
        <f t="shared" si="31"/>
        <v>0.3</v>
      </c>
      <c r="X137" s="43">
        <f t="shared" si="31"/>
        <v>0.3</v>
      </c>
      <c r="Y137" s="43">
        <f t="shared" si="31"/>
        <v>0.3</v>
      </c>
      <c r="Z137" s="43">
        <f t="shared" si="31"/>
        <v>0.3</v>
      </c>
      <c r="AA137" s="43">
        <f t="shared" si="31"/>
        <v>0.3</v>
      </c>
      <c r="AB137" s="43">
        <f t="shared" si="31"/>
        <v>0.3</v>
      </c>
      <c r="AC137" s="5">
        <f t="shared" si="29"/>
        <v>0.29999999999999988</v>
      </c>
      <c r="AD137" s="98"/>
      <c r="AJ137"/>
      <c r="AK137"/>
    </row>
    <row r="138" spans="1:37">
      <c r="A138" s="5" t="s">
        <v>5</v>
      </c>
      <c r="B138" s="5" t="s">
        <v>18</v>
      </c>
      <c r="C138" s="5" t="str">
        <f t="shared" si="26"/>
        <v>g2</v>
      </c>
      <c r="D138" s="69">
        <f>VLOOKUP(C138,days!A$2:F$13,5,0)</f>
        <v>1</v>
      </c>
      <c r="E138" s="67">
        <f>VLOOKUP($A138,wind_!$A$2:$B$16,2,0)*VLOOKUP($D138,wind_!$E$2:$AC$13,MID(E$1,2,LEN(E$1)-1)+2,0)</f>
        <v>0.5674285485617232</v>
      </c>
      <c r="F138" s="67">
        <f>VLOOKUP($A138,wind_!$A$2:$B$16,2,0)*VLOOKUP($D138,wind_!$E$2:$AC$13,MID(F$1,2,LEN(F$1)-1)+2,0)</f>
        <v>0.55789505701903019</v>
      </c>
      <c r="G138" s="67">
        <f>VLOOKUP($A138,wind_!$A$2:$B$16,2,0)*VLOOKUP($D138,wind_!$E$2:$AC$13,MID(G$1,2,LEN(G$1)-1)+2,0)</f>
        <v>0.54300178974721292</v>
      </c>
      <c r="H138" s="67">
        <f>VLOOKUP($A138,wind_!$A$2:$B$16,2,0)*VLOOKUP($D138,wind_!$E$2:$AC$13,MID(H$1,2,LEN(H$1)-1)+2,0)</f>
        <v>0.53340191120027614</v>
      </c>
      <c r="I138" s="67">
        <f>VLOOKUP($A138,wind_!$A$2:$B$16,2,0)*VLOOKUP($D138,wind_!$E$2:$AC$13,MID(I$1,2,LEN(I$1)-1)+2,0)</f>
        <v>0.52137782381672382</v>
      </c>
      <c r="J138" s="67">
        <f>VLOOKUP($A138,wind_!$A$2:$B$16,2,0)*VLOOKUP($D138,wind_!$E$2:$AC$13,MID(J$1,2,LEN(J$1)-1)+2,0)</f>
        <v>0.51838102105083039</v>
      </c>
      <c r="K138" s="67">
        <f>VLOOKUP($A138,wind_!$A$2:$B$16,2,0)*VLOOKUP($D138,wind_!$E$2:$AC$13,MID(K$1,2,LEN(K$1)-1)+2,0)</f>
        <v>0.51944200958348119</v>
      </c>
      <c r="L138" s="67">
        <f>VLOOKUP($A138,wind_!$A$2:$B$16,2,0)*VLOOKUP($D138,wind_!$E$2:$AC$13,MID(L$1,2,LEN(L$1)-1)+2,0)</f>
        <v>0.52347707813655586</v>
      </c>
      <c r="M138" s="67">
        <f>VLOOKUP($A138,wind_!$A$2:$B$16,2,0)*VLOOKUP($D138,wind_!$E$2:$AC$13,MID(M$1,2,LEN(M$1)-1)+2,0)</f>
        <v>0.52934060557880935</v>
      </c>
      <c r="N138" s="67">
        <f>VLOOKUP($A138,wind_!$A$2:$B$16,2,0)*VLOOKUP($D138,wind_!$E$2:$AC$13,MID(N$1,2,LEN(N$1)-1)+2,0)</f>
        <v>0.5297200561715929</v>
      </c>
      <c r="O138" s="67">
        <f>VLOOKUP($A138,wind_!$A$2:$B$16,2,0)*VLOOKUP($D138,wind_!$E$2:$AC$13,MID(O$1,2,LEN(O$1)-1)+2,0)</f>
        <v>0.52047969767374369</v>
      </c>
      <c r="P138" s="67">
        <f>VLOOKUP($A138,wind_!$A$2:$B$16,2,0)*VLOOKUP($D138,wind_!$E$2:$AC$13,MID(P$1,2,LEN(P$1)-1)+2,0)</f>
        <v>0.50921768880881135</v>
      </c>
      <c r="Q138" s="67">
        <f>VLOOKUP($A138,wind_!$A$2:$B$16,2,0)*VLOOKUP($D138,wind_!$E$2:$AC$13,MID(Q$1,2,LEN(Q$1)-1)+2,0)</f>
        <v>0.50130603322403278</v>
      </c>
      <c r="R138" s="67">
        <f>VLOOKUP($A138,wind_!$A$2:$B$16,2,0)*VLOOKUP($D138,wind_!$E$2:$AC$13,MID(R$1,2,LEN(R$1)-1)+2,0)</f>
        <v>0.50097944189931276</v>
      </c>
      <c r="S138" s="67">
        <f>VLOOKUP($A138,wind_!$A$2:$B$16,2,0)*VLOOKUP($D138,wind_!$E$2:$AC$13,MID(S$1,2,LEN(S$1)-1)+2,0)</f>
        <v>0.50004593182006052</v>
      </c>
      <c r="T138" s="67">
        <f>VLOOKUP($A138,wind_!$A$2:$B$16,2,0)*VLOOKUP($D138,wind_!$E$2:$AC$13,MID(T$1,2,LEN(T$1)-1)+2,0)</f>
        <v>0.49914149915238465</v>
      </c>
      <c r="U138" s="67">
        <f>VLOOKUP($A138,wind_!$A$2:$B$16,2,0)*VLOOKUP($D138,wind_!$E$2:$AC$13,MID(U$1,2,LEN(U$1)-1)+2,0)</f>
        <v>0.50654834391301584</v>
      </c>
      <c r="V138" s="67">
        <f>VLOOKUP($A138,wind_!$A$2:$B$16,2,0)*VLOOKUP($D138,wind_!$E$2:$AC$13,MID(V$1,2,LEN(V$1)-1)+2,0)</f>
        <v>0.52313200051043662</v>
      </c>
      <c r="W138" s="67">
        <f>VLOOKUP($A138,wind_!$A$2:$B$16,2,0)*VLOOKUP($D138,wind_!$E$2:$AC$13,MID(W$1,2,LEN(W$1)-1)+2,0)</f>
        <v>0.54974746038436195</v>
      </c>
      <c r="X138" s="67">
        <f>VLOOKUP($A138,wind_!$A$2:$B$16,2,0)*VLOOKUP($D138,wind_!$E$2:$AC$13,MID(X$1,2,LEN(X$1)-1)+2,0)</f>
        <v>0.56601444278750068</v>
      </c>
      <c r="Y138" s="67">
        <f>VLOOKUP($A138,wind_!$A$2:$B$16,2,0)*VLOOKUP($D138,wind_!$E$2:$AC$13,MID(Y$1,2,LEN(Y$1)-1)+2,0)</f>
        <v>0.57626350824685635</v>
      </c>
      <c r="Z138" s="67">
        <f>VLOOKUP($A138,wind_!$A$2:$B$16,2,0)*VLOOKUP($D138,wind_!$E$2:$AC$13,MID(Z$1,2,LEN(Z$1)-1)+2,0)</f>
        <v>0.58045628805874316</v>
      </c>
      <c r="AA138" s="67">
        <f>VLOOKUP($A138,wind_!$A$2:$B$16,2,0)*VLOOKUP($D138,wind_!$E$2:$AC$13,MID(AA$1,2,LEN(AA$1)-1)+2,0)</f>
        <v>0.58420072692028846</v>
      </c>
      <c r="AB138" s="67">
        <f>VLOOKUP($A138,wind_!$A$2:$B$16,2,0)*VLOOKUP($D138,wind_!$E$2:$AC$13,MID(AB$1,2,LEN(AB$1)-1)+2,0)</f>
        <v>0.57832424943877325</v>
      </c>
      <c r="AC138" s="5">
        <f t="shared" si="29"/>
        <v>0.53497180057102323</v>
      </c>
      <c r="AD138" s="98"/>
      <c r="AJ138"/>
      <c r="AK138"/>
    </row>
    <row r="139" spans="1:37">
      <c r="A139" s="5" t="s">
        <v>5</v>
      </c>
      <c r="B139" s="5" t="s">
        <v>19</v>
      </c>
      <c r="C139" s="5" t="str">
        <f t="shared" si="26"/>
        <v>g2</v>
      </c>
      <c r="D139" s="69">
        <f>VLOOKUP(C139,days!A$2:F$13,5,0)</f>
        <v>1</v>
      </c>
      <c r="E139" s="68">
        <f>VLOOKUP($A139,solar_!$A$2:$B$16,2,0)*VLOOKUP($D139,solar_!$E$2:$AC$13,MID(E$1,2,LEN(E$1)-1)+2,0)</f>
        <v>0</v>
      </c>
      <c r="F139" s="68">
        <f>VLOOKUP($A139,solar_!$A$2:$B$16,2,0)*VLOOKUP($D139,solar_!$E$2:$AC$13,MID(F$1,2,LEN(F$1)-1)+2,0)</f>
        <v>0</v>
      </c>
      <c r="G139" s="68">
        <f>VLOOKUP($A139,solar_!$A$2:$B$16,2,0)*VLOOKUP($D139,solar_!$E$2:$AC$13,MID(G$1,2,LEN(G$1)-1)+2,0)</f>
        <v>0</v>
      </c>
      <c r="H139" s="68">
        <f>VLOOKUP($A139,solar_!$A$2:$B$16,2,0)*VLOOKUP($D139,solar_!$E$2:$AC$13,MID(H$1,2,LEN(H$1)-1)+2,0)</f>
        <v>0</v>
      </c>
      <c r="I139" s="68">
        <f>VLOOKUP($A139,solar_!$A$2:$B$16,2,0)*VLOOKUP($D139,solar_!$E$2:$AC$13,MID(I$1,2,LEN(I$1)-1)+2,0)</f>
        <v>0</v>
      </c>
      <c r="J139" s="68">
        <f>VLOOKUP($A139,solar_!$A$2:$B$16,2,0)*VLOOKUP($D139,solar_!$E$2:$AC$13,MID(J$1,2,LEN(J$1)-1)+2,0)</f>
        <v>3.0470324866822962E-5</v>
      </c>
      <c r="K139" s="68">
        <f>VLOOKUP($A139,solar_!$A$2:$B$16,2,0)*VLOOKUP($D139,solar_!$E$2:$AC$13,MID(K$1,2,LEN(K$1)-1)+2,0)</f>
        <v>8.5844860800539336E-4</v>
      </c>
      <c r="L139" s="68">
        <f>VLOOKUP($A139,solar_!$A$2:$B$16,2,0)*VLOOKUP($D139,solar_!$E$2:$AC$13,MID(L$1,2,LEN(L$1)-1)+2,0)</f>
        <v>7.7823019828174786E-3</v>
      </c>
      <c r="M139" s="68">
        <f>VLOOKUP($A139,solar_!$A$2:$B$16,2,0)*VLOOKUP($D139,solar_!$E$2:$AC$13,MID(M$1,2,LEN(M$1)-1)+2,0)</f>
        <v>6.245602044459693E-2</v>
      </c>
      <c r="N139" s="68">
        <f>VLOOKUP($A139,solar_!$A$2:$B$16,2,0)*VLOOKUP($D139,solar_!$E$2:$AC$13,MID(N$1,2,LEN(N$1)-1)+2,0)</f>
        <v>0.2283063003810992</v>
      </c>
      <c r="O139" s="68">
        <f>VLOOKUP($A139,solar_!$A$2:$B$16,2,0)*VLOOKUP($D139,solar_!$E$2:$AC$13,MID(O$1,2,LEN(O$1)-1)+2,0)</f>
        <v>0.33558869400056501</v>
      </c>
      <c r="P139" s="68">
        <f>VLOOKUP($A139,solar_!$A$2:$B$16,2,0)*VLOOKUP($D139,solar_!$E$2:$AC$13,MID(P$1,2,LEN(P$1)-1)+2,0)</f>
        <v>0.38245009268423752</v>
      </c>
      <c r="Q139" s="68">
        <f>VLOOKUP($A139,solar_!$A$2:$B$16,2,0)*VLOOKUP($D139,solar_!$E$2:$AC$13,MID(Q$1,2,LEN(Q$1)-1)+2,0)</f>
        <v>0.4025825302024324</v>
      </c>
      <c r="R139" s="68">
        <f>VLOOKUP($A139,solar_!$A$2:$B$16,2,0)*VLOOKUP($D139,solar_!$E$2:$AC$13,MID(R$1,2,LEN(R$1)-1)+2,0)</f>
        <v>0.40702335378698323</v>
      </c>
      <c r="S139" s="68">
        <f>VLOOKUP($A139,solar_!$A$2:$B$16,2,0)*VLOOKUP($D139,solar_!$E$2:$AC$13,MID(S$1,2,LEN(S$1)-1)+2,0)</f>
        <v>0.38787034111710644</v>
      </c>
      <c r="T139" s="68">
        <f>VLOOKUP($A139,solar_!$A$2:$B$16,2,0)*VLOOKUP($D139,solar_!$E$2:$AC$13,MID(T$1,2,LEN(T$1)-1)+2,0)</f>
        <v>0.33328531845246401</v>
      </c>
      <c r="U139" s="68">
        <f>VLOOKUP($A139,solar_!$A$2:$B$16,2,0)*VLOOKUP($D139,solar_!$E$2:$AC$13,MID(U$1,2,LEN(U$1)-1)+2,0)</f>
        <v>0.17159785809690098</v>
      </c>
      <c r="V139" s="68">
        <f>VLOOKUP($A139,solar_!$A$2:$B$16,2,0)*VLOOKUP($D139,solar_!$E$2:$AC$13,MID(V$1,2,LEN(V$1)-1)+2,0)</f>
        <v>2.6773158220853507E-2</v>
      </c>
      <c r="W139" s="68">
        <f>VLOOKUP($A139,solar_!$A$2:$B$16,2,0)*VLOOKUP($D139,solar_!$E$2:$AC$13,MID(W$1,2,LEN(W$1)-1)+2,0)</f>
        <v>1.2444563373826214E-4</v>
      </c>
      <c r="X139" s="68">
        <f>VLOOKUP($A139,solar_!$A$2:$B$16,2,0)*VLOOKUP($D139,solar_!$E$2:$AC$13,MID(X$1,2,LEN(X$1)-1)+2,0)</f>
        <v>2.5643342709702493E-6</v>
      </c>
      <c r="Y139" s="68">
        <f>VLOOKUP($A139,solar_!$A$2:$B$16,2,0)*VLOOKUP($D139,solar_!$E$2:$AC$13,MID(Y$1,2,LEN(Y$1)-1)+2,0)</f>
        <v>0</v>
      </c>
      <c r="Z139" s="68">
        <f>VLOOKUP($A139,solar_!$A$2:$B$16,2,0)*VLOOKUP($D139,solar_!$E$2:$AC$13,MID(Z$1,2,LEN(Z$1)-1)+2,0)</f>
        <v>0</v>
      </c>
      <c r="AA139" s="68">
        <f>VLOOKUP($A139,solar_!$A$2:$B$16,2,0)*VLOOKUP($D139,solar_!$E$2:$AC$13,MID(AA$1,2,LEN(AA$1)-1)+2,0)</f>
        <v>0</v>
      </c>
      <c r="AB139" s="68">
        <f>VLOOKUP($A139,solar_!$A$2:$B$16,2,0)*VLOOKUP($D139,solar_!$E$2:$AC$13,MID(AB$1,2,LEN(AB$1)-1)+2,0)</f>
        <v>0</v>
      </c>
      <c r="AC139" s="5">
        <f t="shared" si="29"/>
        <v>0.11444716242795577</v>
      </c>
      <c r="AD139" s="98"/>
      <c r="AJ139"/>
      <c r="AK139"/>
    </row>
    <row r="140" spans="1:37">
      <c r="A140" s="5" t="s">
        <v>5</v>
      </c>
      <c r="B140" s="5" t="s">
        <v>20</v>
      </c>
      <c r="C140" s="5" t="str">
        <f t="shared" si="26"/>
        <v>g2</v>
      </c>
      <c r="D140" s="69">
        <f>VLOOKUP(C140,days!A$2:F$13,5,0)</f>
        <v>1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5">
        <f t="shared" si="29"/>
        <v>0</v>
      </c>
      <c r="AD140" s="98"/>
      <c r="AJ140"/>
      <c r="AK140"/>
    </row>
    <row r="141" spans="1:37">
      <c r="A141" s="5" t="s">
        <v>5</v>
      </c>
      <c r="B141" s="5" t="s">
        <v>21</v>
      </c>
      <c r="C141" s="5" t="str">
        <f t="shared" si="26"/>
        <v>g2</v>
      </c>
      <c r="D141" s="69">
        <f>VLOOKUP(C141,days!A$2:F$13,5,0)</f>
        <v>1</v>
      </c>
      <c r="E141" s="9">
        <v>0</v>
      </c>
      <c r="F141" s="9">
        <v>0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5">
        <f t="shared" si="29"/>
        <v>0</v>
      </c>
      <c r="AD141" s="98"/>
      <c r="AJ141"/>
      <c r="AK141"/>
    </row>
    <row r="142" spans="1:37">
      <c r="A142" s="5" t="s">
        <v>5</v>
      </c>
      <c r="B142" s="5" t="s">
        <v>12</v>
      </c>
      <c r="C142" s="5" t="str">
        <f t="shared" si="26"/>
        <v>g3</v>
      </c>
      <c r="D142" s="69">
        <f>VLOOKUP(C142,days!A$2:F$13,5,0)</f>
        <v>2</v>
      </c>
      <c r="E142" s="53">
        <v>0.8</v>
      </c>
      <c r="F142" s="53">
        <v>0.8</v>
      </c>
      <c r="G142" s="53">
        <v>0.8</v>
      </c>
      <c r="H142" s="53">
        <v>0.8</v>
      </c>
      <c r="I142" s="53">
        <v>0.8</v>
      </c>
      <c r="J142" s="53">
        <v>0.8</v>
      </c>
      <c r="K142" s="53">
        <v>0.8</v>
      </c>
      <c r="L142" s="53">
        <v>0.8</v>
      </c>
      <c r="M142" s="53">
        <v>0.8</v>
      </c>
      <c r="N142" s="53">
        <v>0.8</v>
      </c>
      <c r="O142" s="53">
        <v>0.8</v>
      </c>
      <c r="P142" s="53">
        <v>0.8</v>
      </c>
      <c r="Q142" s="53">
        <v>0.8</v>
      </c>
      <c r="R142" s="53">
        <v>0.8</v>
      </c>
      <c r="S142" s="53">
        <v>0.8</v>
      </c>
      <c r="T142" s="53">
        <v>0.8</v>
      </c>
      <c r="U142" s="53">
        <v>0.8</v>
      </c>
      <c r="V142" s="53">
        <v>0.8</v>
      </c>
      <c r="W142" s="53">
        <v>0.8</v>
      </c>
      <c r="X142" s="53">
        <v>0.8</v>
      </c>
      <c r="Y142" s="53">
        <v>0.8</v>
      </c>
      <c r="Z142" s="53">
        <v>0.8</v>
      </c>
      <c r="AA142" s="53">
        <v>0.8</v>
      </c>
      <c r="AB142" s="53">
        <v>0.8</v>
      </c>
      <c r="AC142" s="5">
        <f t="shared" si="29"/>
        <v>0.80000000000000027</v>
      </c>
      <c r="AD142" s="98"/>
      <c r="AJ142"/>
      <c r="AK142"/>
    </row>
    <row r="143" spans="1:37">
      <c r="A143" s="5" t="s">
        <v>5</v>
      </c>
      <c r="B143" s="5" t="s">
        <v>13</v>
      </c>
      <c r="C143" s="5" t="str">
        <f t="shared" si="26"/>
        <v>g3</v>
      </c>
      <c r="D143" s="69">
        <f>VLOOKUP(C143,days!A$2:F$13,5,0)</f>
        <v>2</v>
      </c>
      <c r="E143" s="53">
        <v>0.85</v>
      </c>
      <c r="F143" s="53">
        <v>0.85</v>
      </c>
      <c r="G143" s="53">
        <v>0.85</v>
      </c>
      <c r="H143" s="53">
        <v>0.85</v>
      </c>
      <c r="I143" s="53">
        <v>0.85</v>
      </c>
      <c r="J143" s="53">
        <v>0.85</v>
      </c>
      <c r="K143" s="53">
        <v>0.85</v>
      </c>
      <c r="L143" s="53">
        <v>0.85</v>
      </c>
      <c r="M143" s="53">
        <v>0.85</v>
      </c>
      <c r="N143" s="53">
        <v>0.85</v>
      </c>
      <c r="O143" s="53">
        <v>0.85</v>
      </c>
      <c r="P143" s="53">
        <v>0.85</v>
      </c>
      <c r="Q143" s="53">
        <v>0.85</v>
      </c>
      <c r="R143" s="53">
        <v>0.85</v>
      </c>
      <c r="S143" s="53">
        <v>0.85</v>
      </c>
      <c r="T143" s="53">
        <v>0.85</v>
      </c>
      <c r="U143" s="53">
        <v>0.85</v>
      </c>
      <c r="V143" s="53">
        <v>0.85</v>
      </c>
      <c r="W143" s="53">
        <v>0.85</v>
      </c>
      <c r="X143" s="53">
        <v>0.85</v>
      </c>
      <c r="Y143" s="53">
        <v>0.85</v>
      </c>
      <c r="Z143" s="53">
        <v>0.85</v>
      </c>
      <c r="AA143" s="53">
        <v>0.85</v>
      </c>
      <c r="AB143" s="53">
        <v>0.85</v>
      </c>
      <c r="AC143" s="5">
        <f t="shared" si="29"/>
        <v>0.85000000000000009</v>
      </c>
      <c r="AD143" s="98"/>
      <c r="AJ143"/>
      <c r="AK143"/>
    </row>
    <row r="144" spans="1:37">
      <c r="A144" s="5" t="s">
        <v>5</v>
      </c>
      <c r="B144" s="5" t="s">
        <v>14</v>
      </c>
      <c r="C144" s="5" t="str">
        <f t="shared" si="26"/>
        <v>g3</v>
      </c>
      <c r="D144" s="69">
        <f>VLOOKUP(C144,days!A$2:F$13,5,0)</f>
        <v>2</v>
      </c>
      <c r="E144" s="53">
        <v>0.83</v>
      </c>
      <c r="F144" s="53">
        <v>0.83</v>
      </c>
      <c r="G144" s="53">
        <v>0.83</v>
      </c>
      <c r="H144" s="53">
        <v>0.83</v>
      </c>
      <c r="I144" s="53">
        <v>0.83</v>
      </c>
      <c r="J144" s="53">
        <v>0.83</v>
      </c>
      <c r="K144" s="53">
        <v>0.83</v>
      </c>
      <c r="L144" s="53">
        <v>0.83</v>
      </c>
      <c r="M144" s="53">
        <v>0.83</v>
      </c>
      <c r="N144" s="53">
        <v>0.83</v>
      </c>
      <c r="O144" s="53">
        <v>0.83</v>
      </c>
      <c r="P144" s="53">
        <v>0.83</v>
      </c>
      <c r="Q144" s="53">
        <v>0.83</v>
      </c>
      <c r="R144" s="53">
        <v>0.83</v>
      </c>
      <c r="S144" s="53">
        <v>0.83</v>
      </c>
      <c r="T144" s="53">
        <v>0.83</v>
      </c>
      <c r="U144" s="53">
        <v>0.83</v>
      </c>
      <c r="V144" s="53">
        <v>0.83</v>
      </c>
      <c r="W144" s="53">
        <v>0.83</v>
      </c>
      <c r="X144" s="53">
        <v>0.83</v>
      </c>
      <c r="Y144" s="53">
        <v>0.83</v>
      </c>
      <c r="Z144" s="53">
        <v>0.83</v>
      </c>
      <c r="AA144" s="53">
        <v>0.83</v>
      </c>
      <c r="AB144" s="53">
        <v>0.83</v>
      </c>
      <c r="AC144" s="5">
        <f t="shared" si="29"/>
        <v>0.82999999999999963</v>
      </c>
      <c r="AD144" s="98"/>
      <c r="AJ144"/>
      <c r="AK144"/>
    </row>
    <row r="145" spans="1:37">
      <c r="A145" s="5" t="s">
        <v>5</v>
      </c>
      <c r="B145" s="5" t="s">
        <v>15</v>
      </c>
      <c r="C145" s="5" t="str">
        <f t="shared" si="26"/>
        <v>g3</v>
      </c>
      <c r="D145" s="69">
        <f>VLOOKUP(C145,days!A$2:F$13,5,0)</f>
        <v>2</v>
      </c>
      <c r="E145" s="53">
        <v>0.9</v>
      </c>
      <c r="F145" s="53">
        <v>0.9</v>
      </c>
      <c r="G145" s="53">
        <v>0.9</v>
      </c>
      <c r="H145" s="53">
        <v>0.9</v>
      </c>
      <c r="I145" s="53">
        <v>0.9</v>
      </c>
      <c r="J145" s="53">
        <v>0.9</v>
      </c>
      <c r="K145" s="53">
        <v>0.9</v>
      </c>
      <c r="L145" s="53">
        <v>0.9</v>
      </c>
      <c r="M145" s="53">
        <v>0.9</v>
      </c>
      <c r="N145" s="53">
        <v>0.9</v>
      </c>
      <c r="O145" s="53">
        <v>0.9</v>
      </c>
      <c r="P145" s="53">
        <v>0.9</v>
      </c>
      <c r="Q145" s="53">
        <v>0.9</v>
      </c>
      <c r="R145" s="53">
        <v>0.9</v>
      </c>
      <c r="S145" s="53">
        <v>0.9</v>
      </c>
      <c r="T145" s="53">
        <v>0.9</v>
      </c>
      <c r="U145" s="53">
        <v>0.9</v>
      </c>
      <c r="V145" s="53">
        <v>0.9</v>
      </c>
      <c r="W145" s="53">
        <v>0.9</v>
      </c>
      <c r="X145" s="53">
        <v>0.9</v>
      </c>
      <c r="Y145" s="53">
        <v>0.9</v>
      </c>
      <c r="Z145" s="53">
        <v>0.9</v>
      </c>
      <c r="AA145" s="53">
        <v>0.9</v>
      </c>
      <c r="AB145" s="53">
        <v>0.9</v>
      </c>
      <c r="AC145" s="5">
        <f t="shared" si="29"/>
        <v>0.8999999999999998</v>
      </c>
      <c r="AD145" s="98"/>
      <c r="AJ145"/>
      <c r="AK145"/>
    </row>
    <row r="146" spans="1:37">
      <c r="A146" s="5" t="s">
        <v>5</v>
      </c>
      <c r="B146" s="5" t="s">
        <v>16</v>
      </c>
      <c r="C146" s="5" t="str">
        <f t="shared" si="26"/>
        <v>g3</v>
      </c>
      <c r="D146" s="69">
        <f>VLOOKUP(C146,days!A$2:F$13,5,0)</f>
        <v>2</v>
      </c>
      <c r="E146" s="43">
        <f>VLOOKUP($A146,hydro_!$A$2:$B$16,2,0)*VLOOKUP($D146,hydro_!F$2:H$13,2,0)</f>
        <v>0.32</v>
      </c>
      <c r="F146" s="43">
        <f t="shared" ref="F146:AB146" si="32">E146</f>
        <v>0.32</v>
      </c>
      <c r="G146" s="43">
        <f t="shared" si="32"/>
        <v>0.32</v>
      </c>
      <c r="H146" s="43">
        <f t="shared" si="32"/>
        <v>0.32</v>
      </c>
      <c r="I146" s="43">
        <f t="shared" si="32"/>
        <v>0.32</v>
      </c>
      <c r="J146" s="43">
        <f t="shared" si="32"/>
        <v>0.32</v>
      </c>
      <c r="K146" s="43">
        <f t="shared" si="32"/>
        <v>0.32</v>
      </c>
      <c r="L146" s="43">
        <f t="shared" si="32"/>
        <v>0.32</v>
      </c>
      <c r="M146" s="43">
        <f t="shared" si="32"/>
        <v>0.32</v>
      </c>
      <c r="N146" s="43">
        <f t="shared" si="32"/>
        <v>0.32</v>
      </c>
      <c r="O146" s="43">
        <f t="shared" si="32"/>
        <v>0.32</v>
      </c>
      <c r="P146" s="43">
        <f t="shared" si="32"/>
        <v>0.32</v>
      </c>
      <c r="Q146" s="43">
        <f t="shared" si="32"/>
        <v>0.32</v>
      </c>
      <c r="R146" s="43">
        <f t="shared" si="32"/>
        <v>0.32</v>
      </c>
      <c r="S146" s="43">
        <f t="shared" si="32"/>
        <v>0.32</v>
      </c>
      <c r="T146" s="43">
        <f t="shared" si="32"/>
        <v>0.32</v>
      </c>
      <c r="U146" s="43">
        <f t="shared" si="32"/>
        <v>0.32</v>
      </c>
      <c r="V146" s="43">
        <f t="shared" si="32"/>
        <v>0.32</v>
      </c>
      <c r="W146" s="43">
        <f t="shared" si="32"/>
        <v>0.32</v>
      </c>
      <c r="X146" s="43">
        <f t="shared" si="32"/>
        <v>0.32</v>
      </c>
      <c r="Y146" s="43">
        <f t="shared" si="32"/>
        <v>0.32</v>
      </c>
      <c r="Z146" s="43">
        <f t="shared" si="32"/>
        <v>0.32</v>
      </c>
      <c r="AA146" s="43">
        <f t="shared" si="32"/>
        <v>0.32</v>
      </c>
      <c r="AB146" s="43">
        <f t="shared" si="32"/>
        <v>0.32</v>
      </c>
      <c r="AC146" s="5">
        <f t="shared" si="29"/>
        <v>0.32000000000000012</v>
      </c>
      <c r="AD146" s="98"/>
      <c r="AJ146"/>
      <c r="AK146"/>
    </row>
    <row r="147" spans="1:37">
      <c r="A147" s="5" t="s">
        <v>5</v>
      </c>
      <c r="B147" s="5" t="s">
        <v>17</v>
      </c>
      <c r="C147" s="5" t="str">
        <f t="shared" si="26"/>
        <v>g3</v>
      </c>
      <c r="D147" s="69">
        <f>VLOOKUP(C147,days!A$2:F$13,5,0)</f>
        <v>2</v>
      </c>
      <c r="E147" s="43">
        <f>VLOOKUP($A146,hydro_!$A$2:$C$16,3,0)*VLOOKUP($D146,hydro_!F$2:H$13,3,0)</f>
        <v>0.3</v>
      </c>
      <c r="F147" s="43">
        <f t="shared" ref="F147:AB147" si="33">E147</f>
        <v>0.3</v>
      </c>
      <c r="G147" s="43">
        <f t="shared" si="33"/>
        <v>0.3</v>
      </c>
      <c r="H147" s="43">
        <f t="shared" si="33"/>
        <v>0.3</v>
      </c>
      <c r="I147" s="43">
        <f t="shared" si="33"/>
        <v>0.3</v>
      </c>
      <c r="J147" s="43">
        <f t="shared" si="33"/>
        <v>0.3</v>
      </c>
      <c r="K147" s="43">
        <f t="shared" si="33"/>
        <v>0.3</v>
      </c>
      <c r="L147" s="43">
        <f t="shared" si="33"/>
        <v>0.3</v>
      </c>
      <c r="M147" s="43">
        <f t="shared" si="33"/>
        <v>0.3</v>
      </c>
      <c r="N147" s="43">
        <f t="shared" si="33"/>
        <v>0.3</v>
      </c>
      <c r="O147" s="43">
        <f t="shared" si="33"/>
        <v>0.3</v>
      </c>
      <c r="P147" s="43">
        <f t="shared" si="33"/>
        <v>0.3</v>
      </c>
      <c r="Q147" s="43">
        <f t="shared" si="33"/>
        <v>0.3</v>
      </c>
      <c r="R147" s="43">
        <f t="shared" si="33"/>
        <v>0.3</v>
      </c>
      <c r="S147" s="43">
        <f t="shared" si="33"/>
        <v>0.3</v>
      </c>
      <c r="T147" s="43">
        <f t="shared" si="33"/>
        <v>0.3</v>
      </c>
      <c r="U147" s="43">
        <f t="shared" si="33"/>
        <v>0.3</v>
      </c>
      <c r="V147" s="43">
        <f t="shared" si="33"/>
        <v>0.3</v>
      </c>
      <c r="W147" s="43">
        <f t="shared" si="33"/>
        <v>0.3</v>
      </c>
      <c r="X147" s="43">
        <f t="shared" si="33"/>
        <v>0.3</v>
      </c>
      <c r="Y147" s="43">
        <f t="shared" si="33"/>
        <v>0.3</v>
      </c>
      <c r="Z147" s="43">
        <f t="shared" si="33"/>
        <v>0.3</v>
      </c>
      <c r="AA147" s="43">
        <f t="shared" si="33"/>
        <v>0.3</v>
      </c>
      <c r="AB147" s="43">
        <f t="shared" si="33"/>
        <v>0.3</v>
      </c>
      <c r="AC147" s="5">
        <f t="shared" si="29"/>
        <v>0.29999999999999988</v>
      </c>
      <c r="AD147" s="98"/>
      <c r="AJ147"/>
      <c r="AK147"/>
    </row>
    <row r="148" spans="1:37">
      <c r="A148" s="5" t="s">
        <v>5</v>
      </c>
      <c r="B148" s="5" t="s">
        <v>18</v>
      </c>
      <c r="C148" s="5" t="str">
        <f t="shared" si="26"/>
        <v>g3</v>
      </c>
      <c r="D148" s="69">
        <f>VLOOKUP(C148,days!A$2:F$13,5,0)</f>
        <v>2</v>
      </c>
      <c r="E148" s="67">
        <f>VLOOKUP($A148,wind_!$A$2:$B$16,2,0)*VLOOKUP($D148,wind_!$E$2:$AC$13,MID(E$1,2,LEN(E$1)-1)+2,0)</f>
        <v>0.56790577435800116</v>
      </c>
      <c r="F148" s="67">
        <f>VLOOKUP($A148,wind_!$A$2:$B$16,2,0)*VLOOKUP($D148,wind_!$E$2:$AC$13,MID(F$1,2,LEN(F$1)-1)+2,0)</f>
        <v>0.56517981516417082</v>
      </c>
      <c r="G148" s="67">
        <f>VLOOKUP($A148,wind_!$A$2:$B$16,2,0)*VLOOKUP($D148,wind_!$E$2:$AC$13,MID(G$1,2,LEN(G$1)-1)+2,0)</f>
        <v>0.56459364535730283</v>
      </c>
      <c r="H148" s="67">
        <f>VLOOKUP($A148,wind_!$A$2:$B$16,2,0)*VLOOKUP($D148,wind_!$E$2:$AC$13,MID(H$1,2,LEN(H$1)-1)+2,0)</f>
        <v>0.5665914175850788</v>
      </c>
      <c r="I148" s="67">
        <f>VLOOKUP($A148,wind_!$A$2:$B$16,2,0)*VLOOKUP($D148,wind_!$E$2:$AC$13,MID(I$1,2,LEN(I$1)-1)+2,0)</f>
        <v>0.565200130839146</v>
      </c>
      <c r="J148" s="67">
        <f>VLOOKUP($A148,wind_!$A$2:$B$16,2,0)*VLOOKUP($D148,wind_!$E$2:$AC$13,MID(J$1,2,LEN(J$1)-1)+2,0)</f>
        <v>0.57274716338538834</v>
      </c>
      <c r="K148" s="67">
        <f>VLOOKUP($A148,wind_!$A$2:$B$16,2,0)*VLOOKUP($D148,wind_!$E$2:$AC$13,MID(K$1,2,LEN(K$1)-1)+2,0)</f>
        <v>0.57676220511194687</v>
      </c>
      <c r="L148" s="67">
        <f>VLOOKUP($A148,wind_!$A$2:$B$16,2,0)*VLOOKUP($D148,wind_!$E$2:$AC$13,MID(L$1,2,LEN(L$1)-1)+2,0)</f>
        <v>0.58193398863543555</v>
      </c>
      <c r="M148" s="67">
        <f>VLOOKUP($A148,wind_!$A$2:$B$16,2,0)*VLOOKUP($D148,wind_!$E$2:$AC$13,MID(M$1,2,LEN(M$1)-1)+2,0)</f>
        <v>0.58430779341589234</v>
      </c>
      <c r="N148" s="67">
        <f>VLOOKUP($A148,wind_!$A$2:$B$16,2,0)*VLOOKUP($D148,wind_!$E$2:$AC$13,MID(N$1,2,LEN(N$1)-1)+2,0)</f>
        <v>0.56467091232018252</v>
      </c>
      <c r="O148" s="67">
        <f>VLOOKUP($A148,wind_!$A$2:$B$16,2,0)*VLOOKUP($D148,wind_!$E$2:$AC$13,MID(O$1,2,LEN(O$1)-1)+2,0)</f>
        <v>0.55220657174315058</v>
      </c>
      <c r="P148" s="67">
        <f>VLOOKUP($A148,wind_!$A$2:$B$16,2,0)*VLOOKUP($D148,wind_!$E$2:$AC$13,MID(P$1,2,LEN(P$1)-1)+2,0)</f>
        <v>0.55410772416126941</v>
      </c>
      <c r="Q148" s="67">
        <f>VLOOKUP($A148,wind_!$A$2:$B$16,2,0)*VLOOKUP($D148,wind_!$E$2:$AC$13,MID(Q$1,2,LEN(Q$1)-1)+2,0)</f>
        <v>0.56320717275235943</v>
      </c>
      <c r="R148" s="67">
        <f>VLOOKUP($A148,wind_!$A$2:$B$16,2,0)*VLOOKUP($D148,wind_!$E$2:$AC$13,MID(R$1,2,LEN(R$1)-1)+2,0)</f>
        <v>0.57042318496417144</v>
      </c>
      <c r="S148" s="67">
        <f>VLOOKUP($A148,wind_!$A$2:$B$16,2,0)*VLOOKUP($D148,wind_!$E$2:$AC$13,MID(S$1,2,LEN(S$1)-1)+2,0)</f>
        <v>0.57566063337075546</v>
      </c>
      <c r="T148" s="67">
        <f>VLOOKUP($A148,wind_!$A$2:$B$16,2,0)*VLOOKUP($D148,wind_!$E$2:$AC$13,MID(T$1,2,LEN(T$1)-1)+2,0)</f>
        <v>0.5786479041374899</v>
      </c>
      <c r="U148" s="67">
        <f>VLOOKUP($A148,wind_!$A$2:$B$16,2,0)*VLOOKUP($D148,wind_!$E$2:$AC$13,MID(U$1,2,LEN(U$1)-1)+2,0)</f>
        <v>0.57774544526761928</v>
      </c>
      <c r="V148" s="67">
        <f>VLOOKUP($A148,wind_!$A$2:$B$16,2,0)*VLOOKUP($D148,wind_!$E$2:$AC$13,MID(V$1,2,LEN(V$1)-1)+2,0)</f>
        <v>0.57351198596437225</v>
      </c>
      <c r="W148" s="67">
        <f>VLOOKUP($A148,wind_!$A$2:$B$16,2,0)*VLOOKUP($D148,wind_!$E$2:$AC$13,MID(W$1,2,LEN(W$1)-1)+2,0)</f>
        <v>0.57151339533262813</v>
      </c>
      <c r="X148" s="67">
        <f>VLOOKUP($A148,wind_!$A$2:$B$16,2,0)*VLOOKUP($D148,wind_!$E$2:$AC$13,MID(X$1,2,LEN(X$1)-1)+2,0)</f>
        <v>0.57838625557471635</v>
      </c>
      <c r="Y148" s="67">
        <f>VLOOKUP($A148,wind_!$A$2:$B$16,2,0)*VLOOKUP($D148,wind_!$E$2:$AC$13,MID(Y$1,2,LEN(Y$1)-1)+2,0)</f>
        <v>0.58246108893236348</v>
      </c>
      <c r="Z148" s="67">
        <f>VLOOKUP($A148,wind_!$A$2:$B$16,2,0)*VLOOKUP($D148,wind_!$E$2:$AC$13,MID(Z$1,2,LEN(Z$1)-1)+2,0)</f>
        <v>0.57834235060889339</v>
      </c>
      <c r="AA148" s="67">
        <f>VLOOKUP($A148,wind_!$A$2:$B$16,2,0)*VLOOKUP($D148,wind_!$E$2:$AC$13,MID(AA$1,2,LEN(AA$1)-1)+2,0)</f>
        <v>0.57195201171817112</v>
      </c>
      <c r="AB148" s="67">
        <f>VLOOKUP($A148,wind_!$A$2:$B$16,2,0)*VLOOKUP($D148,wind_!$E$2:$AC$13,MID(AB$1,2,LEN(AB$1)-1)+2,0)</f>
        <v>0.56650582215828749</v>
      </c>
      <c r="AC148" s="5">
        <f t="shared" si="29"/>
        <v>0.57102351636911641</v>
      </c>
      <c r="AD148" s="98"/>
      <c r="AJ148"/>
      <c r="AK148"/>
    </row>
    <row r="149" spans="1:37">
      <c r="A149" s="5" t="s">
        <v>5</v>
      </c>
      <c r="B149" s="5" t="s">
        <v>19</v>
      </c>
      <c r="C149" s="5" t="str">
        <f t="shared" si="26"/>
        <v>g3</v>
      </c>
      <c r="D149" s="69">
        <f>VLOOKUP(C149,days!A$2:F$13,5,0)</f>
        <v>2</v>
      </c>
      <c r="E149" s="68">
        <f>VLOOKUP($A149,solar_!$A$2:$B$16,2,0)*VLOOKUP($D149,solar_!$E$2:$AC$13,MID(E$1,2,LEN(E$1)-1)+2,0)</f>
        <v>0</v>
      </c>
      <c r="F149" s="68">
        <f>VLOOKUP($A149,solar_!$A$2:$B$16,2,0)*VLOOKUP($D149,solar_!$E$2:$AC$13,MID(F$1,2,LEN(F$1)-1)+2,0)</f>
        <v>0</v>
      </c>
      <c r="G149" s="68">
        <f>VLOOKUP($A149,solar_!$A$2:$B$16,2,0)*VLOOKUP($D149,solar_!$E$2:$AC$13,MID(G$1,2,LEN(G$1)-1)+2,0)</f>
        <v>0</v>
      </c>
      <c r="H149" s="68">
        <f>VLOOKUP($A149,solar_!$A$2:$B$16,2,0)*VLOOKUP($D149,solar_!$E$2:$AC$13,MID(H$1,2,LEN(H$1)-1)+2,0)</f>
        <v>0</v>
      </c>
      <c r="I149" s="68">
        <f>VLOOKUP($A149,solar_!$A$2:$B$16,2,0)*VLOOKUP($D149,solar_!$E$2:$AC$13,MID(I$1,2,LEN(I$1)-1)+2,0)</f>
        <v>0</v>
      </c>
      <c r="J149" s="68">
        <f>VLOOKUP($A149,solar_!$A$2:$B$16,2,0)*VLOOKUP($D149,solar_!$E$2:$AC$13,MID(J$1,2,LEN(J$1)-1)+2,0)</f>
        <v>3.6956582140453609E-5</v>
      </c>
      <c r="K149" s="68">
        <f>VLOOKUP($A149,solar_!$A$2:$B$16,2,0)*VLOOKUP($D149,solar_!$E$2:$AC$13,MID(K$1,2,LEN(K$1)-1)+2,0)</f>
        <v>2.199897118107654E-3</v>
      </c>
      <c r="L149" s="68">
        <f>VLOOKUP($A149,solar_!$A$2:$B$16,2,0)*VLOOKUP($D149,solar_!$E$2:$AC$13,MID(L$1,2,LEN(L$1)-1)+2,0)</f>
        <v>1.631323872956586E-2</v>
      </c>
      <c r="M149" s="68">
        <f>VLOOKUP($A149,solar_!$A$2:$B$16,2,0)*VLOOKUP($D149,solar_!$E$2:$AC$13,MID(M$1,2,LEN(M$1)-1)+2,0)</f>
        <v>0.11644310069452603</v>
      </c>
      <c r="N149" s="68">
        <f>VLOOKUP($A149,solar_!$A$2:$B$16,2,0)*VLOOKUP($D149,solar_!$E$2:$AC$13,MID(N$1,2,LEN(N$1)-1)+2,0)</f>
        <v>0.29775073508685973</v>
      </c>
      <c r="O149" s="68">
        <f>VLOOKUP($A149,solar_!$A$2:$B$16,2,0)*VLOOKUP($D149,solar_!$E$2:$AC$13,MID(O$1,2,LEN(O$1)-1)+2,0)</f>
        <v>0.42357960089952174</v>
      </c>
      <c r="P149" s="68">
        <f>VLOOKUP($A149,solar_!$A$2:$B$16,2,0)*VLOOKUP($D149,solar_!$E$2:$AC$13,MID(P$1,2,LEN(P$1)-1)+2,0)</f>
        <v>0.48659992572692445</v>
      </c>
      <c r="Q149" s="68">
        <f>VLOOKUP($A149,solar_!$A$2:$B$16,2,0)*VLOOKUP($D149,solar_!$E$2:$AC$13,MID(Q$1,2,LEN(Q$1)-1)+2,0)</f>
        <v>0.50028472182874595</v>
      </c>
      <c r="R149" s="68">
        <f>VLOOKUP($A149,solar_!$A$2:$B$16,2,0)*VLOOKUP($D149,solar_!$E$2:$AC$13,MID(R$1,2,LEN(R$1)-1)+2,0)</f>
        <v>0.48032017278370315</v>
      </c>
      <c r="S149" s="68">
        <f>VLOOKUP($A149,solar_!$A$2:$B$16,2,0)*VLOOKUP($D149,solar_!$E$2:$AC$13,MID(S$1,2,LEN(S$1)-1)+2,0)</f>
        <v>0.45441692725347832</v>
      </c>
      <c r="T149" s="68">
        <f>VLOOKUP($A149,solar_!$A$2:$B$16,2,0)*VLOOKUP($D149,solar_!$E$2:$AC$13,MID(T$1,2,LEN(T$1)-1)+2,0)</f>
        <v>0.3751145882373384</v>
      </c>
      <c r="U149" s="68">
        <f>VLOOKUP($A149,solar_!$A$2:$B$16,2,0)*VLOOKUP($D149,solar_!$E$2:$AC$13,MID(U$1,2,LEN(U$1)-1)+2,0)</f>
        <v>0.26797081951169738</v>
      </c>
      <c r="V149" s="68">
        <f>VLOOKUP($A149,solar_!$A$2:$B$16,2,0)*VLOOKUP($D149,solar_!$E$2:$AC$13,MID(V$1,2,LEN(V$1)-1)+2,0)</f>
        <v>9.5647858188881399E-2</v>
      </c>
      <c r="W149" s="68">
        <f>VLOOKUP($A149,solar_!$A$2:$B$16,2,0)*VLOOKUP($D149,solar_!$E$2:$AC$13,MID(W$1,2,LEN(W$1)-1)+2,0)</f>
        <v>5.3698668066041134E-3</v>
      </c>
      <c r="X149" s="68">
        <f>VLOOKUP($A149,solar_!$A$2:$B$16,2,0)*VLOOKUP($D149,solar_!$E$2:$AC$13,MID(X$1,2,LEN(X$1)-1)+2,0)</f>
        <v>2.2173949284272164E-5</v>
      </c>
      <c r="Y149" s="68">
        <f>VLOOKUP($A149,solar_!$A$2:$B$16,2,0)*VLOOKUP($D149,solar_!$E$2:$AC$13,MID(Y$1,2,LEN(Y$1)-1)+2,0)</f>
        <v>0</v>
      </c>
      <c r="Z149" s="68">
        <f>VLOOKUP($A149,solar_!$A$2:$B$16,2,0)*VLOOKUP($D149,solar_!$E$2:$AC$13,MID(Z$1,2,LEN(Z$1)-1)+2,0)</f>
        <v>0</v>
      </c>
      <c r="AA149" s="68">
        <f>VLOOKUP($A149,solar_!$A$2:$B$16,2,0)*VLOOKUP($D149,solar_!$E$2:$AC$13,MID(AA$1,2,LEN(AA$1)-1)+2,0)</f>
        <v>0</v>
      </c>
      <c r="AB149" s="68">
        <f>VLOOKUP($A149,solar_!$A$2:$B$16,2,0)*VLOOKUP($D149,solar_!$E$2:$AC$13,MID(AB$1,2,LEN(AB$1)-1)+2,0)</f>
        <v>0</v>
      </c>
      <c r="AC149" s="5">
        <f t="shared" si="29"/>
        <v>0.14675294097489078</v>
      </c>
      <c r="AD149" s="98"/>
      <c r="AJ149"/>
      <c r="AK149"/>
    </row>
    <row r="150" spans="1:37">
      <c r="A150" s="5" t="s">
        <v>5</v>
      </c>
      <c r="B150" s="5" t="s">
        <v>20</v>
      </c>
      <c r="C150" s="5" t="str">
        <f t="shared" si="26"/>
        <v>g3</v>
      </c>
      <c r="D150" s="69">
        <f>VLOOKUP(C150,days!A$2:F$13,5,0)</f>
        <v>2</v>
      </c>
      <c r="E150" s="9">
        <v>0</v>
      </c>
      <c r="F150" s="9">
        <v>0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  <c r="V150" s="9">
        <v>0</v>
      </c>
      <c r="W150" s="9">
        <v>0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5">
        <f t="shared" si="29"/>
        <v>0</v>
      </c>
      <c r="AD150" s="98"/>
      <c r="AJ150"/>
      <c r="AK150"/>
    </row>
    <row r="151" spans="1:37">
      <c r="A151" s="5" t="s">
        <v>5</v>
      </c>
      <c r="B151" s="5" t="s">
        <v>21</v>
      </c>
      <c r="C151" s="5" t="str">
        <f t="shared" si="26"/>
        <v>g3</v>
      </c>
      <c r="D151" s="69">
        <f>VLOOKUP(C151,days!A$2:F$13,5,0)</f>
        <v>2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5">
        <f t="shared" si="29"/>
        <v>0</v>
      </c>
      <c r="AD151" s="98"/>
      <c r="AJ151"/>
      <c r="AK151"/>
    </row>
    <row r="152" spans="1:37">
      <c r="A152" s="5" t="s">
        <v>5</v>
      </c>
      <c r="B152" s="5" t="s">
        <v>12</v>
      </c>
      <c r="C152" s="5" t="str">
        <f t="shared" si="26"/>
        <v>g4</v>
      </c>
      <c r="D152" s="69">
        <f>VLOOKUP(C152,days!A$2:F$13,5,0)</f>
        <v>2</v>
      </c>
      <c r="E152" s="53">
        <v>0.8</v>
      </c>
      <c r="F152" s="53">
        <v>0.8</v>
      </c>
      <c r="G152" s="53">
        <v>0.8</v>
      </c>
      <c r="H152" s="53">
        <v>0.8</v>
      </c>
      <c r="I152" s="53">
        <v>0.8</v>
      </c>
      <c r="J152" s="53">
        <v>0.8</v>
      </c>
      <c r="K152" s="53">
        <v>0.8</v>
      </c>
      <c r="L152" s="53">
        <v>0.8</v>
      </c>
      <c r="M152" s="53">
        <v>0.8</v>
      </c>
      <c r="N152" s="53">
        <v>0.8</v>
      </c>
      <c r="O152" s="53">
        <v>0.8</v>
      </c>
      <c r="P152" s="53">
        <v>0.8</v>
      </c>
      <c r="Q152" s="53">
        <v>0.8</v>
      </c>
      <c r="R152" s="53">
        <v>0.8</v>
      </c>
      <c r="S152" s="53">
        <v>0.8</v>
      </c>
      <c r="T152" s="53">
        <v>0.8</v>
      </c>
      <c r="U152" s="53">
        <v>0.8</v>
      </c>
      <c r="V152" s="53">
        <v>0.8</v>
      </c>
      <c r="W152" s="53">
        <v>0.8</v>
      </c>
      <c r="X152" s="53">
        <v>0.8</v>
      </c>
      <c r="Y152" s="53">
        <v>0.8</v>
      </c>
      <c r="Z152" s="53">
        <v>0.8</v>
      </c>
      <c r="AA152" s="53">
        <v>0.8</v>
      </c>
      <c r="AB152" s="53">
        <v>0.8</v>
      </c>
      <c r="AC152" s="5">
        <f t="shared" si="29"/>
        <v>0.80000000000000027</v>
      </c>
      <c r="AD152" s="98"/>
      <c r="AJ152"/>
      <c r="AK152"/>
    </row>
    <row r="153" spans="1:37">
      <c r="A153" s="5" t="s">
        <v>5</v>
      </c>
      <c r="B153" s="5" t="s">
        <v>13</v>
      </c>
      <c r="C153" s="5" t="str">
        <f t="shared" si="26"/>
        <v>g4</v>
      </c>
      <c r="D153" s="69">
        <f>VLOOKUP(C153,days!A$2:F$13,5,0)</f>
        <v>2</v>
      </c>
      <c r="E153" s="53">
        <v>0.85</v>
      </c>
      <c r="F153" s="53">
        <v>0.85</v>
      </c>
      <c r="G153" s="53">
        <v>0.85</v>
      </c>
      <c r="H153" s="53">
        <v>0.85</v>
      </c>
      <c r="I153" s="53">
        <v>0.85</v>
      </c>
      <c r="J153" s="53">
        <v>0.85</v>
      </c>
      <c r="K153" s="53">
        <v>0.85</v>
      </c>
      <c r="L153" s="53">
        <v>0.85</v>
      </c>
      <c r="M153" s="53">
        <v>0.85</v>
      </c>
      <c r="N153" s="53">
        <v>0.85</v>
      </c>
      <c r="O153" s="53">
        <v>0.85</v>
      </c>
      <c r="P153" s="53">
        <v>0.85</v>
      </c>
      <c r="Q153" s="53">
        <v>0.85</v>
      </c>
      <c r="R153" s="53">
        <v>0.85</v>
      </c>
      <c r="S153" s="53">
        <v>0.85</v>
      </c>
      <c r="T153" s="53">
        <v>0.85</v>
      </c>
      <c r="U153" s="53">
        <v>0.85</v>
      </c>
      <c r="V153" s="53">
        <v>0.85</v>
      </c>
      <c r="W153" s="53">
        <v>0.85</v>
      </c>
      <c r="X153" s="53">
        <v>0.85</v>
      </c>
      <c r="Y153" s="53">
        <v>0.85</v>
      </c>
      <c r="Z153" s="53">
        <v>0.85</v>
      </c>
      <c r="AA153" s="53">
        <v>0.85</v>
      </c>
      <c r="AB153" s="53">
        <v>0.85</v>
      </c>
      <c r="AC153" s="5">
        <f t="shared" si="29"/>
        <v>0.85000000000000009</v>
      </c>
      <c r="AD153" s="98"/>
      <c r="AJ153"/>
      <c r="AK153"/>
    </row>
    <row r="154" spans="1:37">
      <c r="A154" s="5" t="s">
        <v>5</v>
      </c>
      <c r="B154" s="5" t="s">
        <v>14</v>
      </c>
      <c r="C154" s="5" t="str">
        <f t="shared" si="26"/>
        <v>g4</v>
      </c>
      <c r="D154" s="69">
        <f>VLOOKUP(C154,days!A$2:F$13,5,0)</f>
        <v>2</v>
      </c>
      <c r="E154" s="53">
        <v>0.83</v>
      </c>
      <c r="F154" s="53">
        <v>0.83</v>
      </c>
      <c r="G154" s="53">
        <v>0.83</v>
      </c>
      <c r="H154" s="53">
        <v>0.83</v>
      </c>
      <c r="I154" s="53">
        <v>0.83</v>
      </c>
      <c r="J154" s="53">
        <v>0.83</v>
      </c>
      <c r="K154" s="53">
        <v>0.83</v>
      </c>
      <c r="L154" s="53">
        <v>0.83</v>
      </c>
      <c r="M154" s="53">
        <v>0.83</v>
      </c>
      <c r="N154" s="53">
        <v>0.83</v>
      </c>
      <c r="O154" s="53">
        <v>0.83</v>
      </c>
      <c r="P154" s="53">
        <v>0.83</v>
      </c>
      <c r="Q154" s="53">
        <v>0.83</v>
      </c>
      <c r="R154" s="53">
        <v>0.83</v>
      </c>
      <c r="S154" s="53">
        <v>0.83</v>
      </c>
      <c r="T154" s="53">
        <v>0.83</v>
      </c>
      <c r="U154" s="53">
        <v>0.83</v>
      </c>
      <c r="V154" s="53">
        <v>0.83</v>
      </c>
      <c r="W154" s="53">
        <v>0.83</v>
      </c>
      <c r="X154" s="53">
        <v>0.83</v>
      </c>
      <c r="Y154" s="53">
        <v>0.83</v>
      </c>
      <c r="Z154" s="53">
        <v>0.83</v>
      </c>
      <c r="AA154" s="53">
        <v>0.83</v>
      </c>
      <c r="AB154" s="53">
        <v>0.83</v>
      </c>
      <c r="AC154" s="5">
        <f t="shared" si="29"/>
        <v>0.82999999999999963</v>
      </c>
      <c r="AD154" s="98"/>
      <c r="AJ154"/>
      <c r="AK154"/>
    </row>
    <row r="155" spans="1:37">
      <c r="A155" s="5" t="s">
        <v>5</v>
      </c>
      <c r="B155" s="5" t="s">
        <v>15</v>
      </c>
      <c r="C155" s="5" t="str">
        <f t="shared" si="26"/>
        <v>g4</v>
      </c>
      <c r="D155" s="69">
        <f>VLOOKUP(C155,days!A$2:F$13,5,0)</f>
        <v>2</v>
      </c>
      <c r="E155" s="53">
        <v>0.9</v>
      </c>
      <c r="F155" s="53">
        <v>0.9</v>
      </c>
      <c r="G155" s="53">
        <v>0.9</v>
      </c>
      <c r="H155" s="53">
        <v>0.9</v>
      </c>
      <c r="I155" s="53">
        <v>0.9</v>
      </c>
      <c r="J155" s="53">
        <v>0.9</v>
      </c>
      <c r="K155" s="53">
        <v>0.9</v>
      </c>
      <c r="L155" s="53">
        <v>0.9</v>
      </c>
      <c r="M155" s="53">
        <v>0.9</v>
      </c>
      <c r="N155" s="53">
        <v>0.9</v>
      </c>
      <c r="O155" s="53">
        <v>0.9</v>
      </c>
      <c r="P155" s="53">
        <v>0.9</v>
      </c>
      <c r="Q155" s="53">
        <v>0.9</v>
      </c>
      <c r="R155" s="53">
        <v>0.9</v>
      </c>
      <c r="S155" s="53">
        <v>0.9</v>
      </c>
      <c r="T155" s="53">
        <v>0.9</v>
      </c>
      <c r="U155" s="53">
        <v>0.9</v>
      </c>
      <c r="V155" s="53">
        <v>0.9</v>
      </c>
      <c r="W155" s="53">
        <v>0.9</v>
      </c>
      <c r="X155" s="53">
        <v>0.9</v>
      </c>
      <c r="Y155" s="53">
        <v>0.9</v>
      </c>
      <c r="Z155" s="53">
        <v>0.9</v>
      </c>
      <c r="AA155" s="53">
        <v>0.9</v>
      </c>
      <c r="AB155" s="53">
        <v>0.9</v>
      </c>
      <c r="AC155" s="5">
        <f t="shared" si="29"/>
        <v>0.8999999999999998</v>
      </c>
      <c r="AD155" s="98"/>
      <c r="AJ155"/>
      <c r="AK155"/>
    </row>
    <row r="156" spans="1:37">
      <c r="A156" s="5" t="s">
        <v>5</v>
      </c>
      <c r="B156" s="5" t="s">
        <v>16</v>
      </c>
      <c r="C156" s="5" t="str">
        <f t="shared" si="26"/>
        <v>g4</v>
      </c>
      <c r="D156" s="69">
        <f>VLOOKUP(C156,days!A$2:F$13,5,0)</f>
        <v>2</v>
      </c>
      <c r="E156" s="43">
        <f>VLOOKUP($A156,hydro_!$A$2:$B$16,2,0)*VLOOKUP($D156,hydro_!F$2:H$13,2,0)</f>
        <v>0.32</v>
      </c>
      <c r="F156" s="43">
        <f t="shared" ref="F156:AB156" si="34">E156</f>
        <v>0.32</v>
      </c>
      <c r="G156" s="43">
        <f t="shared" si="34"/>
        <v>0.32</v>
      </c>
      <c r="H156" s="43">
        <f t="shared" si="34"/>
        <v>0.32</v>
      </c>
      <c r="I156" s="43">
        <f t="shared" si="34"/>
        <v>0.32</v>
      </c>
      <c r="J156" s="43">
        <f t="shared" si="34"/>
        <v>0.32</v>
      </c>
      <c r="K156" s="43">
        <f t="shared" si="34"/>
        <v>0.32</v>
      </c>
      <c r="L156" s="43">
        <f t="shared" si="34"/>
        <v>0.32</v>
      </c>
      <c r="M156" s="43">
        <f t="shared" si="34"/>
        <v>0.32</v>
      </c>
      <c r="N156" s="43">
        <f t="shared" si="34"/>
        <v>0.32</v>
      </c>
      <c r="O156" s="43">
        <f t="shared" si="34"/>
        <v>0.32</v>
      </c>
      <c r="P156" s="43">
        <f t="shared" si="34"/>
        <v>0.32</v>
      </c>
      <c r="Q156" s="43">
        <f t="shared" si="34"/>
        <v>0.32</v>
      </c>
      <c r="R156" s="43">
        <f t="shared" si="34"/>
        <v>0.32</v>
      </c>
      <c r="S156" s="43">
        <f t="shared" si="34"/>
        <v>0.32</v>
      </c>
      <c r="T156" s="43">
        <f t="shared" si="34"/>
        <v>0.32</v>
      </c>
      <c r="U156" s="43">
        <f t="shared" si="34"/>
        <v>0.32</v>
      </c>
      <c r="V156" s="43">
        <f t="shared" si="34"/>
        <v>0.32</v>
      </c>
      <c r="W156" s="43">
        <f t="shared" si="34"/>
        <v>0.32</v>
      </c>
      <c r="X156" s="43">
        <f t="shared" si="34"/>
        <v>0.32</v>
      </c>
      <c r="Y156" s="43">
        <f t="shared" si="34"/>
        <v>0.32</v>
      </c>
      <c r="Z156" s="43">
        <f t="shared" si="34"/>
        <v>0.32</v>
      </c>
      <c r="AA156" s="43">
        <f t="shared" si="34"/>
        <v>0.32</v>
      </c>
      <c r="AB156" s="43">
        <f t="shared" si="34"/>
        <v>0.32</v>
      </c>
      <c r="AC156" s="5">
        <f t="shared" si="29"/>
        <v>0.32000000000000012</v>
      </c>
      <c r="AD156" s="98"/>
      <c r="AJ156"/>
      <c r="AK156"/>
    </row>
    <row r="157" spans="1:37">
      <c r="A157" s="5" t="s">
        <v>5</v>
      </c>
      <c r="B157" s="5" t="s">
        <v>17</v>
      </c>
      <c r="C157" s="5" t="str">
        <f t="shared" si="26"/>
        <v>g4</v>
      </c>
      <c r="D157" s="69">
        <f>VLOOKUP(C157,days!A$2:F$13,5,0)</f>
        <v>2</v>
      </c>
      <c r="E157" s="43">
        <f>VLOOKUP($A156,hydro_!$A$2:$C$16,3,0)*VLOOKUP($D156,hydro_!F$2:H$13,3,0)</f>
        <v>0.3</v>
      </c>
      <c r="F157" s="43">
        <f t="shared" ref="F157:AB157" si="35">E157</f>
        <v>0.3</v>
      </c>
      <c r="G157" s="43">
        <f t="shared" si="35"/>
        <v>0.3</v>
      </c>
      <c r="H157" s="43">
        <f t="shared" si="35"/>
        <v>0.3</v>
      </c>
      <c r="I157" s="43">
        <f t="shared" si="35"/>
        <v>0.3</v>
      </c>
      <c r="J157" s="43">
        <f t="shared" si="35"/>
        <v>0.3</v>
      </c>
      <c r="K157" s="43">
        <f t="shared" si="35"/>
        <v>0.3</v>
      </c>
      <c r="L157" s="43">
        <f t="shared" si="35"/>
        <v>0.3</v>
      </c>
      <c r="M157" s="43">
        <f t="shared" si="35"/>
        <v>0.3</v>
      </c>
      <c r="N157" s="43">
        <f t="shared" si="35"/>
        <v>0.3</v>
      </c>
      <c r="O157" s="43">
        <f t="shared" si="35"/>
        <v>0.3</v>
      </c>
      <c r="P157" s="43">
        <f t="shared" si="35"/>
        <v>0.3</v>
      </c>
      <c r="Q157" s="43">
        <f t="shared" si="35"/>
        <v>0.3</v>
      </c>
      <c r="R157" s="43">
        <f t="shared" si="35"/>
        <v>0.3</v>
      </c>
      <c r="S157" s="43">
        <f t="shared" si="35"/>
        <v>0.3</v>
      </c>
      <c r="T157" s="43">
        <f t="shared" si="35"/>
        <v>0.3</v>
      </c>
      <c r="U157" s="43">
        <f t="shared" si="35"/>
        <v>0.3</v>
      </c>
      <c r="V157" s="43">
        <f t="shared" si="35"/>
        <v>0.3</v>
      </c>
      <c r="W157" s="43">
        <f t="shared" si="35"/>
        <v>0.3</v>
      </c>
      <c r="X157" s="43">
        <f t="shared" si="35"/>
        <v>0.3</v>
      </c>
      <c r="Y157" s="43">
        <f t="shared" si="35"/>
        <v>0.3</v>
      </c>
      <c r="Z157" s="43">
        <f t="shared" si="35"/>
        <v>0.3</v>
      </c>
      <c r="AA157" s="43">
        <f t="shared" si="35"/>
        <v>0.3</v>
      </c>
      <c r="AB157" s="43">
        <f t="shared" si="35"/>
        <v>0.3</v>
      </c>
      <c r="AC157" s="5">
        <f t="shared" si="29"/>
        <v>0.29999999999999988</v>
      </c>
      <c r="AD157" s="98"/>
      <c r="AJ157"/>
      <c r="AK157"/>
    </row>
    <row r="158" spans="1:37">
      <c r="A158" s="5" t="s">
        <v>5</v>
      </c>
      <c r="B158" s="5" t="s">
        <v>18</v>
      </c>
      <c r="C158" s="5" t="str">
        <f t="shared" si="26"/>
        <v>g4</v>
      </c>
      <c r="D158" s="69">
        <f>VLOOKUP(C158,days!A$2:F$13,5,0)</f>
        <v>2</v>
      </c>
      <c r="E158" s="67">
        <f>VLOOKUP($A158,wind_!$A$2:$B$16,2,0)*VLOOKUP($D158,wind_!$E$2:$AC$13,MID(E$1,2,LEN(E$1)-1)+2,0)</f>
        <v>0.56790577435800116</v>
      </c>
      <c r="F158" s="67">
        <f>VLOOKUP($A158,wind_!$A$2:$B$16,2,0)*VLOOKUP($D158,wind_!$E$2:$AC$13,MID(F$1,2,LEN(F$1)-1)+2,0)</f>
        <v>0.56517981516417082</v>
      </c>
      <c r="G158" s="67">
        <f>VLOOKUP($A158,wind_!$A$2:$B$16,2,0)*VLOOKUP($D158,wind_!$E$2:$AC$13,MID(G$1,2,LEN(G$1)-1)+2,0)</f>
        <v>0.56459364535730283</v>
      </c>
      <c r="H158" s="67">
        <f>VLOOKUP($A158,wind_!$A$2:$B$16,2,0)*VLOOKUP($D158,wind_!$E$2:$AC$13,MID(H$1,2,LEN(H$1)-1)+2,0)</f>
        <v>0.5665914175850788</v>
      </c>
      <c r="I158" s="67">
        <f>VLOOKUP($A158,wind_!$A$2:$B$16,2,0)*VLOOKUP($D158,wind_!$E$2:$AC$13,MID(I$1,2,LEN(I$1)-1)+2,0)</f>
        <v>0.565200130839146</v>
      </c>
      <c r="J158" s="67">
        <f>VLOOKUP($A158,wind_!$A$2:$B$16,2,0)*VLOOKUP($D158,wind_!$E$2:$AC$13,MID(J$1,2,LEN(J$1)-1)+2,0)</f>
        <v>0.57274716338538834</v>
      </c>
      <c r="K158" s="67">
        <f>VLOOKUP($A158,wind_!$A$2:$B$16,2,0)*VLOOKUP($D158,wind_!$E$2:$AC$13,MID(K$1,2,LEN(K$1)-1)+2,0)</f>
        <v>0.57676220511194687</v>
      </c>
      <c r="L158" s="67">
        <f>VLOOKUP($A158,wind_!$A$2:$B$16,2,0)*VLOOKUP($D158,wind_!$E$2:$AC$13,MID(L$1,2,LEN(L$1)-1)+2,0)</f>
        <v>0.58193398863543555</v>
      </c>
      <c r="M158" s="67">
        <f>VLOOKUP($A158,wind_!$A$2:$B$16,2,0)*VLOOKUP($D158,wind_!$E$2:$AC$13,MID(M$1,2,LEN(M$1)-1)+2,0)</f>
        <v>0.58430779341589234</v>
      </c>
      <c r="N158" s="67">
        <f>VLOOKUP($A158,wind_!$A$2:$B$16,2,0)*VLOOKUP($D158,wind_!$E$2:$AC$13,MID(N$1,2,LEN(N$1)-1)+2,0)</f>
        <v>0.56467091232018252</v>
      </c>
      <c r="O158" s="67">
        <f>VLOOKUP($A158,wind_!$A$2:$B$16,2,0)*VLOOKUP($D158,wind_!$E$2:$AC$13,MID(O$1,2,LEN(O$1)-1)+2,0)</f>
        <v>0.55220657174315058</v>
      </c>
      <c r="P158" s="67">
        <f>VLOOKUP($A158,wind_!$A$2:$B$16,2,0)*VLOOKUP($D158,wind_!$E$2:$AC$13,MID(P$1,2,LEN(P$1)-1)+2,0)</f>
        <v>0.55410772416126941</v>
      </c>
      <c r="Q158" s="67">
        <f>VLOOKUP($A158,wind_!$A$2:$B$16,2,0)*VLOOKUP($D158,wind_!$E$2:$AC$13,MID(Q$1,2,LEN(Q$1)-1)+2,0)</f>
        <v>0.56320717275235943</v>
      </c>
      <c r="R158" s="67">
        <f>VLOOKUP($A158,wind_!$A$2:$B$16,2,0)*VLOOKUP($D158,wind_!$E$2:$AC$13,MID(R$1,2,LEN(R$1)-1)+2,0)</f>
        <v>0.57042318496417144</v>
      </c>
      <c r="S158" s="67">
        <f>VLOOKUP($A158,wind_!$A$2:$B$16,2,0)*VLOOKUP($D158,wind_!$E$2:$AC$13,MID(S$1,2,LEN(S$1)-1)+2,0)</f>
        <v>0.57566063337075546</v>
      </c>
      <c r="T158" s="67">
        <f>VLOOKUP($A158,wind_!$A$2:$B$16,2,0)*VLOOKUP($D158,wind_!$E$2:$AC$13,MID(T$1,2,LEN(T$1)-1)+2,0)</f>
        <v>0.5786479041374899</v>
      </c>
      <c r="U158" s="67">
        <f>VLOOKUP($A158,wind_!$A$2:$B$16,2,0)*VLOOKUP($D158,wind_!$E$2:$AC$13,MID(U$1,2,LEN(U$1)-1)+2,0)</f>
        <v>0.57774544526761928</v>
      </c>
      <c r="V158" s="67">
        <f>VLOOKUP($A158,wind_!$A$2:$B$16,2,0)*VLOOKUP($D158,wind_!$E$2:$AC$13,MID(V$1,2,LEN(V$1)-1)+2,0)</f>
        <v>0.57351198596437225</v>
      </c>
      <c r="W158" s="67">
        <f>VLOOKUP($A158,wind_!$A$2:$B$16,2,0)*VLOOKUP($D158,wind_!$E$2:$AC$13,MID(W$1,2,LEN(W$1)-1)+2,0)</f>
        <v>0.57151339533262813</v>
      </c>
      <c r="X158" s="67">
        <f>VLOOKUP($A158,wind_!$A$2:$B$16,2,0)*VLOOKUP($D158,wind_!$E$2:$AC$13,MID(X$1,2,LEN(X$1)-1)+2,0)</f>
        <v>0.57838625557471635</v>
      </c>
      <c r="Y158" s="67">
        <f>VLOOKUP($A158,wind_!$A$2:$B$16,2,0)*VLOOKUP($D158,wind_!$E$2:$AC$13,MID(Y$1,2,LEN(Y$1)-1)+2,0)</f>
        <v>0.58246108893236348</v>
      </c>
      <c r="Z158" s="67">
        <f>VLOOKUP($A158,wind_!$A$2:$B$16,2,0)*VLOOKUP($D158,wind_!$E$2:$AC$13,MID(Z$1,2,LEN(Z$1)-1)+2,0)</f>
        <v>0.57834235060889339</v>
      </c>
      <c r="AA158" s="67">
        <f>VLOOKUP($A158,wind_!$A$2:$B$16,2,0)*VLOOKUP($D158,wind_!$E$2:$AC$13,MID(AA$1,2,LEN(AA$1)-1)+2,0)</f>
        <v>0.57195201171817112</v>
      </c>
      <c r="AB158" s="67">
        <f>VLOOKUP($A158,wind_!$A$2:$B$16,2,0)*VLOOKUP($D158,wind_!$E$2:$AC$13,MID(AB$1,2,LEN(AB$1)-1)+2,0)</f>
        <v>0.56650582215828749</v>
      </c>
      <c r="AC158" s="5">
        <f t="shared" si="29"/>
        <v>0.57102351636911641</v>
      </c>
      <c r="AD158" s="98"/>
      <c r="AJ158"/>
      <c r="AK158"/>
    </row>
    <row r="159" spans="1:37">
      <c r="A159" s="5" t="s">
        <v>5</v>
      </c>
      <c r="B159" s="5" t="s">
        <v>19</v>
      </c>
      <c r="C159" s="5" t="str">
        <f t="shared" si="26"/>
        <v>g4</v>
      </c>
      <c r="D159" s="69">
        <f>VLOOKUP(C159,days!A$2:F$13,5,0)</f>
        <v>2</v>
      </c>
      <c r="E159" s="68">
        <f>VLOOKUP($A159,solar_!$A$2:$B$16,2,0)*VLOOKUP($D159,solar_!$E$2:$AC$13,MID(E$1,2,LEN(E$1)-1)+2,0)</f>
        <v>0</v>
      </c>
      <c r="F159" s="68">
        <f>VLOOKUP($A159,solar_!$A$2:$B$16,2,0)*VLOOKUP($D159,solar_!$E$2:$AC$13,MID(F$1,2,LEN(F$1)-1)+2,0)</f>
        <v>0</v>
      </c>
      <c r="G159" s="68">
        <f>VLOOKUP($A159,solar_!$A$2:$B$16,2,0)*VLOOKUP($D159,solar_!$E$2:$AC$13,MID(G$1,2,LEN(G$1)-1)+2,0)</f>
        <v>0</v>
      </c>
      <c r="H159" s="68">
        <f>VLOOKUP($A159,solar_!$A$2:$B$16,2,0)*VLOOKUP($D159,solar_!$E$2:$AC$13,MID(H$1,2,LEN(H$1)-1)+2,0)</f>
        <v>0</v>
      </c>
      <c r="I159" s="68">
        <f>VLOOKUP($A159,solar_!$A$2:$B$16,2,0)*VLOOKUP($D159,solar_!$E$2:$AC$13,MID(I$1,2,LEN(I$1)-1)+2,0)</f>
        <v>0</v>
      </c>
      <c r="J159" s="68">
        <f>VLOOKUP($A159,solar_!$A$2:$B$16,2,0)*VLOOKUP($D159,solar_!$E$2:$AC$13,MID(J$1,2,LEN(J$1)-1)+2,0)</f>
        <v>3.6956582140453609E-5</v>
      </c>
      <c r="K159" s="68">
        <f>VLOOKUP($A159,solar_!$A$2:$B$16,2,0)*VLOOKUP($D159,solar_!$E$2:$AC$13,MID(K$1,2,LEN(K$1)-1)+2,0)</f>
        <v>2.199897118107654E-3</v>
      </c>
      <c r="L159" s="68">
        <f>VLOOKUP($A159,solar_!$A$2:$B$16,2,0)*VLOOKUP($D159,solar_!$E$2:$AC$13,MID(L$1,2,LEN(L$1)-1)+2,0)</f>
        <v>1.631323872956586E-2</v>
      </c>
      <c r="M159" s="68">
        <f>VLOOKUP($A159,solar_!$A$2:$B$16,2,0)*VLOOKUP($D159,solar_!$E$2:$AC$13,MID(M$1,2,LEN(M$1)-1)+2,0)</f>
        <v>0.11644310069452603</v>
      </c>
      <c r="N159" s="68">
        <f>VLOOKUP($A159,solar_!$A$2:$B$16,2,0)*VLOOKUP($D159,solar_!$E$2:$AC$13,MID(N$1,2,LEN(N$1)-1)+2,0)</f>
        <v>0.29775073508685973</v>
      </c>
      <c r="O159" s="68">
        <f>VLOOKUP($A159,solar_!$A$2:$B$16,2,0)*VLOOKUP($D159,solar_!$E$2:$AC$13,MID(O$1,2,LEN(O$1)-1)+2,0)</f>
        <v>0.42357960089952174</v>
      </c>
      <c r="P159" s="68">
        <f>VLOOKUP($A159,solar_!$A$2:$B$16,2,0)*VLOOKUP($D159,solar_!$E$2:$AC$13,MID(P$1,2,LEN(P$1)-1)+2,0)</f>
        <v>0.48659992572692445</v>
      </c>
      <c r="Q159" s="68">
        <f>VLOOKUP($A159,solar_!$A$2:$B$16,2,0)*VLOOKUP($D159,solar_!$E$2:$AC$13,MID(Q$1,2,LEN(Q$1)-1)+2,0)</f>
        <v>0.50028472182874595</v>
      </c>
      <c r="R159" s="68">
        <f>VLOOKUP($A159,solar_!$A$2:$B$16,2,0)*VLOOKUP($D159,solar_!$E$2:$AC$13,MID(R$1,2,LEN(R$1)-1)+2,0)</f>
        <v>0.48032017278370315</v>
      </c>
      <c r="S159" s="68">
        <f>VLOOKUP($A159,solar_!$A$2:$B$16,2,0)*VLOOKUP($D159,solar_!$E$2:$AC$13,MID(S$1,2,LEN(S$1)-1)+2,0)</f>
        <v>0.45441692725347832</v>
      </c>
      <c r="T159" s="68">
        <f>VLOOKUP($A159,solar_!$A$2:$B$16,2,0)*VLOOKUP($D159,solar_!$E$2:$AC$13,MID(T$1,2,LEN(T$1)-1)+2,0)</f>
        <v>0.3751145882373384</v>
      </c>
      <c r="U159" s="68">
        <f>VLOOKUP($A159,solar_!$A$2:$B$16,2,0)*VLOOKUP($D159,solar_!$E$2:$AC$13,MID(U$1,2,LEN(U$1)-1)+2,0)</f>
        <v>0.26797081951169738</v>
      </c>
      <c r="V159" s="68">
        <f>VLOOKUP($A159,solar_!$A$2:$B$16,2,0)*VLOOKUP($D159,solar_!$E$2:$AC$13,MID(V$1,2,LEN(V$1)-1)+2,0)</f>
        <v>9.5647858188881399E-2</v>
      </c>
      <c r="W159" s="68">
        <f>VLOOKUP($A159,solar_!$A$2:$B$16,2,0)*VLOOKUP($D159,solar_!$E$2:$AC$13,MID(W$1,2,LEN(W$1)-1)+2,0)</f>
        <v>5.3698668066041134E-3</v>
      </c>
      <c r="X159" s="68">
        <f>VLOOKUP($A159,solar_!$A$2:$B$16,2,0)*VLOOKUP($D159,solar_!$E$2:$AC$13,MID(X$1,2,LEN(X$1)-1)+2,0)</f>
        <v>2.2173949284272164E-5</v>
      </c>
      <c r="Y159" s="68">
        <f>VLOOKUP($A159,solar_!$A$2:$B$16,2,0)*VLOOKUP($D159,solar_!$E$2:$AC$13,MID(Y$1,2,LEN(Y$1)-1)+2,0)</f>
        <v>0</v>
      </c>
      <c r="Z159" s="68">
        <f>VLOOKUP($A159,solar_!$A$2:$B$16,2,0)*VLOOKUP($D159,solar_!$E$2:$AC$13,MID(Z$1,2,LEN(Z$1)-1)+2,0)</f>
        <v>0</v>
      </c>
      <c r="AA159" s="68">
        <f>VLOOKUP($A159,solar_!$A$2:$B$16,2,0)*VLOOKUP($D159,solar_!$E$2:$AC$13,MID(AA$1,2,LEN(AA$1)-1)+2,0)</f>
        <v>0</v>
      </c>
      <c r="AB159" s="68">
        <f>VLOOKUP($A159,solar_!$A$2:$B$16,2,0)*VLOOKUP($D159,solar_!$E$2:$AC$13,MID(AB$1,2,LEN(AB$1)-1)+2,0)</f>
        <v>0</v>
      </c>
      <c r="AC159" s="5">
        <f t="shared" si="29"/>
        <v>0.14675294097489078</v>
      </c>
      <c r="AD159" s="98"/>
      <c r="AJ159"/>
      <c r="AK159"/>
    </row>
    <row r="160" spans="1:37">
      <c r="A160" s="5" t="s">
        <v>5</v>
      </c>
      <c r="B160" s="5" t="s">
        <v>20</v>
      </c>
      <c r="C160" s="5" t="str">
        <f t="shared" si="26"/>
        <v>g4</v>
      </c>
      <c r="D160" s="69">
        <f>VLOOKUP(C160,days!A$2:F$13,5,0)</f>
        <v>2</v>
      </c>
      <c r="E160" s="9">
        <v>0</v>
      </c>
      <c r="F160" s="9">
        <v>0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  <c r="V160" s="9">
        <v>0</v>
      </c>
      <c r="W160" s="9">
        <v>0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5">
        <f t="shared" si="29"/>
        <v>0</v>
      </c>
      <c r="AD160" s="98"/>
      <c r="AJ160"/>
      <c r="AK160"/>
    </row>
    <row r="161" spans="1:37">
      <c r="A161" s="5" t="s">
        <v>5</v>
      </c>
      <c r="B161" s="5" t="s">
        <v>21</v>
      </c>
      <c r="C161" s="5" t="str">
        <f t="shared" si="26"/>
        <v>g4</v>
      </c>
      <c r="D161" s="69">
        <f>VLOOKUP(C161,days!A$2:F$13,5,0)</f>
        <v>2</v>
      </c>
      <c r="E161" s="9">
        <v>0</v>
      </c>
      <c r="F161" s="9">
        <v>0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5">
        <f t="shared" si="29"/>
        <v>0</v>
      </c>
      <c r="AD161" s="98"/>
      <c r="AJ161"/>
      <c r="AK161"/>
    </row>
    <row r="162" spans="1:37">
      <c r="A162" s="5" t="s">
        <v>5</v>
      </c>
      <c r="B162" s="5" t="s">
        <v>12</v>
      </c>
      <c r="C162" s="5" t="str">
        <f t="shared" si="26"/>
        <v>g5</v>
      </c>
      <c r="D162" s="69">
        <f>VLOOKUP(C162,days!A$2:F$13,5,0)</f>
        <v>3</v>
      </c>
      <c r="E162" s="53">
        <v>0.8</v>
      </c>
      <c r="F162" s="53">
        <v>0.8</v>
      </c>
      <c r="G162" s="53">
        <v>0.8</v>
      </c>
      <c r="H162" s="53">
        <v>0.8</v>
      </c>
      <c r="I162" s="53">
        <v>0.8</v>
      </c>
      <c r="J162" s="53">
        <v>0.8</v>
      </c>
      <c r="K162" s="53">
        <v>0.8</v>
      </c>
      <c r="L162" s="53">
        <v>0.8</v>
      </c>
      <c r="M162" s="53">
        <v>0.8</v>
      </c>
      <c r="N162" s="53">
        <v>0.8</v>
      </c>
      <c r="O162" s="53">
        <v>0.8</v>
      </c>
      <c r="P162" s="53">
        <v>0.8</v>
      </c>
      <c r="Q162" s="53">
        <v>0.8</v>
      </c>
      <c r="R162" s="53">
        <v>0.8</v>
      </c>
      <c r="S162" s="53">
        <v>0.8</v>
      </c>
      <c r="T162" s="53">
        <v>0.8</v>
      </c>
      <c r="U162" s="53">
        <v>0.8</v>
      </c>
      <c r="V162" s="53">
        <v>0.8</v>
      </c>
      <c r="W162" s="53">
        <v>0.8</v>
      </c>
      <c r="X162" s="53">
        <v>0.8</v>
      </c>
      <c r="Y162" s="53">
        <v>0.8</v>
      </c>
      <c r="Z162" s="53">
        <v>0.8</v>
      </c>
      <c r="AA162" s="53">
        <v>0.8</v>
      </c>
      <c r="AB162" s="53">
        <v>0.8</v>
      </c>
      <c r="AC162" s="5">
        <f t="shared" si="29"/>
        <v>0.80000000000000027</v>
      </c>
      <c r="AD162" s="98"/>
      <c r="AJ162"/>
      <c r="AK162"/>
    </row>
    <row r="163" spans="1:37">
      <c r="A163" s="5" t="s">
        <v>5</v>
      </c>
      <c r="B163" s="5" t="s">
        <v>13</v>
      </c>
      <c r="C163" s="5" t="str">
        <f t="shared" si="26"/>
        <v>g5</v>
      </c>
      <c r="D163" s="69">
        <f>VLOOKUP(C163,days!A$2:F$13,5,0)</f>
        <v>3</v>
      </c>
      <c r="E163" s="53">
        <v>0.85</v>
      </c>
      <c r="F163" s="53">
        <v>0.85</v>
      </c>
      <c r="G163" s="53">
        <v>0.85</v>
      </c>
      <c r="H163" s="53">
        <v>0.85</v>
      </c>
      <c r="I163" s="53">
        <v>0.85</v>
      </c>
      <c r="J163" s="53">
        <v>0.85</v>
      </c>
      <c r="K163" s="53">
        <v>0.85</v>
      </c>
      <c r="L163" s="53">
        <v>0.85</v>
      </c>
      <c r="M163" s="53">
        <v>0.85</v>
      </c>
      <c r="N163" s="53">
        <v>0.85</v>
      </c>
      <c r="O163" s="53">
        <v>0.85</v>
      </c>
      <c r="P163" s="53">
        <v>0.85</v>
      </c>
      <c r="Q163" s="53">
        <v>0.85</v>
      </c>
      <c r="R163" s="53">
        <v>0.85</v>
      </c>
      <c r="S163" s="53">
        <v>0.85</v>
      </c>
      <c r="T163" s="53">
        <v>0.85</v>
      </c>
      <c r="U163" s="53">
        <v>0.85</v>
      </c>
      <c r="V163" s="53">
        <v>0.85</v>
      </c>
      <c r="W163" s="53">
        <v>0.85</v>
      </c>
      <c r="X163" s="53">
        <v>0.85</v>
      </c>
      <c r="Y163" s="53">
        <v>0.85</v>
      </c>
      <c r="Z163" s="53">
        <v>0.85</v>
      </c>
      <c r="AA163" s="53">
        <v>0.85</v>
      </c>
      <c r="AB163" s="53">
        <v>0.85</v>
      </c>
      <c r="AC163" s="5">
        <f t="shared" si="29"/>
        <v>0.85000000000000009</v>
      </c>
      <c r="AD163" s="98"/>
      <c r="AJ163"/>
      <c r="AK163"/>
    </row>
    <row r="164" spans="1:37">
      <c r="A164" s="5" t="s">
        <v>5</v>
      </c>
      <c r="B164" s="5" t="s">
        <v>14</v>
      </c>
      <c r="C164" s="5" t="str">
        <f t="shared" si="26"/>
        <v>g5</v>
      </c>
      <c r="D164" s="69">
        <f>VLOOKUP(C164,days!A$2:F$13,5,0)</f>
        <v>3</v>
      </c>
      <c r="E164" s="53">
        <v>0.83</v>
      </c>
      <c r="F164" s="53">
        <v>0.83</v>
      </c>
      <c r="G164" s="53">
        <v>0.83</v>
      </c>
      <c r="H164" s="53">
        <v>0.83</v>
      </c>
      <c r="I164" s="53">
        <v>0.83</v>
      </c>
      <c r="J164" s="53">
        <v>0.83</v>
      </c>
      <c r="K164" s="53">
        <v>0.83</v>
      </c>
      <c r="L164" s="53">
        <v>0.83</v>
      </c>
      <c r="M164" s="53">
        <v>0.83</v>
      </c>
      <c r="N164" s="53">
        <v>0.83</v>
      </c>
      <c r="O164" s="53">
        <v>0.83</v>
      </c>
      <c r="P164" s="53">
        <v>0.83</v>
      </c>
      <c r="Q164" s="53">
        <v>0.83</v>
      </c>
      <c r="R164" s="53">
        <v>0.83</v>
      </c>
      <c r="S164" s="53">
        <v>0.83</v>
      </c>
      <c r="T164" s="53">
        <v>0.83</v>
      </c>
      <c r="U164" s="53">
        <v>0.83</v>
      </c>
      <c r="V164" s="53">
        <v>0.83</v>
      </c>
      <c r="W164" s="53">
        <v>0.83</v>
      </c>
      <c r="X164" s="53">
        <v>0.83</v>
      </c>
      <c r="Y164" s="53">
        <v>0.83</v>
      </c>
      <c r="Z164" s="53">
        <v>0.83</v>
      </c>
      <c r="AA164" s="53">
        <v>0.83</v>
      </c>
      <c r="AB164" s="53">
        <v>0.83</v>
      </c>
      <c r="AC164" s="5">
        <f t="shared" si="29"/>
        <v>0.82999999999999963</v>
      </c>
      <c r="AD164" s="98"/>
      <c r="AJ164"/>
      <c r="AK164"/>
    </row>
    <row r="165" spans="1:37">
      <c r="A165" s="5" t="s">
        <v>5</v>
      </c>
      <c r="B165" s="5" t="s">
        <v>15</v>
      </c>
      <c r="C165" s="5" t="str">
        <f t="shared" si="26"/>
        <v>g5</v>
      </c>
      <c r="D165" s="69">
        <f>VLOOKUP(C165,days!A$2:F$13,5,0)</f>
        <v>3</v>
      </c>
      <c r="E165" s="53">
        <v>0.9</v>
      </c>
      <c r="F165" s="53">
        <v>0.9</v>
      </c>
      <c r="G165" s="53">
        <v>0.9</v>
      </c>
      <c r="H165" s="53">
        <v>0.9</v>
      </c>
      <c r="I165" s="53">
        <v>0.9</v>
      </c>
      <c r="J165" s="53">
        <v>0.9</v>
      </c>
      <c r="K165" s="53">
        <v>0.9</v>
      </c>
      <c r="L165" s="53">
        <v>0.9</v>
      </c>
      <c r="M165" s="53">
        <v>0.9</v>
      </c>
      <c r="N165" s="53">
        <v>0.9</v>
      </c>
      <c r="O165" s="53">
        <v>0.9</v>
      </c>
      <c r="P165" s="53">
        <v>0.9</v>
      </c>
      <c r="Q165" s="53">
        <v>0.9</v>
      </c>
      <c r="R165" s="53">
        <v>0.9</v>
      </c>
      <c r="S165" s="53">
        <v>0.9</v>
      </c>
      <c r="T165" s="53">
        <v>0.9</v>
      </c>
      <c r="U165" s="53">
        <v>0.9</v>
      </c>
      <c r="V165" s="53">
        <v>0.9</v>
      </c>
      <c r="W165" s="53">
        <v>0.9</v>
      </c>
      <c r="X165" s="53">
        <v>0.9</v>
      </c>
      <c r="Y165" s="53">
        <v>0.9</v>
      </c>
      <c r="Z165" s="53">
        <v>0.9</v>
      </c>
      <c r="AA165" s="53">
        <v>0.9</v>
      </c>
      <c r="AB165" s="53">
        <v>0.9</v>
      </c>
      <c r="AC165" s="5">
        <f t="shared" si="29"/>
        <v>0.8999999999999998</v>
      </c>
      <c r="AD165" s="98"/>
    </row>
    <row r="166" spans="1:37">
      <c r="A166" s="5" t="s">
        <v>5</v>
      </c>
      <c r="B166" s="5" t="s">
        <v>16</v>
      </c>
      <c r="C166" s="5" t="str">
        <f t="shared" si="26"/>
        <v>g5</v>
      </c>
      <c r="D166" s="69">
        <f>VLOOKUP(C166,days!A$2:F$13,5,0)</f>
        <v>3</v>
      </c>
      <c r="E166" s="43">
        <f>VLOOKUP($A166,hydro_!$A$2:$B$16,2,0)*VLOOKUP($D166,hydro_!F$2:H$13,2,0)</f>
        <v>0.4</v>
      </c>
      <c r="F166" s="43">
        <f t="shared" ref="F166:AB166" si="36">E166</f>
        <v>0.4</v>
      </c>
      <c r="G166" s="43">
        <f t="shared" si="36"/>
        <v>0.4</v>
      </c>
      <c r="H166" s="43">
        <f t="shared" si="36"/>
        <v>0.4</v>
      </c>
      <c r="I166" s="43">
        <f t="shared" si="36"/>
        <v>0.4</v>
      </c>
      <c r="J166" s="43">
        <f t="shared" si="36"/>
        <v>0.4</v>
      </c>
      <c r="K166" s="43">
        <f t="shared" si="36"/>
        <v>0.4</v>
      </c>
      <c r="L166" s="43">
        <f t="shared" si="36"/>
        <v>0.4</v>
      </c>
      <c r="M166" s="43">
        <f t="shared" si="36"/>
        <v>0.4</v>
      </c>
      <c r="N166" s="43">
        <f t="shared" si="36"/>
        <v>0.4</v>
      </c>
      <c r="O166" s="43">
        <f t="shared" si="36"/>
        <v>0.4</v>
      </c>
      <c r="P166" s="43">
        <f t="shared" si="36"/>
        <v>0.4</v>
      </c>
      <c r="Q166" s="43">
        <f t="shared" si="36"/>
        <v>0.4</v>
      </c>
      <c r="R166" s="43">
        <f t="shared" si="36"/>
        <v>0.4</v>
      </c>
      <c r="S166" s="43">
        <f t="shared" si="36"/>
        <v>0.4</v>
      </c>
      <c r="T166" s="43">
        <f t="shared" si="36"/>
        <v>0.4</v>
      </c>
      <c r="U166" s="43">
        <f t="shared" si="36"/>
        <v>0.4</v>
      </c>
      <c r="V166" s="43">
        <f t="shared" si="36"/>
        <v>0.4</v>
      </c>
      <c r="W166" s="43">
        <f t="shared" si="36"/>
        <v>0.4</v>
      </c>
      <c r="X166" s="43">
        <f t="shared" si="36"/>
        <v>0.4</v>
      </c>
      <c r="Y166" s="43">
        <f t="shared" si="36"/>
        <v>0.4</v>
      </c>
      <c r="Z166" s="43">
        <f t="shared" si="36"/>
        <v>0.4</v>
      </c>
      <c r="AA166" s="43">
        <f t="shared" si="36"/>
        <v>0.4</v>
      </c>
      <c r="AB166" s="43">
        <f t="shared" si="36"/>
        <v>0.4</v>
      </c>
      <c r="AC166" s="5">
        <f t="shared" si="29"/>
        <v>0.40000000000000013</v>
      </c>
      <c r="AD166" s="98"/>
    </row>
    <row r="167" spans="1:37">
      <c r="A167" s="5" t="s">
        <v>5</v>
      </c>
      <c r="B167" s="5" t="s">
        <v>17</v>
      </c>
      <c r="C167" s="5" t="str">
        <f t="shared" si="26"/>
        <v>g5</v>
      </c>
      <c r="D167" s="69">
        <f>VLOOKUP(C167,days!A$2:F$13,5,0)</f>
        <v>3</v>
      </c>
      <c r="E167" s="43">
        <f>VLOOKUP($A166,hydro_!$A$2:$C$16,3,0)*VLOOKUP($D166,hydro_!F$2:H$13,3,0)</f>
        <v>0.35</v>
      </c>
      <c r="F167" s="43">
        <f t="shared" ref="F167:AB167" si="37">E167</f>
        <v>0.35</v>
      </c>
      <c r="G167" s="43">
        <f t="shared" si="37"/>
        <v>0.35</v>
      </c>
      <c r="H167" s="43">
        <f t="shared" si="37"/>
        <v>0.35</v>
      </c>
      <c r="I167" s="43">
        <f t="shared" si="37"/>
        <v>0.35</v>
      </c>
      <c r="J167" s="43">
        <f t="shared" si="37"/>
        <v>0.35</v>
      </c>
      <c r="K167" s="43">
        <f t="shared" si="37"/>
        <v>0.35</v>
      </c>
      <c r="L167" s="43">
        <f t="shared" si="37"/>
        <v>0.35</v>
      </c>
      <c r="M167" s="43">
        <f t="shared" si="37"/>
        <v>0.35</v>
      </c>
      <c r="N167" s="43">
        <f t="shared" si="37"/>
        <v>0.35</v>
      </c>
      <c r="O167" s="43">
        <f t="shared" si="37"/>
        <v>0.35</v>
      </c>
      <c r="P167" s="43">
        <f t="shared" si="37"/>
        <v>0.35</v>
      </c>
      <c r="Q167" s="43">
        <f t="shared" si="37"/>
        <v>0.35</v>
      </c>
      <c r="R167" s="43">
        <f t="shared" si="37"/>
        <v>0.35</v>
      </c>
      <c r="S167" s="43">
        <f t="shared" si="37"/>
        <v>0.35</v>
      </c>
      <c r="T167" s="43">
        <f t="shared" si="37"/>
        <v>0.35</v>
      </c>
      <c r="U167" s="43">
        <f t="shared" si="37"/>
        <v>0.35</v>
      </c>
      <c r="V167" s="43">
        <f t="shared" si="37"/>
        <v>0.35</v>
      </c>
      <c r="W167" s="43">
        <f t="shared" si="37"/>
        <v>0.35</v>
      </c>
      <c r="X167" s="43">
        <f t="shared" si="37"/>
        <v>0.35</v>
      </c>
      <c r="Y167" s="43">
        <f t="shared" si="37"/>
        <v>0.35</v>
      </c>
      <c r="Z167" s="43">
        <f t="shared" si="37"/>
        <v>0.35</v>
      </c>
      <c r="AA167" s="43">
        <f t="shared" si="37"/>
        <v>0.35</v>
      </c>
      <c r="AB167" s="43">
        <f t="shared" si="37"/>
        <v>0.35</v>
      </c>
      <c r="AC167" s="5">
        <f t="shared" si="29"/>
        <v>0.34999999999999987</v>
      </c>
      <c r="AD167" s="98"/>
    </row>
    <row r="168" spans="1:37">
      <c r="A168" s="5" t="s">
        <v>5</v>
      </c>
      <c r="B168" s="5" t="s">
        <v>18</v>
      </c>
      <c r="C168" s="5" t="str">
        <f t="shared" si="26"/>
        <v>g5</v>
      </c>
      <c r="D168" s="69">
        <f>VLOOKUP(C168,days!A$2:F$13,5,0)</f>
        <v>3</v>
      </c>
      <c r="E168" s="67">
        <f>VLOOKUP($A168,wind_!$A$2:$B$16,2,0)*VLOOKUP($D168,wind_!$E$2:$AC$13,MID(E$1,2,LEN(E$1)-1)+2,0)</f>
        <v>0.61068370163418573</v>
      </c>
      <c r="F168" s="67">
        <f>VLOOKUP($A168,wind_!$A$2:$B$16,2,0)*VLOOKUP($D168,wind_!$E$2:$AC$13,MID(F$1,2,LEN(F$1)-1)+2,0)</f>
        <v>0.5985539438559162</v>
      </c>
      <c r="G168" s="67">
        <f>VLOOKUP($A168,wind_!$A$2:$B$16,2,0)*VLOOKUP($D168,wind_!$E$2:$AC$13,MID(G$1,2,LEN(G$1)-1)+2,0)</f>
        <v>0.59186739087011719</v>
      </c>
      <c r="H168" s="67">
        <f>VLOOKUP($A168,wind_!$A$2:$B$16,2,0)*VLOOKUP($D168,wind_!$E$2:$AC$13,MID(H$1,2,LEN(H$1)-1)+2,0)</f>
        <v>0.58573571577475469</v>
      </c>
      <c r="I168" s="67">
        <f>VLOOKUP($A168,wind_!$A$2:$B$16,2,0)*VLOOKUP($D168,wind_!$E$2:$AC$13,MID(I$1,2,LEN(I$1)-1)+2,0)</f>
        <v>0.58315909123441467</v>
      </c>
      <c r="J168" s="67">
        <f>VLOOKUP($A168,wind_!$A$2:$B$16,2,0)*VLOOKUP($D168,wind_!$E$2:$AC$13,MID(J$1,2,LEN(J$1)-1)+2,0)</f>
        <v>0.57741115131731646</v>
      </c>
      <c r="K168" s="67">
        <f>VLOOKUP($A168,wind_!$A$2:$B$16,2,0)*VLOOKUP($D168,wind_!$E$2:$AC$13,MID(K$1,2,LEN(K$1)-1)+2,0)</f>
        <v>0.58222452204414499</v>
      </c>
      <c r="L168" s="67">
        <f>VLOOKUP($A168,wind_!$A$2:$B$16,2,0)*VLOOKUP($D168,wind_!$E$2:$AC$13,MID(L$1,2,LEN(L$1)-1)+2,0)</f>
        <v>0.5851614850375404</v>
      </c>
      <c r="M168" s="67">
        <f>VLOOKUP($A168,wind_!$A$2:$B$16,2,0)*VLOOKUP($D168,wind_!$E$2:$AC$13,MID(M$1,2,LEN(M$1)-1)+2,0)</f>
        <v>0.58655455301563941</v>
      </c>
      <c r="N168" s="67">
        <f>VLOOKUP($A168,wind_!$A$2:$B$16,2,0)*VLOOKUP($D168,wind_!$E$2:$AC$13,MID(N$1,2,LEN(N$1)-1)+2,0)</f>
        <v>0.57154305044112275</v>
      </c>
      <c r="O168" s="67">
        <f>VLOOKUP($A168,wind_!$A$2:$B$16,2,0)*VLOOKUP($D168,wind_!$E$2:$AC$13,MID(O$1,2,LEN(O$1)-1)+2,0)</f>
        <v>0.56796421802961239</v>
      </c>
      <c r="P168" s="67">
        <f>VLOOKUP($A168,wind_!$A$2:$B$16,2,0)*VLOOKUP($D168,wind_!$E$2:$AC$13,MID(P$1,2,LEN(P$1)-1)+2,0)</f>
        <v>0.58077743940414528</v>
      </c>
      <c r="Q168" s="67">
        <f>VLOOKUP($A168,wind_!$A$2:$B$16,2,0)*VLOOKUP($D168,wind_!$E$2:$AC$13,MID(Q$1,2,LEN(Q$1)-1)+2,0)</f>
        <v>0.59895611719416963</v>
      </c>
      <c r="R168" s="67">
        <f>VLOOKUP($A168,wind_!$A$2:$B$16,2,0)*VLOOKUP($D168,wind_!$E$2:$AC$13,MID(R$1,2,LEN(R$1)-1)+2,0)</f>
        <v>0.61311026939988655</v>
      </c>
      <c r="S168" s="67">
        <f>VLOOKUP($A168,wind_!$A$2:$B$16,2,0)*VLOOKUP($D168,wind_!$E$2:$AC$13,MID(S$1,2,LEN(S$1)-1)+2,0)</f>
        <v>0.62581218783474446</v>
      </c>
      <c r="T168" s="67">
        <f>VLOOKUP($A168,wind_!$A$2:$B$16,2,0)*VLOOKUP($D168,wind_!$E$2:$AC$13,MID(T$1,2,LEN(T$1)-1)+2,0)</f>
        <v>0.64120612576945801</v>
      </c>
      <c r="U168" s="67">
        <f>VLOOKUP($A168,wind_!$A$2:$B$16,2,0)*VLOOKUP($D168,wind_!$E$2:$AC$13,MID(U$1,2,LEN(U$1)-1)+2,0)</f>
        <v>0.64511511197002058</v>
      </c>
      <c r="V168" s="67">
        <f>VLOOKUP($A168,wind_!$A$2:$B$16,2,0)*VLOOKUP($D168,wind_!$E$2:$AC$13,MID(V$1,2,LEN(V$1)-1)+2,0)</f>
        <v>0.64573194785499055</v>
      </c>
      <c r="W168" s="67">
        <f>VLOOKUP($A168,wind_!$A$2:$B$16,2,0)*VLOOKUP($D168,wind_!$E$2:$AC$13,MID(W$1,2,LEN(W$1)-1)+2,0)</f>
        <v>0.64123558831231331</v>
      </c>
      <c r="X168" s="67">
        <f>VLOOKUP($A168,wind_!$A$2:$B$16,2,0)*VLOOKUP($D168,wind_!$E$2:$AC$13,MID(X$1,2,LEN(X$1)-1)+2,0)</f>
        <v>0.63839264549244046</v>
      </c>
      <c r="Y168" s="67">
        <f>VLOOKUP($A168,wind_!$A$2:$B$16,2,0)*VLOOKUP($D168,wind_!$E$2:$AC$13,MID(Y$1,2,LEN(Y$1)-1)+2,0)</f>
        <v>0.64238905649337019</v>
      </c>
      <c r="Z168" s="67">
        <f>VLOOKUP($A168,wind_!$A$2:$B$16,2,0)*VLOOKUP($D168,wind_!$E$2:$AC$13,MID(Z$1,2,LEN(Z$1)-1)+2,0)</f>
        <v>0.63963608996858923</v>
      </c>
      <c r="AA168" s="67">
        <f>VLOOKUP($A168,wind_!$A$2:$B$16,2,0)*VLOOKUP($D168,wind_!$E$2:$AC$13,MID(AA$1,2,LEN(AA$1)-1)+2,0)</f>
        <v>0.63330332820409996</v>
      </c>
      <c r="AB168" s="67">
        <f>VLOOKUP($A168,wind_!$A$2:$B$16,2,0)*VLOOKUP($D168,wind_!$E$2:$AC$13,MID(AB$1,2,LEN(AB$1)-1)+2,0)</f>
        <v>0.62670930300811689</v>
      </c>
      <c r="AC168" s="5">
        <f t="shared" si="29"/>
        <v>0.60888475142337939</v>
      </c>
      <c r="AD168" s="98"/>
    </row>
    <row r="169" spans="1:37">
      <c r="A169" s="5" t="s">
        <v>5</v>
      </c>
      <c r="B169" s="5" t="s">
        <v>19</v>
      </c>
      <c r="C169" s="5" t="str">
        <f t="shared" si="26"/>
        <v>g5</v>
      </c>
      <c r="D169" s="69">
        <f>VLOOKUP(C169,days!A$2:F$13,5,0)</f>
        <v>3</v>
      </c>
      <c r="E169" s="68">
        <f>VLOOKUP($A169,solar_!$A$2:$B$16,2,0)*VLOOKUP($D169,solar_!$E$2:$AC$13,MID(E$1,2,LEN(E$1)-1)+2,0)</f>
        <v>0</v>
      </c>
      <c r="F169" s="68">
        <f>VLOOKUP($A169,solar_!$A$2:$B$16,2,0)*VLOOKUP($D169,solar_!$E$2:$AC$13,MID(F$1,2,LEN(F$1)-1)+2,0)</f>
        <v>0</v>
      </c>
      <c r="G169" s="68">
        <f>VLOOKUP($A169,solar_!$A$2:$B$16,2,0)*VLOOKUP($D169,solar_!$E$2:$AC$13,MID(G$1,2,LEN(G$1)-1)+2,0)</f>
        <v>0</v>
      </c>
      <c r="H169" s="68">
        <f>VLOOKUP($A169,solar_!$A$2:$B$16,2,0)*VLOOKUP($D169,solar_!$E$2:$AC$13,MID(H$1,2,LEN(H$1)-1)+2,0)</f>
        <v>0</v>
      </c>
      <c r="I169" s="68">
        <f>VLOOKUP($A169,solar_!$A$2:$B$16,2,0)*VLOOKUP($D169,solar_!$E$2:$AC$13,MID(I$1,2,LEN(I$1)-1)+2,0)</f>
        <v>0</v>
      </c>
      <c r="J169" s="68">
        <f>VLOOKUP($A169,solar_!$A$2:$B$16,2,0)*VLOOKUP($D169,solar_!$E$2:$AC$13,MID(J$1,2,LEN(J$1)-1)+2,0)</f>
        <v>3.8359423829866749E-4</v>
      </c>
      <c r="K169" s="68">
        <f>VLOOKUP($A169,solar_!$A$2:$B$16,2,0)*VLOOKUP($D169,solar_!$E$2:$AC$13,MID(K$1,2,LEN(K$1)-1)+2,0)</f>
        <v>5.470780902326413E-3</v>
      </c>
      <c r="L169" s="68">
        <f>VLOOKUP($A169,solar_!$A$2:$B$16,2,0)*VLOOKUP($D169,solar_!$E$2:$AC$13,MID(L$1,2,LEN(L$1)-1)+2,0)</f>
        <v>5.9229635402139144E-2</v>
      </c>
      <c r="M169" s="68">
        <f>VLOOKUP($A169,solar_!$A$2:$B$16,2,0)*VLOOKUP($D169,solar_!$E$2:$AC$13,MID(M$1,2,LEN(M$1)-1)+2,0)</f>
        <v>0.23855277675512671</v>
      </c>
      <c r="N169" s="68">
        <f>VLOOKUP($A169,solar_!$A$2:$B$16,2,0)*VLOOKUP($D169,solar_!$E$2:$AC$13,MID(N$1,2,LEN(N$1)-1)+2,0)</f>
        <v>0.38799991541938683</v>
      </c>
      <c r="O169" s="68">
        <f>VLOOKUP($A169,solar_!$A$2:$B$16,2,0)*VLOOKUP($D169,solar_!$E$2:$AC$13,MID(O$1,2,LEN(O$1)-1)+2,0)</f>
        <v>0.45228521125833993</v>
      </c>
      <c r="P169" s="68">
        <f>VLOOKUP($A169,solar_!$A$2:$B$16,2,0)*VLOOKUP($D169,solar_!$E$2:$AC$13,MID(P$1,2,LEN(P$1)-1)+2,0)</f>
        <v>0.49557600073447505</v>
      </c>
      <c r="Q169" s="68">
        <f>VLOOKUP($A169,solar_!$A$2:$B$16,2,0)*VLOOKUP($D169,solar_!$E$2:$AC$13,MID(Q$1,2,LEN(Q$1)-1)+2,0)</f>
        <v>0.49328529601453641</v>
      </c>
      <c r="R169" s="68">
        <f>VLOOKUP($A169,solar_!$A$2:$B$16,2,0)*VLOOKUP($D169,solar_!$E$2:$AC$13,MID(R$1,2,LEN(R$1)-1)+2,0)</f>
        <v>0.49657322507949753</v>
      </c>
      <c r="S169" s="68">
        <f>VLOOKUP($A169,solar_!$A$2:$B$16,2,0)*VLOOKUP($D169,solar_!$E$2:$AC$13,MID(S$1,2,LEN(S$1)-1)+2,0)</f>
        <v>0.46551672356696927</v>
      </c>
      <c r="T169" s="68">
        <f>VLOOKUP($A169,solar_!$A$2:$B$16,2,0)*VLOOKUP($D169,solar_!$E$2:$AC$13,MID(T$1,2,LEN(T$1)-1)+2,0)</f>
        <v>0.39466024573705855</v>
      </c>
      <c r="U169" s="68">
        <f>VLOOKUP($A169,solar_!$A$2:$B$16,2,0)*VLOOKUP($D169,solar_!$E$2:$AC$13,MID(U$1,2,LEN(U$1)-1)+2,0)</f>
        <v>0.30812060119227858</v>
      </c>
      <c r="V169" s="68">
        <f>VLOOKUP($A169,solar_!$A$2:$B$16,2,0)*VLOOKUP($D169,solar_!$E$2:$AC$13,MID(V$1,2,LEN(V$1)-1)+2,0)</f>
        <v>0.15500993391395657</v>
      </c>
      <c r="W169" s="68">
        <f>VLOOKUP($A169,solar_!$A$2:$B$16,2,0)*VLOOKUP($D169,solar_!$E$2:$AC$13,MID(W$1,2,LEN(W$1)-1)+2,0)</f>
        <v>2.9171263293787927E-2</v>
      </c>
      <c r="X169" s="68">
        <f>VLOOKUP($A169,solar_!$A$2:$B$16,2,0)*VLOOKUP($D169,solar_!$E$2:$AC$13,MID(X$1,2,LEN(X$1)-1)+2,0)</f>
        <v>2.7528882614827674E-4</v>
      </c>
      <c r="Y169" s="68">
        <f>VLOOKUP($A169,solar_!$A$2:$B$16,2,0)*VLOOKUP($D169,solar_!$E$2:$AC$13,MID(Y$1,2,LEN(Y$1)-1)+2,0)</f>
        <v>0</v>
      </c>
      <c r="Z169" s="68">
        <f>VLOOKUP($A169,solar_!$A$2:$B$16,2,0)*VLOOKUP($D169,solar_!$E$2:$AC$13,MID(Z$1,2,LEN(Z$1)-1)+2,0)</f>
        <v>0</v>
      </c>
      <c r="AA169" s="68">
        <f>VLOOKUP($A169,solar_!$A$2:$B$16,2,0)*VLOOKUP($D169,solar_!$E$2:$AC$13,MID(AA$1,2,LEN(AA$1)-1)+2,0)</f>
        <v>0</v>
      </c>
      <c r="AB169" s="68">
        <f>VLOOKUP($A169,solar_!$A$2:$B$16,2,0)*VLOOKUP($D169,solar_!$E$2:$AC$13,MID(AB$1,2,LEN(AB$1)-1)+2,0)</f>
        <v>0</v>
      </c>
      <c r="AC169" s="5">
        <f t="shared" si="29"/>
        <v>0.16592127051393021</v>
      </c>
      <c r="AD169" s="98"/>
    </row>
    <row r="170" spans="1:37">
      <c r="A170" s="5" t="s">
        <v>5</v>
      </c>
      <c r="B170" s="5" t="s">
        <v>20</v>
      </c>
      <c r="C170" s="5" t="str">
        <f t="shared" si="26"/>
        <v>g5</v>
      </c>
      <c r="D170" s="69">
        <f>VLOOKUP(C170,days!A$2:F$13,5,0)</f>
        <v>3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5">
        <f t="shared" si="29"/>
        <v>0</v>
      </c>
      <c r="AD170" s="98"/>
    </row>
    <row r="171" spans="1:37">
      <c r="A171" s="5" t="s">
        <v>5</v>
      </c>
      <c r="B171" s="5" t="s">
        <v>21</v>
      </c>
      <c r="C171" s="5" t="str">
        <f t="shared" si="26"/>
        <v>g5</v>
      </c>
      <c r="D171" s="69">
        <f>VLOOKUP(C171,days!A$2:F$13,5,0)</f>
        <v>3</v>
      </c>
      <c r="E171" s="9">
        <v>0</v>
      </c>
      <c r="F171" s="9">
        <v>0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5">
        <f t="shared" si="29"/>
        <v>0</v>
      </c>
      <c r="AD171" s="98"/>
    </row>
    <row r="172" spans="1:37">
      <c r="A172" s="5" t="s">
        <v>5</v>
      </c>
      <c r="B172" s="5" t="s">
        <v>12</v>
      </c>
      <c r="C172" s="5" t="str">
        <f t="shared" si="26"/>
        <v>g6</v>
      </c>
      <c r="D172" s="69">
        <f>VLOOKUP(C172,days!A$2:F$13,5,0)</f>
        <v>3</v>
      </c>
      <c r="E172" s="53">
        <v>0.8</v>
      </c>
      <c r="F172" s="53">
        <v>0.8</v>
      </c>
      <c r="G172" s="53">
        <v>0.8</v>
      </c>
      <c r="H172" s="53">
        <v>0.8</v>
      </c>
      <c r="I172" s="53">
        <v>0.8</v>
      </c>
      <c r="J172" s="53">
        <v>0.8</v>
      </c>
      <c r="K172" s="53">
        <v>0.8</v>
      </c>
      <c r="L172" s="53">
        <v>0.8</v>
      </c>
      <c r="M172" s="53">
        <v>0.8</v>
      </c>
      <c r="N172" s="53">
        <v>0.8</v>
      </c>
      <c r="O172" s="53">
        <v>0.8</v>
      </c>
      <c r="P172" s="53">
        <v>0.8</v>
      </c>
      <c r="Q172" s="53">
        <v>0.8</v>
      </c>
      <c r="R172" s="53">
        <v>0.8</v>
      </c>
      <c r="S172" s="53">
        <v>0.8</v>
      </c>
      <c r="T172" s="53">
        <v>0.8</v>
      </c>
      <c r="U172" s="53">
        <v>0.8</v>
      </c>
      <c r="V172" s="53">
        <v>0.8</v>
      </c>
      <c r="W172" s="53">
        <v>0.8</v>
      </c>
      <c r="X172" s="53">
        <v>0.8</v>
      </c>
      <c r="Y172" s="53">
        <v>0.8</v>
      </c>
      <c r="Z172" s="53">
        <v>0.8</v>
      </c>
      <c r="AA172" s="53">
        <v>0.8</v>
      </c>
      <c r="AB172" s="53">
        <v>0.8</v>
      </c>
      <c r="AC172" s="5">
        <f t="shared" si="29"/>
        <v>0.80000000000000027</v>
      </c>
      <c r="AD172" s="98"/>
    </row>
    <row r="173" spans="1:37">
      <c r="A173" s="5" t="s">
        <v>5</v>
      </c>
      <c r="B173" s="5" t="s">
        <v>13</v>
      </c>
      <c r="C173" s="5" t="str">
        <f t="shared" si="26"/>
        <v>g6</v>
      </c>
      <c r="D173" s="69">
        <f>VLOOKUP(C173,days!A$2:F$13,5,0)</f>
        <v>3</v>
      </c>
      <c r="E173" s="53">
        <v>0.85</v>
      </c>
      <c r="F173" s="53">
        <v>0.85</v>
      </c>
      <c r="G173" s="53">
        <v>0.85</v>
      </c>
      <c r="H173" s="53">
        <v>0.85</v>
      </c>
      <c r="I173" s="53">
        <v>0.85</v>
      </c>
      <c r="J173" s="53">
        <v>0.85</v>
      </c>
      <c r="K173" s="53">
        <v>0.85</v>
      </c>
      <c r="L173" s="53">
        <v>0.85</v>
      </c>
      <c r="M173" s="53">
        <v>0.85</v>
      </c>
      <c r="N173" s="53">
        <v>0.85</v>
      </c>
      <c r="O173" s="53">
        <v>0.85</v>
      </c>
      <c r="P173" s="53">
        <v>0.85</v>
      </c>
      <c r="Q173" s="53">
        <v>0.85</v>
      </c>
      <c r="R173" s="53">
        <v>0.85</v>
      </c>
      <c r="S173" s="53">
        <v>0.85</v>
      </c>
      <c r="T173" s="53">
        <v>0.85</v>
      </c>
      <c r="U173" s="53">
        <v>0.85</v>
      </c>
      <c r="V173" s="53">
        <v>0.85</v>
      </c>
      <c r="W173" s="53">
        <v>0.85</v>
      </c>
      <c r="X173" s="53">
        <v>0.85</v>
      </c>
      <c r="Y173" s="53">
        <v>0.85</v>
      </c>
      <c r="Z173" s="53">
        <v>0.85</v>
      </c>
      <c r="AA173" s="53">
        <v>0.85</v>
      </c>
      <c r="AB173" s="53">
        <v>0.85</v>
      </c>
      <c r="AC173" s="5">
        <f t="shared" si="29"/>
        <v>0.85000000000000009</v>
      </c>
      <c r="AD173" s="98"/>
    </row>
    <row r="174" spans="1:37">
      <c r="A174" s="5" t="s">
        <v>5</v>
      </c>
      <c r="B174" s="5" t="s">
        <v>14</v>
      </c>
      <c r="C174" s="5" t="str">
        <f t="shared" si="26"/>
        <v>g6</v>
      </c>
      <c r="D174" s="69">
        <f>VLOOKUP(C174,days!A$2:F$13,5,0)</f>
        <v>3</v>
      </c>
      <c r="E174" s="53">
        <v>0.83</v>
      </c>
      <c r="F174" s="53">
        <v>0.83</v>
      </c>
      <c r="G174" s="53">
        <v>0.83</v>
      </c>
      <c r="H174" s="53">
        <v>0.83</v>
      </c>
      <c r="I174" s="53">
        <v>0.83</v>
      </c>
      <c r="J174" s="53">
        <v>0.83</v>
      </c>
      <c r="K174" s="53">
        <v>0.83</v>
      </c>
      <c r="L174" s="53">
        <v>0.83</v>
      </c>
      <c r="M174" s="53">
        <v>0.83</v>
      </c>
      <c r="N174" s="53">
        <v>0.83</v>
      </c>
      <c r="O174" s="53">
        <v>0.83</v>
      </c>
      <c r="P174" s="53">
        <v>0.83</v>
      </c>
      <c r="Q174" s="53">
        <v>0.83</v>
      </c>
      <c r="R174" s="53">
        <v>0.83</v>
      </c>
      <c r="S174" s="53">
        <v>0.83</v>
      </c>
      <c r="T174" s="53">
        <v>0.83</v>
      </c>
      <c r="U174" s="53">
        <v>0.83</v>
      </c>
      <c r="V174" s="53">
        <v>0.83</v>
      </c>
      <c r="W174" s="53">
        <v>0.83</v>
      </c>
      <c r="X174" s="53">
        <v>0.83</v>
      </c>
      <c r="Y174" s="53">
        <v>0.83</v>
      </c>
      <c r="Z174" s="53">
        <v>0.83</v>
      </c>
      <c r="AA174" s="53">
        <v>0.83</v>
      </c>
      <c r="AB174" s="53">
        <v>0.83</v>
      </c>
      <c r="AC174" s="5">
        <f t="shared" si="29"/>
        <v>0.82999999999999963</v>
      </c>
      <c r="AD174" s="98"/>
    </row>
    <row r="175" spans="1:37">
      <c r="A175" s="5" t="s">
        <v>5</v>
      </c>
      <c r="B175" s="5" t="s">
        <v>15</v>
      </c>
      <c r="C175" s="5" t="str">
        <f t="shared" si="26"/>
        <v>g6</v>
      </c>
      <c r="D175" s="69">
        <f>VLOOKUP(C175,days!A$2:F$13,5,0)</f>
        <v>3</v>
      </c>
      <c r="E175" s="53">
        <v>0.9</v>
      </c>
      <c r="F175" s="53">
        <v>0.9</v>
      </c>
      <c r="G175" s="53">
        <v>0.9</v>
      </c>
      <c r="H175" s="53">
        <v>0.9</v>
      </c>
      <c r="I175" s="53">
        <v>0.9</v>
      </c>
      <c r="J175" s="53">
        <v>0.9</v>
      </c>
      <c r="K175" s="53">
        <v>0.9</v>
      </c>
      <c r="L175" s="53">
        <v>0.9</v>
      </c>
      <c r="M175" s="53">
        <v>0.9</v>
      </c>
      <c r="N175" s="53">
        <v>0.9</v>
      </c>
      <c r="O175" s="53">
        <v>0.9</v>
      </c>
      <c r="P175" s="53">
        <v>0.9</v>
      </c>
      <c r="Q175" s="53">
        <v>0.9</v>
      </c>
      <c r="R175" s="53">
        <v>0.9</v>
      </c>
      <c r="S175" s="53">
        <v>0.9</v>
      </c>
      <c r="T175" s="53">
        <v>0.9</v>
      </c>
      <c r="U175" s="53">
        <v>0.9</v>
      </c>
      <c r="V175" s="53">
        <v>0.9</v>
      </c>
      <c r="W175" s="53">
        <v>0.9</v>
      </c>
      <c r="X175" s="53">
        <v>0.9</v>
      </c>
      <c r="Y175" s="53">
        <v>0.9</v>
      </c>
      <c r="Z175" s="53">
        <v>0.9</v>
      </c>
      <c r="AA175" s="53">
        <v>0.9</v>
      </c>
      <c r="AB175" s="53">
        <v>0.9</v>
      </c>
      <c r="AC175" s="5">
        <f t="shared" si="29"/>
        <v>0.8999999999999998</v>
      </c>
      <c r="AD175" s="98"/>
    </row>
    <row r="176" spans="1:37">
      <c r="A176" s="5" t="s">
        <v>5</v>
      </c>
      <c r="B176" s="5" t="s">
        <v>16</v>
      </c>
      <c r="C176" s="5" t="str">
        <f t="shared" si="26"/>
        <v>g6</v>
      </c>
      <c r="D176" s="69">
        <f>VLOOKUP(C176,days!A$2:F$13,5,0)</f>
        <v>3</v>
      </c>
      <c r="E176" s="43">
        <f>VLOOKUP($A176,hydro_!$A$2:$B$16,2,0)*VLOOKUP($D176,hydro_!F$2:H$13,2,0)</f>
        <v>0.4</v>
      </c>
      <c r="F176" s="43">
        <f t="shared" ref="F176:AB176" si="38">E176</f>
        <v>0.4</v>
      </c>
      <c r="G176" s="43">
        <f t="shared" si="38"/>
        <v>0.4</v>
      </c>
      <c r="H176" s="43">
        <f t="shared" si="38"/>
        <v>0.4</v>
      </c>
      <c r="I176" s="43">
        <f t="shared" si="38"/>
        <v>0.4</v>
      </c>
      <c r="J176" s="43">
        <f t="shared" si="38"/>
        <v>0.4</v>
      </c>
      <c r="K176" s="43">
        <f t="shared" si="38"/>
        <v>0.4</v>
      </c>
      <c r="L176" s="43">
        <f t="shared" si="38"/>
        <v>0.4</v>
      </c>
      <c r="M176" s="43">
        <f t="shared" si="38"/>
        <v>0.4</v>
      </c>
      <c r="N176" s="43">
        <f t="shared" si="38"/>
        <v>0.4</v>
      </c>
      <c r="O176" s="43">
        <f t="shared" si="38"/>
        <v>0.4</v>
      </c>
      <c r="P176" s="43">
        <f t="shared" si="38"/>
        <v>0.4</v>
      </c>
      <c r="Q176" s="43">
        <f t="shared" si="38"/>
        <v>0.4</v>
      </c>
      <c r="R176" s="43">
        <f t="shared" si="38"/>
        <v>0.4</v>
      </c>
      <c r="S176" s="43">
        <f t="shared" si="38"/>
        <v>0.4</v>
      </c>
      <c r="T176" s="43">
        <f t="shared" si="38"/>
        <v>0.4</v>
      </c>
      <c r="U176" s="43">
        <f t="shared" si="38"/>
        <v>0.4</v>
      </c>
      <c r="V176" s="43">
        <f t="shared" si="38"/>
        <v>0.4</v>
      </c>
      <c r="W176" s="43">
        <f t="shared" si="38"/>
        <v>0.4</v>
      </c>
      <c r="X176" s="43">
        <f t="shared" si="38"/>
        <v>0.4</v>
      </c>
      <c r="Y176" s="43">
        <f t="shared" si="38"/>
        <v>0.4</v>
      </c>
      <c r="Z176" s="43">
        <f t="shared" si="38"/>
        <v>0.4</v>
      </c>
      <c r="AA176" s="43">
        <f t="shared" si="38"/>
        <v>0.4</v>
      </c>
      <c r="AB176" s="43">
        <f t="shared" si="38"/>
        <v>0.4</v>
      </c>
      <c r="AC176" s="5">
        <f t="shared" si="29"/>
        <v>0.40000000000000013</v>
      </c>
      <c r="AD176" s="98"/>
    </row>
    <row r="177" spans="1:30">
      <c r="A177" s="5" t="s">
        <v>5</v>
      </c>
      <c r="B177" s="5" t="s">
        <v>17</v>
      </c>
      <c r="C177" s="5" t="str">
        <f t="shared" si="26"/>
        <v>g6</v>
      </c>
      <c r="D177" s="69">
        <f>VLOOKUP(C177,days!A$2:F$13,5,0)</f>
        <v>3</v>
      </c>
      <c r="E177" s="43">
        <f>VLOOKUP($A176,hydro_!$A$2:$C$16,3,0)*VLOOKUP($D176,hydro_!F$2:H$13,3,0)</f>
        <v>0.35</v>
      </c>
      <c r="F177" s="43">
        <f t="shared" ref="F177:AB177" si="39">E177</f>
        <v>0.35</v>
      </c>
      <c r="G177" s="43">
        <f t="shared" si="39"/>
        <v>0.35</v>
      </c>
      <c r="H177" s="43">
        <f t="shared" si="39"/>
        <v>0.35</v>
      </c>
      <c r="I177" s="43">
        <f t="shared" si="39"/>
        <v>0.35</v>
      </c>
      <c r="J177" s="43">
        <f t="shared" si="39"/>
        <v>0.35</v>
      </c>
      <c r="K177" s="43">
        <f t="shared" si="39"/>
        <v>0.35</v>
      </c>
      <c r="L177" s="43">
        <f t="shared" si="39"/>
        <v>0.35</v>
      </c>
      <c r="M177" s="43">
        <f t="shared" si="39"/>
        <v>0.35</v>
      </c>
      <c r="N177" s="43">
        <f t="shared" si="39"/>
        <v>0.35</v>
      </c>
      <c r="O177" s="43">
        <f t="shared" si="39"/>
        <v>0.35</v>
      </c>
      <c r="P177" s="43">
        <f t="shared" si="39"/>
        <v>0.35</v>
      </c>
      <c r="Q177" s="43">
        <f t="shared" si="39"/>
        <v>0.35</v>
      </c>
      <c r="R177" s="43">
        <f t="shared" si="39"/>
        <v>0.35</v>
      </c>
      <c r="S177" s="43">
        <f t="shared" si="39"/>
        <v>0.35</v>
      </c>
      <c r="T177" s="43">
        <f t="shared" si="39"/>
        <v>0.35</v>
      </c>
      <c r="U177" s="43">
        <f t="shared" si="39"/>
        <v>0.35</v>
      </c>
      <c r="V177" s="43">
        <f t="shared" si="39"/>
        <v>0.35</v>
      </c>
      <c r="W177" s="43">
        <f t="shared" si="39"/>
        <v>0.35</v>
      </c>
      <c r="X177" s="43">
        <f t="shared" si="39"/>
        <v>0.35</v>
      </c>
      <c r="Y177" s="43">
        <f t="shared" si="39"/>
        <v>0.35</v>
      </c>
      <c r="Z177" s="43">
        <f t="shared" si="39"/>
        <v>0.35</v>
      </c>
      <c r="AA177" s="43">
        <f t="shared" si="39"/>
        <v>0.35</v>
      </c>
      <c r="AB177" s="43">
        <f t="shared" si="39"/>
        <v>0.35</v>
      </c>
      <c r="AC177" s="5">
        <f t="shared" si="29"/>
        <v>0.34999999999999987</v>
      </c>
      <c r="AD177" s="98"/>
    </row>
    <row r="178" spans="1:30">
      <c r="A178" s="5" t="s">
        <v>5</v>
      </c>
      <c r="B178" s="5" t="s">
        <v>18</v>
      </c>
      <c r="C178" s="5" t="str">
        <f t="shared" si="26"/>
        <v>g6</v>
      </c>
      <c r="D178" s="69">
        <f>VLOOKUP(C178,days!A$2:F$13,5,0)</f>
        <v>3</v>
      </c>
      <c r="E178" s="67">
        <f>VLOOKUP($A178,wind_!$A$2:$B$16,2,0)*VLOOKUP($D178,wind_!$E$2:$AC$13,MID(E$1,2,LEN(E$1)-1)+2,0)</f>
        <v>0.61068370163418573</v>
      </c>
      <c r="F178" s="67">
        <f>VLOOKUP($A178,wind_!$A$2:$B$16,2,0)*VLOOKUP($D178,wind_!$E$2:$AC$13,MID(F$1,2,LEN(F$1)-1)+2,0)</f>
        <v>0.5985539438559162</v>
      </c>
      <c r="G178" s="67">
        <f>VLOOKUP($A178,wind_!$A$2:$B$16,2,0)*VLOOKUP($D178,wind_!$E$2:$AC$13,MID(G$1,2,LEN(G$1)-1)+2,0)</f>
        <v>0.59186739087011719</v>
      </c>
      <c r="H178" s="67">
        <f>VLOOKUP($A178,wind_!$A$2:$B$16,2,0)*VLOOKUP($D178,wind_!$E$2:$AC$13,MID(H$1,2,LEN(H$1)-1)+2,0)</f>
        <v>0.58573571577475469</v>
      </c>
      <c r="I178" s="67">
        <f>VLOOKUP($A178,wind_!$A$2:$B$16,2,0)*VLOOKUP($D178,wind_!$E$2:$AC$13,MID(I$1,2,LEN(I$1)-1)+2,0)</f>
        <v>0.58315909123441467</v>
      </c>
      <c r="J178" s="67">
        <f>VLOOKUP($A178,wind_!$A$2:$B$16,2,0)*VLOOKUP($D178,wind_!$E$2:$AC$13,MID(J$1,2,LEN(J$1)-1)+2,0)</f>
        <v>0.57741115131731646</v>
      </c>
      <c r="K178" s="67">
        <f>VLOOKUP($A178,wind_!$A$2:$B$16,2,0)*VLOOKUP($D178,wind_!$E$2:$AC$13,MID(K$1,2,LEN(K$1)-1)+2,0)</f>
        <v>0.58222452204414499</v>
      </c>
      <c r="L178" s="67">
        <f>VLOOKUP($A178,wind_!$A$2:$B$16,2,0)*VLOOKUP($D178,wind_!$E$2:$AC$13,MID(L$1,2,LEN(L$1)-1)+2,0)</f>
        <v>0.5851614850375404</v>
      </c>
      <c r="M178" s="67">
        <f>VLOOKUP($A178,wind_!$A$2:$B$16,2,0)*VLOOKUP($D178,wind_!$E$2:$AC$13,MID(M$1,2,LEN(M$1)-1)+2,0)</f>
        <v>0.58655455301563941</v>
      </c>
      <c r="N178" s="67">
        <f>VLOOKUP($A178,wind_!$A$2:$B$16,2,0)*VLOOKUP($D178,wind_!$E$2:$AC$13,MID(N$1,2,LEN(N$1)-1)+2,0)</f>
        <v>0.57154305044112275</v>
      </c>
      <c r="O178" s="67">
        <f>VLOOKUP($A178,wind_!$A$2:$B$16,2,0)*VLOOKUP($D178,wind_!$E$2:$AC$13,MID(O$1,2,LEN(O$1)-1)+2,0)</f>
        <v>0.56796421802961239</v>
      </c>
      <c r="P178" s="67">
        <f>VLOOKUP($A178,wind_!$A$2:$B$16,2,0)*VLOOKUP($D178,wind_!$E$2:$AC$13,MID(P$1,2,LEN(P$1)-1)+2,0)</f>
        <v>0.58077743940414528</v>
      </c>
      <c r="Q178" s="67">
        <f>VLOOKUP($A178,wind_!$A$2:$B$16,2,0)*VLOOKUP($D178,wind_!$E$2:$AC$13,MID(Q$1,2,LEN(Q$1)-1)+2,0)</f>
        <v>0.59895611719416963</v>
      </c>
      <c r="R178" s="67">
        <f>VLOOKUP($A178,wind_!$A$2:$B$16,2,0)*VLOOKUP($D178,wind_!$E$2:$AC$13,MID(R$1,2,LEN(R$1)-1)+2,0)</f>
        <v>0.61311026939988655</v>
      </c>
      <c r="S178" s="67">
        <f>VLOOKUP($A178,wind_!$A$2:$B$16,2,0)*VLOOKUP($D178,wind_!$E$2:$AC$13,MID(S$1,2,LEN(S$1)-1)+2,0)</f>
        <v>0.62581218783474446</v>
      </c>
      <c r="T178" s="67">
        <f>VLOOKUP($A178,wind_!$A$2:$B$16,2,0)*VLOOKUP($D178,wind_!$E$2:$AC$13,MID(T$1,2,LEN(T$1)-1)+2,0)</f>
        <v>0.64120612576945801</v>
      </c>
      <c r="U178" s="67">
        <f>VLOOKUP($A178,wind_!$A$2:$B$16,2,0)*VLOOKUP($D178,wind_!$E$2:$AC$13,MID(U$1,2,LEN(U$1)-1)+2,0)</f>
        <v>0.64511511197002058</v>
      </c>
      <c r="V178" s="67">
        <f>VLOOKUP($A178,wind_!$A$2:$B$16,2,0)*VLOOKUP($D178,wind_!$E$2:$AC$13,MID(V$1,2,LEN(V$1)-1)+2,0)</f>
        <v>0.64573194785499055</v>
      </c>
      <c r="W178" s="67">
        <f>VLOOKUP($A178,wind_!$A$2:$B$16,2,0)*VLOOKUP($D178,wind_!$E$2:$AC$13,MID(W$1,2,LEN(W$1)-1)+2,0)</f>
        <v>0.64123558831231331</v>
      </c>
      <c r="X178" s="67">
        <f>VLOOKUP($A178,wind_!$A$2:$B$16,2,0)*VLOOKUP($D178,wind_!$E$2:$AC$13,MID(X$1,2,LEN(X$1)-1)+2,0)</f>
        <v>0.63839264549244046</v>
      </c>
      <c r="Y178" s="67">
        <f>VLOOKUP($A178,wind_!$A$2:$B$16,2,0)*VLOOKUP($D178,wind_!$E$2:$AC$13,MID(Y$1,2,LEN(Y$1)-1)+2,0)</f>
        <v>0.64238905649337019</v>
      </c>
      <c r="Z178" s="67">
        <f>VLOOKUP($A178,wind_!$A$2:$B$16,2,0)*VLOOKUP($D178,wind_!$E$2:$AC$13,MID(Z$1,2,LEN(Z$1)-1)+2,0)</f>
        <v>0.63963608996858923</v>
      </c>
      <c r="AA178" s="67">
        <f>VLOOKUP($A178,wind_!$A$2:$B$16,2,0)*VLOOKUP($D178,wind_!$E$2:$AC$13,MID(AA$1,2,LEN(AA$1)-1)+2,0)</f>
        <v>0.63330332820409996</v>
      </c>
      <c r="AB178" s="67">
        <f>VLOOKUP($A178,wind_!$A$2:$B$16,2,0)*VLOOKUP($D178,wind_!$E$2:$AC$13,MID(AB$1,2,LEN(AB$1)-1)+2,0)</f>
        <v>0.62670930300811689</v>
      </c>
      <c r="AC178" s="5">
        <f t="shared" si="29"/>
        <v>0.60888475142337939</v>
      </c>
      <c r="AD178" s="98"/>
    </row>
    <row r="179" spans="1:30">
      <c r="A179" s="5" t="s">
        <v>5</v>
      </c>
      <c r="B179" s="5" t="s">
        <v>19</v>
      </c>
      <c r="C179" s="5" t="str">
        <f t="shared" si="26"/>
        <v>g6</v>
      </c>
      <c r="D179" s="69">
        <f>VLOOKUP(C179,days!A$2:F$13,5,0)</f>
        <v>3</v>
      </c>
      <c r="E179" s="68">
        <f>VLOOKUP($A179,solar_!$A$2:$B$16,2,0)*VLOOKUP($D179,solar_!$E$2:$AC$13,MID(E$1,2,LEN(E$1)-1)+2,0)</f>
        <v>0</v>
      </c>
      <c r="F179" s="68">
        <f>VLOOKUP($A179,solar_!$A$2:$B$16,2,0)*VLOOKUP($D179,solar_!$E$2:$AC$13,MID(F$1,2,LEN(F$1)-1)+2,0)</f>
        <v>0</v>
      </c>
      <c r="G179" s="68">
        <f>VLOOKUP($A179,solar_!$A$2:$B$16,2,0)*VLOOKUP($D179,solar_!$E$2:$AC$13,MID(G$1,2,LEN(G$1)-1)+2,0)</f>
        <v>0</v>
      </c>
      <c r="H179" s="68">
        <f>VLOOKUP($A179,solar_!$A$2:$B$16,2,0)*VLOOKUP($D179,solar_!$E$2:$AC$13,MID(H$1,2,LEN(H$1)-1)+2,0)</f>
        <v>0</v>
      </c>
      <c r="I179" s="68">
        <f>VLOOKUP($A179,solar_!$A$2:$B$16,2,0)*VLOOKUP($D179,solar_!$E$2:$AC$13,MID(I$1,2,LEN(I$1)-1)+2,0)</f>
        <v>0</v>
      </c>
      <c r="J179" s="68">
        <f>VLOOKUP($A179,solar_!$A$2:$B$16,2,0)*VLOOKUP($D179,solar_!$E$2:$AC$13,MID(J$1,2,LEN(J$1)-1)+2,0)</f>
        <v>3.8359423829866749E-4</v>
      </c>
      <c r="K179" s="68">
        <f>VLOOKUP($A179,solar_!$A$2:$B$16,2,0)*VLOOKUP($D179,solar_!$E$2:$AC$13,MID(K$1,2,LEN(K$1)-1)+2,0)</f>
        <v>5.470780902326413E-3</v>
      </c>
      <c r="L179" s="68">
        <f>VLOOKUP($A179,solar_!$A$2:$B$16,2,0)*VLOOKUP($D179,solar_!$E$2:$AC$13,MID(L$1,2,LEN(L$1)-1)+2,0)</f>
        <v>5.9229635402139144E-2</v>
      </c>
      <c r="M179" s="68">
        <f>VLOOKUP($A179,solar_!$A$2:$B$16,2,0)*VLOOKUP($D179,solar_!$E$2:$AC$13,MID(M$1,2,LEN(M$1)-1)+2,0)</f>
        <v>0.23855277675512671</v>
      </c>
      <c r="N179" s="68">
        <f>VLOOKUP($A179,solar_!$A$2:$B$16,2,0)*VLOOKUP($D179,solar_!$E$2:$AC$13,MID(N$1,2,LEN(N$1)-1)+2,0)</f>
        <v>0.38799991541938683</v>
      </c>
      <c r="O179" s="68">
        <f>VLOOKUP($A179,solar_!$A$2:$B$16,2,0)*VLOOKUP($D179,solar_!$E$2:$AC$13,MID(O$1,2,LEN(O$1)-1)+2,0)</f>
        <v>0.45228521125833993</v>
      </c>
      <c r="P179" s="68">
        <f>VLOOKUP($A179,solar_!$A$2:$B$16,2,0)*VLOOKUP($D179,solar_!$E$2:$AC$13,MID(P$1,2,LEN(P$1)-1)+2,0)</f>
        <v>0.49557600073447505</v>
      </c>
      <c r="Q179" s="68">
        <f>VLOOKUP($A179,solar_!$A$2:$B$16,2,0)*VLOOKUP($D179,solar_!$E$2:$AC$13,MID(Q$1,2,LEN(Q$1)-1)+2,0)</f>
        <v>0.49328529601453641</v>
      </c>
      <c r="R179" s="68">
        <f>VLOOKUP($A179,solar_!$A$2:$B$16,2,0)*VLOOKUP($D179,solar_!$E$2:$AC$13,MID(R$1,2,LEN(R$1)-1)+2,0)</f>
        <v>0.49657322507949753</v>
      </c>
      <c r="S179" s="68">
        <f>VLOOKUP($A179,solar_!$A$2:$B$16,2,0)*VLOOKUP($D179,solar_!$E$2:$AC$13,MID(S$1,2,LEN(S$1)-1)+2,0)</f>
        <v>0.46551672356696927</v>
      </c>
      <c r="T179" s="68">
        <f>VLOOKUP($A179,solar_!$A$2:$B$16,2,0)*VLOOKUP($D179,solar_!$E$2:$AC$13,MID(T$1,2,LEN(T$1)-1)+2,0)</f>
        <v>0.39466024573705855</v>
      </c>
      <c r="U179" s="68">
        <f>VLOOKUP($A179,solar_!$A$2:$B$16,2,0)*VLOOKUP($D179,solar_!$E$2:$AC$13,MID(U$1,2,LEN(U$1)-1)+2,0)</f>
        <v>0.30812060119227858</v>
      </c>
      <c r="V179" s="68">
        <f>VLOOKUP($A179,solar_!$A$2:$B$16,2,0)*VLOOKUP($D179,solar_!$E$2:$AC$13,MID(V$1,2,LEN(V$1)-1)+2,0)</f>
        <v>0.15500993391395657</v>
      </c>
      <c r="W179" s="68">
        <f>VLOOKUP($A179,solar_!$A$2:$B$16,2,0)*VLOOKUP($D179,solar_!$E$2:$AC$13,MID(W$1,2,LEN(W$1)-1)+2,0)</f>
        <v>2.9171263293787927E-2</v>
      </c>
      <c r="X179" s="68">
        <f>VLOOKUP($A179,solar_!$A$2:$B$16,2,0)*VLOOKUP($D179,solar_!$E$2:$AC$13,MID(X$1,2,LEN(X$1)-1)+2,0)</f>
        <v>2.7528882614827674E-4</v>
      </c>
      <c r="Y179" s="68">
        <f>VLOOKUP($A179,solar_!$A$2:$B$16,2,0)*VLOOKUP($D179,solar_!$E$2:$AC$13,MID(Y$1,2,LEN(Y$1)-1)+2,0)</f>
        <v>0</v>
      </c>
      <c r="Z179" s="68">
        <f>VLOOKUP($A179,solar_!$A$2:$B$16,2,0)*VLOOKUP($D179,solar_!$E$2:$AC$13,MID(Z$1,2,LEN(Z$1)-1)+2,0)</f>
        <v>0</v>
      </c>
      <c r="AA179" s="68">
        <f>VLOOKUP($A179,solar_!$A$2:$B$16,2,0)*VLOOKUP($D179,solar_!$E$2:$AC$13,MID(AA$1,2,LEN(AA$1)-1)+2,0)</f>
        <v>0</v>
      </c>
      <c r="AB179" s="68">
        <f>VLOOKUP($A179,solar_!$A$2:$B$16,2,0)*VLOOKUP($D179,solar_!$E$2:$AC$13,MID(AB$1,2,LEN(AB$1)-1)+2,0)</f>
        <v>0</v>
      </c>
      <c r="AC179" s="5">
        <f t="shared" si="29"/>
        <v>0.16592127051393021</v>
      </c>
      <c r="AD179" s="98"/>
    </row>
    <row r="180" spans="1:30">
      <c r="A180" s="5" t="s">
        <v>5</v>
      </c>
      <c r="B180" s="5" t="s">
        <v>20</v>
      </c>
      <c r="C180" s="5" t="str">
        <f t="shared" si="26"/>
        <v>g6</v>
      </c>
      <c r="D180" s="69">
        <f>VLOOKUP(C180,days!A$2:F$13,5,0)</f>
        <v>3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0</v>
      </c>
      <c r="Z180" s="9">
        <v>0</v>
      </c>
      <c r="AA180" s="9">
        <v>0</v>
      </c>
      <c r="AB180" s="9">
        <v>0</v>
      </c>
      <c r="AC180" s="5">
        <f t="shared" si="29"/>
        <v>0</v>
      </c>
      <c r="AD180" s="98"/>
    </row>
    <row r="181" spans="1:30">
      <c r="A181" s="5" t="s">
        <v>5</v>
      </c>
      <c r="B181" s="5" t="s">
        <v>21</v>
      </c>
      <c r="C181" s="5" t="str">
        <f t="shared" si="26"/>
        <v>g6</v>
      </c>
      <c r="D181" s="69">
        <f>VLOOKUP(C181,days!A$2:F$13,5,0)</f>
        <v>3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5">
        <f t="shared" si="29"/>
        <v>0</v>
      </c>
      <c r="AD181" s="98"/>
    </row>
    <row r="182" spans="1:30">
      <c r="A182" s="5" t="s">
        <v>5</v>
      </c>
      <c r="B182" s="5" t="s">
        <v>12</v>
      </c>
      <c r="C182" s="5" t="str">
        <f t="shared" si="26"/>
        <v>g7</v>
      </c>
      <c r="D182" s="69">
        <f>VLOOKUP(C182,days!A$2:F$13,5,0)</f>
        <v>4</v>
      </c>
      <c r="E182" s="53">
        <v>0.8</v>
      </c>
      <c r="F182" s="53">
        <v>0.8</v>
      </c>
      <c r="G182" s="53">
        <v>0.8</v>
      </c>
      <c r="H182" s="53">
        <v>0.8</v>
      </c>
      <c r="I182" s="53">
        <v>0.8</v>
      </c>
      <c r="J182" s="53">
        <v>0.8</v>
      </c>
      <c r="K182" s="53">
        <v>0.8</v>
      </c>
      <c r="L182" s="53">
        <v>0.8</v>
      </c>
      <c r="M182" s="53">
        <v>0.8</v>
      </c>
      <c r="N182" s="53">
        <v>0.8</v>
      </c>
      <c r="O182" s="53">
        <v>0.8</v>
      </c>
      <c r="P182" s="53">
        <v>0.8</v>
      </c>
      <c r="Q182" s="53">
        <v>0.8</v>
      </c>
      <c r="R182" s="53">
        <v>0.8</v>
      </c>
      <c r="S182" s="53">
        <v>0.8</v>
      </c>
      <c r="T182" s="53">
        <v>0.8</v>
      </c>
      <c r="U182" s="53">
        <v>0.8</v>
      </c>
      <c r="V182" s="53">
        <v>0.8</v>
      </c>
      <c r="W182" s="53">
        <v>0.8</v>
      </c>
      <c r="X182" s="53">
        <v>0.8</v>
      </c>
      <c r="Y182" s="53">
        <v>0.8</v>
      </c>
      <c r="Z182" s="53">
        <v>0.8</v>
      </c>
      <c r="AA182" s="53">
        <v>0.8</v>
      </c>
      <c r="AB182" s="53">
        <v>0.8</v>
      </c>
      <c r="AC182" s="5">
        <f t="shared" si="29"/>
        <v>0.80000000000000027</v>
      </c>
      <c r="AD182" s="98"/>
    </row>
    <row r="183" spans="1:30">
      <c r="A183" s="5" t="s">
        <v>5</v>
      </c>
      <c r="B183" s="5" t="s">
        <v>13</v>
      </c>
      <c r="C183" s="5" t="str">
        <f t="shared" si="26"/>
        <v>g7</v>
      </c>
      <c r="D183" s="69">
        <f>VLOOKUP(C183,days!A$2:F$13,5,0)</f>
        <v>4</v>
      </c>
      <c r="E183" s="53">
        <v>0.85</v>
      </c>
      <c r="F183" s="53">
        <v>0.85</v>
      </c>
      <c r="G183" s="53">
        <v>0.85</v>
      </c>
      <c r="H183" s="53">
        <v>0.85</v>
      </c>
      <c r="I183" s="53">
        <v>0.85</v>
      </c>
      <c r="J183" s="53">
        <v>0.85</v>
      </c>
      <c r="K183" s="53">
        <v>0.85</v>
      </c>
      <c r="L183" s="53">
        <v>0.85</v>
      </c>
      <c r="M183" s="53">
        <v>0.85</v>
      </c>
      <c r="N183" s="53">
        <v>0.85</v>
      </c>
      <c r="O183" s="53">
        <v>0.85</v>
      </c>
      <c r="P183" s="53">
        <v>0.85</v>
      </c>
      <c r="Q183" s="53">
        <v>0.85</v>
      </c>
      <c r="R183" s="53">
        <v>0.85</v>
      </c>
      <c r="S183" s="53">
        <v>0.85</v>
      </c>
      <c r="T183" s="53">
        <v>0.85</v>
      </c>
      <c r="U183" s="53">
        <v>0.85</v>
      </c>
      <c r="V183" s="53">
        <v>0.85</v>
      </c>
      <c r="W183" s="53">
        <v>0.85</v>
      </c>
      <c r="X183" s="53">
        <v>0.85</v>
      </c>
      <c r="Y183" s="53">
        <v>0.85</v>
      </c>
      <c r="Z183" s="53">
        <v>0.85</v>
      </c>
      <c r="AA183" s="53">
        <v>0.85</v>
      </c>
      <c r="AB183" s="53">
        <v>0.85</v>
      </c>
      <c r="AC183" s="5">
        <f t="shared" si="29"/>
        <v>0.85000000000000009</v>
      </c>
      <c r="AD183" s="98"/>
    </row>
    <row r="184" spans="1:30">
      <c r="A184" s="5" t="s">
        <v>5</v>
      </c>
      <c r="B184" s="5" t="s">
        <v>14</v>
      </c>
      <c r="C184" s="5" t="str">
        <f t="shared" si="26"/>
        <v>g7</v>
      </c>
      <c r="D184" s="69">
        <f>VLOOKUP(C184,days!A$2:F$13,5,0)</f>
        <v>4</v>
      </c>
      <c r="E184" s="53">
        <v>0.83</v>
      </c>
      <c r="F184" s="53">
        <v>0.83</v>
      </c>
      <c r="G184" s="53">
        <v>0.83</v>
      </c>
      <c r="H184" s="53">
        <v>0.83</v>
      </c>
      <c r="I184" s="53">
        <v>0.83</v>
      </c>
      <c r="J184" s="53">
        <v>0.83</v>
      </c>
      <c r="K184" s="53">
        <v>0.83</v>
      </c>
      <c r="L184" s="53">
        <v>0.83</v>
      </c>
      <c r="M184" s="53">
        <v>0.83</v>
      </c>
      <c r="N184" s="53">
        <v>0.83</v>
      </c>
      <c r="O184" s="53">
        <v>0.83</v>
      </c>
      <c r="P184" s="53">
        <v>0.83</v>
      </c>
      <c r="Q184" s="53">
        <v>0.83</v>
      </c>
      <c r="R184" s="53">
        <v>0.83</v>
      </c>
      <c r="S184" s="53">
        <v>0.83</v>
      </c>
      <c r="T184" s="53">
        <v>0.83</v>
      </c>
      <c r="U184" s="53">
        <v>0.83</v>
      </c>
      <c r="V184" s="53">
        <v>0.83</v>
      </c>
      <c r="W184" s="53">
        <v>0.83</v>
      </c>
      <c r="X184" s="53">
        <v>0.83</v>
      </c>
      <c r="Y184" s="53">
        <v>0.83</v>
      </c>
      <c r="Z184" s="53">
        <v>0.83</v>
      </c>
      <c r="AA184" s="53">
        <v>0.83</v>
      </c>
      <c r="AB184" s="53">
        <v>0.83</v>
      </c>
      <c r="AC184" s="5">
        <f t="shared" si="29"/>
        <v>0.82999999999999963</v>
      </c>
      <c r="AD184" s="98"/>
    </row>
    <row r="185" spans="1:30">
      <c r="A185" s="5" t="s">
        <v>5</v>
      </c>
      <c r="B185" s="5" t="s">
        <v>15</v>
      </c>
      <c r="C185" s="5" t="str">
        <f t="shared" si="26"/>
        <v>g7</v>
      </c>
      <c r="D185" s="69">
        <f>VLOOKUP(C185,days!A$2:F$13,5,0)</f>
        <v>4</v>
      </c>
      <c r="E185" s="53">
        <v>0.9</v>
      </c>
      <c r="F185" s="53">
        <v>0.9</v>
      </c>
      <c r="G185" s="53">
        <v>0.9</v>
      </c>
      <c r="H185" s="53">
        <v>0.9</v>
      </c>
      <c r="I185" s="53">
        <v>0.9</v>
      </c>
      <c r="J185" s="53">
        <v>0.9</v>
      </c>
      <c r="K185" s="53">
        <v>0.9</v>
      </c>
      <c r="L185" s="53">
        <v>0.9</v>
      </c>
      <c r="M185" s="53">
        <v>0.9</v>
      </c>
      <c r="N185" s="53">
        <v>0.9</v>
      </c>
      <c r="O185" s="53">
        <v>0.9</v>
      </c>
      <c r="P185" s="53">
        <v>0.9</v>
      </c>
      <c r="Q185" s="53">
        <v>0.9</v>
      </c>
      <c r="R185" s="53">
        <v>0.9</v>
      </c>
      <c r="S185" s="53">
        <v>0.9</v>
      </c>
      <c r="T185" s="53">
        <v>0.9</v>
      </c>
      <c r="U185" s="53">
        <v>0.9</v>
      </c>
      <c r="V185" s="53">
        <v>0.9</v>
      </c>
      <c r="W185" s="53">
        <v>0.9</v>
      </c>
      <c r="X185" s="53">
        <v>0.9</v>
      </c>
      <c r="Y185" s="53">
        <v>0.9</v>
      </c>
      <c r="Z185" s="53">
        <v>0.9</v>
      </c>
      <c r="AA185" s="53">
        <v>0.9</v>
      </c>
      <c r="AB185" s="53">
        <v>0.9</v>
      </c>
      <c r="AC185" s="5">
        <f t="shared" si="29"/>
        <v>0.8999999999999998</v>
      </c>
      <c r="AD185" s="98"/>
    </row>
    <row r="186" spans="1:30">
      <c r="A186" s="5" t="s">
        <v>5</v>
      </c>
      <c r="B186" s="5" t="s">
        <v>16</v>
      </c>
      <c r="C186" s="5" t="str">
        <f t="shared" si="26"/>
        <v>g7</v>
      </c>
      <c r="D186" s="69">
        <f>VLOOKUP(C186,days!A$2:F$13,5,0)</f>
        <v>4</v>
      </c>
      <c r="E186" s="43">
        <f>VLOOKUP($A186,hydro_!$A$2:$B$16,2,0)*VLOOKUP($D186,hydro_!F$2:H$13,2,0)</f>
        <v>0.5</v>
      </c>
      <c r="F186" s="43">
        <f t="shared" ref="F186:AB186" si="40">E186</f>
        <v>0.5</v>
      </c>
      <c r="G186" s="43">
        <f t="shared" si="40"/>
        <v>0.5</v>
      </c>
      <c r="H186" s="43">
        <f t="shared" si="40"/>
        <v>0.5</v>
      </c>
      <c r="I186" s="43">
        <f t="shared" si="40"/>
        <v>0.5</v>
      </c>
      <c r="J186" s="43">
        <f t="shared" si="40"/>
        <v>0.5</v>
      </c>
      <c r="K186" s="43">
        <f t="shared" si="40"/>
        <v>0.5</v>
      </c>
      <c r="L186" s="43">
        <f t="shared" si="40"/>
        <v>0.5</v>
      </c>
      <c r="M186" s="43">
        <f t="shared" si="40"/>
        <v>0.5</v>
      </c>
      <c r="N186" s="43">
        <f t="shared" si="40"/>
        <v>0.5</v>
      </c>
      <c r="O186" s="43">
        <f t="shared" si="40"/>
        <v>0.5</v>
      </c>
      <c r="P186" s="43">
        <f t="shared" si="40"/>
        <v>0.5</v>
      </c>
      <c r="Q186" s="43">
        <f t="shared" si="40"/>
        <v>0.5</v>
      </c>
      <c r="R186" s="43">
        <f t="shared" si="40"/>
        <v>0.5</v>
      </c>
      <c r="S186" s="43">
        <f t="shared" si="40"/>
        <v>0.5</v>
      </c>
      <c r="T186" s="43">
        <f t="shared" si="40"/>
        <v>0.5</v>
      </c>
      <c r="U186" s="43">
        <f t="shared" si="40"/>
        <v>0.5</v>
      </c>
      <c r="V186" s="43">
        <f t="shared" si="40"/>
        <v>0.5</v>
      </c>
      <c r="W186" s="43">
        <f t="shared" si="40"/>
        <v>0.5</v>
      </c>
      <c r="X186" s="43">
        <f t="shared" si="40"/>
        <v>0.5</v>
      </c>
      <c r="Y186" s="43">
        <f t="shared" si="40"/>
        <v>0.5</v>
      </c>
      <c r="Z186" s="43">
        <f t="shared" si="40"/>
        <v>0.5</v>
      </c>
      <c r="AA186" s="43">
        <f t="shared" si="40"/>
        <v>0.5</v>
      </c>
      <c r="AB186" s="43">
        <f t="shared" si="40"/>
        <v>0.5</v>
      </c>
      <c r="AC186" s="5">
        <f t="shared" si="29"/>
        <v>0.5</v>
      </c>
      <c r="AD186" s="98"/>
    </row>
    <row r="187" spans="1:30">
      <c r="A187" s="5" t="s">
        <v>5</v>
      </c>
      <c r="B187" s="5" t="s">
        <v>17</v>
      </c>
      <c r="C187" s="5" t="str">
        <f t="shared" ref="C187:C250" si="41">C67</f>
        <v>g7</v>
      </c>
      <c r="D187" s="69">
        <f>VLOOKUP(C187,days!A$2:F$13,5,0)</f>
        <v>4</v>
      </c>
      <c r="E187" s="43">
        <f>VLOOKUP($A186,hydro_!$A$2:$C$16,3,0)*VLOOKUP($D186,hydro_!F$2:H$13,3,0)</f>
        <v>0.4</v>
      </c>
      <c r="F187" s="43">
        <f t="shared" ref="F187:AB187" si="42">E187</f>
        <v>0.4</v>
      </c>
      <c r="G187" s="43">
        <f t="shared" si="42"/>
        <v>0.4</v>
      </c>
      <c r="H187" s="43">
        <f t="shared" si="42"/>
        <v>0.4</v>
      </c>
      <c r="I187" s="43">
        <f t="shared" si="42"/>
        <v>0.4</v>
      </c>
      <c r="J187" s="43">
        <f t="shared" si="42"/>
        <v>0.4</v>
      </c>
      <c r="K187" s="43">
        <f t="shared" si="42"/>
        <v>0.4</v>
      </c>
      <c r="L187" s="43">
        <f t="shared" si="42"/>
        <v>0.4</v>
      </c>
      <c r="M187" s="43">
        <f t="shared" si="42"/>
        <v>0.4</v>
      </c>
      <c r="N187" s="43">
        <f t="shared" si="42"/>
        <v>0.4</v>
      </c>
      <c r="O187" s="43">
        <f t="shared" si="42"/>
        <v>0.4</v>
      </c>
      <c r="P187" s="43">
        <f t="shared" si="42"/>
        <v>0.4</v>
      </c>
      <c r="Q187" s="43">
        <f t="shared" si="42"/>
        <v>0.4</v>
      </c>
      <c r="R187" s="43">
        <f t="shared" si="42"/>
        <v>0.4</v>
      </c>
      <c r="S187" s="43">
        <f t="shared" si="42"/>
        <v>0.4</v>
      </c>
      <c r="T187" s="43">
        <f t="shared" si="42"/>
        <v>0.4</v>
      </c>
      <c r="U187" s="43">
        <f t="shared" si="42"/>
        <v>0.4</v>
      </c>
      <c r="V187" s="43">
        <f t="shared" si="42"/>
        <v>0.4</v>
      </c>
      <c r="W187" s="43">
        <f t="shared" si="42"/>
        <v>0.4</v>
      </c>
      <c r="X187" s="43">
        <f t="shared" si="42"/>
        <v>0.4</v>
      </c>
      <c r="Y187" s="43">
        <f t="shared" si="42"/>
        <v>0.4</v>
      </c>
      <c r="Z187" s="43">
        <f t="shared" si="42"/>
        <v>0.4</v>
      </c>
      <c r="AA187" s="43">
        <f t="shared" si="42"/>
        <v>0.4</v>
      </c>
      <c r="AB187" s="43">
        <f t="shared" si="42"/>
        <v>0.4</v>
      </c>
      <c r="AC187" s="5">
        <f t="shared" si="29"/>
        <v>0.40000000000000013</v>
      </c>
      <c r="AD187" s="98"/>
    </row>
    <row r="188" spans="1:30">
      <c r="A188" s="5" t="s">
        <v>5</v>
      </c>
      <c r="B188" s="5" t="s">
        <v>18</v>
      </c>
      <c r="C188" s="5" t="str">
        <f t="shared" si="41"/>
        <v>g7</v>
      </c>
      <c r="D188" s="69">
        <f>VLOOKUP(C188,days!A$2:F$13,5,0)</f>
        <v>4</v>
      </c>
      <c r="E188" s="67">
        <f>VLOOKUP($A188,wind_!$A$2:$B$16,2,0)*VLOOKUP($D188,wind_!$E$2:$AC$13,MID(E$1,2,LEN(E$1)-1)+2,0)</f>
        <v>0.47420617448375535</v>
      </c>
      <c r="F188" s="67">
        <f>VLOOKUP($A188,wind_!$A$2:$B$16,2,0)*VLOOKUP($D188,wind_!$E$2:$AC$13,MID(F$1,2,LEN(F$1)-1)+2,0)</f>
        <v>0.45921084742296314</v>
      </c>
      <c r="G188" s="67">
        <f>VLOOKUP($A188,wind_!$A$2:$B$16,2,0)*VLOOKUP($D188,wind_!$E$2:$AC$13,MID(G$1,2,LEN(G$1)-1)+2,0)</f>
        <v>0.45118678164608234</v>
      </c>
      <c r="H188" s="67">
        <f>VLOOKUP($A188,wind_!$A$2:$B$16,2,0)*VLOOKUP($D188,wind_!$E$2:$AC$13,MID(H$1,2,LEN(H$1)-1)+2,0)</f>
        <v>0.44876127299139962</v>
      </c>
      <c r="I188" s="67">
        <f>VLOOKUP($A188,wind_!$A$2:$B$16,2,0)*VLOOKUP($D188,wind_!$E$2:$AC$13,MID(I$1,2,LEN(I$1)-1)+2,0)</f>
        <v>0.44480221972454731</v>
      </c>
      <c r="J188" s="67">
        <f>VLOOKUP($A188,wind_!$A$2:$B$16,2,0)*VLOOKUP($D188,wind_!$E$2:$AC$13,MID(J$1,2,LEN(J$1)-1)+2,0)</f>
        <v>0.44003410192301889</v>
      </c>
      <c r="K188" s="67">
        <f>VLOOKUP($A188,wind_!$A$2:$B$16,2,0)*VLOOKUP($D188,wind_!$E$2:$AC$13,MID(K$1,2,LEN(K$1)-1)+2,0)</f>
        <v>0.44159460572472892</v>
      </c>
      <c r="L188" s="67">
        <f>VLOOKUP($A188,wind_!$A$2:$B$16,2,0)*VLOOKUP($D188,wind_!$E$2:$AC$13,MID(L$1,2,LEN(L$1)-1)+2,0)</f>
        <v>0.43007614756929174</v>
      </c>
      <c r="M188" s="67">
        <f>VLOOKUP($A188,wind_!$A$2:$B$16,2,0)*VLOOKUP($D188,wind_!$E$2:$AC$13,MID(M$1,2,LEN(M$1)-1)+2,0)</f>
        <v>0.4161606804738287</v>
      </c>
      <c r="N188" s="67">
        <f>VLOOKUP($A188,wind_!$A$2:$B$16,2,0)*VLOOKUP($D188,wind_!$E$2:$AC$13,MID(N$1,2,LEN(N$1)-1)+2,0)</f>
        <v>0.41191407856568052</v>
      </c>
      <c r="O188" s="67">
        <f>VLOOKUP($A188,wind_!$A$2:$B$16,2,0)*VLOOKUP($D188,wind_!$E$2:$AC$13,MID(O$1,2,LEN(O$1)-1)+2,0)</f>
        <v>0.43202341945808892</v>
      </c>
      <c r="P188" s="67">
        <f>VLOOKUP($A188,wind_!$A$2:$B$16,2,0)*VLOOKUP($D188,wind_!$E$2:$AC$13,MID(P$1,2,LEN(P$1)-1)+2,0)</f>
        <v>0.46218199081738326</v>
      </c>
      <c r="Q188" s="67">
        <f>VLOOKUP($A188,wind_!$A$2:$B$16,2,0)*VLOOKUP($D188,wind_!$E$2:$AC$13,MID(Q$1,2,LEN(Q$1)-1)+2,0)</f>
        <v>0.48884467741441434</v>
      </c>
      <c r="R188" s="67">
        <f>VLOOKUP($A188,wind_!$A$2:$B$16,2,0)*VLOOKUP($D188,wind_!$E$2:$AC$13,MID(R$1,2,LEN(R$1)-1)+2,0)</f>
        <v>0.51567369258262874</v>
      </c>
      <c r="S188" s="67">
        <f>VLOOKUP($A188,wind_!$A$2:$B$16,2,0)*VLOOKUP($D188,wind_!$E$2:$AC$13,MID(S$1,2,LEN(S$1)-1)+2,0)</f>
        <v>0.54098933438941932</v>
      </c>
      <c r="T188" s="67">
        <f>VLOOKUP($A188,wind_!$A$2:$B$16,2,0)*VLOOKUP($D188,wind_!$E$2:$AC$13,MID(T$1,2,LEN(T$1)-1)+2,0)</f>
        <v>0.54636071219832805</v>
      </c>
      <c r="U188" s="67">
        <f>VLOOKUP($A188,wind_!$A$2:$B$16,2,0)*VLOOKUP($D188,wind_!$E$2:$AC$13,MID(U$1,2,LEN(U$1)-1)+2,0)</f>
        <v>0.55512735922282186</v>
      </c>
      <c r="V188" s="67">
        <f>VLOOKUP($A188,wind_!$A$2:$B$16,2,0)*VLOOKUP($D188,wind_!$E$2:$AC$13,MID(V$1,2,LEN(V$1)-1)+2,0)</f>
        <v>0.54604394172122639</v>
      </c>
      <c r="W188" s="67">
        <f>VLOOKUP($A188,wind_!$A$2:$B$16,2,0)*VLOOKUP($D188,wind_!$E$2:$AC$13,MID(W$1,2,LEN(W$1)-1)+2,0)</f>
        <v>0.52829733308499971</v>
      </c>
      <c r="X188" s="67">
        <f>VLOOKUP($A188,wind_!$A$2:$B$16,2,0)*VLOOKUP($D188,wind_!$E$2:$AC$13,MID(X$1,2,LEN(X$1)-1)+2,0)</f>
        <v>0.51438234740363553</v>
      </c>
      <c r="Y188" s="67">
        <f>VLOOKUP($A188,wind_!$A$2:$B$16,2,0)*VLOOKUP($D188,wind_!$E$2:$AC$13,MID(Y$1,2,LEN(Y$1)-1)+2,0)</f>
        <v>0.50948463292667268</v>
      </c>
      <c r="Z188" s="67">
        <f>VLOOKUP($A188,wind_!$A$2:$B$16,2,0)*VLOOKUP($D188,wind_!$E$2:$AC$13,MID(Z$1,2,LEN(Z$1)-1)+2,0)</f>
        <v>0.49745741635147728</v>
      </c>
      <c r="AA188" s="67">
        <f>VLOOKUP($A188,wind_!$A$2:$B$16,2,0)*VLOOKUP($D188,wind_!$E$2:$AC$13,MID(AA$1,2,LEN(AA$1)-1)+2,0)</f>
        <v>0.47958029635302796</v>
      </c>
      <c r="AB188" s="67">
        <f>VLOOKUP($A188,wind_!$A$2:$B$16,2,0)*VLOOKUP($D188,wind_!$E$2:$AC$13,MID(AB$1,2,LEN(AB$1)-1)+2,0)</f>
        <v>0.46290334170323294</v>
      </c>
      <c r="AC188" s="5">
        <f t="shared" si="29"/>
        <v>0.47905405858969391</v>
      </c>
      <c r="AD188" s="98"/>
    </row>
    <row r="189" spans="1:30">
      <c r="A189" s="5" t="s">
        <v>5</v>
      </c>
      <c r="B189" s="5" t="s">
        <v>19</v>
      </c>
      <c r="C189" s="5" t="str">
        <f t="shared" si="41"/>
        <v>g7</v>
      </c>
      <c r="D189" s="69">
        <f>VLOOKUP(C189,days!A$2:F$13,5,0)</f>
        <v>4</v>
      </c>
      <c r="E189" s="68">
        <f>VLOOKUP($A189,solar_!$A$2:$B$16,2,0)*VLOOKUP($D189,solar_!$E$2:$AC$13,MID(E$1,2,LEN(E$1)-1)+2,0)</f>
        <v>0</v>
      </c>
      <c r="F189" s="68">
        <f>VLOOKUP($A189,solar_!$A$2:$B$16,2,0)*VLOOKUP($D189,solar_!$E$2:$AC$13,MID(F$1,2,LEN(F$1)-1)+2,0)</f>
        <v>0</v>
      </c>
      <c r="G189" s="68">
        <f>VLOOKUP($A189,solar_!$A$2:$B$16,2,0)*VLOOKUP($D189,solar_!$E$2:$AC$13,MID(G$1,2,LEN(G$1)-1)+2,0)</f>
        <v>0</v>
      </c>
      <c r="H189" s="68">
        <f>VLOOKUP($A189,solar_!$A$2:$B$16,2,0)*VLOOKUP($D189,solar_!$E$2:$AC$13,MID(H$1,2,LEN(H$1)-1)+2,0)</f>
        <v>0</v>
      </c>
      <c r="I189" s="68">
        <f>VLOOKUP($A189,solar_!$A$2:$B$16,2,0)*VLOOKUP($D189,solar_!$E$2:$AC$13,MID(I$1,2,LEN(I$1)-1)+2,0)</f>
        <v>0</v>
      </c>
      <c r="J189" s="68">
        <f>VLOOKUP($A189,solar_!$A$2:$B$16,2,0)*VLOOKUP($D189,solar_!$E$2:$AC$13,MID(J$1,2,LEN(J$1)-1)+2,0)</f>
        <v>1.5930549550421647E-3</v>
      </c>
      <c r="K189" s="68">
        <f>VLOOKUP($A189,solar_!$A$2:$B$16,2,0)*VLOOKUP($D189,solar_!$E$2:$AC$13,MID(K$1,2,LEN(K$1)-1)+2,0)</f>
        <v>3.2031853594651424E-2</v>
      </c>
      <c r="L189" s="68">
        <f>VLOOKUP($A189,solar_!$A$2:$B$16,2,0)*VLOOKUP($D189,solar_!$E$2:$AC$13,MID(L$1,2,LEN(L$1)-1)+2,0)</f>
        <v>0.18787911806967597</v>
      </c>
      <c r="M189" s="68">
        <f>VLOOKUP($A189,solar_!$A$2:$B$16,2,0)*VLOOKUP($D189,solar_!$E$2:$AC$13,MID(M$1,2,LEN(M$1)-1)+2,0)</f>
        <v>0.37794576411568198</v>
      </c>
      <c r="N189" s="68">
        <f>VLOOKUP($A189,solar_!$A$2:$B$16,2,0)*VLOOKUP($D189,solar_!$E$2:$AC$13,MID(N$1,2,LEN(N$1)-1)+2,0)</f>
        <v>0.47930876917859405</v>
      </c>
      <c r="O189" s="68">
        <f>VLOOKUP($A189,solar_!$A$2:$B$16,2,0)*VLOOKUP($D189,solar_!$E$2:$AC$13,MID(O$1,2,LEN(O$1)-1)+2,0)</f>
        <v>0.54365560904005017</v>
      </c>
      <c r="P189" s="68">
        <f>VLOOKUP($A189,solar_!$A$2:$B$16,2,0)*VLOOKUP($D189,solar_!$E$2:$AC$13,MID(P$1,2,LEN(P$1)-1)+2,0)</f>
        <v>0.54556633975830804</v>
      </c>
      <c r="Q189" s="68">
        <f>VLOOKUP($A189,solar_!$A$2:$B$16,2,0)*VLOOKUP($D189,solar_!$E$2:$AC$13,MID(Q$1,2,LEN(Q$1)-1)+2,0)</f>
        <v>0.53587934078492938</v>
      </c>
      <c r="R189" s="68">
        <f>VLOOKUP($A189,solar_!$A$2:$B$16,2,0)*VLOOKUP($D189,solar_!$E$2:$AC$13,MID(R$1,2,LEN(R$1)-1)+2,0)</f>
        <v>0.52697732978485223</v>
      </c>
      <c r="S189" s="68">
        <f>VLOOKUP($A189,solar_!$A$2:$B$16,2,0)*VLOOKUP($D189,solar_!$E$2:$AC$13,MID(S$1,2,LEN(S$1)-1)+2,0)</f>
        <v>0.50696692440931701</v>
      </c>
      <c r="T189" s="68">
        <f>VLOOKUP($A189,solar_!$A$2:$B$16,2,0)*VLOOKUP($D189,solar_!$E$2:$AC$13,MID(T$1,2,LEN(T$1)-1)+2,0)</f>
        <v>0.45645858986274751</v>
      </c>
      <c r="U189" s="68">
        <f>VLOOKUP($A189,solar_!$A$2:$B$16,2,0)*VLOOKUP($D189,solar_!$E$2:$AC$13,MID(U$1,2,LEN(U$1)-1)+2,0)</f>
        <v>0.37237225899932419</v>
      </c>
      <c r="V189" s="68">
        <f>VLOOKUP($A189,solar_!$A$2:$B$16,2,0)*VLOOKUP($D189,solar_!$E$2:$AC$13,MID(V$1,2,LEN(V$1)-1)+2,0)</f>
        <v>0.24332756716767323</v>
      </c>
      <c r="W189" s="68">
        <f>VLOOKUP($A189,solar_!$A$2:$B$16,2,0)*VLOOKUP($D189,solar_!$E$2:$AC$13,MID(W$1,2,LEN(W$1)-1)+2,0)</f>
        <v>6.8165133590931182E-2</v>
      </c>
      <c r="X189" s="68">
        <f>VLOOKUP($A189,solar_!$A$2:$B$16,2,0)*VLOOKUP($D189,solar_!$E$2:$AC$13,MID(X$1,2,LEN(X$1)-1)+2,0)</f>
        <v>2.2329317772454473E-3</v>
      </c>
      <c r="Y189" s="68">
        <f>VLOOKUP($A189,solar_!$A$2:$B$16,2,0)*VLOOKUP($D189,solar_!$E$2:$AC$13,MID(Y$1,2,LEN(Y$1)-1)+2,0)</f>
        <v>0</v>
      </c>
      <c r="Z189" s="68">
        <f>VLOOKUP($A189,solar_!$A$2:$B$16,2,0)*VLOOKUP($D189,solar_!$E$2:$AC$13,MID(Z$1,2,LEN(Z$1)-1)+2,0)</f>
        <v>0</v>
      </c>
      <c r="AA189" s="68">
        <f>VLOOKUP($A189,solar_!$A$2:$B$16,2,0)*VLOOKUP($D189,solar_!$E$2:$AC$13,MID(AA$1,2,LEN(AA$1)-1)+2,0)</f>
        <v>0</v>
      </c>
      <c r="AB189" s="68">
        <f>VLOOKUP($A189,solar_!$A$2:$B$16,2,0)*VLOOKUP($D189,solar_!$E$2:$AC$13,MID(AB$1,2,LEN(AB$1)-1)+2,0)</f>
        <v>0</v>
      </c>
      <c r="AC189" s="5">
        <f t="shared" si="29"/>
        <v>0.20334835771204265</v>
      </c>
      <c r="AD189" s="98"/>
    </row>
    <row r="190" spans="1:30">
      <c r="A190" s="5" t="s">
        <v>5</v>
      </c>
      <c r="B190" s="5" t="s">
        <v>20</v>
      </c>
      <c r="C190" s="5" t="str">
        <f t="shared" si="41"/>
        <v>g7</v>
      </c>
      <c r="D190" s="69">
        <f>VLOOKUP(C190,days!A$2:F$13,5,0)</f>
        <v>4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  <c r="V190" s="9">
        <v>0</v>
      </c>
      <c r="W190" s="9">
        <v>0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5">
        <f t="shared" si="29"/>
        <v>0</v>
      </c>
      <c r="AD190" s="98"/>
    </row>
    <row r="191" spans="1:30">
      <c r="A191" s="5" t="s">
        <v>5</v>
      </c>
      <c r="B191" s="5" t="s">
        <v>21</v>
      </c>
      <c r="C191" s="5" t="str">
        <f t="shared" si="41"/>
        <v>g7</v>
      </c>
      <c r="D191" s="69">
        <f>VLOOKUP(C191,days!A$2:F$13,5,0)</f>
        <v>4</v>
      </c>
      <c r="E191" s="9">
        <v>0</v>
      </c>
      <c r="F191" s="9">
        <v>0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5">
        <f t="shared" si="29"/>
        <v>0</v>
      </c>
      <c r="AD191" s="98"/>
    </row>
    <row r="192" spans="1:30">
      <c r="A192" s="5" t="s">
        <v>5</v>
      </c>
      <c r="B192" s="5" t="s">
        <v>12</v>
      </c>
      <c r="C192" s="5" t="str">
        <f t="shared" si="41"/>
        <v>g8</v>
      </c>
      <c r="D192" s="69">
        <f>VLOOKUP(C192,days!A$2:F$13,5,0)</f>
        <v>4</v>
      </c>
      <c r="E192" s="53">
        <v>0.8</v>
      </c>
      <c r="F192" s="53">
        <v>0.8</v>
      </c>
      <c r="G192" s="53">
        <v>0.8</v>
      </c>
      <c r="H192" s="53">
        <v>0.8</v>
      </c>
      <c r="I192" s="53">
        <v>0.8</v>
      </c>
      <c r="J192" s="53">
        <v>0.8</v>
      </c>
      <c r="K192" s="53">
        <v>0.8</v>
      </c>
      <c r="L192" s="53">
        <v>0.8</v>
      </c>
      <c r="M192" s="53">
        <v>0.8</v>
      </c>
      <c r="N192" s="53">
        <v>0.8</v>
      </c>
      <c r="O192" s="53">
        <v>0.8</v>
      </c>
      <c r="P192" s="53">
        <v>0.8</v>
      </c>
      <c r="Q192" s="53">
        <v>0.8</v>
      </c>
      <c r="R192" s="53">
        <v>0.8</v>
      </c>
      <c r="S192" s="53">
        <v>0.8</v>
      </c>
      <c r="T192" s="53">
        <v>0.8</v>
      </c>
      <c r="U192" s="53">
        <v>0.8</v>
      </c>
      <c r="V192" s="53">
        <v>0.8</v>
      </c>
      <c r="W192" s="53">
        <v>0.8</v>
      </c>
      <c r="X192" s="53">
        <v>0.8</v>
      </c>
      <c r="Y192" s="53">
        <v>0.8</v>
      </c>
      <c r="Z192" s="53">
        <v>0.8</v>
      </c>
      <c r="AA192" s="53">
        <v>0.8</v>
      </c>
      <c r="AB192" s="53">
        <v>0.8</v>
      </c>
      <c r="AC192" s="5">
        <f t="shared" si="29"/>
        <v>0.80000000000000027</v>
      </c>
      <c r="AD192" s="98"/>
    </row>
    <row r="193" spans="1:30">
      <c r="A193" s="5" t="s">
        <v>5</v>
      </c>
      <c r="B193" s="5" t="s">
        <v>13</v>
      </c>
      <c r="C193" s="5" t="str">
        <f t="shared" si="41"/>
        <v>g8</v>
      </c>
      <c r="D193" s="69">
        <f>VLOOKUP(C193,days!A$2:F$13,5,0)</f>
        <v>4</v>
      </c>
      <c r="E193" s="53">
        <v>0.85</v>
      </c>
      <c r="F193" s="53">
        <v>0.85</v>
      </c>
      <c r="G193" s="53">
        <v>0.85</v>
      </c>
      <c r="H193" s="53">
        <v>0.85</v>
      </c>
      <c r="I193" s="53">
        <v>0.85</v>
      </c>
      <c r="J193" s="53">
        <v>0.85</v>
      </c>
      <c r="K193" s="53">
        <v>0.85</v>
      </c>
      <c r="L193" s="53">
        <v>0.85</v>
      </c>
      <c r="M193" s="53">
        <v>0.85</v>
      </c>
      <c r="N193" s="53">
        <v>0.85</v>
      </c>
      <c r="O193" s="53">
        <v>0.85</v>
      </c>
      <c r="P193" s="53">
        <v>0.85</v>
      </c>
      <c r="Q193" s="53">
        <v>0.85</v>
      </c>
      <c r="R193" s="53">
        <v>0.85</v>
      </c>
      <c r="S193" s="53">
        <v>0.85</v>
      </c>
      <c r="T193" s="53">
        <v>0.85</v>
      </c>
      <c r="U193" s="53">
        <v>0.85</v>
      </c>
      <c r="V193" s="53">
        <v>0.85</v>
      </c>
      <c r="W193" s="53">
        <v>0.85</v>
      </c>
      <c r="X193" s="53">
        <v>0.85</v>
      </c>
      <c r="Y193" s="53">
        <v>0.85</v>
      </c>
      <c r="Z193" s="53">
        <v>0.85</v>
      </c>
      <c r="AA193" s="53">
        <v>0.85</v>
      </c>
      <c r="AB193" s="53">
        <v>0.85</v>
      </c>
      <c r="AC193" s="5">
        <f t="shared" si="29"/>
        <v>0.85000000000000009</v>
      </c>
      <c r="AD193" s="98"/>
    </row>
    <row r="194" spans="1:30">
      <c r="A194" s="5" t="s">
        <v>5</v>
      </c>
      <c r="B194" s="5" t="s">
        <v>14</v>
      </c>
      <c r="C194" s="5" t="str">
        <f t="shared" si="41"/>
        <v>g8</v>
      </c>
      <c r="D194" s="69">
        <f>VLOOKUP(C194,days!A$2:F$13,5,0)</f>
        <v>4</v>
      </c>
      <c r="E194" s="53">
        <v>0.83</v>
      </c>
      <c r="F194" s="53">
        <v>0.83</v>
      </c>
      <c r="G194" s="53">
        <v>0.83</v>
      </c>
      <c r="H194" s="53">
        <v>0.83</v>
      </c>
      <c r="I194" s="53">
        <v>0.83</v>
      </c>
      <c r="J194" s="53">
        <v>0.83</v>
      </c>
      <c r="K194" s="53">
        <v>0.83</v>
      </c>
      <c r="L194" s="53">
        <v>0.83</v>
      </c>
      <c r="M194" s="53">
        <v>0.83</v>
      </c>
      <c r="N194" s="53">
        <v>0.83</v>
      </c>
      <c r="O194" s="53">
        <v>0.83</v>
      </c>
      <c r="P194" s="53">
        <v>0.83</v>
      </c>
      <c r="Q194" s="53">
        <v>0.83</v>
      </c>
      <c r="R194" s="53">
        <v>0.83</v>
      </c>
      <c r="S194" s="53">
        <v>0.83</v>
      </c>
      <c r="T194" s="53">
        <v>0.83</v>
      </c>
      <c r="U194" s="53">
        <v>0.83</v>
      </c>
      <c r="V194" s="53">
        <v>0.83</v>
      </c>
      <c r="W194" s="53">
        <v>0.83</v>
      </c>
      <c r="X194" s="53">
        <v>0.83</v>
      </c>
      <c r="Y194" s="53">
        <v>0.83</v>
      </c>
      <c r="Z194" s="53">
        <v>0.83</v>
      </c>
      <c r="AA194" s="53">
        <v>0.83</v>
      </c>
      <c r="AB194" s="53">
        <v>0.83</v>
      </c>
      <c r="AC194" s="5">
        <f t="shared" si="29"/>
        <v>0.82999999999999963</v>
      </c>
      <c r="AD194" s="98"/>
    </row>
    <row r="195" spans="1:30">
      <c r="A195" s="5" t="s">
        <v>5</v>
      </c>
      <c r="B195" s="5" t="s">
        <v>15</v>
      </c>
      <c r="C195" s="5" t="str">
        <f t="shared" si="41"/>
        <v>g8</v>
      </c>
      <c r="D195" s="69">
        <f>VLOOKUP(C195,days!A$2:F$13,5,0)</f>
        <v>4</v>
      </c>
      <c r="E195" s="53">
        <v>0.9</v>
      </c>
      <c r="F195" s="53">
        <v>0.9</v>
      </c>
      <c r="G195" s="53">
        <v>0.9</v>
      </c>
      <c r="H195" s="53">
        <v>0.9</v>
      </c>
      <c r="I195" s="53">
        <v>0.9</v>
      </c>
      <c r="J195" s="53">
        <v>0.9</v>
      </c>
      <c r="K195" s="53">
        <v>0.9</v>
      </c>
      <c r="L195" s="53">
        <v>0.9</v>
      </c>
      <c r="M195" s="53">
        <v>0.9</v>
      </c>
      <c r="N195" s="53">
        <v>0.9</v>
      </c>
      <c r="O195" s="53">
        <v>0.9</v>
      </c>
      <c r="P195" s="53">
        <v>0.9</v>
      </c>
      <c r="Q195" s="53">
        <v>0.9</v>
      </c>
      <c r="R195" s="53">
        <v>0.9</v>
      </c>
      <c r="S195" s="53">
        <v>0.9</v>
      </c>
      <c r="T195" s="53">
        <v>0.9</v>
      </c>
      <c r="U195" s="53">
        <v>0.9</v>
      </c>
      <c r="V195" s="53">
        <v>0.9</v>
      </c>
      <c r="W195" s="53">
        <v>0.9</v>
      </c>
      <c r="X195" s="53">
        <v>0.9</v>
      </c>
      <c r="Y195" s="53">
        <v>0.9</v>
      </c>
      <c r="Z195" s="53">
        <v>0.9</v>
      </c>
      <c r="AA195" s="53">
        <v>0.9</v>
      </c>
      <c r="AB195" s="53">
        <v>0.9</v>
      </c>
      <c r="AC195" s="5">
        <f t="shared" ref="AC195:AC258" si="43">AVERAGE(E195:AB195)</f>
        <v>0.8999999999999998</v>
      </c>
      <c r="AD195" s="98"/>
    </row>
    <row r="196" spans="1:30">
      <c r="A196" s="5" t="s">
        <v>5</v>
      </c>
      <c r="B196" s="5" t="s">
        <v>16</v>
      </c>
      <c r="C196" s="5" t="str">
        <f t="shared" si="41"/>
        <v>g8</v>
      </c>
      <c r="D196" s="69">
        <f>VLOOKUP(C196,days!A$2:F$13,5,0)</f>
        <v>4</v>
      </c>
      <c r="E196" s="43">
        <f>VLOOKUP($A196,hydro_!$A$2:$B$16,2,0)*VLOOKUP($D196,hydro_!F$2:H$13,2,0)</f>
        <v>0.5</v>
      </c>
      <c r="F196" s="43">
        <f t="shared" ref="F196:AB196" si="44">E196</f>
        <v>0.5</v>
      </c>
      <c r="G196" s="43">
        <f t="shared" si="44"/>
        <v>0.5</v>
      </c>
      <c r="H196" s="43">
        <f t="shared" si="44"/>
        <v>0.5</v>
      </c>
      <c r="I196" s="43">
        <f t="shared" si="44"/>
        <v>0.5</v>
      </c>
      <c r="J196" s="43">
        <f t="shared" si="44"/>
        <v>0.5</v>
      </c>
      <c r="K196" s="43">
        <f t="shared" si="44"/>
        <v>0.5</v>
      </c>
      <c r="L196" s="43">
        <f t="shared" si="44"/>
        <v>0.5</v>
      </c>
      <c r="M196" s="43">
        <f t="shared" si="44"/>
        <v>0.5</v>
      </c>
      <c r="N196" s="43">
        <f t="shared" si="44"/>
        <v>0.5</v>
      </c>
      <c r="O196" s="43">
        <f t="shared" si="44"/>
        <v>0.5</v>
      </c>
      <c r="P196" s="43">
        <f t="shared" si="44"/>
        <v>0.5</v>
      </c>
      <c r="Q196" s="43">
        <f t="shared" si="44"/>
        <v>0.5</v>
      </c>
      <c r="R196" s="43">
        <f t="shared" si="44"/>
        <v>0.5</v>
      </c>
      <c r="S196" s="43">
        <f t="shared" si="44"/>
        <v>0.5</v>
      </c>
      <c r="T196" s="43">
        <f t="shared" si="44"/>
        <v>0.5</v>
      </c>
      <c r="U196" s="43">
        <f t="shared" si="44"/>
        <v>0.5</v>
      </c>
      <c r="V196" s="43">
        <f t="shared" si="44"/>
        <v>0.5</v>
      </c>
      <c r="W196" s="43">
        <f t="shared" si="44"/>
        <v>0.5</v>
      </c>
      <c r="X196" s="43">
        <f t="shared" si="44"/>
        <v>0.5</v>
      </c>
      <c r="Y196" s="43">
        <f t="shared" si="44"/>
        <v>0.5</v>
      </c>
      <c r="Z196" s="43">
        <f t="shared" si="44"/>
        <v>0.5</v>
      </c>
      <c r="AA196" s="43">
        <f t="shared" si="44"/>
        <v>0.5</v>
      </c>
      <c r="AB196" s="43">
        <f t="shared" si="44"/>
        <v>0.5</v>
      </c>
      <c r="AC196" s="5">
        <f t="shared" si="43"/>
        <v>0.5</v>
      </c>
      <c r="AD196" s="98"/>
    </row>
    <row r="197" spans="1:30">
      <c r="A197" s="5" t="s">
        <v>5</v>
      </c>
      <c r="B197" s="5" t="s">
        <v>17</v>
      </c>
      <c r="C197" s="5" t="str">
        <f t="shared" si="41"/>
        <v>g8</v>
      </c>
      <c r="D197" s="69">
        <f>VLOOKUP(C197,days!A$2:F$13,5,0)</f>
        <v>4</v>
      </c>
      <c r="E197" s="43">
        <f>VLOOKUP($A196,hydro_!$A$2:$C$16,3,0)*VLOOKUP($D196,hydro_!F$2:H$13,3,0)</f>
        <v>0.4</v>
      </c>
      <c r="F197" s="43">
        <f t="shared" ref="F197:AB197" si="45">E197</f>
        <v>0.4</v>
      </c>
      <c r="G197" s="43">
        <f t="shared" si="45"/>
        <v>0.4</v>
      </c>
      <c r="H197" s="43">
        <f t="shared" si="45"/>
        <v>0.4</v>
      </c>
      <c r="I197" s="43">
        <f t="shared" si="45"/>
        <v>0.4</v>
      </c>
      <c r="J197" s="43">
        <f t="shared" si="45"/>
        <v>0.4</v>
      </c>
      <c r="K197" s="43">
        <f t="shared" si="45"/>
        <v>0.4</v>
      </c>
      <c r="L197" s="43">
        <f t="shared" si="45"/>
        <v>0.4</v>
      </c>
      <c r="M197" s="43">
        <f t="shared" si="45"/>
        <v>0.4</v>
      </c>
      <c r="N197" s="43">
        <f t="shared" si="45"/>
        <v>0.4</v>
      </c>
      <c r="O197" s="43">
        <f t="shared" si="45"/>
        <v>0.4</v>
      </c>
      <c r="P197" s="43">
        <f t="shared" si="45"/>
        <v>0.4</v>
      </c>
      <c r="Q197" s="43">
        <f t="shared" si="45"/>
        <v>0.4</v>
      </c>
      <c r="R197" s="43">
        <f t="shared" si="45"/>
        <v>0.4</v>
      </c>
      <c r="S197" s="43">
        <f t="shared" si="45"/>
        <v>0.4</v>
      </c>
      <c r="T197" s="43">
        <f t="shared" si="45"/>
        <v>0.4</v>
      </c>
      <c r="U197" s="43">
        <f t="shared" si="45"/>
        <v>0.4</v>
      </c>
      <c r="V197" s="43">
        <f t="shared" si="45"/>
        <v>0.4</v>
      </c>
      <c r="W197" s="43">
        <f t="shared" si="45"/>
        <v>0.4</v>
      </c>
      <c r="X197" s="43">
        <f t="shared" si="45"/>
        <v>0.4</v>
      </c>
      <c r="Y197" s="43">
        <f t="shared" si="45"/>
        <v>0.4</v>
      </c>
      <c r="Z197" s="43">
        <f t="shared" si="45"/>
        <v>0.4</v>
      </c>
      <c r="AA197" s="43">
        <f t="shared" si="45"/>
        <v>0.4</v>
      </c>
      <c r="AB197" s="43">
        <f t="shared" si="45"/>
        <v>0.4</v>
      </c>
      <c r="AC197" s="5">
        <f t="shared" si="43"/>
        <v>0.40000000000000013</v>
      </c>
      <c r="AD197" s="98"/>
    </row>
    <row r="198" spans="1:30">
      <c r="A198" s="5" t="s">
        <v>5</v>
      </c>
      <c r="B198" s="5" t="s">
        <v>18</v>
      </c>
      <c r="C198" s="5" t="str">
        <f t="shared" si="41"/>
        <v>g8</v>
      </c>
      <c r="D198" s="69">
        <f>VLOOKUP(C198,days!A$2:F$13,5,0)</f>
        <v>4</v>
      </c>
      <c r="E198" s="67">
        <f>VLOOKUP($A198,wind_!$A$2:$B$16,2,0)*VLOOKUP($D198,wind_!$E$2:$AC$13,MID(E$1,2,LEN(E$1)-1)+2,0)</f>
        <v>0.47420617448375535</v>
      </c>
      <c r="F198" s="67">
        <f>VLOOKUP($A198,wind_!$A$2:$B$16,2,0)*VLOOKUP($D198,wind_!$E$2:$AC$13,MID(F$1,2,LEN(F$1)-1)+2,0)</f>
        <v>0.45921084742296314</v>
      </c>
      <c r="G198" s="67">
        <f>VLOOKUP($A198,wind_!$A$2:$B$16,2,0)*VLOOKUP($D198,wind_!$E$2:$AC$13,MID(G$1,2,LEN(G$1)-1)+2,0)</f>
        <v>0.45118678164608234</v>
      </c>
      <c r="H198" s="67">
        <f>VLOOKUP($A198,wind_!$A$2:$B$16,2,0)*VLOOKUP($D198,wind_!$E$2:$AC$13,MID(H$1,2,LEN(H$1)-1)+2,0)</f>
        <v>0.44876127299139962</v>
      </c>
      <c r="I198" s="67">
        <f>VLOOKUP($A198,wind_!$A$2:$B$16,2,0)*VLOOKUP($D198,wind_!$E$2:$AC$13,MID(I$1,2,LEN(I$1)-1)+2,0)</f>
        <v>0.44480221972454731</v>
      </c>
      <c r="J198" s="67">
        <f>VLOOKUP($A198,wind_!$A$2:$B$16,2,0)*VLOOKUP($D198,wind_!$E$2:$AC$13,MID(J$1,2,LEN(J$1)-1)+2,0)</f>
        <v>0.44003410192301889</v>
      </c>
      <c r="K198" s="67">
        <f>VLOOKUP($A198,wind_!$A$2:$B$16,2,0)*VLOOKUP($D198,wind_!$E$2:$AC$13,MID(K$1,2,LEN(K$1)-1)+2,0)</f>
        <v>0.44159460572472892</v>
      </c>
      <c r="L198" s="67">
        <f>VLOOKUP($A198,wind_!$A$2:$B$16,2,0)*VLOOKUP($D198,wind_!$E$2:$AC$13,MID(L$1,2,LEN(L$1)-1)+2,0)</f>
        <v>0.43007614756929174</v>
      </c>
      <c r="M198" s="67">
        <f>VLOOKUP($A198,wind_!$A$2:$B$16,2,0)*VLOOKUP($D198,wind_!$E$2:$AC$13,MID(M$1,2,LEN(M$1)-1)+2,0)</f>
        <v>0.4161606804738287</v>
      </c>
      <c r="N198" s="67">
        <f>VLOOKUP($A198,wind_!$A$2:$B$16,2,0)*VLOOKUP($D198,wind_!$E$2:$AC$13,MID(N$1,2,LEN(N$1)-1)+2,0)</f>
        <v>0.41191407856568052</v>
      </c>
      <c r="O198" s="67">
        <f>VLOOKUP($A198,wind_!$A$2:$B$16,2,0)*VLOOKUP($D198,wind_!$E$2:$AC$13,MID(O$1,2,LEN(O$1)-1)+2,0)</f>
        <v>0.43202341945808892</v>
      </c>
      <c r="P198" s="67">
        <f>VLOOKUP($A198,wind_!$A$2:$B$16,2,0)*VLOOKUP($D198,wind_!$E$2:$AC$13,MID(P$1,2,LEN(P$1)-1)+2,0)</f>
        <v>0.46218199081738326</v>
      </c>
      <c r="Q198" s="67">
        <f>VLOOKUP($A198,wind_!$A$2:$B$16,2,0)*VLOOKUP($D198,wind_!$E$2:$AC$13,MID(Q$1,2,LEN(Q$1)-1)+2,0)</f>
        <v>0.48884467741441434</v>
      </c>
      <c r="R198" s="67">
        <f>VLOOKUP($A198,wind_!$A$2:$B$16,2,0)*VLOOKUP($D198,wind_!$E$2:$AC$13,MID(R$1,2,LEN(R$1)-1)+2,0)</f>
        <v>0.51567369258262874</v>
      </c>
      <c r="S198" s="67">
        <f>VLOOKUP($A198,wind_!$A$2:$B$16,2,0)*VLOOKUP($D198,wind_!$E$2:$AC$13,MID(S$1,2,LEN(S$1)-1)+2,0)</f>
        <v>0.54098933438941932</v>
      </c>
      <c r="T198" s="67">
        <f>VLOOKUP($A198,wind_!$A$2:$B$16,2,0)*VLOOKUP($D198,wind_!$E$2:$AC$13,MID(T$1,2,LEN(T$1)-1)+2,0)</f>
        <v>0.54636071219832805</v>
      </c>
      <c r="U198" s="67">
        <f>VLOOKUP($A198,wind_!$A$2:$B$16,2,0)*VLOOKUP($D198,wind_!$E$2:$AC$13,MID(U$1,2,LEN(U$1)-1)+2,0)</f>
        <v>0.55512735922282186</v>
      </c>
      <c r="V198" s="67">
        <f>VLOOKUP($A198,wind_!$A$2:$B$16,2,0)*VLOOKUP($D198,wind_!$E$2:$AC$13,MID(V$1,2,LEN(V$1)-1)+2,0)</f>
        <v>0.54604394172122639</v>
      </c>
      <c r="W198" s="67">
        <f>VLOOKUP($A198,wind_!$A$2:$B$16,2,0)*VLOOKUP($D198,wind_!$E$2:$AC$13,MID(W$1,2,LEN(W$1)-1)+2,0)</f>
        <v>0.52829733308499971</v>
      </c>
      <c r="X198" s="67">
        <f>VLOOKUP($A198,wind_!$A$2:$B$16,2,0)*VLOOKUP($D198,wind_!$E$2:$AC$13,MID(X$1,2,LEN(X$1)-1)+2,0)</f>
        <v>0.51438234740363553</v>
      </c>
      <c r="Y198" s="67">
        <f>VLOOKUP($A198,wind_!$A$2:$B$16,2,0)*VLOOKUP($D198,wind_!$E$2:$AC$13,MID(Y$1,2,LEN(Y$1)-1)+2,0)</f>
        <v>0.50948463292667268</v>
      </c>
      <c r="Z198" s="67">
        <f>VLOOKUP($A198,wind_!$A$2:$B$16,2,0)*VLOOKUP($D198,wind_!$E$2:$AC$13,MID(Z$1,2,LEN(Z$1)-1)+2,0)</f>
        <v>0.49745741635147728</v>
      </c>
      <c r="AA198" s="67">
        <f>VLOOKUP($A198,wind_!$A$2:$B$16,2,0)*VLOOKUP($D198,wind_!$E$2:$AC$13,MID(AA$1,2,LEN(AA$1)-1)+2,0)</f>
        <v>0.47958029635302796</v>
      </c>
      <c r="AB198" s="67">
        <f>VLOOKUP($A198,wind_!$A$2:$B$16,2,0)*VLOOKUP($D198,wind_!$E$2:$AC$13,MID(AB$1,2,LEN(AB$1)-1)+2,0)</f>
        <v>0.46290334170323294</v>
      </c>
      <c r="AC198" s="5">
        <f t="shared" si="43"/>
        <v>0.47905405858969391</v>
      </c>
      <c r="AD198" s="98"/>
    </row>
    <row r="199" spans="1:30">
      <c r="A199" s="5" t="s">
        <v>5</v>
      </c>
      <c r="B199" s="5" t="s">
        <v>19</v>
      </c>
      <c r="C199" s="5" t="str">
        <f t="shared" si="41"/>
        <v>g8</v>
      </c>
      <c r="D199" s="69">
        <f>VLOOKUP(C199,days!A$2:F$13,5,0)</f>
        <v>4</v>
      </c>
      <c r="E199" s="68">
        <f>VLOOKUP($A199,solar_!$A$2:$B$16,2,0)*VLOOKUP($D199,solar_!$E$2:$AC$13,MID(E$1,2,LEN(E$1)-1)+2,0)</f>
        <v>0</v>
      </c>
      <c r="F199" s="68">
        <f>VLOOKUP($A199,solar_!$A$2:$B$16,2,0)*VLOOKUP($D199,solar_!$E$2:$AC$13,MID(F$1,2,LEN(F$1)-1)+2,0)</f>
        <v>0</v>
      </c>
      <c r="G199" s="68">
        <f>VLOOKUP($A199,solar_!$A$2:$B$16,2,0)*VLOOKUP($D199,solar_!$E$2:$AC$13,MID(G$1,2,LEN(G$1)-1)+2,0)</f>
        <v>0</v>
      </c>
      <c r="H199" s="68">
        <f>VLOOKUP($A199,solar_!$A$2:$B$16,2,0)*VLOOKUP($D199,solar_!$E$2:$AC$13,MID(H$1,2,LEN(H$1)-1)+2,0)</f>
        <v>0</v>
      </c>
      <c r="I199" s="68">
        <f>VLOOKUP($A199,solar_!$A$2:$B$16,2,0)*VLOOKUP($D199,solar_!$E$2:$AC$13,MID(I$1,2,LEN(I$1)-1)+2,0)</f>
        <v>0</v>
      </c>
      <c r="J199" s="68">
        <f>VLOOKUP($A199,solar_!$A$2:$B$16,2,0)*VLOOKUP($D199,solar_!$E$2:$AC$13,MID(J$1,2,LEN(J$1)-1)+2,0)</f>
        <v>1.5930549550421647E-3</v>
      </c>
      <c r="K199" s="68">
        <f>VLOOKUP($A199,solar_!$A$2:$B$16,2,0)*VLOOKUP($D199,solar_!$E$2:$AC$13,MID(K$1,2,LEN(K$1)-1)+2,0)</f>
        <v>3.2031853594651424E-2</v>
      </c>
      <c r="L199" s="68">
        <f>VLOOKUP($A199,solar_!$A$2:$B$16,2,0)*VLOOKUP($D199,solar_!$E$2:$AC$13,MID(L$1,2,LEN(L$1)-1)+2,0)</f>
        <v>0.18787911806967597</v>
      </c>
      <c r="M199" s="68">
        <f>VLOOKUP($A199,solar_!$A$2:$B$16,2,0)*VLOOKUP($D199,solar_!$E$2:$AC$13,MID(M$1,2,LEN(M$1)-1)+2,0)</f>
        <v>0.37794576411568198</v>
      </c>
      <c r="N199" s="68">
        <f>VLOOKUP($A199,solar_!$A$2:$B$16,2,0)*VLOOKUP($D199,solar_!$E$2:$AC$13,MID(N$1,2,LEN(N$1)-1)+2,0)</f>
        <v>0.47930876917859405</v>
      </c>
      <c r="O199" s="68">
        <f>VLOOKUP($A199,solar_!$A$2:$B$16,2,0)*VLOOKUP($D199,solar_!$E$2:$AC$13,MID(O$1,2,LEN(O$1)-1)+2,0)</f>
        <v>0.54365560904005017</v>
      </c>
      <c r="P199" s="68">
        <f>VLOOKUP($A199,solar_!$A$2:$B$16,2,0)*VLOOKUP($D199,solar_!$E$2:$AC$13,MID(P$1,2,LEN(P$1)-1)+2,0)</f>
        <v>0.54556633975830804</v>
      </c>
      <c r="Q199" s="68">
        <f>VLOOKUP($A199,solar_!$A$2:$B$16,2,0)*VLOOKUP($D199,solar_!$E$2:$AC$13,MID(Q$1,2,LEN(Q$1)-1)+2,0)</f>
        <v>0.53587934078492938</v>
      </c>
      <c r="R199" s="68">
        <f>VLOOKUP($A199,solar_!$A$2:$B$16,2,0)*VLOOKUP($D199,solar_!$E$2:$AC$13,MID(R$1,2,LEN(R$1)-1)+2,0)</f>
        <v>0.52697732978485223</v>
      </c>
      <c r="S199" s="68">
        <f>VLOOKUP($A199,solar_!$A$2:$B$16,2,0)*VLOOKUP($D199,solar_!$E$2:$AC$13,MID(S$1,2,LEN(S$1)-1)+2,0)</f>
        <v>0.50696692440931701</v>
      </c>
      <c r="T199" s="68">
        <f>VLOOKUP($A199,solar_!$A$2:$B$16,2,0)*VLOOKUP($D199,solar_!$E$2:$AC$13,MID(T$1,2,LEN(T$1)-1)+2,0)</f>
        <v>0.45645858986274751</v>
      </c>
      <c r="U199" s="68">
        <f>VLOOKUP($A199,solar_!$A$2:$B$16,2,0)*VLOOKUP($D199,solar_!$E$2:$AC$13,MID(U$1,2,LEN(U$1)-1)+2,0)</f>
        <v>0.37237225899932419</v>
      </c>
      <c r="V199" s="68">
        <f>VLOOKUP($A199,solar_!$A$2:$B$16,2,0)*VLOOKUP($D199,solar_!$E$2:$AC$13,MID(V$1,2,LEN(V$1)-1)+2,0)</f>
        <v>0.24332756716767323</v>
      </c>
      <c r="W199" s="68">
        <f>VLOOKUP($A199,solar_!$A$2:$B$16,2,0)*VLOOKUP($D199,solar_!$E$2:$AC$13,MID(W$1,2,LEN(W$1)-1)+2,0)</f>
        <v>6.8165133590931182E-2</v>
      </c>
      <c r="X199" s="68">
        <f>VLOOKUP($A199,solar_!$A$2:$B$16,2,0)*VLOOKUP($D199,solar_!$E$2:$AC$13,MID(X$1,2,LEN(X$1)-1)+2,0)</f>
        <v>2.2329317772454473E-3</v>
      </c>
      <c r="Y199" s="68">
        <f>VLOOKUP($A199,solar_!$A$2:$B$16,2,0)*VLOOKUP($D199,solar_!$E$2:$AC$13,MID(Y$1,2,LEN(Y$1)-1)+2,0)</f>
        <v>0</v>
      </c>
      <c r="Z199" s="68">
        <f>VLOOKUP($A199,solar_!$A$2:$B$16,2,0)*VLOOKUP($D199,solar_!$E$2:$AC$13,MID(Z$1,2,LEN(Z$1)-1)+2,0)</f>
        <v>0</v>
      </c>
      <c r="AA199" s="68">
        <f>VLOOKUP($A199,solar_!$A$2:$B$16,2,0)*VLOOKUP($D199,solar_!$E$2:$AC$13,MID(AA$1,2,LEN(AA$1)-1)+2,0)</f>
        <v>0</v>
      </c>
      <c r="AB199" s="68">
        <f>VLOOKUP($A199,solar_!$A$2:$B$16,2,0)*VLOOKUP($D199,solar_!$E$2:$AC$13,MID(AB$1,2,LEN(AB$1)-1)+2,0)</f>
        <v>0</v>
      </c>
      <c r="AC199" s="5">
        <f t="shared" si="43"/>
        <v>0.20334835771204265</v>
      </c>
      <c r="AD199" s="98"/>
    </row>
    <row r="200" spans="1:30">
      <c r="A200" s="5" t="s">
        <v>5</v>
      </c>
      <c r="B200" s="5" t="s">
        <v>20</v>
      </c>
      <c r="C200" s="5" t="str">
        <f t="shared" si="41"/>
        <v>g8</v>
      </c>
      <c r="D200" s="69">
        <f>VLOOKUP(C200,days!A$2:F$13,5,0)</f>
        <v>4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0</v>
      </c>
      <c r="Z200" s="9">
        <v>0</v>
      </c>
      <c r="AA200" s="9">
        <v>0</v>
      </c>
      <c r="AB200" s="9">
        <v>0</v>
      </c>
      <c r="AC200" s="5">
        <f t="shared" si="43"/>
        <v>0</v>
      </c>
      <c r="AD200" s="98"/>
    </row>
    <row r="201" spans="1:30">
      <c r="A201" s="5" t="s">
        <v>5</v>
      </c>
      <c r="B201" s="5" t="s">
        <v>21</v>
      </c>
      <c r="C201" s="5" t="str">
        <f t="shared" si="41"/>
        <v>g8</v>
      </c>
      <c r="D201" s="69">
        <f>VLOOKUP(C201,days!A$2:F$13,5,0)</f>
        <v>4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5">
        <f t="shared" si="43"/>
        <v>0</v>
      </c>
      <c r="AD201" s="98"/>
    </row>
    <row r="202" spans="1:30">
      <c r="A202" s="5" t="s">
        <v>5</v>
      </c>
      <c r="B202" s="5" t="s">
        <v>12</v>
      </c>
      <c r="C202" s="5" t="str">
        <f t="shared" si="41"/>
        <v>g9</v>
      </c>
      <c r="D202" s="69">
        <f>VLOOKUP(C202,days!A$2:F$13,5,0)</f>
        <v>5</v>
      </c>
      <c r="E202" s="53">
        <v>0.8</v>
      </c>
      <c r="F202" s="53">
        <v>0.8</v>
      </c>
      <c r="G202" s="53">
        <v>0.8</v>
      </c>
      <c r="H202" s="53">
        <v>0.8</v>
      </c>
      <c r="I202" s="53">
        <v>0.8</v>
      </c>
      <c r="J202" s="53">
        <v>0.8</v>
      </c>
      <c r="K202" s="53">
        <v>0.8</v>
      </c>
      <c r="L202" s="53">
        <v>0.8</v>
      </c>
      <c r="M202" s="53">
        <v>0.8</v>
      </c>
      <c r="N202" s="53">
        <v>0.8</v>
      </c>
      <c r="O202" s="53">
        <v>0.8</v>
      </c>
      <c r="P202" s="53">
        <v>0.8</v>
      </c>
      <c r="Q202" s="53">
        <v>0.8</v>
      </c>
      <c r="R202" s="53">
        <v>0.8</v>
      </c>
      <c r="S202" s="53">
        <v>0.8</v>
      </c>
      <c r="T202" s="53">
        <v>0.8</v>
      </c>
      <c r="U202" s="53">
        <v>0.8</v>
      </c>
      <c r="V202" s="53">
        <v>0.8</v>
      </c>
      <c r="W202" s="53">
        <v>0.8</v>
      </c>
      <c r="X202" s="53">
        <v>0.8</v>
      </c>
      <c r="Y202" s="53">
        <v>0.8</v>
      </c>
      <c r="Z202" s="53">
        <v>0.8</v>
      </c>
      <c r="AA202" s="53">
        <v>0.8</v>
      </c>
      <c r="AB202" s="53">
        <v>0.8</v>
      </c>
      <c r="AC202" s="5">
        <f t="shared" si="43"/>
        <v>0.80000000000000027</v>
      </c>
      <c r="AD202" s="98"/>
    </row>
    <row r="203" spans="1:30">
      <c r="A203" s="5" t="s">
        <v>5</v>
      </c>
      <c r="B203" s="5" t="s">
        <v>13</v>
      </c>
      <c r="C203" s="5" t="str">
        <f t="shared" si="41"/>
        <v>g9</v>
      </c>
      <c r="D203" s="69">
        <f>VLOOKUP(C203,days!A$2:F$13,5,0)</f>
        <v>5</v>
      </c>
      <c r="E203" s="53">
        <v>0.85</v>
      </c>
      <c r="F203" s="53">
        <v>0.85</v>
      </c>
      <c r="G203" s="53">
        <v>0.85</v>
      </c>
      <c r="H203" s="53">
        <v>0.85</v>
      </c>
      <c r="I203" s="53">
        <v>0.85</v>
      </c>
      <c r="J203" s="53">
        <v>0.85</v>
      </c>
      <c r="K203" s="53">
        <v>0.85</v>
      </c>
      <c r="L203" s="53">
        <v>0.85</v>
      </c>
      <c r="M203" s="53">
        <v>0.85</v>
      </c>
      <c r="N203" s="53">
        <v>0.85</v>
      </c>
      <c r="O203" s="53">
        <v>0.85</v>
      </c>
      <c r="P203" s="53">
        <v>0.85</v>
      </c>
      <c r="Q203" s="53">
        <v>0.85</v>
      </c>
      <c r="R203" s="53">
        <v>0.85</v>
      </c>
      <c r="S203" s="53">
        <v>0.85</v>
      </c>
      <c r="T203" s="53">
        <v>0.85</v>
      </c>
      <c r="U203" s="53">
        <v>0.85</v>
      </c>
      <c r="V203" s="53">
        <v>0.85</v>
      </c>
      <c r="W203" s="53">
        <v>0.85</v>
      </c>
      <c r="X203" s="53">
        <v>0.85</v>
      </c>
      <c r="Y203" s="53">
        <v>0.85</v>
      </c>
      <c r="Z203" s="53">
        <v>0.85</v>
      </c>
      <c r="AA203" s="53">
        <v>0.85</v>
      </c>
      <c r="AB203" s="53">
        <v>0.85</v>
      </c>
      <c r="AC203" s="5">
        <f t="shared" si="43"/>
        <v>0.85000000000000009</v>
      </c>
      <c r="AD203" s="98"/>
    </row>
    <row r="204" spans="1:30">
      <c r="A204" s="5" t="s">
        <v>5</v>
      </c>
      <c r="B204" s="5" t="s">
        <v>14</v>
      </c>
      <c r="C204" s="5" t="str">
        <f t="shared" si="41"/>
        <v>g9</v>
      </c>
      <c r="D204" s="69">
        <f>VLOOKUP(C204,days!A$2:F$13,5,0)</f>
        <v>5</v>
      </c>
      <c r="E204" s="53">
        <v>0.83</v>
      </c>
      <c r="F204" s="53">
        <v>0.83</v>
      </c>
      <c r="G204" s="53">
        <v>0.83</v>
      </c>
      <c r="H204" s="53">
        <v>0.83</v>
      </c>
      <c r="I204" s="53">
        <v>0.83</v>
      </c>
      <c r="J204" s="53">
        <v>0.83</v>
      </c>
      <c r="K204" s="53">
        <v>0.83</v>
      </c>
      <c r="L204" s="53">
        <v>0.83</v>
      </c>
      <c r="M204" s="53">
        <v>0.83</v>
      </c>
      <c r="N204" s="53">
        <v>0.83</v>
      </c>
      <c r="O204" s="53">
        <v>0.83</v>
      </c>
      <c r="P204" s="53">
        <v>0.83</v>
      </c>
      <c r="Q204" s="53">
        <v>0.83</v>
      </c>
      <c r="R204" s="53">
        <v>0.83</v>
      </c>
      <c r="S204" s="53">
        <v>0.83</v>
      </c>
      <c r="T204" s="53">
        <v>0.83</v>
      </c>
      <c r="U204" s="53">
        <v>0.83</v>
      </c>
      <c r="V204" s="53">
        <v>0.83</v>
      </c>
      <c r="W204" s="53">
        <v>0.83</v>
      </c>
      <c r="X204" s="53">
        <v>0.83</v>
      </c>
      <c r="Y204" s="53">
        <v>0.83</v>
      </c>
      <c r="Z204" s="53">
        <v>0.83</v>
      </c>
      <c r="AA204" s="53">
        <v>0.83</v>
      </c>
      <c r="AB204" s="53">
        <v>0.83</v>
      </c>
      <c r="AC204" s="5">
        <f t="shared" si="43"/>
        <v>0.82999999999999963</v>
      </c>
      <c r="AD204" s="98"/>
    </row>
    <row r="205" spans="1:30">
      <c r="A205" s="5" t="s">
        <v>5</v>
      </c>
      <c r="B205" s="5" t="s">
        <v>15</v>
      </c>
      <c r="C205" s="5" t="str">
        <f t="shared" si="41"/>
        <v>g9</v>
      </c>
      <c r="D205" s="69">
        <f>VLOOKUP(C205,days!A$2:F$13,5,0)</f>
        <v>5</v>
      </c>
      <c r="E205" s="53">
        <v>0.9</v>
      </c>
      <c r="F205" s="53">
        <v>0.9</v>
      </c>
      <c r="G205" s="53">
        <v>0.9</v>
      </c>
      <c r="H205" s="53">
        <v>0.9</v>
      </c>
      <c r="I205" s="53">
        <v>0.9</v>
      </c>
      <c r="J205" s="53">
        <v>0.9</v>
      </c>
      <c r="K205" s="53">
        <v>0.9</v>
      </c>
      <c r="L205" s="53">
        <v>0.9</v>
      </c>
      <c r="M205" s="53">
        <v>0.9</v>
      </c>
      <c r="N205" s="53">
        <v>0.9</v>
      </c>
      <c r="O205" s="53">
        <v>0.9</v>
      </c>
      <c r="P205" s="53">
        <v>0.9</v>
      </c>
      <c r="Q205" s="53">
        <v>0.9</v>
      </c>
      <c r="R205" s="53">
        <v>0.9</v>
      </c>
      <c r="S205" s="53">
        <v>0.9</v>
      </c>
      <c r="T205" s="53">
        <v>0.9</v>
      </c>
      <c r="U205" s="53">
        <v>0.9</v>
      </c>
      <c r="V205" s="53">
        <v>0.9</v>
      </c>
      <c r="W205" s="53">
        <v>0.9</v>
      </c>
      <c r="X205" s="53">
        <v>0.9</v>
      </c>
      <c r="Y205" s="53">
        <v>0.9</v>
      </c>
      <c r="Z205" s="53">
        <v>0.9</v>
      </c>
      <c r="AA205" s="53">
        <v>0.9</v>
      </c>
      <c r="AB205" s="53">
        <v>0.9</v>
      </c>
      <c r="AC205" s="5">
        <f t="shared" si="43"/>
        <v>0.8999999999999998</v>
      </c>
      <c r="AD205" s="98"/>
    </row>
    <row r="206" spans="1:30">
      <c r="A206" s="5" t="s">
        <v>5</v>
      </c>
      <c r="B206" s="5" t="s">
        <v>16</v>
      </c>
      <c r="C206" s="5" t="str">
        <f t="shared" si="41"/>
        <v>g9</v>
      </c>
      <c r="D206" s="69">
        <f>VLOOKUP(C206,days!A$2:F$13,5,0)</f>
        <v>5</v>
      </c>
      <c r="E206" s="43">
        <f>VLOOKUP($A206,hydro_!$A$2:$B$16,2,0)*VLOOKUP($D206,hydro_!F$2:H$13,2,0)</f>
        <v>0.55000000000000004</v>
      </c>
      <c r="F206" s="43">
        <f t="shared" ref="F206:AB206" si="46">E206</f>
        <v>0.55000000000000004</v>
      </c>
      <c r="G206" s="43">
        <f t="shared" si="46"/>
        <v>0.55000000000000004</v>
      </c>
      <c r="H206" s="43">
        <f t="shared" si="46"/>
        <v>0.55000000000000004</v>
      </c>
      <c r="I206" s="43">
        <f t="shared" si="46"/>
        <v>0.55000000000000004</v>
      </c>
      <c r="J206" s="43">
        <f t="shared" si="46"/>
        <v>0.55000000000000004</v>
      </c>
      <c r="K206" s="43">
        <f t="shared" si="46"/>
        <v>0.55000000000000004</v>
      </c>
      <c r="L206" s="43">
        <f t="shared" si="46"/>
        <v>0.55000000000000004</v>
      </c>
      <c r="M206" s="43">
        <f t="shared" si="46"/>
        <v>0.55000000000000004</v>
      </c>
      <c r="N206" s="43">
        <f t="shared" si="46"/>
        <v>0.55000000000000004</v>
      </c>
      <c r="O206" s="43">
        <f t="shared" si="46"/>
        <v>0.55000000000000004</v>
      </c>
      <c r="P206" s="43">
        <f t="shared" si="46"/>
        <v>0.55000000000000004</v>
      </c>
      <c r="Q206" s="43">
        <f t="shared" si="46"/>
        <v>0.55000000000000004</v>
      </c>
      <c r="R206" s="43">
        <f t="shared" si="46"/>
        <v>0.55000000000000004</v>
      </c>
      <c r="S206" s="43">
        <f t="shared" si="46"/>
        <v>0.55000000000000004</v>
      </c>
      <c r="T206" s="43">
        <f t="shared" si="46"/>
        <v>0.55000000000000004</v>
      </c>
      <c r="U206" s="43">
        <f t="shared" si="46"/>
        <v>0.55000000000000004</v>
      </c>
      <c r="V206" s="43">
        <f t="shared" si="46"/>
        <v>0.55000000000000004</v>
      </c>
      <c r="W206" s="43">
        <f t="shared" si="46"/>
        <v>0.55000000000000004</v>
      </c>
      <c r="X206" s="43">
        <f t="shared" si="46"/>
        <v>0.55000000000000004</v>
      </c>
      <c r="Y206" s="43">
        <f t="shared" si="46"/>
        <v>0.55000000000000004</v>
      </c>
      <c r="Z206" s="43">
        <f t="shared" si="46"/>
        <v>0.55000000000000004</v>
      </c>
      <c r="AA206" s="43">
        <f t="shared" si="46"/>
        <v>0.55000000000000004</v>
      </c>
      <c r="AB206" s="43">
        <f t="shared" si="46"/>
        <v>0.55000000000000004</v>
      </c>
      <c r="AC206" s="5">
        <f t="shared" si="43"/>
        <v>0.55000000000000016</v>
      </c>
      <c r="AD206" s="98"/>
    </row>
    <row r="207" spans="1:30">
      <c r="A207" s="5" t="s">
        <v>5</v>
      </c>
      <c r="B207" s="5" t="s">
        <v>17</v>
      </c>
      <c r="C207" s="5" t="str">
        <f t="shared" si="41"/>
        <v>g9</v>
      </c>
      <c r="D207" s="69">
        <f>VLOOKUP(C207,days!A$2:F$13,5,0)</f>
        <v>5</v>
      </c>
      <c r="E207" s="43">
        <f>VLOOKUP($A206,hydro_!$A$2:$C$16,3,0)*VLOOKUP($D206,hydro_!F$2:H$13,3,0)</f>
        <v>0.45</v>
      </c>
      <c r="F207" s="43">
        <f t="shared" ref="F207:AB207" si="47">E207</f>
        <v>0.45</v>
      </c>
      <c r="G207" s="43">
        <f t="shared" si="47"/>
        <v>0.45</v>
      </c>
      <c r="H207" s="43">
        <f t="shared" si="47"/>
        <v>0.45</v>
      </c>
      <c r="I207" s="43">
        <f t="shared" si="47"/>
        <v>0.45</v>
      </c>
      <c r="J207" s="43">
        <f t="shared" si="47"/>
        <v>0.45</v>
      </c>
      <c r="K207" s="43">
        <f t="shared" si="47"/>
        <v>0.45</v>
      </c>
      <c r="L207" s="43">
        <f t="shared" si="47"/>
        <v>0.45</v>
      </c>
      <c r="M207" s="43">
        <f t="shared" si="47"/>
        <v>0.45</v>
      </c>
      <c r="N207" s="43">
        <f t="shared" si="47"/>
        <v>0.45</v>
      </c>
      <c r="O207" s="43">
        <f t="shared" si="47"/>
        <v>0.45</v>
      </c>
      <c r="P207" s="43">
        <f t="shared" si="47"/>
        <v>0.45</v>
      </c>
      <c r="Q207" s="43">
        <f t="shared" si="47"/>
        <v>0.45</v>
      </c>
      <c r="R207" s="43">
        <f t="shared" si="47"/>
        <v>0.45</v>
      </c>
      <c r="S207" s="43">
        <f t="shared" si="47"/>
        <v>0.45</v>
      </c>
      <c r="T207" s="43">
        <f t="shared" si="47"/>
        <v>0.45</v>
      </c>
      <c r="U207" s="43">
        <f t="shared" si="47"/>
        <v>0.45</v>
      </c>
      <c r="V207" s="43">
        <f t="shared" si="47"/>
        <v>0.45</v>
      </c>
      <c r="W207" s="43">
        <f t="shared" si="47"/>
        <v>0.45</v>
      </c>
      <c r="X207" s="43">
        <f t="shared" si="47"/>
        <v>0.45</v>
      </c>
      <c r="Y207" s="43">
        <f t="shared" si="47"/>
        <v>0.45</v>
      </c>
      <c r="Z207" s="43">
        <f t="shared" si="47"/>
        <v>0.45</v>
      </c>
      <c r="AA207" s="43">
        <f t="shared" si="47"/>
        <v>0.45</v>
      </c>
      <c r="AB207" s="43">
        <f t="shared" si="47"/>
        <v>0.45</v>
      </c>
      <c r="AC207" s="5">
        <f t="shared" si="43"/>
        <v>0.4499999999999999</v>
      </c>
      <c r="AD207" s="98"/>
    </row>
    <row r="208" spans="1:30">
      <c r="A208" s="5" t="s">
        <v>5</v>
      </c>
      <c r="B208" s="5" t="s">
        <v>18</v>
      </c>
      <c r="C208" s="5" t="str">
        <f t="shared" si="41"/>
        <v>g9</v>
      </c>
      <c r="D208" s="69">
        <f>VLOOKUP(C208,days!A$2:F$13,5,0)</f>
        <v>5</v>
      </c>
      <c r="E208" s="67">
        <f>VLOOKUP($A208,wind_!$A$2:$B$16,2,0)*VLOOKUP($D208,wind_!$E$2:$AC$13,MID(E$1,2,LEN(E$1)-1)+2,0)</f>
        <v>0.44047387370239943</v>
      </c>
      <c r="F208" s="67">
        <f>VLOOKUP($A208,wind_!$A$2:$B$16,2,0)*VLOOKUP($D208,wind_!$E$2:$AC$13,MID(F$1,2,LEN(F$1)-1)+2,0)</f>
        <v>0.42810682691476304</v>
      </c>
      <c r="G208" s="67">
        <f>VLOOKUP($A208,wind_!$A$2:$B$16,2,0)*VLOOKUP($D208,wind_!$E$2:$AC$13,MID(G$1,2,LEN(G$1)-1)+2,0)</f>
        <v>0.42490503802554141</v>
      </c>
      <c r="H208" s="67">
        <f>VLOOKUP($A208,wind_!$A$2:$B$16,2,0)*VLOOKUP($D208,wind_!$E$2:$AC$13,MID(H$1,2,LEN(H$1)-1)+2,0)</f>
        <v>0.42702648553533473</v>
      </c>
      <c r="I208" s="67">
        <f>VLOOKUP($A208,wind_!$A$2:$B$16,2,0)*VLOOKUP($D208,wind_!$E$2:$AC$13,MID(I$1,2,LEN(I$1)-1)+2,0)</f>
        <v>0.42785153301809581</v>
      </c>
      <c r="J208" s="67">
        <f>VLOOKUP($A208,wind_!$A$2:$B$16,2,0)*VLOOKUP($D208,wind_!$E$2:$AC$13,MID(J$1,2,LEN(J$1)-1)+2,0)</f>
        <v>0.43215056092161852</v>
      </c>
      <c r="K208" s="67">
        <f>VLOOKUP($A208,wind_!$A$2:$B$16,2,0)*VLOOKUP($D208,wind_!$E$2:$AC$13,MID(K$1,2,LEN(K$1)-1)+2,0)</f>
        <v>0.43737082284487033</v>
      </c>
      <c r="L208" s="67">
        <f>VLOOKUP($A208,wind_!$A$2:$B$16,2,0)*VLOOKUP($D208,wind_!$E$2:$AC$13,MID(L$1,2,LEN(L$1)-1)+2,0)</f>
        <v>0.4248047594687327</v>
      </c>
      <c r="M208" s="67">
        <f>VLOOKUP($A208,wind_!$A$2:$B$16,2,0)*VLOOKUP($D208,wind_!$E$2:$AC$13,MID(M$1,2,LEN(M$1)-1)+2,0)</f>
        <v>0.4165556326005983</v>
      </c>
      <c r="N208" s="67">
        <f>VLOOKUP($A208,wind_!$A$2:$B$16,2,0)*VLOOKUP($D208,wind_!$E$2:$AC$13,MID(N$1,2,LEN(N$1)-1)+2,0)</f>
        <v>0.40940576668598028</v>
      </c>
      <c r="O208" s="67">
        <f>VLOOKUP($A208,wind_!$A$2:$B$16,2,0)*VLOOKUP($D208,wind_!$E$2:$AC$13,MID(O$1,2,LEN(O$1)-1)+2,0)</f>
        <v>0.41235447618338972</v>
      </c>
      <c r="P208" s="67">
        <f>VLOOKUP($A208,wind_!$A$2:$B$16,2,0)*VLOOKUP($D208,wind_!$E$2:$AC$13,MID(P$1,2,LEN(P$1)-1)+2,0)</f>
        <v>0.42573981007310124</v>
      </c>
      <c r="Q208" s="67">
        <f>VLOOKUP($A208,wind_!$A$2:$B$16,2,0)*VLOOKUP($D208,wind_!$E$2:$AC$13,MID(Q$1,2,LEN(Q$1)-1)+2,0)</f>
        <v>0.44122276147470851</v>
      </c>
      <c r="R208" s="67">
        <f>VLOOKUP($A208,wind_!$A$2:$B$16,2,0)*VLOOKUP($D208,wind_!$E$2:$AC$13,MID(R$1,2,LEN(R$1)-1)+2,0)</f>
        <v>0.46773697996362695</v>
      </c>
      <c r="S208" s="67">
        <f>VLOOKUP($A208,wind_!$A$2:$B$16,2,0)*VLOOKUP($D208,wind_!$E$2:$AC$13,MID(S$1,2,LEN(S$1)-1)+2,0)</f>
        <v>0.49310933235127263</v>
      </c>
      <c r="T208" s="67">
        <f>VLOOKUP($A208,wind_!$A$2:$B$16,2,0)*VLOOKUP($D208,wind_!$E$2:$AC$13,MID(T$1,2,LEN(T$1)-1)+2,0)</f>
        <v>0.52425980932002036</v>
      </c>
      <c r="U208" s="67">
        <f>VLOOKUP($A208,wind_!$A$2:$B$16,2,0)*VLOOKUP($D208,wind_!$E$2:$AC$13,MID(U$1,2,LEN(U$1)-1)+2,0)</f>
        <v>0.55221995505510135</v>
      </c>
      <c r="V208" s="67">
        <f>VLOOKUP($A208,wind_!$A$2:$B$16,2,0)*VLOOKUP($D208,wind_!$E$2:$AC$13,MID(V$1,2,LEN(V$1)-1)+2,0)</f>
        <v>0.56352023634089943</v>
      </c>
      <c r="W208" s="67">
        <f>VLOOKUP($A208,wind_!$A$2:$B$16,2,0)*VLOOKUP($D208,wind_!$E$2:$AC$13,MID(W$1,2,LEN(W$1)-1)+2,0)</f>
        <v>0.5523340501965498</v>
      </c>
      <c r="X208" s="67">
        <f>VLOOKUP($A208,wind_!$A$2:$B$16,2,0)*VLOOKUP($D208,wind_!$E$2:$AC$13,MID(X$1,2,LEN(X$1)-1)+2,0)</f>
        <v>0.536462982748378</v>
      </c>
      <c r="Y208" s="67">
        <f>VLOOKUP($A208,wind_!$A$2:$B$16,2,0)*VLOOKUP($D208,wind_!$E$2:$AC$13,MID(Y$1,2,LEN(Y$1)-1)+2,0)</f>
        <v>0.53327606955481344</v>
      </c>
      <c r="Z208" s="67">
        <f>VLOOKUP($A208,wind_!$A$2:$B$16,2,0)*VLOOKUP($D208,wind_!$E$2:$AC$13,MID(Z$1,2,LEN(Z$1)-1)+2,0)</f>
        <v>0.52001315927046232</v>
      </c>
      <c r="AA208" s="67">
        <f>VLOOKUP($A208,wind_!$A$2:$B$16,2,0)*VLOOKUP($D208,wind_!$E$2:$AC$13,MID(AA$1,2,LEN(AA$1)-1)+2,0)</f>
        <v>0.49104478798797396</v>
      </c>
      <c r="AB208" s="67">
        <f>VLOOKUP($A208,wind_!$A$2:$B$16,2,0)*VLOOKUP($D208,wind_!$E$2:$AC$13,MID(AB$1,2,LEN(AB$1)-1)+2,0)</f>
        <v>0.46616713672839782</v>
      </c>
      <c r="AC208" s="5">
        <f t="shared" si="43"/>
        <v>0.4686713686236097</v>
      </c>
      <c r="AD208" s="98"/>
    </row>
    <row r="209" spans="1:30">
      <c r="A209" s="5" t="s">
        <v>5</v>
      </c>
      <c r="B209" s="5" t="s">
        <v>19</v>
      </c>
      <c r="C209" s="5" t="str">
        <f t="shared" si="41"/>
        <v>g9</v>
      </c>
      <c r="D209" s="69">
        <f>VLOOKUP(C209,days!A$2:F$13,5,0)</f>
        <v>5</v>
      </c>
      <c r="E209" s="68">
        <f>VLOOKUP($A209,solar_!$A$2:$B$16,2,0)*VLOOKUP($D209,solar_!$E$2:$AC$13,MID(E$1,2,LEN(E$1)-1)+2,0)</f>
        <v>0</v>
      </c>
      <c r="F209" s="68">
        <f>VLOOKUP($A209,solar_!$A$2:$B$16,2,0)*VLOOKUP($D209,solar_!$E$2:$AC$13,MID(F$1,2,LEN(F$1)-1)+2,0)</f>
        <v>0</v>
      </c>
      <c r="G209" s="68">
        <f>VLOOKUP($A209,solar_!$A$2:$B$16,2,0)*VLOOKUP($D209,solar_!$E$2:$AC$13,MID(G$1,2,LEN(G$1)-1)+2,0)</f>
        <v>0</v>
      </c>
      <c r="H209" s="68">
        <f>VLOOKUP($A209,solar_!$A$2:$B$16,2,0)*VLOOKUP($D209,solar_!$E$2:$AC$13,MID(H$1,2,LEN(H$1)-1)+2,0)</f>
        <v>0</v>
      </c>
      <c r="I209" s="68">
        <f>VLOOKUP($A209,solar_!$A$2:$B$16,2,0)*VLOOKUP($D209,solar_!$E$2:$AC$13,MID(I$1,2,LEN(I$1)-1)+2,0)</f>
        <v>0</v>
      </c>
      <c r="J209" s="68">
        <f>VLOOKUP($A209,solar_!$A$2:$B$16,2,0)*VLOOKUP($D209,solar_!$E$2:$AC$13,MID(J$1,2,LEN(J$1)-1)+2,0)</f>
        <v>7.3424432337498759E-3</v>
      </c>
      <c r="K209" s="68">
        <f>VLOOKUP($A209,solar_!$A$2:$B$16,2,0)*VLOOKUP($D209,solar_!$E$2:$AC$13,MID(K$1,2,LEN(K$1)-1)+2,0)</f>
        <v>0.10757337013762475</v>
      </c>
      <c r="L209" s="68">
        <f>VLOOKUP($A209,solar_!$A$2:$B$16,2,0)*VLOOKUP($D209,solar_!$E$2:$AC$13,MID(L$1,2,LEN(L$1)-1)+2,0)</f>
        <v>0.34321562749520029</v>
      </c>
      <c r="M209" s="68">
        <f>VLOOKUP($A209,solar_!$A$2:$B$16,2,0)*VLOOKUP($D209,solar_!$E$2:$AC$13,MID(M$1,2,LEN(M$1)-1)+2,0)</f>
        <v>0.49314108992259248</v>
      </c>
      <c r="N209" s="68">
        <f>VLOOKUP($A209,solar_!$A$2:$B$16,2,0)*VLOOKUP($D209,solar_!$E$2:$AC$13,MID(N$1,2,LEN(N$1)-1)+2,0)</f>
        <v>0.53475420141274277</v>
      </c>
      <c r="O209" s="68">
        <f>VLOOKUP($A209,solar_!$A$2:$B$16,2,0)*VLOOKUP($D209,solar_!$E$2:$AC$13,MID(O$1,2,LEN(O$1)-1)+2,0)</f>
        <v>0.57430287297157046</v>
      </c>
      <c r="P209" s="68">
        <f>VLOOKUP($A209,solar_!$A$2:$B$16,2,0)*VLOOKUP($D209,solar_!$E$2:$AC$13,MID(P$1,2,LEN(P$1)-1)+2,0)</f>
        <v>0.58183537862775714</v>
      </c>
      <c r="Q209" s="68">
        <f>VLOOKUP($A209,solar_!$A$2:$B$16,2,0)*VLOOKUP($D209,solar_!$E$2:$AC$13,MID(Q$1,2,LEN(Q$1)-1)+2,0)</f>
        <v>0.57593605221579347</v>
      </c>
      <c r="R209" s="68">
        <f>VLOOKUP($A209,solar_!$A$2:$B$16,2,0)*VLOOKUP($D209,solar_!$E$2:$AC$13,MID(R$1,2,LEN(R$1)-1)+2,0)</f>
        <v>0.57377869287794558</v>
      </c>
      <c r="S209" s="68">
        <f>VLOOKUP($A209,solar_!$A$2:$B$16,2,0)*VLOOKUP($D209,solar_!$E$2:$AC$13,MID(S$1,2,LEN(S$1)-1)+2,0)</f>
        <v>0.55283788669162537</v>
      </c>
      <c r="T209" s="68">
        <f>VLOOKUP($A209,solar_!$A$2:$B$16,2,0)*VLOOKUP($D209,solar_!$E$2:$AC$13,MID(T$1,2,LEN(T$1)-1)+2,0)</f>
        <v>0.5022476442915772</v>
      </c>
      <c r="U209" s="68">
        <f>VLOOKUP($A209,solar_!$A$2:$B$16,2,0)*VLOOKUP($D209,solar_!$E$2:$AC$13,MID(U$1,2,LEN(U$1)-1)+2,0)</f>
        <v>0.42549380101120476</v>
      </c>
      <c r="V209" s="68">
        <f>VLOOKUP($A209,solar_!$A$2:$B$16,2,0)*VLOOKUP($D209,solar_!$E$2:$AC$13,MID(V$1,2,LEN(V$1)-1)+2,0)</f>
        <v>0.31765660613005492</v>
      </c>
      <c r="W209" s="68">
        <f>VLOOKUP($A209,solar_!$A$2:$B$16,2,0)*VLOOKUP($D209,solar_!$E$2:$AC$13,MID(W$1,2,LEN(W$1)-1)+2,0)</f>
        <v>0.12838052925546975</v>
      </c>
      <c r="X209" s="68">
        <f>VLOOKUP($A209,solar_!$A$2:$B$16,2,0)*VLOOKUP($D209,solar_!$E$2:$AC$13,MID(X$1,2,LEN(X$1)-1)+2,0)</f>
        <v>1.3404981979900778E-2</v>
      </c>
      <c r="Y209" s="68">
        <f>VLOOKUP($A209,solar_!$A$2:$B$16,2,0)*VLOOKUP($D209,solar_!$E$2:$AC$13,MID(Y$1,2,LEN(Y$1)-1)+2,0)</f>
        <v>0</v>
      </c>
      <c r="Z209" s="68">
        <f>VLOOKUP($A209,solar_!$A$2:$B$16,2,0)*VLOOKUP($D209,solar_!$E$2:$AC$13,MID(Z$1,2,LEN(Z$1)-1)+2,0)</f>
        <v>0</v>
      </c>
      <c r="AA209" s="68">
        <f>VLOOKUP($A209,solar_!$A$2:$B$16,2,0)*VLOOKUP($D209,solar_!$E$2:$AC$13,MID(AA$1,2,LEN(AA$1)-1)+2,0)</f>
        <v>0</v>
      </c>
      <c r="AB209" s="68">
        <f>VLOOKUP($A209,solar_!$A$2:$B$16,2,0)*VLOOKUP($D209,solar_!$E$2:$AC$13,MID(AB$1,2,LEN(AB$1)-1)+2,0)</f>
        <v>0</v>
      </c>
      <c r="AC209" s="5">
        <f t="shared" si="43"/>
        <v>0.23882921576061703</v>
      </c>
      <c r="AD209" s="98"/>
    </row>
    <row r="210" spans="1:30">
      <c r="A210" s="5" t="s">
        <v>5</v>
      </c>
      <c r="B210" s="5" t="s">
        <v>20</v>
      </c>
      <c r="C210" s="5" t="str">
        <f t="shared" si="41"/>
        <v>g9</v>
      </c>
      <c r="D210" s="69">
        <f>VLOOKUP(C210,days!A$2:F$13,5,0)</f>
        <v>5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5">
        <f t="shared" si="43"/>
        <v>0</v>
      </c>
      <c r="AD210" s="98"/>
    </row>
    <row r="211" spans="1:30">
      <c r="A211" s="5" t="s">
        <v>5</v>
      </c>
      <c r="B211" s="5" t="s">
        <v>21</v>
      </c>
      <c r="C211" s="5" t="str">
        <f t="shared" si="41"/>
        <v>g9</v>
      </c>
      <c r="D211" s="69">
        <f>VLOOKUP(C211,days!A$2:F$13,5,0)</f>
        <v>5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5">
        <f t="shared" si="43"/>
        <v>0</v>
      </c>
      <c r="AD211" s="98"/>
    </row>
    <row r="212" spans="1:30">
      <c r="A212" s="5" t="s">
        <v>5</v>
      </c>
      <c r="B212" s="5" t="s">
        <v>12</v>
      </c>
      <c r="C212" s="5" t="str">
        <f t="shared" si="41"/>
        <v>g10</v>
      </c>
      <c r="D212" s="69">
        <f>VLOOKUP(C212,days!A$2:F$13,5,0)</f>
        <v>5</v>
      </c>
      <c r="E212" s="53">
        <v>0.8</v>
      </c>
      <c r="F212" s="53">
        <v>0.8</v>
      </c>
      <c r="G212" s="53">
        <v>0.8</v>
      </c>
      <c r="H212" s="53">
        <v>0.8</v>
      </c>
      <c r="I212" s="53">
        <v>0.8</v>
      </c>
      <c r="J212" s="53">
        <v>0.8</v>
      </c>
      <c r="K212" s="53">
        <v>0.8</v>
      </c>
      <c r="L212" s="53">
        <v>0.8</v>
      </c>
      <c r="M212" s="53">
        <v>0.8</v>
      </c>
      <c r="N212" s="53">
        <v>0.8</v>
      </c>
      <c r="O212" s="53">
        <v>0.8</v>
      </c>
      <c r="P212" s="53">
        <v>0.8</v>
      </c>
      <c r="Q212" s="53">
        <v>0.8</v>
      </c>
      <c r="R212" s="53">
        <v>0.8</v>
      </c>
      <c r="S212" s="53">
        <v>0.8</v>
      </c>
      <c r="T212" s="53">
        <v>0.8</v>
      </c>
      <c r="U212" s="53">
        <v>0.8</v>
      </c>
      <c r="V212" s="53">
        <v>0.8</v>
      </c>
      <c r="W212" s="53">
        <v>0.8</v>
      </c>
      <c r="X212" s="53">
        <v>0.8</v>
      </c>
      <c r="Y212" s="53">
        <v>0.8</v>
      </c>
      <c r="Z212" s="53">
        <v>0.8</v>
      </c>
      <c r="AA212" s="53">
        <v>0.8</v>
      </c>
      <c r="AB212" s="53">
        <v>0.8</v>
      </c>
      <c r="AC212" s="5">
        <f t="shared" si="43"/>
        <v>0.80000000000000027</v>
      </c>
      <c r="AD212" s="98"/>
    </row>
    <row r="213" spans="1:30">
      <c r="A213" s="5" t="s">
        <v>5</v>
      </c>
      <c r="B213" s="5" t="s">
        <v>13</v>
      </c>
      <c r="C213" s="5" t="str">
        <f t="shared" si="41"/>
        <v>g10</v>
      </c>
      <c r="D213" s="69">
        <f>VLOOKUP(C213,days!A$2:F$13,5,0)</f>
        <v>5</v>
      </c>
      <c r="E213" s="53">
        <v>0.85</v>
      </c>
      <c r="F213" s="53">
        <v>0.85</v>
      </c>
      <c r="G213" s="53">
        <v>0.85</v>
      </c>
      <c r="H213" s="53">
        <v>0.85</v>
      </c>
      <c r="I213" s="53">
        <v>0.85</v>
      </c>
      <c r="J213" s="53">
        <v>0.85</v>
      </c>
      <c r="K213" s="53">
        <v>0.85</v>
      </c>
      <c r="L213" s="53">
        <v>0.85</v>
      </c>
      <c r="M213" s="53">
        <v>0.85</v>
      </c>
      <c r="N213" s="53">
        <v>0.85</v>
      </c>
      <c r="O213" s="53">
        <v>0.85</v>
      </c>
      <c r="P213" s="53">
        <v>0.85</v>
      </c>
      <c r="Q213" s="53">
        <v>0.85</v>
      </c>
      <c r="R213" s="53">
        <v>0.85</v>
      </c>
      <c r="S213" s="53">
        <v>0.85</v>
      </c>
      <c r="T213" s="53">
        <v>0.85</v>
      </c>
      <c r="U213" s="53">
        <v>0.85</v>
      </c>
      <c r="V213" s="53">
        <v>0.85</v>
      </c>
      <c r="W213" s="53">
        <v>0.85</v>
      </c>
      <c r="X213" s="53">
        <v>0.85</v>
      </c>
      <c r="Y213" s="53">
        <v>0.85</v>
      </c>
      <c r="Z213" s="53">
        <v>0.85</v>
      </c>
      <c r="AA213" s="53">
        <v>0.85</v>
      </c>
      <c r="AB213" s="53">
        <v>0.85</v>
      </c>
      <c r="AC213" s="5">
        <f t="shared" si="43"/>
        <v>0.85000000000000009</v>
      </c>
      <c r="AD213" s="98"/>
    </row>
    <row r="214" spans="1:30">
      <c r="A214" s="5" t="s">
        <v>5</v>
      </c>
      <c r="B214" s="5" t="s">
        <v>14</v>
      </c>
      <c r="C214" s="5" t="str">
        <f t="shared" si="41"/>
        <v>g10</v>
      </c>
      <c r="D214" s="69">
        <f>VLOOKUP(C214,days!A$2:F$13,5,0)</f>
        <v>5</v>
      </c>
      <c r="E214" s="53">
        <v>0.83</v>
      </c>
      <c r="F214" s="53">
        <v>0.83</v>
      </c>
      <c r="G214" s="53">
        <v>0.83</v>
      </c>
      <c r="H214" s="53">
        <v>0.83</v>
      </c>
      <c r="I214" s="53">
        <v>0.83</v>
      </c>
      <c r="J214" s="53">
        <v>0.83</v>
      </c>
      <c r="K214" s="53">
        <v>0.83</v>
      </c>
      <c r="L214" s="53">
        <v>0.83</v>
      </c>
      <c r="M214" s="53">
        <v>0.83</v>
      </c>
      <c r="N214" s="53">
        <v>0.83</v>
      </c>
      <c r="O214" s="53">
        <v>0.83</v>
      </c>
      <c r="P214" s="53">
        <v>0.83</v>
      </c>
      <c r="Q214" s="53">
        <v>0.83</v>
      </c>
      <c r="R214" s="53">
        <v>0.83</v>
      </c>
      <c r="S214" s="53">
        <v>0.83</v>
      </c>
      <c r="T214" s="53">
        <v>0.83</v>
      </c>
      <c r="U214" s="53">
        <v>0.83</v>
      </c>
      <c r="V214" s="53">
        <v>0.83</v>
      </c>
      <c r="W214" s="53">
        <v>0.83</v>
      </c>
      <c r="X214" s="53">
        <v>0.83</v>
      </c>
      <c r="Y214" s="53">
        <v>0.83</v>
      </c>
      <c r="Z214" s="53">
        <v>0.83</v>
      </c>
      <c r="AA214" s="53">
        <v>0.83</v>
      </c>
      <c r="AB214" s="53">
        <v>0.83</v>
      </c>
      <c r="AC214" s="5">
        <f t="shared" si="43"/>
        <v>0.82999999999999963</v>
      </c>
      <c r="AD214" s="98"/>
    </row>
    <row r="215" spans="1:30">
      <c r="A215" s="5" t="s">
        <v>5</v>
      </c>
      <c r="B215" s="5" t="s">
        <v>15</v>
      </c>
      <c r="C215" s="5" t="str">
        <f t="shared" si="41"/>
        <v>g10</v>
      </c>
      <c r="D215" s="69">
        <f>VLOOKUP(C215,days!A$2:F$13,5,0)</f>
        <v>5</v>
      </c>
      <c r="E215" s="53">
        <v>0.9</v>
      </c>
      <c r="F215" s="53">
        <v>0.9</v>
      </c>
      <c r="G215" s="53">
        <v>0.9</v>
      </c>
      <c r="H215" s="53">
        <v>0.9</v>
      </c>
      <c r="I215" s="53">
        <v>0.9</v>
      </c>
      <c r="J215" s="53">
        <v>0.9</v>
      </c>
      <c r="K215" s="53">
        <v>0.9</v>
      </c>
      <c r="L215" s="53">
        <v>0.9</v>
      </c>
      <c r="M215" s="53">
        <v>0.9</v>
      </c>
      <c r="N215" s="53">
        <v>0.9</v>
      </c>
      <c r="O215" s="53">
        <v>0.9</v>
      </c>
      <c r="P215" s="53">
        <v>0.9</v>
      </c>
      <c r="Q215" s="53">
        <v>0.9</v>
      </c>
      <c r="R215" s="53">
        <v>0.9</v>
      </c>
      <c r="S215" s="53">
        <v>0.9</v>
      </c>
      <c r="T215" s="53">
        <v>0.9</v>
      </c>
      <c r="U215" s="53">
        <v>0.9</v>
      </c>
      <c r="V215" s="53">
        <v>0.9</v>
      </c>
      <c r="W215" s="53">
        <v>0.9</v>
      </c>
      <c r="X215" s="53">
        <v>0.9</v>
      </c>
      <c r="Y215" s="53">
        <v>0.9</v>
      </c>
      <c r="Z215" s="53">
        <v>0.9</v>
      </c>
      <c r="AA215" s="53">
        <v>0.9</v>
      </c>
      <c r="AB215" s="53">
        <v>0.9</v>
      </c>
      <c r="AC215" s="5">
        <f t="shared" si="43"/>
        <v>0.8999999999999998</v>
      </c>
      <c r="AD215" s="98"/>
    </row>
    <row r="216" spans="1:30">
      <c r="A216" s="5" t="s">
        <v>5</v>
      </c>
      <c r="B216" s="5" t="s">
        <v>16</v>
      </c>
      <c r="C216" s="5" t="str">
        <f t="shared" si="41"/>
        <v>g10</v>
      </c>
      <c r="D216" s="69">
        <f>VLOOKUP(C216,days!A$2:F$13,5,0)</f>
        <v>5</v>
      </c>
      <c r="E216" s="43">
        <f>VLOOKUP($A216,hydro_!$A$2:$B$16,2,0)*VLOOKUP($D216,hydro_!F$2:H$13,2,0)</f>
        <v>0.55000000000000004</v>
      </c>
      <c r="F216" s="43">
        <f t="shared" ref="F216:AB216" si="48">E216</f>
        <v>0.55000000000000004</v>
      </c>
      <c r="G216" s="43">
        <f t="shared" si="48"/>
        <v>0.55000000000000004</v>
      </c>
      <c r="H216" s="43">
        <f t="shared" si="48"/>
        <v>0.55000000000000004</v>
      </c>
      <c r="I216" s="43">
        <f t="shared" si="48"/>
        <v>0.55000000000000004</v>
      </c>
      <c r="J216" s="43">
        <f t="shared" si="48"/>
        <v>0.55000000000000004</v>
      </c>
      <c r="K216" s="43">
        <f t="shared" si="48"/>
        <v>0.55000000000000004</v>
      </c>
      <c r="L216" s="43">
        <f t="shared" si="48"/>
        <v>0.55000000000000004</v>
      </c>
      <c r="M216" s="43">
        <f t="shared" si="48"/>
        <v>0.55000000000000004</v>
      </c>
      <c r="N216" s="43">
        <f t="shared" si="48"/>
        <v>0.55000000000000004</v>
      </c>
      <c r="O216" s="43">
        <f t="shared" si="48"/>
        <v>0.55000000000000004</v>
      </c>
      <c r="P216" s="43">
        <f t="shared" si="48"/>
        <v>0.55000000000000004</v>
      </c>
      <c r="Q216" s="43">
        <f t="shared" si="48"/>
        <v>0.55000000000000004</v>
      </c>
      <c r="R216" s="43">
        <f t="shared" si="48"/>
        <v>0.55000000000000004</v>
      </c>
      <c r="S216" s="43">
        <f t="shared" si="48"/>
        <v>0.55000000000000004</v>
      </c>
      <c r="T216" s="43">
        <f t="shared" si="48"/>
        <v>0.55000000000000004</v>
      </c>
      <c r="U216" s="43">
        <f t="shared" si="48"/>
        <v>0.55000000000000004</v>
      </c>
      <c r="V216" s="43">
        <f t="shared" si="48"/>
        <v>0.55000000000000004</v>
      </c>
      <c r="W216" s="43">
        <f t="shared" si="48"/>
        <v>0.55000000000000004</v>
      </c>
      <c r="X216" s="43">
        <f t="shared" si="48"/>
        <v>0.55000000000000004</v>
      </c>
      <c r="Y216" s="43">
        <f t="shared" si="48"/>
        <v>0.55000000000000004</v>
      </c>
      <c r="Z216" s="43">
        <f t="shared" si="48"/>
        <v>0.55000000000000004</v>
      </c>
      <c r="AA216" s="43">
        <f t="shared" si="48"/>
        <v>0.55000000000000004</v>
      </c>
      <c r="AB216" s="43">
        <f t="shared" si="48"/>
        <v>0.55000000000000004</v>
      </c>
      <c r="AC216" s="5">
        <f t="shared" si="43"/>
        <v>0.55000000000000016</v>
      </c>
      <c r="AD216" s="98"/>
    </row>
    <row r="217" spans="1:30">
      <c r="A217" s="5" t="s">
        <v>5</v>
      </c>
      <c r="B217" s="5" t="s">
        <v>17</v>
      </c>
      <c r="C217" s="5" t="str">
        <f t="shared" si="41"/>
        <v>g10</v>
      </c>
      <c r="D217" s="69">
        <f>VLOOKUP(C217,days!A$2:F$13,5,0)</f>
        <v>5</v>
      </c>
      <c r="E217" s="43">
        <f>VLOOKUP($A216,hydro_!$A$2:$C$16,3,0)*VLOOKUP($D216,hydro_!F$2:H$13,3,0)</f>
        <v>0.45</v>
      </c>
      <c r="F217" s="43">
        <f t="shared" ref="F217:AB217" si="49">E217</f>
        <v>0.45</v>
      </c>
      <c r="G217" s="43">
        <f t="shared" si="49"/>
        <v>0.45</v>
      </c>
      <c r="H217" s="43">
        <f t="shared" si="49"/>
        <v>0.45</v>
      </c>
      <c r="I217" s="43">
        <f t="shared" si="49"/>
        <v>0.45</v>
      </c>
      <c r="J217" s="43">
        <f t="shared" si="49"/>
        <v>0.45</v>
      </c>
      <c r="K217" s="43">
        <f t="shared" si="49"/>
        <v>0.45</v>
      </c>
      <c r="L217" s="43">
        <f t="shared" si="49"/>
        <v>0.45</v>
      </c>
      <c r="M217" s="43">
        <f t="shared" si="49"/>
        <v>0.45</v>
      </c>
      <c r="N217" s="43">
        <f t="shared" si="49"/>
        <v>0.45</v>
      </c>
      <c r="O217" s="43">
        <f t="shared" si="49"/>
        <v>0.45</v>
      </c>
      <c r="P217" s="43">
        <f t="shared" si="49"/>
        <v>0.45</v>
      </c>
      <c r="Q217" s="43">
        <f t="shared" si="49"/>
        <v>0.45</v>
      </c>
      <c r="R217" s="43">
        <f t="shared" si="49"/>
        <v>0.45</v>
      </c>
      <c r="S217" s="43">
        <f t="shared" si="49"/>
        <v>0.45</v>
      </c>
      <c r="T217" s="43">
        <f t="shared" si="49"/>
        <v>0.45</v>
      </c>
      <c r="U217" s="43">
        <f t="shared" si="49"/>
        <v>0.45</v>
      </c>
      <c r="V217" s="43">
        <f t="shared" si="49"/>
        <v>0.45</v>
      </c>
      <c r="W217" s="43">
        <f t="shared" si="49"/>
        <v>0.45</v>
      </c>
      <c r="X217" s="43">
        <f t="shared" si="49"/>
        <v>0.45</v>
      </c>
      <c r="Y217" s="43">
        <f t="shared" si="49"/>
        <v>0.45</v>
      </c>
      <c r="Z217" s="43">
        <f t="shared" si="49"/>
        <v>0.45</v>
      </c>
      <c r="AA217" s="43">
        <f t="shared" si="49"/>
        <v>0.45</v>
      </c>
      <c r="AB217" s="43">
        <f t="shared" si="49"/>
        <v>0.45</v>
      </c>
      <c r="AC217" s="5">
        <f t="shared" si="43"/>
        <v>0.4499999999999999</v>
      </c>
      <c r="AD217" s="98"/>
    </row>
    <row r="218" spans="1:30">
      <c r="A218" s="5" t="s">
        <v>5</v>
      </c>
      <c r="B218" s="5" t="s">
        <v>18</v>
      </c>
      <c r="C218" s="5" t="str">
        <f t="shared" si="41"/>
        <v>g10</v>
      </c>
      <c r="D218" s="69">
        <f>VLOOKUP(C218,days!A$2:F$13,5,0)</f>
        <v>5</v>
      </c>
      <c r="E218" s="67">
        <f>VLOOKUP($A218,wind_!$A$2:$B$16,2,0)*VLOOKUP($D218,wind_!$E$2:$AC$13,MID(E$1,2,LEN(E$1)-1)+2,0)</f>
        <v>0.44047387370239943</v>
      </c>
      <c r="F218" s="67">
        <f>VLOOKUP($A218,wind_!$A$2:$B$16,2,0)*VLOOKUP($D218,wind_!$E$2:$AC$13,MID(F$1,2,LEN(F$1)-1)+2,0)</f>
        <v>0.42810682691476304</v>
      </c>
      <c r="G218" s="67">
        <f>VLOOKUP($A218,wind_!$A$2:$B$16,2,0)*VLOOKUP($D218,wind_!$E$2:$AC$13,MID(G$1,2,LEN(G$1)-1)+2,0)</f>
        <v>0.42490503802554141</v>
      </c>
      <c r="H218" s="67">
        <f>VLOOKUP($A218,wind_!$A$2:$B$16,2,0)*VLOOKUP($D218,wind_!$E$2:$AC$13,MID(H$1,2,LEN(H$1)-1)+2,0)</f>
        <v>0.42702648553533473</v>
      </c>
      <c r="I218" s="67">
        <f>VLOOKUP($A218,wind_!$A$2:$B$16,2,0)*VLOOKUP($D218,wind_!$E$2:$AC$13,MID(I$1,2,LEN(I$1)-1)+2,0)</f>
        <v>0.42785153301809581</v>
      </c>
      <c r="J218" s="67">
        <f>VLOOKUP($A218,wind_!$A$2:$B$16,2,0)*VLOOKUP($D218,wind_!$E$2:$AC$13,MID(J$1,2,LEN(J$1)-1)+2,0)</f>
        <v>0.43215056092161852</v>
      </c>
      <c r="K218" s="67">
        <f>VLOOKUP($A218,wind_!$A$2:$B$16,2,0)*VLOOKUP($D218,wind_!$E$2:$AC$13,MID(K$1,2,LEN(K$1)-1)+2,0)</f>
        <v>0.43737082284487033</v>
      </c>
      <c r="L218" s="67">
        <f>VLOOKUP($A218,wind_!$A$2:$B$16,2,0)*VLOOKUP($D218,wind_!$E$2:$AC$13,MID(L$1,2,LEN(L$1)-1)+2,0)</f>
        <v>0.4248047594687327</v>
      </c>
      <c r="M218" s="67">
        <f>VLOOKUP($A218,wind_!$A$2:$B$16,2,0)*VLOOKUP($D218,wind_!$E$2:$AC$13,MID(M$1,2,LEN(M$1)-1)+2,0)</f>
        <v>0.4165556326005983</v>
      </c>
      <c r="N218" s="67">
        <f>VLOOKUP($A218,wind_!$A$2:$B$16,2,0)*VLOOKUP($D218,wind_!$E$2:$AC$13,MID(N$1,2,LEN(N$1)-1)+2,0)</f>
        <v>0.40940576668598028</v>
      </c>
      <c r="O218" s="67">
        <f>VLOOKUP($A218,wind_!$A$2:$B$16,2,0)*VLOOKUP($D218,wind_!$E$2:$AC$13,MID(O$1,2,LEN(O$1)-1)+2,0)</f>
        <v>0.41235447618338972</v>
      </c>
      <c r="P218" s="67">
        <f>VLOOKUP($A218,wind_!$A$2:$B$16,2,0)*VLOOKUP($D218,wind_!$E$2:$AC$13,MID(P$1,2,LEN(P$1)-1)+2,0)</f>
        <v>0.42573981007310124</v>
      </c>
      <c r="Q218" s="67">
        <f>VLOOKUP($A218,wind_!$A$2:$B$16,2,0)*VLOOKUP($D218,wind_!$E$2:$AC$13,MID(Q$1,2,LEN(Q$1)-1)+2,0)</f>
        <v>0.44122276147470851</v>
      </c>
      <c r="R218" s="67">
        <f>VLOOKUP($A218,wind_!$A$2:$B$16,2,0)*VLOOKUP($D218,wind_!$E$2:$AC$13,MID(R$1,2,LEN(R$1)-1)+2,0)</f>
        <v>0.46773697996362695</v>
      </c>
      <c r="S218" s="67">
        <f>VLOOKUP($A218,wind_!$A$2:$B$16,2,0)*VLOOKUP($D218,wind_!$E$2:$AC$13,MID(S$1,2,LEN(S$1)-1)+2,0)</f>
        <v>0.49310933235127263</v>
      </c>
      <c r="T218" s="67">
        <f>VLOOKUP($A218,wind_!$A$2:$B$16,2,0)*VLOOKUP($D218,wind_!$E$2:$AC$13,MID(T$1,2,LEN(T$1)-1)+2,0)</f>
        <v>0.52425980932002036</v>
      </c>
      <c r="U218" s="67">
        <f>VLOOKUP($A218,wind_!$A$2:$B$16,2,0)*VLOOKUP($D218,wind_!$E$2:$AC$13,MID(U$1,2,LEN(U$1)-1)+2,0)</f>
        <v>0.55221995505510135</v>
      </c>
      <c r="V218" s="67">
        <f>VLOOKUP($A218,wind_!$A$2:$B$16,2,0)*VLOOKUP($D218,wind_!$E$2:$AC$13,MID(V$1,2,LEN(V$1)-1)+2,0)</f>
        <v>0.56352023634089943</v>
      </c>
      <c r="W218" s="67">
        <f>VLOOKUP($A218,wind_!$A$2:$B$16,2,0)*VLOOKUP($D218,wind_!$E$2:$AC$13,MID(W$1,2,LEN(W$1)-1)+2,0)</f>
        <v>0.5523340501965498</v>
      </c>
      <c r="X218" s="67">
        <f>VLOOKUP($A218,wind_!$A$2:$B$16,2,0)*VLOOKUP($D218,wind_!$E$2:$AC$13,MID(X$1,2,LEN(X$1)-1)+2,0)</f>
        <v>0.536462982748378</v>
      </c>
      <c r="Y218" s="67">
        <f>VLOOKUP($A218,wind_!$A$2:$B$16,2,0)*VLOOKUP($D218,wind_!$E$2:$AC$13,MID(Y$1,2,LEN(Y$1)-1)+2,0)</f>
        <v>0.53327606955481344</v>
      </c>
      <c r="Z218" s="67">
        <f>VLOOKUP($A218,wind_!$A$2:$B$16,2,0)*VLOOKUP($D218,wind_!$E$2:$AC$13,MID(Z$1,2,LEN(Z$1)-1)+2,0)</f>
        <v>0.52001315927046232</v>
      </c>
      <c r="AA218" s="67">
        <f>VLOOKUP($A218,wind_!$A$2:$B$16,2,0)*VLOOKUP($D218,wind_!$E$2:$AC$13,MID(AA$1,2,LEN(AA$1)-1)+2,0)</f>
        <v>0.49104478798797396</v>
      </c>
      <c r="AB218" s="67">
        <f>VLOOKUP($A218,wind_!$A$2:$B$16,2,0)*VLOOKUP($D218,wind_!$E$2:$AC$13,MID(AB$1,2,LEN(AB$1)-1)+2,0)</f>
        <v>0.46616713672839782</v>
      </c>
      <c r="AC218" s="5">
        <f t="shared" si="43"/>
        <v>0.4686713686236097</v>
      </c>
      <c r="AD218" s="98"/>
    </row>
    <row r="219" spans="1:30">
      <c r="A219" s="5" t="s">
        <v>5</v>
      </c>
      <c r="B219" s="5" t="s">
        <v>19</v>
      </c>
      <c r="C219" s="5" t="str">
        <f t="shared" si="41"/>
        <v>g10</v>
      </c>
      <c r="D219" s="69">
        <f>VLOOKUP(C219,days!A$2:F$13,5,0)</f>
        <v>5</v>
      </c>
      <c r="E219" s="68">
        <f>VLOOKUP($A219,solar_!$A$2:$B$16,2,0)*VLOOKUP($D219,solar_!$E$2:$AC$13,MID(E$1,2,LEN(E$1)-1)+2,0)</f>
        <v>0</v>
      </c>
      <c r="F219" s="68">
        <f>VLOOKUP($A219,solar_!$A$2:$B$16,2,0)*VLOOKUP($D219,solar_!$E$2:$AC$13,MID(F$1,2,LEN(F$1)-1)+2,0)</f>
        <v>0</v>
      </c>
      <c r="G219" s="68">
        <f>VLOOKUP($A219,solar_!$A$2:$B$16,2,0)*VLOOKUP($D219,solar_!$E$2:$AC$13,MID(G$1,2,LEN(G$1)-1)+2,0)</f>
        <v>0</v>
      </c>
      <c r="H219" s="68">
        <f>VLOOKUP($A219,solar_!$A$2:$B$16,2,0)*VLOOKUP($D219,solar_!$E$2:$AC$13,MID(H$1,2,LEN(H$1)-1)+2,0)</f>
        <v>0</v>
      </c>
      <c r="I219" s="68">
        <f>VLOOKUP($A219,solar_!$A$2:$B$16,2,0)*VLOOKUP($D219,solar_!$E$2:$AC$13,MID(I$1,2,LEN(I$1)-1)+2,0)</f>
        <v>0</v>
      </c>
      <c r="J219" s="68">
        <f>VLOOKUP($A219,solar_!$A$2:$B$16,2,0)*VLOOKUP($D219,solar_!$E$2:$AC$13,MID(J$1,2,LEN(J$1)-1)+2,0)</f>
        <v>7.3424432337498759E-3</v>
      </c>
      <c r="K219" s="68">
        <f>VLOOKUP($A219,solar_!$A$2:$B$16,2,0)*VLOOKUP($D219,solar_!$E$2:$AC$13,MID(K$1,2,LEN(K$1)-1)+2,0)</f>
        <v>0.10757337013762475</v>
      </c>
      <c r="L219" s="68">
        <f>VLOOKUP($A219,solar_!$A$2:$B$16,2,0)*VLOOKUP($D219,solar_!$E$2:$AC$13,MID(L$1,2,LEN(L$1)-1)+2,0)</f>
        <v>0.34321562749520029</v>
      </c>
      <c r="M219" s="68">
        <f>VLOOKUP($A219,solar_!$A$2:$B$16,2,0)*VLOOKUP($D219,solar_!$E$2:$AC$13,MID(M$1,2,LEN(M$1)-1)+2,0)</f>
        <v>0.49314108992259248</v>
      </c>
      <c r="N219" s="68">
        <f>VLOOKUP($A219,solar_!$A$2:$B$16,2,0)*VLOOKUP($D219,solar_!$E$2:$AC$13,MID(N$1,2,LEN(N$1)-1)+2,0)</f>
        <v>0.53475420141274277</v>
      </c>
      <c r="O219" s="68">
        <f>VLOOKUP($A219,solar_!$A$2:$B$16,2,0)*VLOOKUP($D219,solar_!$E$2:$AC$13,MID(O$1,2,LEN(O$1)-1)+2,0)</f>
        <v>0.57430287297157046</v>
      </c>
      <c r="P219" s="68">
        <f>VLOOKUP($A219,solar_!$A$2:$B$16,2,0)*VLOOKUP($D219,solar_!$E$2:$AC$13,MID(P$1,2,LEN(P$1)-1)+2,0)</f>
        <v>0.58183537862775714</v>
      </c>
      <c r="Q219" s="68">
        <f>VLOOKUP($A219,solar_!$A$2:$B$16,2,0)*VLOOKUP($D219,solar_!$E$2:$AC$13,MID(Q$1,2,LEN(Q$1)-1)+2,0)</f>
        <v>0.57593605221579347</v>
      </c>
      <c r="R219" s="68">
        <f>VLOOKUP($A219,solar_!$A$2:$B$16,2,0)*VLOOKUP($D219,solar_!$E$2:$AC$13,MID(R$1,2,LEN(R$1)-1)+2,0)</f>
        <v>0.57377869287794558</v>
      </c>
      <c r="S219" s="68">
        <f>VLOOKUP($A219,solar_!$A$2:$B$16,2,0)*VLOOKUP($D219,solar_!$E$2:$AC$13,MID(S$1,2,LEN(S$1)-1)+2,0)</f>
        <v>0.55283788669162537</v>
      </c>
      <c r="T219" s="68">
        <f>VLOOKUP($A219,solar_!$A$2:$B$16,2,0)*VLOOKUP($D219,solar_!$E$2:$AC$13,MID(T$1,2,LEN(T$1)-1)+2,0)</f>
        <v>0.5022476442915772</v>
      </c>
      <c r="U219" s="68">
        <f>VLOOKUP($A219,solar_!$A$2:$B$16,2,0)*VLOOKUP($D219,solar_!$E$2:$AC$13,MID(U$1,2,LEN(U$1)-1)+2,0)</f>
        <v>0.42549380101120476</v>
      </c>
      <c r="V219" s="68">
        <f>VLOOKUP($A219,solar_!$A$2:$B$16,2,0)*VLOOKUP($D219,solar_!$E$2:$AC$13,MID(V$1,2,LEN(V$1)-1)+2,0)</f>
        <v>0.31765660613005492</v>
      </c>
      <c r="W219" s="68">
        <f>VLOOKUP($A219,solar_!$A$2:$B$16,2,0)*VLOOKUP($D219,solar_!$E$2:$AC$13,MID(W$1,2,LEN(W$1)-1)+2,0)</f>
        <v>0.12838052925546975</v>
      </c>
      <c r="X219" s="68">
        <f>VLOOKUP($A219,solar_!$A$2:$B$16,2,0)*VLOOKUP($D219,solar_!$E$2:$AC$13,MID(X$1,2,LEN(X$1)-1)+2,0)</f>
        <v>1.3404981979900778E-2</v>
      </c>
      <c r="Y219" s="68">
        <f>VLOOKUP($A219,solar_!$A$2:$B$16,2,0)*VLOOKUP($D219,solar_!$E$2:$AC$13,MID(Y$1,2,LEN(Y$1)-1)+2,0)</f>
        <v>0</v>
      </c>
      <c r="Z219" s="68">
        <f>VLOOKUP($A219,solar_!$A$2:$B$16,2,0)*VLOOKUP($D219,solar_!$E$2:$AC$13,MID(Z$1,2,LEN(Z$1)-1)+2,0)</f>
        <v>0</v>
      </c>
      <c r="AA219" s="68">
        <f>VLOOKUP($A219,solar_!$A$2:$B$16,2,0)*VLOOKUP($D219,solar_!$E$2:$AC$13,MID(AA$1,2,LEN(AA$1)-1)+2,0)</f>
        <v>0</v>
      </c>
      <c r="AB219" s="68">
        <f>VLOOKUP($A219,solar_!$A$2:$B$16,2,0)*VLOOKUP($D219,solar_!$E$2:$AC$13,MID(AB$1,2,LEN(AB$1)-1)+2,0)</f>
        <v>0</v>
      </c>
      <c r="AC219" s="5">
        <f t="shared" si="43"/>
        <v>0.23882921576061703</v>
      </c>
      <c r="AD219" s="98"/>
    </row>
    <row r="220" spans="1:30">
      <c r="A220" s="5" t="s">
        <v>5</v>
      </c>
      <c r="B220" s="5" t="s">
        <v>20</v>
      </c>
      <c r="C220" s="5" t="str">
        <f t="shared" si="41"/>
        <v>g10</v>
      </c>
      <c r="D220" s="69">
        <f>VLOOKUP(C220,days!A$2:F$13,5,0)</f>
        <v>5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5">
        <f t="shared" si="43"/>
        <v>0</v>
      </c>
      <c r="AD220" s="98"/>
    </row>
    <row r="221" spans="1:30">
      <c r="A221" s="5" t="s">
        <v>5</v>
      </c>
      <c r="B221" s="5" t="s">
        <v>21</v>
      </c>
      <c r="C221" s="5" t="str">
        <f t="shared" si="41"/>
        <v>g10</v>
      </c>
      <c r="D221" s="69">
        <f>VLOOKUP(C221,days!A$2:F$13,5,0)</f>
        <v>5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5">
        <f t="shared" si="43"/>
        <v>0</v>
      </c>
      <c r="AD221" s="98"/>
    </row>
    <row r="222" spans="1:30">
      <c r="A222" s="5" t="s">
        <v>5</v>
      </c>
      <c r="B222" s="5" t="s">
        <v>12</v>
      </c>
      <c r="C222" s="5" t="str">
        <f t="shared" si="41"/>
        <v>g11</v>
      </c>
      <c r="D222" s="69">
        <f>VLOOKUP(C222,days!A$2:F$13,5,0)</f>
        <v>6</v>
      </c>
      <c r="E222" s="53">
        <v>0.8</v>
      </c>
      <c r="F222" s="53">
        <v>0.8</v>
      </c>
      <c r="G222" s="53">
        <v>0.8</v>
      </c>
      <c r="H222" s="53">
        <v>0.8</v>
      </c>
      <c r="I222" s="53">
        <v>0.8</v>
      </c>
      <c r="J222" s="53">
        <v>0.8</v>
      </c>
      <c r="K222" s="53">
        <v>0.8</v>
      </c>
      <c r="L222" s="53">
        <v>0.8</v>
      </c>
      <c r="M222" s="53">
        <v>0.8</v>
      </c>
      <c r="N222" s="53">
        <v>0.8</v>
      </c>
      <c r="O222" s="53">
        <v>0.8</v>
      </c>
      <c r="P222" s="53">
        <v>0.8</v>
      </c>
      <c r="Q222" s="53">
        <v>0.8</v>
      </c>
      <c r="R222" s="53">
        <v>0.8</v>
      </c>
      <c r="S222" s="53">
        <v>0.8</v>
      </c>
      <c r="T222" s="53">
        <v>0.8</v>
      </c>
      <c r="U222" s="53">
        <v>0.8</v>
      </c>
      <c r="V222" s="53">
        <v>0.8</v>
      </c>
      <c r="W222" s="53">
        <v>0.8</v>
      </c>
      <c r="X222" s="53">
        <v>0.8</v>
      </c>
      <c r="Y222" s="53">
        <v>0.8</v>
      </c>
      <c r="Z222" s="53">
        <v>0.8</v>
      </c>
      <c r="AA222" s="53">
        <v>0.8</v>
      </c>
      <c r="AB222" s="53">
        <v>0.8</v>
      </c>
      <c r="AC222" s="5">
        <f t="shared" si="43"/>
        <v>0.80000000000000027</v>
      </c>
      <c r="AD222" s="98"/>
    </row>
    <row r="223" spans="1:30">
      <c r="A223" s="5" t="s">
        <v>5</v>
      </c>
      <c r="B223" s="5" t="s">
        <v>13</v>
      </c>
      <c r="C223" s="5" t="str">
        <f t="shared" si="41"/>
        <v>g11</v>
      </c>
      <c r="D223" s="69">
        <f>VLOOKUP(C223,days!A$2:F$13,5,0)</f>
        <v>6</v>
      </c>
      <c r="E223" s="53">
        <v>0.85</v>
      </c>
      <c r="F223" s="53">
        <v>0.85</v>
      </c>
      <c r="G223" s="53">
        <v>0.85</v>
      </c>
      <c r="H223" s="53">
        <v>0.85</v>
      </c>
      <c r="I223" s="53">
        <v>0.85</v>
      </c>
      <c r="J223" s="53">
        <v>0.85</v>
      </c>
      <c r="K223" s="53">
        <v>0.85</v>
      </c>
      <c r="L223" s="53">
        <v>0.85</v>
      </c>
      <c r="M223" s="53">
        <v>0.85</v>
      </c>
      <c r="N223" s="53">
        <v>0.85</v>
      </c>
      <c r="O223" s="53">
        <v>0.85</v>
      </c>
      <c r="P223" s="53">
        <v>0.85</v>
      </c>
      <c r="Q223" s="53">
        <v>0.85</v>
      </c>
      <c r="R223" s="53">
        <v>0.85</v>
      </c>
      <c r="S223" s="53">
        <v>0.85</v>
      </c>
      <c r="T223" s="53">
        <v>0.85</v>
      </c>
      <c r="U223" s="53">
        <v>0.85</v>
      </c>
      <c r="V223" s="53">
        <v>0.85</v>
      </c>
      <c r="W223" s="53">
        <v>0.85</v>
      </c>
      <c r="X223" s="53">
        <v>0.85</v>
      </c>
      <c r="Y223" s="53">
        <v>0.85</v>
      </c>
      <c r="Z223" s="53">
        <v>0.85</v>
      </c>
      <c r="AA223" s="53">
        <v>0.85</v>
      </c>
      <c r="AB223" s="53">
        <v>0.85</v>
      </c>
      <c r="AC223" s="5">
        <f t="shared" si="43"/>
        <v>0.85000000000000009</v>
      </c>
      <c r="AD223" s="98"/>
    </row>
    <row r="224" spans="1:30">
      <c r="A224" s="5" t="s">
        <v>5</v>
      </c>
      <c r="B224" s="5" t="s">
        <v>14</v>
      </c>
      <c r="C224" s="5" t="str">
        <f t="shared" si="41"/>
        <v>g11</v>
      </c>
      <c r="D224" s="69">
        <f>VLOOKUP(C224,days!A$2:F$13,5,0)</f>
        <v>6</v>
      </c>
      <c r="E224" s="53">
        <v>0.83</v>
      </c>
      <c r="F224" s="53">
        <v>0.83</v>
      </c>
      <c r="G224" s="53">
        <v>0.83</v>
      </c>
      <c r="H224" s="53">
        <v>0.83</v>
      </c>
      <c r="I224" s="53">
        <v>0.83</v>
      </c>
      <c r="J224" s="53">
        <v>0.83</v>
      </c>
      <c r="K224" s="53">
        <v>0.83</v>
      </c>
      <c r="L224" s="53">
        <v>0.83</v>
      </c>
      <c r="M224" s="53">
        <v>0.83</v>
      </c>
      <c r="N224" s="53">
        <v>0.83</v>
      </c>
      <c r="O224" s="53">
        <v>0.83</v>
      </c>
      <c r="P224" s="53">
        <v>0.83</v>
      </c>
      <c r="Q224" s="53">
        <v>0.83</v>
      </c>
      <c r="R224" s="53">
        <v>0.83</v>
      </c>
      <c r="S224" s="53">
        <v>0.83</v>
      </c>
      <c r="T224" s="53">
        <v>0.83</v>
      </c>
      <c r="U224" s="53">
        <v>0.83</v>
      </c>
      <c r="V224" s="53">
        <v>0.83</v>
      </c>
      <c r="W224" s="53">
        <v>0.83</v>
      </c>
      <c r="X224" s="53">
        <v>0.83</v>
      </c>
      <c r="Y224" s="53">
        <v>0.83</v>
      </c>
      <c r="Z224" s="53">
        <v>0.83</v>
      </c>
      <c r="AA224" s="53">
        <v>0.83</v>
      </c>
      <c r="AB224" s="53">
        <v>0.83</v>
      </c>
      <c r="AC224" s="5">
        <f t="shared" si="43"/>
        <v>0.82999999999999963</v>
      </c>
      <c r="AD224" s="98"/>
    </row>
    <row r="225" spans="1:30">
      <c r="A225" s="5" t="s">
        <v>5</v>
      </c>
      <c r="B225" s="5" t="s">
        <v>15</v>
      </c>
      <c r="C225" s="5" t="str">
        <f t="shared" si="41"/>
        <v>g11</v>
      </c>
      <c r="D225" s="69">
        <f>VLOOKUP(C225,days!A$2:F$13,5,0)</f>
        <v>6</v>
      </c>
      <c r="E225" s="53">
        <v>0.9</v>
      </c>
      <c r="F225" s="53">
        <v>0.9</v>
      </c>
      <c r="G225" s="53">
        <v>0.9</v>
      </c>
      <c r="H225" s="53">
        <v>0.9</v>
      </c>
      <c r="I225" s="53">
        <v>0.9</v>
      </c>
      <c r="J225" s="53">
        <v>0.9</v>
      </c>
      <c r="K225" s="53">
        <v>0.9</v>
      </c>
      <c r="L225" s="53">
        <v>0.9</v>
      </c>
      <c r="M225" s="53">
        <v>0.9</v>
      </c>
      <c r="N225" s="53">
        <v>0.9</v>
      </c>
      <c r="O225" s="53">
        <v>0.9</v>
      </c>
      <c r="P225" s="53">
        <v>0.9</v>
      </c>
      <c r="Q225" s="53">
        <v>0.9</v>
      </c>
      <c r="R225" s="53">
        <v>0.9</v>
      </c>
      <c r="S225" s="53">
        <v>0.9</v>
      </c>
      <c r="T225" s="53">
        <v>0.9</v>
      </c>
      <c r="U225" s="53">
        <v>0.9</v>
      </c>
      <c r="V225" s="53">
        <v>0.9</v>
      </c>
      <c r="W225" s="53">
        <v>0.9</v>
      </c>
      <c r="X225" s="53">
        <v>0.9</v>
      </c>
      <c r="Y225" s="53">
        <v>0.9</v>
      </c>
      <c r="Z225" s="53">
        <v>0.9</v>
      </c>
      <c r="AA225" s="53">
        <v>0.9</v>
      </c>
      <c r="AB225" s="53">
        <v>0.9</v>
      </c>
      <c r="AC225" s="5">
        <f t="shared" si="43"/>
        <v>0.8999999999999998</v>
      </c>
      <c r="AD225" s="98"/>
    </row>
    <row r="226" spans="1:30">
      <c r="A226" s="5" t="s">
        <v>5</v>
      </c>
      <c r="B226" s="5" t="s">
        <v>16</v>
      </c>
      <c r="C226" s="5" t="str">
        <f t="shared" si="41"/>
        <v>g11</v>
      </c>
      <c r="D226" s="69">
        <f>VLOOKUP(C226,days!A$2:F$13,5,0)</f>
        <v>6</v>
      </c>
      <c r="E226" s="43">
        <f>VLOOKUP($A226,hydro_!$A$2:$B$16,2,0)*VLOOKUP($D226,hydro_!F$2:H$13,2,0)</f>
        <v>0.45</v>
      </c>
      <c r="F226" s="43">
        <f t="shared" ref="F226:AB226" si="50">E226</f>
        <v>0.45</v>
      </c>
      <c r="G226" s="43">
        <f t="shared" si="50"/>
        <v>0.45</v>
      </c>
      <c r="H226" s="43">
        <f t="shared" si="50"/>
        <v>0.45</v>
      </c>
      <c r="I226" s="43">
        <f t="shared" si="50"/>
        <v>0.45</v>
      </c>
      <c r="J226" s="43">
        <f t="shared" si="50"/>
        <v>0.45</v>
      </c>
      <c r="K226" s="43">
        <f t="shared" si="50"/>
        <v>0.45</v>
      </c>
      <c r="L226" s="43">
        <f t="shared" si="50"/>
        <v>0.45</v>
      </c>
      <c r="M226" s="43">
        <f t="shared" si="50"/>
        <v>0.45</v>
      </c>
      <c r="N226" s="43">
        <f t="shared" si="50"/>
        <v>0.45</v>
      </c>
      <c r="O226" s="43">
        <f t="shared" si="50"/>
        <v>0.45</v>
      </c>
      <c r="P226" s="43">
        <f t="shared" si="50"/>
        <v>0.45</v>
      </c>
      <c r="Q226" s="43">
        <f t="shared" si="50"/>
        <v>0.45</v>
      </c>
      <c r="R226" s="43">
        <f t="shared" si="50"/>
        <v>0.45</v>
      </c>
      <c r="S226" s="43">
        <f t="shared" si="50"/>
        <v>0.45</v>
      </c>
      <c r="T226" s="43">
        <f t="shared" si="50"/>
        <v>0.45</v>
      </c>
      <c r="U226" s="43">
        <f t="shared" si="50"/>
        <v>0.45</v>
      </c>
      <c r="V226" s="43">
        <f t="shared" si="50"/>
        <v>0.45</v>
      </c>
      <c r="W226" s="43">
        <f t="shared" si="50"/>
        <v>0.45</v>
      </c>
      <c r="X226" s="43">
        <f t="shared" si="50"/>
        <v>0.45</v>
      </c>
      <c r="Y226" s="43">
        <f t="shared" si="50"/>
        <v>0.45</v>
      </c>
      <c r="Z226" s="43">
        <f t="shared" si="50"/>
        <v>0.45</v>
      </c>
      <c r="AA226" s="43">
        <f t="shared" si="50"/>
        <v>0.45</v>
      </c>
      <c r="AB226" s="43">
        <f t="shared" si="50"/>
        <v>0.45</v>
      </c>
      <c r="AC226" s="5">
        <f t="shared" si="43"/>
        <v>0.4499999999999999</v>
      </c>
      <c r="AD226" s="98"/>
    </row>
    <row r="227" spans="1:30">
      <c r="A227" s="5" t="s">
        <v>5</v>
      </c>
      <c r="B227" s="5" t="s">
        <v>17</v>
      </c>
      <c r="C227" s="5" t="str">
        <f t="shared" si="41"/>
        <v>g11</v>
      </c>
      <c r="D227" s="69">
        <f>VLOOKUP(C227,days!A$2:F$13,5,0)</f>
        <v>6</v>
      </c>
      <c r="E227" s="43">
        <f>VLOOKUP($A226,hydro_!$A$2:$C$16,3,0)*VLOOKUP($D226,hydro_!F$2:H$13,3,0)</f>
        <v>0.35</v>
      </c>
      <c r="F227" s="43">
        <f t="shared" ref="F227:AB227" si="51">E227</f>
        <v>0.35</v>
      </c>
      <c r="G227" s="43">
        <f t="shared" si="51"/>
        <v>0.35</v>
      </c>
      <c r="H227" s="43">
        <f t="shared" si="51"/>
        <v>0.35</v>
      </c>
      <c r="I227" s="43">
        <f t="shared" si="51"/>
        <v>0.35</v>
      </c>
      <c r="J227" s="43">
        <f t="shared" si="51"/>
        <v>0.35</v>
      </c>
      <c r="K227" s="43">
        <f t="shared" si="51"/>
        <v>0.35</v>
      </c>
      <c r="L227" s="43">
        <f t="shared" si="51"/>
        <v>0.35</v>
      </c>
      <c r="M227" s="43">
        <f t="shared" si="51"/>
        <v>0.35</v>
      </c>
      <c r="N227" s="43">
        <f t="shared" si="51"/>
        <v>0.35</v>
      </c>
      <c r="O227" s="43">
        <f t="shared" si="51"/>
        <v>0.35</v>
      </c>
      <c r="P227" s="43">
        <f t="shared" si="51"/>
        <v>0.35</v>
      </c>
      <c r="Q227" s="43">
        <f t="shared" si="51"/>
        <v>0.35</v>
      </c>
      <c r="R227" s="43">
        <f t="shared" si="51"/>
        <v>0.35</v>
      </c>
      <c r="S227" s="43">
        <f t="shared" si="51"/>
        <v>0.35</v>
      </c>
      <c r="T227" s="43">
        <f t="shared" si="51"/>
        <v>0.35</v>
      </c>
      <c r="U227" s="43">
        <f t="shared" si="51"/>
        <v>0.35</v>
      </c>
      <c r="V227" s="43">
        <f t="shared" si="51"/>
        <v>0.35</v>
      </c>
      <c r="W227" s="43">
        <f t="shared" si="51"/>
        <v>0.35</v>
      </c>
      <c r="X227" s="43">
        <f t="shared" si="51"/>
        <v>0.35</v>
      </c>
      <c r="Y227" s="43">
        <f t="shared" si="51"/>
        <v>0.35</v>
      </c>
      <c r="Z227" s="43">
        <f t="shared" si="51"/>
        <v>0.35</v>
      </c>
      <c r="AA227" s="43">
        <f t="shared" si="51"/>
        <v>0.35</v>
      </c>
      <c r="AB227" s="43">
        <f t="shared" si="51"/>
        <v>0.35</v>
      </c>
      <c r="AC227" s="5">
        <f t="shared" si="43"/>
        <v>0.34999999999999987</v>
      </c>
      <c r="AD227" s="98"/>
    </row>
    <row r="228" spans="1:30">
      <c r="A228" s="5" t="s">
        <v>5</v>
      </c>
      <c r="B228" s="5" t="s">
        <v>18</v>
      </c>
      <c r="C228" s="5" t="str">
        <f t="shared" si="41"/>
        <v>g11</v>
      </c>
      <c r="D228" s="69">
        <f>VLOOKUP(C228,days!A$2:F$13,5,0)</f>
        <v>6</v>
      </c>
      <c r="E228" s="67">
        <f>VLOOKUP($A228,wind_!$A$2:$B$16,2,0)*VLOOKUP($D228,wind_!$E$2:$AC$13,MID(E$1,2,LEN(E$1)-1)+2,0)</f>
        <v>0.45544026777584551</v>
      </c>
      <c r="F228" s="67">
        <f>VLOOKUP($A228,wind_!$A$2:$B$16,2,0)*VLOOKUP($D228,wind_!$E$2:$AC$13,MID(F$1,2,LEN(F$1)-1)+2,0)</f>
        <v>0.43297941157576114</v>
      </c>
      <c r="G228" s="67">
        <f>VLOOKUP($A228,wind_!$A$2:$B$16,2,0)*VLOOKUP($D228,wind_!$E$2:$AC$13,MID(G$1,2,LEN(G$1)-1)+2,0)</f>
        <v>0.41865214286006608</v>
      </c>
      <c r="H228" s="67">
        <f>VLOOKUP($A228,wind_!$A$2:$B$16,2,0)*VLOOKUP($D228,wind_!$E$2:$AC$13,MID(H$1,2,LEN(H$1)-1)+2,0)</f>
        <v>0.4145745654420554</v>
      </c>
      <c r="I228" s="67">
        <f>VLOOKUP($A228,wind_!$A$2:$B$16,2,0)*VLOOKUP($D228,wind_!$E$2:$AC$13,MID(I$1,2,LEN(I$1)-1)+2,0)</f>
        <v>0.41384021637553431</v>
      </c>
      <c r="J228" s="67">
        <f>VLOOKUP($A228,wind_!$A$2:$B$16,2,0)*VLOOKUP($D228,wind_!$E$2:$AC$13,MID(J$1,2,LEN(J$1)-1)+2,0)</f>
        <v>0.41553050941831787</v>
      </c>
      <c r="K228" s="67">
        <f>VLOOKUP($A228,wind_!$A$2:$B$16,2,0)*VLOOKUP($D228,wind_!$E$2:$AC$13,MID(K$1,2,LEN(K$1)-1)+2,0)</f>
        <v>0.41194219314905861</v>
      </c>
      <c r="L228" s="67">
        <f>VLOOKUP($A228,wind_!$A$2:$B$16,2,0)*VLOOKUP($D228,wind_!$E$2:$AC$13,MID(L$1,2,LEN(L$1)-1)+2,0)</f>
        <v>0.38192539824190164</v>
      </c>
      <c r="M228" s="67">
        <f>VLOOKUP($A228,wind_!$A$2:$B$16,2,0)*VLOOKUP($D228,wind_!$E$2:$AC$13,MID(M$1,2,LEN(M$1)-1)+2,0)</f>
        <v>0.36278596233462529</v>
      </c>
      <c r="N228" s="67">
        <f>VLOOKUP($A228,wind_!$A$2:$B$16,2,0)*VLOOKUP($D228,wind_!$E$2:$AC$13,MID(N$1,2,LEN(N$1)-1)+2,0)</f>
        <v>0.35401204595723762</v>
      </c>
      <c r="O228" s="67">
        <f>VLOOKUP($A228,wind_!$A$2:$B$16,2,0)*VLOOKUP($D228,wind_!$E$2:$AC$13,MID(O$1,2,LEN(O$1)-1)+2,0)</f>
        <v>0.36430328329166023</v>
      </c>
      <c r="P228" s="67">
        <f>VLOOKUP($A228,wind_!$A$2:$B$16,2,0)*VLOOKUP($D228,wind_!$E$2:$AC$13,MID(P$1,2,LEN(P$1)-1)+2,0)</f>
        <v>0.38026735994374672</v>
      </c>
      <c r="Q228" s="67">
        <f>VLOOKUP($A228,wind_!$A$2:$B$16,2,0)*VLOOKUP($D228,wind_!$E$2:$AC$13,MID(Q$1,2,LEN(Q$1)-1)+2,0)</f>
        <v>0.40158365412360442</v>
      </c>
      <c r="R228" s="67">
        <f>VLOOKUP($A228,wind_!$A$2:$B$16,2,0)*VLOOKUP($D228,wind_!$E$2:$AC$13,MID(R$1,2,LEN(R$1)-1)+2,0)</f>
        <v>0.42859839885118928</v>
      </c>
      <c r="S228" s="67">
        <f>VLOOKUP($A228,wind_!$A$2:$B$16,2,0)*VLOOKUP($D228,wind_!$E$2:$AC$13,MID(S$1,2,LEN(S$1)-1)+2,0)</f>
        <v>0.4671498473285613</v>
      </c>
      <c r="T228" s="67">
        <f>VLOOKUP($A228,wind_!$A$2:$B$16,2,0)*VLOOKUP($D228,wind_!$E$2:$AC$13,MID(T$1,2,LEN(T$1)-1)+2,0)</f>
        <v>0.50560265405706073</v>
      </c>
      <c r="U228" s="67">
        <f>VLOOKUP($A228,wind_!$A$2:$B$16,2,0)*VLOOKUP($D228,wind_!$E$2:$AC$13,MID(U$1,2,LEN(U$1)-1)+2,0)</f>
        <v>0.5363437364760707</v>
      </c>
      <c r="V228" s="67">
        <f>VLOOKUP($A228,wind_!$A$2:$B$16,2,0)*VLOOKUP($D228,wind_!$E$2:$AC$13,MID(V$1,2,LEN(V$1)-1)+2,0)</f>
        <v>0.55760149070149734</v>
      </c>
      <c r="W228" s="67">
        <f>VLOOKUP($A228,wind_!$A$2:$B$16,2,0)*VLOOKUP($D228,wind_!$E$2:$AC$13,MID(W$1,2,LEN(W$1)-1)+2,0)</f>
        <v>0.56144158654450171</v>
      </c>
      <c r="X228" s="67">
        <f>VLOOKUP($A228,wind_!$A$2:$B$16,2,0)*VLOOKUP($D228,wind_!$E$2:$AC$13,MID(X$1,2,LEN(X$1)-1)+2,0)</f>
        <v>0.54448391933361551</v>
      </c>
      <c r="Y228" s="67">
        <f>VLOOKUP($A228,wind_!$A$2:$B$16,2,0)*VLOOKUP($D228,wind_!$E$2:$AC$13,MID(Y$1,2,LEN(Y$1)-1)+2,0)</f>
        <v>0.54493688185930689</v>
      </c>
      <c r="Z228" s="67">
        <f>VLOOKUP($A228,wind_!$A$2:$B$16,2,0)*VLOOKUP($D228,wind_!$E$2:$AC$13,MID(Z$1,2,LEN(Z$1)-1)+2,0)</f>
        <v>0.53563620217486052</v>
      </c>
      <c r="AA228" s="67">
        <f>VLOOKUP($A228,wind_!$A$2:$B$16,2,0)*VLOOKUP($D228,wind_!$E$2:$AC$13,MID(AA$1,2,LEN(AA$1)-1)+2,0)</f>
        <v>0.50889889639249397</v>
      </c>
      <c r="AB228" s="67">
        <f>VLOOKUP($A228,wind_!$A$2:$B$16,2,0)*VLOOKUP($D228,wind_!$E$2:$AC$13,MID(AB$1,2,LEN(AB$1)-1)+2,0)</f>
        <v>0.4758659940140762</v>
      </c>
      <c r="AC228" s="5">
        <f t="shared" si="43"/>
        <v>0.45309985909261047</v>
      </c>
      <c r="AD228" s="98"/>
    </row>
    <row r="229" spans="1:30">
      <c r="A229" s="5" t="s">
        <v>5</v>
      </c>
      <c r="B229" s="5" t="s">
        <v>19</v>
      </c>
      <c r="C229" s="5" t="str">
        <f t="shared" si="41"/>
        <v>g11</v>
      </c>
      <c r="D229" s="69">
        <f>VLOOKUP(C229,days!A$2:F$13,5,0)</f>
        <v>6</v>
      </c>
      <c r="E229" s="68">
        <f>VLOOKUP($A229,solar_!$A$2:$B$16,2,0)*VLOOKUP($D229,solar_!$E$2:$AC$13,MID(E$1,2,LEN(E$1)-1)+2,0)</f>
        <v>0</v>
      </c>
      <c r="F229" s="68">
        <f>VLOOKUP($A229,solar_!$A$2:$B$16,2,0)*VLOOKUP($D229,solar_!$E$2:$AC$13,MID(F$1,2,LEN(F$1)-1)+2,0)</f>
        <v>0</v>
      </c>
      <c r="G229" s="68">
        <f>VLOOKUP($A229,solar_!$A$2:$B$16,2,0)*VLOOKUP($D229,solar_!$E$2:$AC$13,MID(G$1,2,LEN(G$1)-1)+2,0)</f>
        <v>0</v>
      </c>
      <c r="H229" s="68">
        <f>VLOOKUP($A229,solar_!$A$2:$B$16,2,0)*VLOOKUP($D229,solar_!$E$2:$AC$13,MID(H$1,2,LEN(H$1)-1)+2,0)</f>
        <v>0</v>
      </c>
      <c r="I229" s="68">
        <f>VLOOKUP($A229,solar_!$A$2:$B$16,2,0)*VLOOKUP($D229,solar_!$E$2:$AC$13,MID(I$1,2,LEN(I$1)-1)+2,0)</f>
        <v>0</v>
      </c>
      <c r="J229" s="68">
        <f>VLOOKUP($A229,solar_!$A$2:$B$16,2,0)*VLOOKUP($D229,solar_!$E$2:$AC$13,MID(J$1,2,LEN(J$1)-1)+2,0)</f>
        <v>1.1998520053869803E-2</v>
      </c>
      <c r="K229" s="68">
        <f>VLOOKUP($A229,solar_!$A$2:$B$16,2,0)*VLOOKUP($D229,solar_!$E$2:$AC$13,MID(K$1,2,LEN(K$1)-1)+2,0)</f>
        <v>0.12546488118937663</v>
      </c>
      <c r="L229" s="68">
        <f>VLOOKUP($A229,solar_!$A$2:$B$16,2,0)*VLOOKUP($D229,solar_!$E$2:$AC$13,MID(L$1,2,LEN(L$1)-1)+2,0)</f>
        <v>0.35267922770061977</v>
      </c>
      <c r="M229" s="68">
        <f>VLOOKUP($A229,solar_!$A$2:$B$16,2,0)*VLOOKUP($D229,solar_!$E$2:$AC$13,MID(M$1,2,LEN(M$1)-1)+2,0)</f>
        <v>0.48495256722261476</v>
      </c>
      <c r="N229" s="68">
        <f>VLOOKUP($A229,solar_!$A$2:$B$16,2,0)*VLOOKUP($D229,solar_!$E$2:$AC$13,MID(N$1,2,LEN(N$1)-1)+2,0)</f>
        <v>0.55437678894059228</v>
      </c>
      <c r="O229" s="68">
        <f>VLOOKUP($A229,solar_!$A$2:$B$16,2,0)*VLOOKUP($D229,solar_!$E$2:$AC$13,MID(O$1,2,LEN(O$1)-1)+2,0)</f>
        <v>0.59720448981602858</v>
      </c>
      <c r="P229" s="68">
        <f>VLOOKUP($A229,solar_!$A$2:$B$16,2,0)*VLOOKUP($D229,solar_!$E$2:$AC$13,MID(P$1,2,LEN(P$1)-1)+2,0)</f>
        <v>0.59946215987682894</v>
      </c>
      <c r="Q229" s="68">
        <f>VLOOKUP($A229,solar_!$A$2:$B$16,2,0)*VLOOKUP($D229,solar_!$E$2:$AC$13,MID(Q$1,2,LEN(Q$1)-1)+2,0)</f>
        <v>0.60199255442950705</v>
      </c>
      <c r="R229" s="68">
        <f>VLOOKUP($A229,solar_!$A$2:$B$16,2,0)*VLOOKUP($D229,solar_!$E$2:$AC$13,MID(R$1,2,LEN(R$1)-1)+2,0)</f>
        <v>0.58807168873156412</v>
      </c>
      <c r="S229" s="68">
        <f>VLOOKUP($A229,solar_!$A$2:$B$16,2,0)*VLOOKUP($D229,solar_!$E$2:$AC$13,MID(S$1,2,LEN(S$1)-1)+2,0)</f>
        <v>0.55737494823293365</v>
      </c>
      <c r="T229" s="68">
        <f>VLOOKUP($A229,solar_!$A$2:$B$16,2,0)*VLOOKUP($D229,solar_!$E$2:$AC$13,MID(T$1,2,LEN(T$1)-1)+2,0)</f>
        <v>0.53381565506956807</v>
      </c>
      <c r="U229" s="68">
        <f>VLOOKUP($A229,solar_!$A$2:$B$16,2,0)*VLOOKUP($D229,solar_!$E$2:$AC$13,MID(U$1,2,LEN(U$1)-1)+2,0)</f>
        <v>0.48104150492980779</v>
      </c>
      <c r="V229" s="68">
        <f>VLOOKUP($A229,solar_!$A$2:$B$16,2,0)*VLOOKUP($D229,solar_!$E$2:$AC$13,MID(V$1,2,LEN(V$1)-1)+2,0)</f>
        <v>0.39334760827670656</v>
      </c>
      <c r="W229" s="68">
        <f>VLOOKUP($A229,solar_!$A$2:$B$16,2,0)*VLOOKUP($D229,solar_!$E$2:$AC$13,MID(W$1,2,LEN(W$1)-1)+2,0)</f>
        <v>0.20048101089318582</v>
      </c>
      <c r="X229" s="68">
        <f>VLOOKUP($A229,solar_!$A$2:$B$16,2,0)*VLOOKUP($D229,solar_!$E$2:$AC$13,MID(X$1,2,LEN(X$1)-1)+2,0)</f>
        <v>3.6195427391552668E-2</v>
      </c>
      <c r="Y229" s="68">
        <f>VLOOKUP($A229,solar_!$A$2:$B$16,2,0)*VLOOKUP($D229,solar_!$E$2:$AC$13,MID(Y$1,2,LEN(Y$1)-1)+2,0)</f>
        <v>2.0208901608463128E-2</v>
      </c>
      <c r="Z229" s="68">
        <f>VLOOKUP($A229,solar_!$A$2:$B$16,2,0)*VLOOKUP($D229,solar_!$E$2:$AC$13,MID(Z$1,2,LEN(Z$1)-1)+2,0)</f>
        <v>0</v>
      </c>
      <c r="AA229" s="68">
        <f>VLOOKUP($A229,solar_!$A$2:$B$16,2,0)*VLOOKUP($D229,solar_!$E$2:$AC$13,MID(AA$1,2,LEN(AA$1)-1)+2,0)</f>
        <v>0</v>
      </c>
      <c r="AB229" s="68">
        <f>VLOOKUP($A229,solar_!$A$2:$B$16,2,0)*VLOOKUP($D229,solar_!$E$2:$AC$13,MID(AB$1,2,LEN(AB$1)-1)+2,0)</f>
        <v>0</v>
      </c>
      <c r="AC229" s="5">
        <f t="shared" si="43"/>
        <v>0.25577783059846748</v>
      </c>
      <c r="AD229" s="98"/>
    </row>
    <row r="230" spans="1:30">
      <c r="A230" s="5" t="s">
        <v>5</v>
      </c>
      <c r="B230" s="5" t="s">
        <v>20</v>
      </c>
      <c r="C230" s="5" t="str">
        <f t="shared" si="41"/>
        <v>g11</v>
      </c>
      <c r="D230" s="69">
        <f>VLOOKUP(C230,days!A$2:F$13,5,0)</f>
        <v>6</v>
      </c>
      <c r="E230" s="9">
        <v>0</v>
      </c>
      <c r="F230" s="9">
        <v>0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  <c r="V230" s="9">
        <v>0</v>
      </c>
      <c r="W230" s="9">
        <v>0</v>
      </c>
      <c r="X230" s="9">
        <v>0</v>
      </c>
      <c r="Y230" s="9">
        <v>0</v>
      </c>
      <c r="Z230" s="9">
        <v>0</v>
      </c>
      <c r="AA230" s="9">
        <v>0</v>
      </c>
      <c r="AB230" s="9">
        <v>0</v>
      </c>
      <c r="AC230" s="5">
        <f t="shared" si="43"/>
        <v>0</v>
      </c>
      <c r="AD230" s="98"/>
    </row>
    <row r="231" spans="1:30">
      <c r="A231" s="5" t="s">
        <v>5</v>
      </c>
      <c r="B231" s="5" t="s">
        <v>21</v>
      </c>
      <c r="C231" s="5" t="str">
        <f t="shared" si="41"/>
        <v>g11</v>
      </c>
      <c r="D231" s="69">
        <f>VLOOKUP(C231,days!A$2:F$13,5,0)</f>
        <v>6</v>
      </c>
      <c r="E231" s="9">
        <v>0</v>
      </c>
      <c r="F231" s="9">
        <v>0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5">
        <f t="shared" si="43"/>
        <v>0</v>
      </c>
      <c r="AD231" s="98"/>
    </row>
    <row r="232" spans="1:30">
      <c r="A232" s="5" t="s">
        <v>5</v>
      </c>
      <c r="B232" s="5" t="s">
        <v>12</v>
      </c>
      <c r="C232" s="5" t="str">
        <f t="shared" si="41"/>
        <v>g12</v>
      </c>
      <c r="D232" s="69">
        <f>VLOOKUP(C232,days!A$2:F$13,5,0)</f>
        <v>6</v>
      </c>
      <c r="E232" s="53">
        <v>0.8</v>
      </c>
      <c r="F232" s="53">
        <v>0.8</v>
      </c>
      <c r="G232" s="53">
        <v>0.8</v>
      </c>
      <c r="H232" s="53">
        <v>0.8</v>
      </c>
      <c r="I232" s="53">
        <v>0.8</v>
      </c>
      <c r="J232" s="53">
        <v>0.8</v>
      </c>
      <c r="K232" s="53">
        <v>0.8</v>
      </c>
      <c r="L232" s="53">
        <v>0.8</v>
      </c>
      <c r="M232" s="53">
        <v>0.8</v>
      </c>
      <c r="N232" s="53">
        <v>0.8</v>
      </c>
      <c r="O232" s="53">
        <v>0.8</v>
      </c>
      <c r="P232" s="53">
        <v>0.8</v>
      </c>
      <c r="Q232" s="53">
        <v>0.8</v>
      </c>
      <c r="R232" s="53">
        <v>0.8</v>
      </c>
      <c r="S232" s="53">
        <v>0.8</v>
      </c>
      <c r="T232" s="53">
        <v>0.8</v>
      </c>
      <c r="U232" s="53">
        <v>0.8</v>
      </c>
      <c r="V232" s="53">
        <v>0.8</v>
      </c>
      <c r="W232" s="53">
        <v>0.8</v>
      </c>
      <c r="X232" s="53">
        <v>0.8</v>
      </c>
      <c r="Y232" s="53">
        <v>0.8</v>
      </c>
      <c r="Z232" s="53">
        <v>0.8</v>
      </c>
      <c r="AA232" s="53">
        <v>0.8</v>
      </c>
      <c r="AB232" s="53">
        <v>0.8</v>
      </c>
      <c r="AC232" s="5">
        <f t="shared" si="43"/>
        <v>0.80000000000000027</v>
      </c>
      <c r="AD232" s="98"/>
    </row>
    <row r="233" spans="1:30">
      <c r="A233" s="5" t="s">
        <v>5</v>
      </c>
      <c r="B233" s="5" t="s">
        <v>13</v>
      </c>
      <c r="C233" s="5" t="str">
        <f t="shared" si="41"/>
        <v>g12</v>
      </c>
      <c r="D233" s="69">
        <f>VLOOKUP(C233,days!A$2:F$13,5,0)</f>
        <v>6</v>
      </c>
      <c r="E233" s="53">
        <v>0.85</v>
      </c>
      <c r="F233" s="53">
        <v>0.85</v>
      </c>
      <c r="G233" s="53">
        <v>0.85</v>
      </c>
      <c r="H233" s="53">
        <v>0.85</v>
      </c>
      <c r="I233" s="53">
        <v>0.85</v>
      </c>
      <c r="J233" s="53">
        <v>0.85</v>
      </c>
      <c r="K233" s="53">
        <v>0.85</v>
      </c>
      <c r="L233" s="53">
        <v>0.85</v>
      </c>
      <c r="M233" s="53">
        <v>0.85</v>
      </c>
      <c r="N233" s="53">
        <v>0.85</v>
      </c>
      <c r="O233" s="53">
        <v>0.85</v>
      </c>
      <c r="P233" s="53">
        <v>0.85</v>
      </c>
      <c r="Q233" s="53">
        <v>0.85</v>
      </c>
      <c r="R233" s="53">
        <v>0.85</v>
      </c>
      <c r="S233" s="53">
        <v>0.85</v>
      </c>
      <c r="T233" s="53">
        <v>0.85</v>
      </c>
      <c r="U233" s="53">
        <v>0.85</v>
      </c>
      <c r="V233" s="53">
        <v>0.85</v>
      </c>
      <c r="W233" s="53">
        <v>0.85</v>
      </c>
      <c r="X233" s="53">
        <v>0.85</v>
      </c>
      <c r="Y233" s="53">
        <v>0.85</v>
      </c>
      <c r="Z233" s="53">
        <v>0.85</v>
      </c>
      <c r="AA233" s="53">
        <v>0.85</v>
      </c>
      <c r="AB233" s="53">
        <v>0.85</v>
      </c>
      <c r="AC233" s="5">
        <f t="shared" si="43"/>
        <v>0.85000000000000009</v>
      </c>
      <c r="AD233" s="98"/>
    </row>
    <row r="234" spans="1:30">
      <c r="A234" s="5" t="s">
        <v>5</v>
      </c>
      <c r="B234" s="5" t="s">
        <v>14</v>
      </c>
      <c r="C234" s="5" t="str">
        <f t="shared" si="41"/>
        <v>g12</v>
      </c>
      <c r="D234" s="69">
        <f>VLOOKUP(C234,days!A$2:F$13,5,0)</f>
        <v>6</v>
      </c>
      <c r="E234" s="53">
        <v>0.83</v>
      </c>
      <c r="F234" s="53">
        <v>0.83</v>
      </c>
      <c r="G234" s="53">
        <v>0.83</v>
      </c>
      <c r="H234" s="53">
        <v>0.83</v>
      </c>
      <c r="I234" s="53">
        <v>0.83</v>
      </c>
      <c r="J234" s="53">
        <v>0.83</v>
      </c>
      <c r="K234" s="53">
        <v>0.83</v>
      </c>
      <c r="L234" s="53">
        <v>0.83</v>
      </c>
      <c r="M234" s="53">
        <v>0.83</v>
      </c>
      <c r="N234" s="53">
        <v>0.83</v>
      </c>
      <c r="O234" s="53">
        <v>0.83</v>
      </c>
      <c r="P234" s="53">
        <v>0.83</v>
      </c>
      <c r="Q234" s="53">
        <v>0.83</v>
      </c>
      <c r="R234" s="53">
        <v>0.83</v>
      </c>
      <c r="S234" s="53">
        <v>0.83</v>
      </c>
      <c r="T234" s="53">
        <v>0.83</v>
      </c>
      <c r="U234" s="53">
        <v>0.83</v>
      </c>
      <c r="V234" s="53">
        <v>0.83</v>
      </c>
      <c r="W234" s="53">
        <v>0.83</v>
      </c>
      <c r="X234" s="53">
        <v>0.83</v>
      </c>
      <c r="Y234" s="53">
        <v>0.83</v>
      </c>
      <c r="Z234" s="53">
        <v>0.83</v>
      </c>
      <c r="AA234" s="53">
        <v>0.83</v>
      </c>
      <c r="AB234" s="53">
        <v>0.83</v>
      </c>
      <c r="AC234" s="5">
        <f t="shared" si="43"/>
        <v>0.82999999999999963</v>
      </c>
      <c r="AD234" s="98"/>
    </row>
    <row r="235" spans="1:30">
      <c r="A235" s="5" t="s">
        <v>5</v>
      </c>
      <c r="B235" s="5" t="s">
        <v>15</v>
      </c>
      <c r="C235" s="5" t="str">
        <f t="shared" si="41"/>
        <v>g12</v>
      </c>
      <c r="D235" s="69">
        <f>VLOOKUP(C235,days!A$2:F$13,5,0)</f>
        <v>6</v>
      </c>
      <c r="E235" s="53">
        <v>0.9</v>
      </c>
      <c r="F235" s="53">
        <v>0.9</v>
      </c>
      <c r="G235" s="53">
        <v>0.9</v>
      </c>
      <c r="H235" s="53">
        <v>0.9</v>
      </c>
      <c r="I235" s="53">
        <v>0.9</v>
      </c>
      <c r="J235" s="53">
        <v>0.9</v>
      </c>
      <c r="K235" s="53">
        <v>0.9</v>
      </c>
      <c r="L235" s="53">
        <v>0.9</v>
      </c>
      <c r="M235" s="53">
        <v>0.9</v>
      </c>
      <c r="N235" s="53">
        <v>0.9</v>
      </c>
      <c r="O235" s="53">
        <v>0.9</v>
      </c>
      <c r="P235" s="53">
        <v>0.9</v>
      </c>
      <c r="Q235" s="53">
        <v>0.9</v>
      </c>
      <c r="R235" s="53">
        <v>0.9</v>
      </c>
      <c r="S235" s="53">
        <v>0.9</v>
      </c>
      <c r="T235" s="53">
        <v>0.9</v>
      </c>
      <c r="U235" s="53">
        <v>0.9</v>
      </c>
      <c r="V235" s="53">
        <v>0.9</v>
      </c>
      <c r="W235" s="53">
        <v>0.9</v>
      </c>
      <c r="X235" s="53">
        <v>0.9</v>
      </c>
      <c r="Y235" s="53">
        <v>0.9</v>
      </c>
      <c r="Z235" s="53">
        <v>0.9</v>
      </c>
      <c r="AA235" s="53">
        <v>0.9</v>
      </c>
      <c r="AB235" s="53">
        <v>0.9</v>
      </c>
      <c r="AC235" s="5">
        <f t="shared" si="43"/>
        <v>0.8999999999999998</v>
      </c>
      <c r="AD235" s="98"/>
    </row>
    <row r="236" spans="1:30">
      <c r="A236" s="5" t="s">
        <v>5</v>
      </c>
      <c r="B236" s="5" t="s">
        <v>16</v>
      </c>
      <c r="C236" s="5" t="str">
        <f t="shared" si="41"/>
        <v>g12</v>
      </c>
      <c r="D236" s="69">
        <f>VLOOKUP(C236,days!A$2:F$13,5,0)</f>
        <v>6</v>
      </c>
      <c r="E236" s="43">
        <f>VLOOKUP($A236,hydro_!$A$2:$B$16,2,0)*VLOOKUP($D236,hydro_!F$2:H$13,2,0)</f>
        <v>0.45</v>
      </c>
      <c r="F236" s="43">
        <f t="shared" ref="F236:AB236" si="52">E236</f>
        <v>0.45</v>
      </c>
      <c r="G236" s="43">
        <f t="shared" si="52"/>
        <v>0.45</v>
      </c>
      <c r="H236" s="43">
        <f t="shared" si="52"/>
        <v>0.45</v>
      </c>
      <c r="I236" s="43">
        <f t="shared" si="52"/>
        <v>0.45</v>
      </c>
      <c r="J236" s="43">
        <f t="shared" si="52"/>
        <v>0.45</v>
      </c>
      <c r="K236" s="43">
        <f t="shared" si="52"/>
        <v>0.45</v>
      </c>
      <c r="L236" s="43">
        <f t="shared" si="52"/>
        <v>0.45</v>
      </c>
      <c r="M236" s="43">
        <f t="shared" si="52"/>
        <v>0.45</v>
      </c>
      <c r="N236" s="43">
        <f t="shared" si="52"/>
        <v>0.45</v>
      </c>
      <c r="O236" s="43">
        <f t="shared" si="52"/>
        <v>0.45</v>
      </c>
      <c r="P236" s="43">
        <f t="shared" si="52"/>
        <v>0.45</v>
      </c>
      <c r="Q236" s="43">
        <f t="shared" si="52"/>
        <v>0.45</v>
      </c>
      <c r="R236" s="43">
        <f t="shared" si="52"/>
        <v>0.45</v>
      </c>
      <c r="S236" s="43">
        <f t="shared" si="52"/>
        <v>0.45</v>
      </c>
      <c r="T236" s="43">
        <f t="shared" si="52"/>
        <v>0.45</v>
      </c>
      <c r="U236" s="43">
        <f t="shared" si="52"/>
        <v>0.45</v>
      </c>
      <c r="V236" s="43">
        <f t="shared" si="52"/>
        <v>0.45</v>
      </c>
      <c r="W236" s="43">
        <f t="shared" si="52"/>
        <v>0.45</v>
      </c>
      <c r="X236" s="43">
        <f t="shared" si="52"/>
        <v>0.45</v>
      </c>
      <c r="Y236" s="43">
        <f t="shared" si="52"/>
        <v>0.45</v>
      </c>
      <c r="Z236" s="43">
        <f t="shared" si="52"/>
        <v>0.45</v>
      </c>
      <c r="AA236" s="43">
        <f t="shared" si="52"/>
        <v>0.45</v>
      </c>
      <c r="AB236" s="43">
        <f t="shared" si="52"/>
        <v>0.45</v>
      </c>
      <c r="AC236" s="5">
        <f t="shared" si="43"/>
        <v>0.4499999999999999</v>
      </c>
      <c r="AD236" s="98"/>
    </row>
    <row r="237" spans="1:30">
      <c r="A237" s="5" t="s">
        <v>5</v>
      </c>
      <c r="B237" s="5" t="s">
        <v>17</v>
      </c>
      <c r="C237" s="5" t="str">
        <f t="shared" si="41"/>
        <v>g12</v>
      </c>
      <c r="D237" s="69">
        <f>VLOOKUP(C237,days!A$2:F$13,5,0)</f>
        <v>6</v>
      </c>
      <c r="E237" s="43">
        <f>VLOOKUP($A236,hydro_!$A$2:$C$16,3,0)*VLOOKUP($D236,hydro_!F$2:H$13,3,0)</f>
        <v>0.35</v>
      </c>
      <c r="F237" s="43">
        <f t="shared" ref="F237:AB237" si="53">E237</f>
        <v>0.35</v>
      </c>
      <c r="G237" s="43">
        <f t="shared" si="53"/>
        <v>0.35</v>
      </c>
      <c r="H237" s="43">
        <f t="shared" si="53"/>
        <v>0.35</v>
      </c>
      <c r="I237" s="43">
        <f t="shared" si="53"/>
        <v>0.35</v>
      </c>
      <c r="J237" s="43">
        <f t="shared" si="53"/>
        <v>0.35</v>
      </c>
      <c r="K237" s="43">
        <f t="shared" si="53"/>
        <v>0.35</v>
      </c>
      <c r="L237" s="43">
        <f t="shared" si="53"/>
        <v>0.35</v>
      </c>
      <c r="M237" s="43">
        <f t="shared" si="53"/>
        <v>0.35</v>
      </c>
      <c r="N237" s="43">
        <f t="shared" si="53"/>
        <v>0.35</v>
      </c>
      <c r="O237" s="43">
        <f t="shared" si="53"/>
        <v>0.35</v>
      </c>
      <c r="P237" s="43">
        <f t="shared" si="53"/>
        <v>0.35</v>
      </c>
      <c r="Q237" s="43">
        <f t="shared" si="53"/>
        <v>0.35</v>
      </c>
      <c r="R237" s="43">
        <f t="shared" si="53"/>
        <v>0.35</v>
      </c>
      <c r="S237" s="43">
        <f t="shared" si="53"/>
        <v>0.35</v>
      </c>
      <c r="T237" s="43">
        <f t="shared" si="53"/>
        <v>0.35</v>
      </c>
      <c r="U237" s="43">
        <f t="shared" si="53"/>
        <v>0.35</v>
      </c>
      <c r="V237" s="43">
        <f t="shared" si="53"/>
        <v>0.35</v>
      </c>
      <c r="W237" s="43">
        <f t="shared" si="53"/>
        <v>0.35</v>
      </c>
      <c r="X237" s="43">
        <f t="shared" si="53"/>
        <v>0.35</v>
      </c>
      <c r="Y237" s="43">
        <f t="shared" si="53"/>
        <v>0.35</v>
      </c>
      <c r="Z237" s="43">
        <f t="shared" si="53"/>
        <v>0.35</v>
      </c>
      <c r="AA237" s="43">
        <f t="shared" si="53"/>
        <v>0.35</v>
      </c>
      <c r="AB237" s="43">
        <f t="shared" si="53"/>
        <v>0.35</v>
      </c>
      <c r="AC237" s="5">
        <f t="shared" si="43"/>
        <v>0.34999999999999987</v>
      </c>
      <c r="AD237" s="98"/>
    </row>
    <row r="238" spans="1:30">
      <c r="A238" s="5" t="s">
        <v>5</v>
      </c>
      <c r="B238" s="5" t="s">
        <v>18</v>
      </c>
      <c r="C238" s="5" t="str">
        <f t="shared" si="41"/>
        <v>g12</v>
      </c>
      <c r="D238" s="69">
        <f>VLOOKUP(C238,days!A$2:F$13,5,0)</f>
        <v>6</v>
      </c>
      <c r="E238" s="67">
        <f>VLOOKUP($A238,wind_!$A$2:$B$16,2,0)*VLOOKUP($D238,wind_!$E$2:$AC$13,MID(E$1,2,LEN(E$1)-1)+2,0)</f>
        <v>0.45544026777584551</v>
      </c>
      <c r="F238" s="67">
        <f>VLOOKUP($A238,wind_!$A$2:$B$16,2,0)*VLOOKUP($D238,wind_!$E$2:$AC$13,MID(F$1,2,LEN(F$1)-1)+2,0)</f>
        <v>0.43297941157576114</v>
      </c>
      <c r="G238" s="67">
        <f>VLOOKUP($A238,wind_!$A$2:$B$16,2,0)*VLOOKUP($D238,wind_!$E$2:$AC$13,MID(G$1,2,LEN(G$1)-1)+2,0)</f>
        <v>0.41865214286006608</v>
      </c>
      <c r="H238" s="67">
        <f>VLOOKUP($A238,wind_!$A$2:$B$16,2,0)*VLOOKUP($D238,wind_!$E$2:$AC$13,MID(H$1,2,LEN(H$1)-1)+2,0)</f>
        <v>0.4145745654420554</v>
      </c>
      <c r="I238" s="67">
        <f>VLOOKUP($A238,wind_!$A$2:$B$16,2,0)*VLOOKUP($D238,wind_!$E$2:$AC$13,MID(I$1,2,LEN(I$1)-1)+2,0)</f>
        <v>0.41384021637553431</v>
      </c>
      <c r="J238" s="67">
        <f>VLOOKUP($A238,wind_!$A$2:$B$16,2,0)*VLOOKUP($D238,wind_!$E$2:$AC$13,MID(J$1,2,LEN(J$1)-1)+2,0)</f>
        <v>0.41553050941831787</v>
      </c>
      <c r="K238" s="67">
        <f>VLOOKUP($A238,wind_!$A$2:$B$16,2,0)*VLOOKUP($D238,wind_!$E$2:$AC$13,MID(K$1,2,LEN(K$1)-1)+2,0)</f>
        <v>0.41194219314905861</v>
      </c>
      <c r="L238" s="67">
        <f>VLOOKUP($A238,wind_!$A$2:$B$16,2,0)*VLOOKUP($D238,wind_!$E$2:$AC$13,MID(L$1,2,LEN(L$1)-1)+2,0)</f>
        <v>0.38192539824190164</v>
      </c>
      <c r="M238" s="67">
        <f>VLOOKUP($A238,wind_!$A$2:$B$16,2,0)*VLOOKUP($D238,wind_!$E$2:$AC$13,MID(M$1,2,LEN(M$1)-1)+2,0)</f>
        <v>0.36278596233462529</v>
      </c>
      <c r="N238" s="67">
        <f>VLOOKUP($A238,wind_!$A$2:$B$16,2,0)*VLOOKUP($D238,wind_!$E$2:$AC$13,MID(N$1,2,LEN(N$1)-1)+2,0)</f>
        <v>0.35401204595723762</v>
      </c>
      <c r="O238" s="67">
        <f>VLOOKUP($A238,wind_!$A$2:$B$16,2,0)*VLOOKUP($D238,wind_!$E$2:$AC$13,MID(O$1,2,LEN(O$1)-1)+2,0)</f>
        <v>0.36430328329166023</v>
      </c>
      <c r="P238" s="67">
        <f>VLOOKUP($A238,wind_!$A$2:$B$16,2,0)*VLOOKUP($D238,wind_!$E$2:$AC$13,MID(P$1,2,LEN(P$1)-1)+2,0)</f>
        <v>0.38026735994374672</v>
      </c>
      <c r="Q238" s="67">
        <f>VLOOKUP($A238,wind_!$A$2:$B$16,2,0)*VLOOKUP($D238,wind_!$E$2:$AC$13,MID(Q$1,2,LEN(Q$1)-1)+2,0)</f>
        <v>0.40158365412360442</v>
      </c>
      <c r="R238" s="67">
        <f>VLOOKUP($A238,wind_!$A$2:$B$16,2,0)*VLOOKUP($D238,wind_!$E$2:$AC$13,MID(R$1,2,LEN(R$1)-1)+2,0)</f>
        <v>0.42859839885118928</v>
      </c>
      <c r="S238" s="67">
        <f>VLOOKUP($A238,wind_!$A$2:$B$16,2,0)*VLOOKUP($D238,wind_!$E$2:$AC$13,MID(S$1,2,LEN(S$1)-1)+2,0)</f>
        <v>0.4671498473285613</v>
      </c>
      <c r="T238" s="67">
        <f>VLOOKUP($A238,wind_!$A$2:$B$16,2,0)*VLOOKUP($D238,wind_!$E$2:$AC$13,MID(T$1,2,LEN(T$1)-1)+2,0)</f>
        <v>0.50560265405706073</v>
      </c>
      <c r="U238" s="67">
        <f>VLOOKUP($A238,wind_!$A$2:$B$16,2,0)*VLOOKUP($D238,wind_!$E$2:$AC$13,MID(U$1,2,LEN(U$1)-1)+2,0)</f>
        <v>0.5363437364760707</v>
      </c>
      <c r="V238" s="67">
        <f>VLOOKUP($A238,wind_!$A$2:$B$16,2,0)*VLOOKUP($D238,wind_!$E$2:$AC$13,MID(V$1,2,LEN(V$1)-1)+2,0)</f>
        <v>0.55760149070149734</v>
      </c>
      <c r="W238" s="67">
        <f>VLOOKUP($A238,wind_!$A$2:$B$16,2,0)*VLOOKUP($D238,wind_!$E$2:$AC$13,MID(W$1,2,LEN(W$1)-1)+2,0)</f>
        <v>0.56144158654450171</v>
      </c>
      <c r="X238" s="67">
        <f>VLOOKUP($A238,wind_!$A$2:$B$16,2,0)*VLOOKUP($D238,wind_!$E$2:$AC$13,MID(X$1,2,LEN(X$1)-1)+2,0)</f>
        <v>0.54448391933361551</v>
      </c>
      <c r="Y238" s="67">
        <f>VLOOKUP($A238,wind_!$A$2:$B$16,2,0)*VLOOKUP($D238,wind_!$E$2:$AC$13,MID(Y$1,2,LEN(Y$1)-1)+2,0)</f>
        <v>0.54493688185930689</v>
      </c>
      <c r="Z238" s="67">
        <f>VLOOKUP($A238,wind_!$A$2:$B$16,2,0)*VLOOKUP($D238,wind_!$E$2:$AC$13,MID(Z$1,2,LEN(Z$1)-1)+2,0)</f>
        <v>0.53563620217486052</v>
      </c>
      <c r="AA238" s="67">
        <f>VLOOKUP($A238,wind_!$A$2:$B$16,2,0)*VLOOKUP($D238,wind_!$E$2:$AC$13,MID(AA$1,2,LEN(AA$1)-1)+2,0)</f>
        <v>0.50889889639249397</v>
      </c>
      <c r="AB238" s="67">
        <f>VLOOKUP($A238,wind_!$A$2:$B$16,2,0)*VLOOKUP($D238,wind_!$E$2:$AC$13,MID(AB$1,2,LEN(AB$1)-1)+2,0)</f>
        <v>0.4758659940140762</v>
      </c>
      <c r="AC238" s="5">
        <f t="shared" si="43"/>
        <v>0.45309985909261047</v>
      </c>
      <c r="AD238" s="98"/>
    </row>
    <row r="239" spans="1:30">
      <c r="A239" s="5" t="s">
        <v>5</v>
      </c>
      <c r="B239" s="5" t="s">
        <v>19</v>
      </c>
      <c r="C239" s="5" t="str">
        <f t="shared" si="41"/>
        <v>g12</v>
      </c>
      <c r="D239" s="69">
        <f>VLOOKUP(C239,days!A$2:F$13,5,0)</f>
        <v>6</v>
      </c>
      <c r="E239" s="68">
        <f>VLOOKUP($A239,solar_!$A$2:$B$16,2,0)*VLOOKUP($D239,solar_!$E$2:$AC$13,MID(E$1,2,LEN(E$1)-1)+2,0)</f>
        <v>0</v>
      </c>
      <c r="F239" s="68">
        <f>VLOOKUP($A239,solar_!$A$2:$B$16,2,0)*VLOOKUP($D239,solar_!$E$2:$AC$13,MID(F$1,2,LEN(F$1)-1)+2,0)</f>
        <v>0</v>
      </c>
      <c r="G239" s="68">
        <f>VLOOKUP($A239,solar_!$A$2:$B$16,2,0)*VLOOKUP($D239,solar_!$E$2:$AC$13,MID(G$1,2,LEN(G$1)-1)+2,0)</f>
        <v>0</v>
      </c>
      <c r="H239" s="68">
        <f>VLOOKUP($A239,solar_!$A$2:$B$16,2,0)*VLOOKUP($D239,solar_!$E$2:$AC$13,MID(H$1,2,LEN(H$1)-1)+2,0)</f>
        <v>0</v>
      </c>
      <c r="I239" s="68">
        <f>VLOOKUP($A239,solar_!$A$2:$B$16,2,0)*VLOOKUP($D239,solar_!$E$2:$AC$13,MID(I$1,2,LEN(I$1)-1)+2,0)</f>
        <v>0</v>
      </c>
      <c r="J239" s="68">
        <f>VLOOKUP($A239,solar_!$A$2:$B$16,2,0)*VLOOKUP($D239,solar_!$E$2:$AC$13,MID(J$1,2,LEN(J$1)-1)+2,0)</f>
        <v>1.1998520053869803E-2</v>
      </c>
      <c r="K239" s="68">
        <f>VLOOKUP($A239,solar_!$A$2:$B$16,2,0)*VLOOKUP($D239,solar_!$E$2:$AC$13,MID(K$1,2,LEN(K$1)-1)+2,0)</f>
        <v>0.12546488118937663</v>
      </c>
      <c r="L239" s="68">
        <f>VLOOKUP($A239,solar_!$A$2:$B$16,2,0)*VLOOKUP($D239,solar_!$E$2:$AC$13,MID(L$1,2,LEN(L$1)-1)+2,0)</f>
        <v>0.35267922770061977</v>
      </c>
      <c r="M239" s="68">
        <f>VLOOKUP($A239,solar_!$A$2:$B$16,2,0)*VLOOKUP($D239,solar_!$E$2:$AC$13,MID(M$1,2,LEN(M$1)-1)+2,0)</f>
        <v>0.48495256722261476</v>
      </c>
      <c r="N239" s="68">
        <f>VLOOKUP($A239,solar_!$A$2:$B$16,2,0)*VLOOKUP($D239,solar_!$E$2:$AC$13,MID(N$1,2,LEN(N$1)-1)+2,0)</f>
        <v>0.55437678894059228</v>
      </c>
      <c r="O239" s="68">
        <f>VLOOKUP($A239,solar_!$A$2:$B$16,2,0)*VLOOKUP($D239,solar_!$E$2:$AC$13,MID(O$1,2,LEN(O$1)-1)+2,0)</f>
        <v>0.59720448981602858</v>
      </c>
      <c r="P239" s="68">
        <f>VLOOKUP($A239,solar_!$A$2:$B$16,2,0)*VLOOKUP($D239,solar_!$E$2:$AC$13,MID(P$1,2,LEN(P$1)-1)+2,0)</f>
        <v>0.59946215987682894</v>
      </c>
      <c r="Q239" s="68">
        <f>VLOOKUP($A239,solar_!$A$2:$B$16,2,0)*VLOOKUP($D239,solar_!$E$2:$AC$13,MID(Q$1,2,LEN(Q$1)-1)+2,0)</f>
        <v>0.60199255442950705</v>
      </c>
      <c r="R239" s="68">
        <f>VLOOKUP($A239,solar_!$A$2:$B$16,2,0)*VLOOKUP($D239,solar_!$E$2:$AC$13,MID(R$1,2,LEN(R$1)-1)+2,0)</f>
        <v>0.58807168873156412</v>
      </c>
      <c r="S239" s="68">
        <f>VLOOKUP($A239,solar_!$A$2:$B$16,2,0)*VLOOKUP($D239,solar_!$E$2:$AC$13,MID(S$1,2,LEN(S$1)-1)+2,0)</f>
        <v>0.55737494823293365</v>
      </c>
      <c r="T239" s="68">
        <f>VLOOKUP($A239,solar_!$A$2:$B$16,2,0)*VLOOKUP($D239,solar_!$E$2:$AC$13,MID(T$1,2,LEN(T$1)-1)+2,0)</f>
        <v>0.53381565506956807</v>
      </c>
      <c r="U239" s="68">
        <f>VLOOKUP($A239,solar_!$A$2:$B$16,2,0)*VLOOKUP($D239,solar_!$E$2:$AC$13,MID(U$1,2,LEN(U$1)-1)+2,0)</f>
        <v>0.48104150492980779</v>
      </c>
      <c r="V239" s="68">
        <f>VLOOKUP($A239,solar_!$A$2:$B$16,2,0)*VLOOKUP($D239,solar_!$E$2:$AC$13,MID(V$1,2,LEN(V$1)-1)+2,0)</f>
        <v>0.39334760827670656</v>
      </c>
      <c r="W239" s="68">
        <f>VLOOKUP($A239,solar_!$A$2:$B$16,2,0)*VLOOKUP($D239,solar_!$E$2:$AC$13,MID(W$1,2,LEN(W$1)-1)+2,0)</f>
        <v>0.20048101089318582</v>
      </c>
      <c r="X239" s="68">
        <f>VLOOKUP($A239,solar_!$A$2:$B$16,2,0)*VLOOKUP($D239,solar_!$E$2:$AC$13,MID(X$1,2,LEN(X$1)-1)+2,0)</f>
        <v>3.6195427391552668E-2</v>
      </c>
      <c r="Y239" s="68">
        <f>VLOOKUP($A239,solar_!$A$2:$B$16,2,0)*VLOOKUP($D239,solar_!$E$2:$AC$13,MID(Y$1,2,LEN(Y$1)-1)+2,0)</f>
        <v>2.0208901608463128E-2</v>
      </c>
      <c r="Z239" s="68">
        <f>VLOOKUP($A239,solar_!$A$2:$B$16,2,0)*VLOOKUP($D239,solar_!$E$2:$AC$13,MID(Z$1,2,LEN(Z$1)-1)+2,0)</f>
        <v>0</v>
      </c>
      <c r="AA239" s="68">
        <f>VLOOKUP($A239,solar_!$A$2:$B$16,2,0)*VLOOKUP($D239,solar_!$E$2:$AC$13,MID(AA$1,2,LEN(AA$1)-1)+2,0)</f>
        <v>0</v>
      </c>
      <c r="AB239" s="68">
        <f>VLOOKUP($A239,solar_!$A$2:$B$16,2,0)*VLOOKUP($D239,solar_!$E$2:$AC$13,MID(AB$1,2,LEN(AB$1)-1)+2,0)</f>
        <v>0</v>
      </c>
      <c r="AC239" s="5">
        <f t="shared" si="43"/>
        <v>0.25577783059846748</v>
      </c>
      <c r="AD239" s="98"/>
    </row>
    <row r="240" spans="1:30">
      <c r="A240" s="5" t="s">
        <v>5</v>
      </c>
      <c r="B240" s="5" t="s">
        <v>20</v>
      </c>
      <c r="C240" s="5" t="str">
        <f t="shared" si="41"/>
        <v>g12</v>
      </c>
      <c r="D240" s="69">
        <f>VLOOKUP(C240,days!A$2:F$13,5,0)</f>
        <v>6</v>
      </c>
      <c r="E240" s="9">
        <v>0</v>
      </c>
      <c r="F240" s="9">
        <v>0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  <c r="V240" s="9">
        <v>0</v>
      </c>
      <c r="W240" s="9">
        <v>0</v>
      </c>
      <c r="X240" s="9">
        <v>0</v>
      </c>
      <c r="Y240" s="9">
        <v>0</v>
      </c>
      <c r="Z240" s="9">
        <v>0</v>
      </c>
      <c r="AA240" s="9">
        <v>0</v>
      </c>
      <c r="AB240" s="9">
        <v>0</v>
      </c>
      <c r="AC240" s="5">
        <f t="shared" si="43"/>
        <v>0</v>
      </c>
      <c r="AD240" s="98"/>
    </row>
    <row r="241" spans="1:30">
      <c r="A241" s="5" t="s">
        <v>5</v>
      </c>
      <c r="B241" s="5" t="s">
        <v>21</v>
      </c>
      <c r="C241" s="5" t="str">
        <f t="shared" si="41"/>
        <v>g12</v>
      </c>
      <c r="D241" s="69">
        <f>VLOOKUP(C241,days!A$2:F$13,5,0)</f>
        <v>6</v>
      </c>
      <c r="E241" s="9">
        <v>0</v>
      </c>
      <c r="F241" s="9">
        <v>0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5">
        <f t="shared" si="43"/>
        <v>0</v>
      </c>
      <c r="AD241" s="98"/>
    </row>
    <row r="242" spans="1:30">
      <c r="A242" s="5" t="s">
        <v>6</v>
      </c>
      <c r="B242" s="5" t="s">
        <v>12</v>
      </c>
      <c r="C242" s="5" t="str">
        <f t="shared" si="41"/>
        <v>g1</v>
      </c>
      <c r="D242" s="69">
        <f>VLOOKUP(C242,days!A$2:F$13,5,0)</f>
        <v>1</v>
      </c>
      <c r="E242" s="53">
        <v>0.8</v>
      </c>
      <c r="F242" s="53">
        <v>0.8</v>
      </c>
      <c r="G242" s="53">
        <v>0.8</v>
      </c>
      <c r="H242" s="53">
        <v>0.8</v>
      </c>
      <c r="I242" s="53">
        <v>0.8</v>
      </c>
      <c r="J242" s="53">
        <v>0.8</v>
      </c>
      <c r="K242" s="53">
        <v>0.8</v>
      </c>
      <c r="L242" s="53">
        <v>0.8</v>
      </c>
      <c r="M242" s="53">
        <v>0.8</v>
      </c>
      <c r="N242" s="53">
        <v>0.8</v>
      </c>
      <c r="O242" s="53">
        <v>0.8</v>
      </c>
      <c r="P242" s="53">
        <v>0.8</v>
      </c>
      <c r="Q242" s="53">
        <v>0.8</v>
      </c>
      <c r="R242" s="53">
        <v>0.8</v>
      </c>
      <c r="S242" s="53">
        <v>0.8</v>
      </c>
      <c r="T242" s="53">
        <v>0.8</v>
      </c>
      <c r="U242" s="53">
        <v>0.8</v>
      </c>
      <c r="V242" s="53">
        <v>0.8</v>
      </c>
      <c r="W242" s="53">
        <v>0.8</v>
      </c>
      <c r="X242" s="53">
        <v>0.8</v>
      </c>
      <c r="Y242" s="53">
        <v>0.8</v>
      </c>
      <c r="Z242" s="53">
        <v>0.8</v>
      </c>
      <c r="AA242" s="53">
        <v>0.8</v>
      </c>
      <c r="AB242" s="53">
        <v>0.8</v>
      </c>
      <c r="AC242" s="5">
        <f t="shared" si="43"/>
        <v>0.80000000000000027</v>
      </c>
      <c r="AD242" s="98"/>
    </row>
    <row r="243" spans="1:30">
      <c r="A243" s="5" t="s">
        <v>6</v>
      </c>
      <c r="B243" s="5" t="s">
        <v>13</v>
      </c>
      <c r="C243" s="5" t="str">
        <f t="shared" si="41"/>
        <v>g1</v>
      </c>
      <c r="D243" s="69">
        <f>VLOOKUP(C243,days!A$2:F$13,5,0)</f>
        <v>1</v>
      </c>
      <c r="E243" s="53">
        <v>0.85</v>
      </c>
      <c r="F243" s="53">
        <v>0.85</v>
      </c>
      <c r="G243" s="53">
        <v>0.85</v>
      </c>
      <c r="H243" s="53">
        <v>0.85</v>
      </c>
      <c r="I243" s="53">
        <v>0.85</v>
      </c>
      <c r="J243" s="53">
        <v>0.85</v>
      </c>
      <c r="K243" s="53">
        <v>0.85</v>
      </c>
      <c r="L243" s="53">
        <v>0.85</v>
      </c>
      <c r="M243" s="53">
        <v>0.85</v>
      </c>
      <c r="N243" s="53">
        <v>0.85</v>
      </c>
      <c r="O243" s="53">
        <v>0.85</v>
      </c>
      <c r="P243" s="53">
        <v>0.85</v>
      </c>
      <c r="Q243" s="53">
        <v>0.85</v>
      </c>
      <c r="R243" s="53">
        <v>0.85</v>
      </c>
      <c r="S243" s="53">
        <v>0.85</v>
      </c>
      <c r="T243" s="53">
        <v>0.85</v>
      </c>
      <c r="U243" s="53">
        <v>0.85</v>
      </c>
      <c r="V243" s="53">
        <v>0.85</v>
      </c>
      <c r="W243" s="53">
        <v>0.85</v>
      </c>
      <c r="X243" s="53">
        <v>0.85</v>
      </c>
      <c r="Y243" s="53">
        <v>0.85</v>
      </c>
      <c r="Z243" s="53">
        <v>0.85</v>
      </c>
      <c r="AA243" s="53">
        <v>0.85</v>
      </c>
      <c r="AB243" s="53">
        <v>0.85</v>
      </c>
      <c r="AC243" s="5">
        <f t="shared" si="43"/>
        <v>0.85000000000000009</v>
      </c>
      <c r="AD243" s="98"/>
    </row>
    <row r="244" spans="1:30">
      <c r="A244" s="5" t="s">
        <v>6</v>
      </c>
      <c r="B244" s="5" t="s">
        <v>14</v>
      </c>
      <c r="C244" s="5" t="str">
        <f t="shared" si="41"/>
        <v>g1</v>
      </c>
      <c r="D244" s="69">
        <f>VLOOKUP(C244,days!A$2:F$13,5,0)</f>
        <v>1</v>
      </c>
      <c r="E244" s="53">
        <v>0.83</v>
      </c>
      <c r="F244" s="53">
        <v>0.83</v>
      </c>
      <c r="G244" s="53">
        <v>0.83</v>
      </c>
      <c r="H244" s="53">
        <v>0.83</v>
      </c>
      <c r="I244" s="53">
        <v>0.83</v>
      </c>
      <c r="J244" s="53">
        <v>0.83</v>
      </c>
      <c r="K244" s="53">
        <v>0.83</v>
      </c>
      <c r="L244" s="53">
        <v>0.83</v>
      </c>
      <c r="M244" s="53">
        <v>0.83</v>
      </c>
      <c r="N244" s="53">
        <v>0.83</v>
      </c>
      <c r="O244" s="53">
        <v>0.83</v>
      </c>
      <c r="P244" s="53">
        <v>0.83</v>
      </c>
      <c r="Q244" s="53">
        <v>0.83</v>
      </c>
      <c r="R244" s="53">
        <v>0.83</v>
      </c>
      <c r="S244" s="53">
        <v>0.83</v>
      </c>
      <c r="T244" s="53">
        <v>0.83</v>
      </c>
      <c r="U244" s="53">
        <v>0.83</v>
      </c>
      <c r="V244" s="53">
        <v>0.83</v>
      </c>
      <c r="W244" s="53">
        <v>0.83</v>
      </c>
      <c r="X244" s="53">
        <v>0.83</v>
      </c>
      <c r="Y244" s="53">
        <v>0.83</v>
      </c>
      <c r="Z244" s="53">
        <v>0.83</v>
      </c>
      <c r="AA244" s="53">
        <v>0.83</v>
      </c>
      <c r="AB244" s="53">
        <v>0.83</v>
      </c>
      <c r="AC244" s="5">
        <f t="shared" si="43"/>
        <v>0.82999999999999963</v>
      </c>
      <c r="AD244" s="98"/>
    </row>
    <row r="245" spans="1:30">
      <c r="A245" s="5" t="s">
        <v>6</v>
      </c>
      <c r="B245" s="5" t="s">
        <v>15</v>
      </c>
      <c r="C245" s="5" t="str">
        <f t="shared" si="41"/>
        <v>g1</v>
      </c>
      <c r="D245" s="69">
        <f>VLOOKUP(C245,days!A$2:F$13,5,0)</f>
        <v>1</v>
      </c>
      <c r="E245" s="53">
        <v>0.9</v>
      </c>
      <c r="F245" s="53">
        <v>0.9</v>
      </c>
      <c r="G245" s="53">
        <v>0.9</v>
      </c>
      <c r="H245" s="53">
        <v>0.9</v>
      </c>
      <c r="I245" s="53">
        <v>0.9</v>
      </c>
      <c r="J245" s="53">
        <v>0.9</v>
      </c>
      <c r="K245" s="53">
        <v>0.9</v>
      </c>
      <c r="L245" s="53">
        <v>0.9</v>
      </c>
      <c r="M245" s="53">
        <v>0.9</v>
      </c>
      <c r="N245" s="53">
        <v>0.9</v>
      </c>
      <c r="O245" s="53">
        <v>0.9</v>
      </c>
      <c r="P245" s="53">
        <v>0.9</v>
      </c>
      <c r="Q245" s="53">
        <v>0.9</v>
      </c>
      <c r="R245" s="53">
        <v>0.9</v>
      </c>
      <c r="S245" s="53">
        <v>0.9</v>
      </c>
      <c r="T245" s="53">
        <v>0.9</v>
      </c>
      <c r="U245" s="53">
        <v>0.9</v>
      </c>
      <c r="V245" s="53">
        <v>0.9</v>
      </c>
      <c r="W245" s="53">
        <v>0.9</v>
      </c>
      <c r="X245" s="53">
        <v>0.9</v>
      </c>
      <c r="Y245" s="53">
        <v>0.9</v>
      </c>
      <c r="Z245" s="53">
        <v>0.9</v>
      </c>
      <c r="AA245" s="53">
        <v>0.9</v>
      </c>
      <c r="AB245" s="53">
        <v>0.9</v>
      </c>
      <c r="AC245" s="5">
        <f t="shared" si="43"/>
        <v>0.8999999999999998</v>
      </c>
      <c r="AD245" s="98"/>
    </row>
    <row r="246" spans="1:30">
      <c r="A246" s="5" t="s">
        <v>6</v>
      </c>
      <c r="B246" s="5" t="s">
        <v>16</v>
      </c>
      <c r="C246" s="5" t="str">
        <f t="shared" si="41"/>
        <v>g1</v>
      </c>
      <c r="D246" s="69">
        <f>VLOOKUP(C246,days!A$2:F$13,5,0)</f>
        <v>1</v>
      </c>
      <c r="E246" s="43">
        <f>VLOOKUP($A246,hydro_!$A$2:$B$16,2,0)*VLOOKUP($D246,hydro_!F$2:H$13,2,0)</f>
        <v>0.3</v>
      </c>
      <c r="F246" s="43">
        <f t="shared" ref="F246:AB246" si="54">E246</f>
        <v>0.3</v>
      </c>
      <c r="G246" s="43">
        <f t="shared" si="54"/>
        <v>0.3</v>
      </c>
      <c r="H246" s="43">
        <f t="shared" si="54"/>
        <v>0.3</v>
      </c>
      <c r="I246" s="43">
        <f t="shared" si="54"/>
        <v>0.3</v>
      </c>
      <c r="J246" s="43">
        <f t="shared" si="54"/>
        <v>0.3</v>
      </c>
      <c r="K246" s="43">
        <f t="shared" si="54"/>
        <v>0.3</v>
      </c>
      <c r="L246" s="43">
        <f t="shared" si="54"/>
        <v>0.3</v>
      </c>
      <c r="M246" s="43">
        <f t="shared" si="54"/>
        <v>0.3</v>
      </c>
      <c r="N246" s="43">
        <f t="shared" si="54"/>
        <v>0.3</v>
      </c>
      <c r="O246" s="43">
        <f t="shared" si="54"/>
        <v>0.3</v>
      </c>
      <c r="P246" s="43">
        <f t="shared" si="54"/>
        <v>0.3</v>
      </c>
      <c r="Q246" s="43">
        <f t="shared" si="54"/>
        <v>0.3</v>
      </c>
      <c r="R246" s="43">
        <f t="shared" si="54"/>
        <v>0.3</v>
      </c>
      <c r="S246" s="43">
        <f t="shared" si="54"/>
        <v>0.3</v>
      </c>
      <c r="T246" s="43">
        <f t="shared" si="54"/>
        <v>0.3</v>
      </c>
      <c r="U246" s="43">
        <f t="shared" si="54"/>
        <v>0.3</v>
      </c>
      <c r="V246" s="43">
        <f t="shared" si="54"/>
        <v>0.3</v>
      </c>
      <c r="W246" s="43">
        <f t="shared" si="54"/>
        <v>0.3</v>
      </c>
      <c r="X246" s="43">
        <f t="shared" si="54"/>
        <v>0.3</v>
      </c>
      <c r="Y246" s="43">
        <f t="shared" si="54"/>
        <v>0.3</v>
      </c>
      <c r="Z246" s="43">
        <f t="shared" si="54"/>
        <v>0.3</v>
      </c>
      <c r="AA246" s="43">
        <f t="shared" si="54"/>
        <v>0.3</v>
      </c>
      <c r="AB246" s="43">
        <f t="shared" si="54"/>
        <v>0.3</v>
      </c>
      <c r="AC246" s="5">
        <f t="shared" si="43"/>
        <v>0.29999999999999988</v>
      </c>
      <c r="AD246" s="98"/>
    </row>
    <row r="247" spans="1:30">
      <c r="A247" s="5" t="s">
        <v>6</v>
      </c>
      <c r="B247" s="5" t="s">
        <v>17</v>
      </c>
      <c r="C247" s="5" t="str">
        <f t="shared" si="41"/>
        <v>g1</v>
      </c>
      <c r="D247" s="69">
        <f>VLOOKUP(C247,days!A$2:F$13,5,0)</f>
        <v>1</v>
      </c>
      <c r="E247" s="43">
        <f>VLOOKUP($A246,hydro_!$A$2:$C$16,3,0)*VLOOKUP($D246,hydro_!F$2:H$13,3,0)</f>
        <v>0.3</v>
      </c>
      <c r="F247" s="43">
        <f t="shared" ref="F247:AB247" si="55">E247</f>
        <v>0.3</v>
      </c>
      <c r="G247" s="43">
        <f t="shared" si="55"/>
        <v>0.3</v>
      </c>
      <c r="H247" s="43">
        <f t="shared" si="55"/>
        <v>0.3</v>
      </c>
      <c r="I247" s="43">
        <f t="shared" si="55"/>
        <v>0.3</v>
      </c>
      <c r="J247" s="43">
        <f t="shared" si="55"/>
        <v>0.3</v>
      </c>
      <c r="K247" s="43">
        <f t="shared" si="55"/>
        <v>0.3</v>
      </c>
      <c r="L247" s="43">
        <f t="shared" si="55"/>
        <v>0.3</v>
      </c>
      <c r="M247" s="43">
        <f t="shared" si="55"/>
        <v>0.3</v>
      </c>
      <c r="N247" s="43">
        <f t="shared" si="55"/>
        <v>0.3</v>
      </c>
      <c r="O247" s="43">
        <f t="shared" si="55"/>
        <v>0.3</v>
      </c>
      <c r="P247" s="43">
        <f t="shared" si="55"/>
        <v>0.3</v>
      </c>
      <c r="Q247" s="43">
        <f t="shared" si="55"/>
        <v>0.3</v>
      </c>
      <c r="R247" s="43">
        <f t="shared" si="55"/>
        <v>0.3</v>
      </c>
      <c r="S247" s="43">
        <f t="shared" si="55"/>
        <v>0.3</v>
      </c>
      <c r="T247" s="43">
        <f t="shared" si="55"/>
        <v>0.3</v>
      </c>
      <c r="U247" s="43">
        <f t="shared" si="55"/>
        <v>0.3</v>
      </c>
      <c r="V247" s="43">
        <f t="shared" si="55"/>
        <v>0.3</v>
      </c>
      <c r="W247" s="43">
        <f t="shared" si="55"/>
        <v>0.3</v>
      </c>
      <c r="X247" s="43">
        <f t="shared" si="55"/>
        <v>0.3</v>
      </c>
      <c r="Y247" s="43">
        <f t="shared" si="55"/>
        <v>0.3</v>
      </c>
      <c r="Z247" s="43">
        <f t="shared" si="55"/>
        <v>0.3</v>
      </c>
      <c r="AA247" s="43">
        <f t="shared" si="55"/>
        <v>0.3</v>
      </c>
      <c r="AB247" s="43">
        <f t="shared" si="55"/>
        <v>0.3</v>
      </c>
      <c r="AC247" s="5">
        <f t="shared" si="43"/>
        <v>0.29999999999999988</v>
      </c>
      <c r="AD247" s="98"/>
    </row>
    <row r="248" spans="1:30">
      <c r="A248" s="5" t="s">
        <v>6</v>
      </c>
      <c r="B248" s="5" t="s">
        <v>18</v>
      </c>
      <c r="C248" s="5" t="str">
        <f t="shared" si="41"/>
        <v>g1</v>
      </c>
      <c r="D248" s="69">
        <f>VLOOKUP(C248,days!A$2:F$13,5,0)</f>
        <v>1</v>
      </c>
      <c r="E248" s="67">
        <f>VLOOKUP($A248,wind_!$A$2:$B$16,2,0)*VLOOKUP($D248,wind_!$E$2:$AC$13,MID(E$1,2,LEN(E$1)-1)+2,0)</f>
        <v>0.29295809775367171</v>
      </c>
      <c r="F248" s="67">
        <f>VLOOKUP($A248,wind_!$A$2:$B$16,2,0)*VLOOKUP($D248,wind_!$E$2:$AC$13,MID(F$1,2,LEN(F$1)-1)+2,0)</f>
        <v>0.28803604447599063</v>
      </c>
      <c r="G248" s="67">
        <f>VLOOKUP($A248,wind_!$A$2:$B$16,2,0)*VLOOKUP($D248,wind_!$E$2:$AC$13,MID(G$1,2,LEN(G$1)-1)+2,0)</f>
        <v>0.28034678869154356</v>
      </c>
      <c r="H248" s="67">
        <f>VLOOKUP($A248,wind_!$A$2:$B$16,2,0)*VLOOKUP($D248,wind_!$E$2:$AC$13,MID(H$1,2,LEN(H$1)-1)+2,0)</f>
        <v>0.27539046041919024</v>
      </c>
      <c r="I248" s="67">
        <f>VLOOKUP($A248,wind_!$A$2:$B$16,2,0)*VLOOKUP($D248,wind_!$E$2:$AC$13,MID(I$1,2,LEN(I$1)-1)+2,0)</f>
        <v>0.26918253560462435</v>
      </c>
      <c r="J248" s="67">
        <f>VLOOKUP($A248,wind_!$A$2:$B$16,2,0)*VLOOKUP($D248,wind_!$E$2:$AC$13,MID(J$1,2,LEN(J$1)-1)+2,0)</f>
        <v>0.26763531412649394</v>
      </c>
      <c r="K248" s="67">
        <f>VLOOKUP($A248,wind_!$A$2:$B$16,2,0)*VLOOKUP($D248,wind_!$E$2:$AC$13,MID(K$1,2,LEN(K$1)-1)+2,0)</f>
        <v>0.26818309266716078</v>
      </c>
      <c r="L248" s="67">
        <f>VLOOKUP($A248,wind_!$A$2:$B$16,2,0)*VLOOKUP($D248,wind_!$E$2:$AC$13,MID(L$1,2,LEN(L$1)-1)+2,0)</f>
        <v>0.27026636114318431</v>
      </c>
      <c r="M248" s="67">
        <f>VLOOKUP($A248,wind_!$A$2:$B$16,2,0)*VLOOKUP($D248,wind_!$E$2:$AC$13,MID(M$1,2,LEN(M$1)-1)+2,0)</f>
        <v>0.273293645988057</v>
      </c>
      <c r="N248" s="67">
        <f>VLOOKUP($A248,wind_!$A$2:$B$16,2,0)*VLOOKUP($D248,wind_!$E$2:$AC$13,MID(N$1,2,LEN(N$1)-1)+2,0)</f>
        <v>0.27348955281039644</v>
      </c>
      <c r="O248" s="67">
        <f>VLOOKUP($A248,wind_!$A$2:$B$16,2,0)*VLOOKUP($D248,wind_!$E$2:$AC$13,MID(O$1,2,LEN(O$1)-1)+2,0)</f>
        <v>0.26871884140549179</v>
      </c>
      <c r="P248" s="67">
        <f>VLOOKUP($A248,wind_!$A$2:$B$16,2,0)*VLOOKUP($D248,wind_!$E$2:$AC$13,MID(P$1,2,LEN(P$1)-1)+2,0)</f>
        <v>0.26290437066319589</v>
      </c>
      <c r="Q248" s="67">
        <f>VLOOKUP($A248,wind_!$A$2:$B$16,2,0)*VLOOKUP($D248,wind_!$E$2:$AC$13,MID(Q$1,2,LEN(Q$1)-1)+2,0)</f>
        <v>0.25881965625100445</v>
      </c>
      <c r="R248" s="67">
        <f>VLOOKUP($A248,wind_!$A$2:$B$16,2,0)*VLOOKUP($D248,wind_!$E$2:$AC$13,MID(R$1,2,LEN(R$1)-1)+2,0)</f>
        <v>0.25865104017859264</v>
      </c>
      <c r="S248" s="67">
        <f>VLOOKUP($A248,wind_!$A$2:$B$16,2,0)*VLOOKUP($D248,wind_!$E$2:$AC$13,MID(S$1,2,LEN(S$1)-1)+2,0)</f>
        <v>0.25816907758128443</v>
      </c>
      <c r="T248" s="67">
        <f>VLOOKUP($A248,wind_!$A$2:$B$16,2,0)*VLOOKUP($D248,wind_!$E$2:$AC$13,MID(T$1,2,LEN(T$1)-1)+2,0)</f>
        <v>0.25770212738193299</v>
      </c>
      <c r="U248" s="67">
        <f>VLOOKUP($A248,wind_!$A$2:$B$16,2,0)*VLOOKUP($D248,wind_!$E$2:$AC$13,MID(U$1,2,LEN(U$1)-1)+2,0)</f>
        <v>0.26152621264682024</v>
      </c>
      <c r="V248" s="67">
        <f>VLOOKUP($A248,wind_!$A$2:$B$16,2,0)*VLOOKUP($D248,wind_!$E$2:$AC$13,MID(V$1,2,LEN(V$1)-1)+2,0)</f>
        <v>0.27008820076478685</v>
      </c>
      <c r="W248" s="67">
        <f>VLOOKUP($A248,wind_!$A$2:$B$16,2,0)*VLOOKUP($D248,wind_!$E$2:$AC$13,MID(W$1,2,LEN(W$1)-1)+2,0)</f>
        <v>0.28382951588766564</v>
      </c>
      <c r="X248" s="67">
        <f>VLOOKUP($A248,wind_!$A$2:$B$16,2,0)*VLOOKUP($D248,wind_!$E$2:$AC$13,MID(X$1,2,LEN(X$1)-1)+2,0)</f>
        <v>0.29222800805570215</v>
      </c>
      <c r="Y248" s="67">
        <f>VLOOKUP($A248,wind_!$A$2:$B$16,2,0)*VLOOKUP($D248,wind_!$E$2:$AC$13,MID(Y$1,2,LEN(Y$1)-1)+2,0)</f>
        <v>0.29751950551090833</v>
      </c>
      <c r="Z248" s="67">
        <f>VLOOKUP($A248,wind_!$A$2:$B$16,2,0)*VLOOKUP($D248,wind_!$E$2:$AC$13,MID(Z$1,2,LEN(Z$1)-1)+2,0)</f>
        <v>0.29968419884737124</v>
      </c>
      <c r="AA248" s="67">
        <f>VLOOKUP($A248,wind_!$A$2:$B$16,2,0)*VLOOKUP($D248,wind_!$E$2:$AC$13,MID(AA$1,2,LEN(AA$1)-1)+2,0)</f>
        <v>0.30161741790872043</v>
      </c>
      <c r="AB248" s="67">
        <f>VLOOKUP($A248,wind_!$A$2:$B$16,2,0)*VLOOKUP($D248,wind_!$E$2:$AC$13,MID(AB$1,2,LEN(AB$1)-1)+2,0)</f>
        <v>0.29858344707866497</v>
      </c>
      <c r="AC248" s="5">
        <f t="shared" si="43"/>
        <v>0.27620097974343555</v>
      </c>
      <c r="AD248" s="98"/>
    </row>
    <row r="249" spans="1:30">
      <c r="A249" s="5" t="s">
        <v>6</v>
      </c>
      <c r="B249" s="5" t="s">
        <v>19</v>
      </c>
      <c r="C249" s="5" t="str">
        <f t="shared" si="41"/>
        <v>g1</v>
      </c>
      <c r="D249" s="69">
        <f>VLOOKUP(C249,days!A$2:F$13,5,0)</f>
        <v>1</v>
      </c>
      <c r="E249" s="68">
        <f>VLOOKUP($A249,solar_!$A$2:$B$16,2,0)*VLOOKUP($D249,solar_!$E$2:$AC$13,MID(E$1,2,LEN(E$1)-1)+2,0)</f>
        <v>0</v>
      </c>
      <c r="F249" s="68">
        <f>VLOOKUP($A249,solar_!$A$2:$B$16,2,0)*VLOOKUP($D249,solar_!$E$2:$AC$13,MID(F$1,2,LEN(F$1)-1)+2,0)</f>
        <v>0</v>
      </c>
      <c r="G249" s="68">
        <f>VLOOKUP($A249,solar_!$A$2:$B$16,2,0)*VLOOKUP($D249,solar_!$E$2:$AC$13,MID(G$1,2,LEN(G$1)-1)+2,0)</f>
        <v>0</v>
      </c>
      <c r="H249" s="68">
        <f>VLOOKUP($A249,solar_!$A$2:$B$16,2,0)*VLOOKUP($D249,solar_!$E$2:$AC$13,MID(H$1,2,LEN(H$1)-1)+2,0)</f>
        <v>0</v>
      </c>
      <c r="I249" s="68">
        <f>VLOOKUP($A249,solar_!$A$2:$B$16,2,0)*VLOOKUP($D249,solar_!$E$2:$AC$13,MID(I$1,2,LEN(I$1)-1)+2,0)</f>
        <v>0</v>
      </c>
      <c r="J249" s="68">
        <f>VLOOKUP($A249,solar_!$A$2:$B$16,2,0)*VLOOKUP($D249,solar_!$E$2:$AC$13,MID(J$1,2,LEN(J$1)-1)+2,0)</f>
        <v>2.6745256795596135E-5</v>
      </c>
      <c r="K249" s="68">
        <f>VLOOKUP($A249,solar_!$A$2:$B$16,2,0)*VLOOKUP($D249,solar_!$E$2:$AC$13,MID(K$1,2,LEN(K$1)-1)+2,0)</f>
        <v>7.5350126942444354E-4</v>
      </c>
      <c r="L249" s="68">
        <f>VLOOKUP($A249,solar_!$A$2:$B$16,2,0)*VLOOKUP($D249,solar_!$E$2:$AC$13,MID(L$1,2,LEN(L$1)-1)+2,0)</f>
        <v>6.8308974683088924E-3</v>
      </c>
      <c r="M249" s="68">
        <f>VLOOKUP($A249,solar_!$A$2:$B$16,2,0)*VLOOKUP($D249,solar_!$E$2:$AC$13,MID(M$1,2,LEN(M$1)-1)+2,0)</f>
        <v>5.4820626708858407E-2</v>
      </c>
      <c r="N249" s="68">
        <f>VLOOKUP($A249,solar_!$A$2:$B$16,2,0)*VLOOKUP($D249,solar_!$E$2:$AC$13,MID(N$1,2,LEN(N$1)-1)+2,0)</f>
        <v>0.20039532425181097</v>
      </c>
      <c r="O249" s="68">
        <f>VLOOKUP($A249,solar_!$A$2:$B$16,2,0)*VLOOKUP($D249,solar_!$E$2:$AC$13,MID(O$1,2,LEN(O$1)-1)+2,0)</f>
        <v>0.29456219577483223</v>
      </c>
      <c r="P249" s="68">
        <f>VLOOKUP($A249,solar_!$A$2:$B$16,2,0)*VLOOKUP($D249,solar_!$E$2:$AC$13,MID(P$1,2,LEN(P$1)-1)+2,0)</f>
        <v>0.33569467949706144</v>
      </c>
      <c r="Q249" s="68">
        <f>VLOOKUP($A249,solar_!$A$2:$B$16,2,0)*VLOOKUP($D249,solar_!$E$2:$AC$13,MID(Q$1,2,LEN(Q$1)-1)+2,0)</f>
        <v>0.35336587971231398</v>
      </c>
      <c r="R249" s="68">
        <f>VLOOKUP($A249,solar_!$A$2:$B$16,2,0)*VLOOKUP($D249,solar_!$E$2:$AC$13,MID(R$1,2,LEN(R$1)-1)+2,0)</f>
        <v>0.35726380228688009</v>
      </c>
      <c r="S249" s="68">
        <f>VLOOKUP($A249,solar_!$A$2:$B$16,2,0)*VLOOKUP($D249,solar_!$E$2:$AC$13,MID(S$1,2,LEN(S$1)-1)+2,0)</f>
        <v>0.34045228995466603</v>
      </c>
      <c r="T249" s="68">
        <f>VLOOKUP($A249,solar_!$A$2:$B$16,2,0)*VLOOKUP($D249,solar_!$E$2:$AC$13,MID(T$1,2,LEN(T$1)-1)+2,0)</f>
        <v>0.2925404132437987</v>
      </c>
      <c r="U249" s="68">
        <f>VLOOKUP($A249,solar_!$A$2:$B$16,2,0)*VLOOKUP($D249,solar_!$E$2:$AC$13,MID(U$1,2,LEN(U$1)-1)+2,0)</f>
        <v>0.15061962090771783</v>
      </c>
      <c r="V249" s="68">
        <f>VLOOKUP($A249,solar_!$A$2:$B$16,2,0)*VLOOKUP($D249,solar_!$E$2:$AC$13,MID(V$1,2,LEN(V$1)-1)+2,0)</f>
        <v>2.3500077369556234E-2</v>
      </c>
      <c r="W249" s="68">
        <f>VLOOKUP($A249,solar_!$A$2:$B$16,2,0)*VLOOKUP($D249,solar_!$E$2:$AC$13,MID(W$1,2,LEN(W$1)-1)+2,0)</f>
        <v>1.0923186562557831E-4</v>
      </c>
      <c r="X249" s="68">
        <f>VLOOKUP($A249,solar_!$A$2:$B$16,2,0)*VLOOKUP($D249,solar_!$E$2:$AC$13,MID(X$1,2,LEN(X$1)-1)+2,0)</f>
        <v>2.2508384431937341E-6</v>
      </c>
      <c r="Y249" s="68">
        <f>VLOOKUP($A249,solar_!$A$2:$B$16,2,0)*VLOOKUP($D249,solar_!$E$2:$AC$13,MID(Y$1,2,LEN(Y$1)-1)+2,0)</f>
        <v>0</v>
      </c>
      <c r="Z249" s="68">
        <f>VLOOKUP($A249,solar_!$A$2:$B$16,2,0)*VLOOKUP($D249,solar_!$E$2:$AC$13,MID(Z$1,2,LEN(Z$1)-1)+2,0)</f>
        <v>0</v>
      </c>
      <c r="AA249" s="68">
        <f>VLOOKUP($A249,solar_!$A$2:$B$16,2,0)*VLOOKUP($D249,solar_!$E$2:$AC$13,MID(AA$1,2,LEN(AA$1)-1)+2,0)</f>
        <v>0</v>
      </c>
      <c r="AB249" s="68">
        <f>VLOOKUP($A249,solar_!$A$2:$B$16,2,0)*VLOOKUP($D249,solar_!$E$2:$AC$13,MID(AB$1,2,LEN(AB$1)-1)+2,0)</f>
        <v>0</v>
      </c>
      <c r="AC249" s="5">
        <f t="shared" si="43"/>
        <v>0.10045573068358725</v>
      </c>
      <c r="AD249" s="98"/>
    </row>
    <row r="250" spans="1:30">
      <c r="A250" s="5" t="s">
        <v>6</v>
      </c>
      <c r="B250" s="5" t="s">
        <v>20</v>
      </c>
      <c r="C250" s="5" t="str">
        <f t="shared" si="41"/>
        <v>g1</v>
      </c>
      <c r="D250" s="69">
        <f>VLOOKUP(C250,days!A$2:F$13,5,0)</f>
        <v>1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  <c r="V250" s="9">
        <v>0</v>
      </c>
      <c r="W250" s="9">
        <v>0</v>
      </c>
      <c r="X250" s="9">
        <v>0</v>
      </c>
      <c r="Y250" s="9">
        <v>0</v>
      </c>
      <c r="Z250" s="9">
        <v>0</v>
      </c>
      <c r="AA250" s="9">
        <v>0</v>
      </c>
      <c r="AB250" s="9">
        <v>0</v>
      </c>
      <c r="AC250" s="5">
        <f t="shared" si="43"/>
        <v>0</v>
      </c>
      <c r="AD250" s="98"/>
    </row>
    <row r="251" spans="1:30">
      <c r="A251" s="5" t="s">
        <v>6</v>
      </c>
      <c r="B251" s="5" t="s">
        <v>21</v>
      </c>
      <c r="C251" s="5" t="str">
        <f t="shared" ref="C251:C314" si="56">C131</f>
        <v>g1</v>
      </c>
      <c r="D251" s="69">
        <f>VLOOKUP(C251,days!A$2:F$13,5,0)</f>
        <v>1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5">
        <f t="shared" si="43"/>
        <v>0</v>
      </c>
      <c r="AD251" s="98"/>
    </row>
    <row r="252" spans="1:30">
      <c r="A252" s="5" t="s">
        <v>6</v>
      </c>
      <c r="B252" s="5" t="s">
        <v>12</v>
      </c>
      <c r="C252" s="5" t="str">
        <f t="shared" si="56"/>
        <v>g2</v>
      </c>
      <c r="D252" s="69">
        <f>VLOOKUP(C252,days!A$2:F$13,5,0)</f>
        <v>1</v>
      </c>
      <c r="E252" s="53">
        <v>0.8</v>
      </c>
      <c r="F252" s="53">
        <v>0.8</v>
      </c>
      <c r="G252" s="53">
        <v>0.8</v>
      </c>
      <c r="H252" s="53">
        <v>0.8</v>
      </c>
      <c r="I252" s="53">
        <v>0.8</v>
      </c>
      <c r="J252" s="53">
        <v>0.8</v>
      </c>
      <c r="K252" s="53">
        <v>0.8</v>
      </c>
      <c r="L252" s="53">
        <v>0.8</v>
      </c>
      <c r="M252" s="53">
        <v>0.8</v>
      </c>
      <c r="N252" s="53">
        <v>0.8</v>
      </c>
      <c r="O252" s="53">
        <v>0.8</v>
      </c>
      <c r="P252" s="53">
        <v>0.8</v>
      </c>
      <c r="Q252" s="53">
        <v>0.8</v>
      </c>
      <c r="R252" s="53">
        <v>0.8</v>
      </c>
      <c r="S252" s="53">
        <v>0.8</v>
      </c>
      <c r="T252" s="53">
        <v>0.8</v>
      </c>
      <c r="U252" s="53">
        <v>0.8</v>
      </c>
      <c r="V252" s="53">
        <v>0.8</v>
      </c>
      <c r="W252" s="53">
        <v>0.8</v>
      </c>
      <c r="X252" s="53">
        <v>0.8</v>
      </c>
      <c r="Y252" s="53">
        <v>0.8</v>
      </c>
      <c r="Z252" s="53">
        <v>0.8</v>
      </c>
      <c r="AA252" s="53">
        <v>0.8</v>
      </c>
      <c r="AB252" s="53">
        <v>0.8</v>
      </c>
      <c r="AC252" s="5">
        <f t="shared" si="43"/>
        <v>0.80000000000000027</v>
      </c>
      <c r="AD252" s="98"/>
    </row>
    <row r="253" spans="1:30">
      <c r="A253" s="5" t="s">
        <v>6</v>
      </c>
      <c r="B253" s="5" t="s">
        <v>13</v>
      </c>
      <c r="C253" s="5" t="str">
        <f t="shared" si="56"/>
        <v>g2</v>
      </c>
      <c r="D253" s="69">
        <f>VLOOKUP(C253,days!A$2:F$13,5,0)</f>
        <v>1</v>
      </c>
      <c r="E253" s="53">
        <v>0.85</v>
      </c>
      <c r="F253" s="53">
        <v>0.85</v>
      </c>
      <c r="G253" s="53">
        <v>0.85</v>
      </c>
      <c r="H253" s="53">
        <v>0.85</v>
      </c>
      <c r="I253" s="53">
        <v>0.85</v>
      </c>
      <c r="J253" s="53">
        <v>0.85</v>
      </c>
      <c r="K253" s="53">
        <v>0.85</v>
      </c>
      <c r="L253" s="53">
        <v>0.85</v>
      </c>
      <c r="M253" s="53">
        <v>0.85</v>
      </c>
      <c r="N253" s="53">
        <v>0.85</v>
      </c>
      <c r="O253" s="53">
        <v>0.85</v>
      </c>
      <c r="P253" s="53">
        <v>0.85</v>
      </c>
      <c r="Q253" s="53">
        <v>0.85</v>
      </c>
      <c r="R253" s="53">
        <v>0.85</v>
      </c>
      <c r="S253" s="53">
        <v>0.85</v>
      </c>
      <c r="T253" s="53">
        <v>0.85</v>
      </c>
      <c r="U253" s="53">
        <v>0.85</v>
      </c>
      <c r="V253" s="53">
        <v>0.85</v>
      </c>
      <c r="W253" s="53">
        <v>0.85</v>
      </c>
      <c r="X253" s="53">
        <v>0.85</v>
      </c>
      <c r="Y253" s="53">
        <v>0.85</v>
      </c>
      <c r="Z253" s="53">
        <v>0.85</v>
      </c>
      <c r="AA253" s="53">
        <v>0.85</v>
      </c>
      <c r="AB253" s="53">
        <v>0.85</v>
      </c>
      <c r="AC253" s="5">
        <f t="shared" si="43"/>
        <v>0.85000000000000009</v>
      </c>
      <c r="AD253" s="98"/>
    </row>
    <row r="254" spans="1:30">
      <c r="A254" s="5" t="s">
        <v>6</v>
      </c>
      <c r="B254" s="5" t="s">
        <v>14</v>
      </c>
      <c r="C254" s="5" t="str">
        <f t="shared" si="56"/>
        <v>g2</v>
      </c>
      <c r="D254" s="69">
        <f>VLOOKUP(C254,days!A$2:F$13,5,0)</f>
        <v>1</v>
      </c>
      <c r="E254" s="53">
        <v>0.83</v>
      </c>
      <c r="F254" s="53">
        <v>0.83</v>
      </c>
      <c r="G254" s="53">
        <v>0.83</v>
      </c>
      <c r="H254" s="53">
        <v>0.83</v>
      </c>
      <c r="I254" s="53">
        <v>0.83</v>
      </c>
      <c r="J254" s="53">
        <v>0.83</v>
      </c>
      <c r="K254" s="53">
        <v>0.83</v>
      </c>
      <c r="L254" s="53">
        <v>0.83</v>
      </c>
      <c r="M254" s="53">
        <v>0.83</v>
      </c>
      <c r="N254" s="53">
        <v>0.83</v>
      </c>
      <c r="O254" s="53">
        <v>0.83</v>
      </c>
      <c r="P254" s="53">
        <v>0.83</v>
      </c>
      <c r="Q254" s="53">
        <v>0.83</v>
      </c>
      <c r="R254" s="53">
        <v>0.83</v>
      </c>
      <c r="S254" s="53">
        <v>0.83</v>
      </c>
      <c r="T254" s="53">
        <v>0.83</v>
      </c>
      <c r="U254" s="53">
        <v>0.83</v>
      </c>
      <c r="V254" s="53">
        <v>0.83</v>
      </c>
      <c r="W254" s="53">
        <v>0.83</v>
      </c>
      <c r="X254" s="53">
        <v>0.83</v>
      </c>
      <c r="Y254" s="53">
        <v>0.83</v>
      </c>
      <c r="Z254" s="53">
        <v>0.83</v>
      </c>
      <c r="AA254" s="53">
        <v>0.83</v>
      </c>
      <c r="AB254" s="53">
        <v>0.83</v>
      </c>
      <c r="AC254" s="5">
        <f t="shared" si="43"/>
        <v>0.82999999999999963</v>
      </c>
      <c r="AD254" s="98"/>
    </row>
    <row r="255" spans="1:30">
      <c r="A255" s="5" t="s">
        <v>6</v>
      </c>
      <c r="B255" s="5" t="s">
        <v>15</v>
      </c>
      <c r="C255" s="5" t="str">
        <f t="shared" si="56"/>
        <v>g2</v>
      </c>
      <c r="D255" s="69">
        <f>VLOOKUP(C255,days!A$2:F$13,5,0)</f>
        <v>1</v>
      </c>
      <c r="E255" s="53">
        <v>0.9</v>
      </c>
      <c r="F255" s="53">
        <v>0.9</v>
      </c>
      <c r="G255" s="53">
        <v>0.9</v>
      </c>
      <c r="H255" s="53">
        <v>0.9</v>
      </c>
      <c r="I255" s="53">
        <v>0.9</v>
      </c>
      <c r="J255" s="53">
        <v>0.9</v>
      </c>
      <c r="K255" s="53">
        <v>0.9</v>
      </c>
      <c r="L255" s="53">
        <v>0.9</v>
      </c>
      <c r="M255" s="53">
        <v>0.9</v>
      </c>
      <c r="N255" s="53">
        <v>0.9</v>
      </c>
      <c r="O255" s="53">
        <v>0.9</v>
      </c>
      <c r="P255" s="53">
        <v>0.9</v>
      </c>
      <c r="Q255" s="53">
        <v>0.9</v>
      </c>
      <c r="R255" s="53">
        <v>0.9</v>
      </c>
      <c r="S255" s="53">
        <v>0.9</v>
      </c>
      <c r="T255" s="53">
        <v>0.9</v>
      </c>
      <c r="U255" s="53">
        <v>0.9</v>
      </c>
      <c r="V255" s="53">
        <v>0.9</v>
      </c>
      <c r="W255" s="53">
        <v>0.9</v>
      </c>
      <c r="X255" s="53">
        <v>0.9</v>
      </c>
      <c r="Y255" s="53">
        <v>0.9</v>
      </c>
      <c r="Z255" s="53">
        <v>0.9</v>
      </c>
      <c r="AA255" s="53">
        <v>0.9</v>
      </c>
      <c r="AB255" s="53">
        <v>0.9</v>
      </c>
      <c r="AC255" s="5">
        <f t="shared" si="43"/>
        <v>0.8999999999999998</v>
      </c>
      <c r="AD255" s="98"/>
    </row>
    <row r="256" spans="1:30">
      <c r="A256" s="5" t="s">
        <v>6</v>
      </c>
      <c r="B256" s="5" t="s">
        <v>16</v>
      </c>
      <c r="C256" s="5" t="str">
        <f t="shared" si="56"/>
        <v>g2</v>
      </c>
      <c r="D256" s="69">
        <f>VLOOKUP(C256,days!A$2:F$13,5,0)</f>
        <v>1</v>
      </c>
      <c r="E256" s="43">
        <f>VLOOKUP($A256,hydro_!$A$2:$B$16,2,0)*VLOOKUP($D256,hydro_!F$2:H$13,2,0)</f>
        <v>0.3</v>
      </c>
      <c r="F256" s="43">
        <f t="shared" ref="F256:AB256" si="57">E256</f>
        <v>0.3</v>
      </c>
      <c r="G256" s="43">
        <f t="shared" si="57"/>
        <v>0.3</v>
      </c>
      <c r="H256" s="43">
        <f t="shared" si="57"/>
        <v>0.3</v>
      </c>
      <c r="I256" s="43">
        <f t="shared" si="57"/>
        <v>0.3</v>
      </c>
      <c r="J256" s="43">
        <f t="shared" si="57"/>
        <v>0.3</v>
      </c>
      <c r="K256" s="43">
        <f t="shared" si="57"/>
        <v>0.3</v>
      </c>
      <c r="L256" s="43">
        <f t="shared" si="57"/>
        <v>0.3</v>
      </c>
      <c r="M256" s="43">
        <f t="shared" si="57"/>
        <v>0.3</v>
      </c>
      <c r="N256" s="43">
        <f t="shared" si="57"/>
        <v>0.3</v>
      </c>
      <c r="O256" s="43">
        <f t="shared" si="57"/>
        <v>0.3</v>
      </c>
      <c r="P256" s="43">
        <f t="shared" si="57"/>
        <v>0.3</v>
      </c>
      <c r="Q256" s="43">
        <f t="shared" si="57"/>
        <v>0.3</v>
      </c>
      <c r="R256" s="43">
        <f t="shared" si="57"/>
        <v>0.3</v>
      </c>
      <c r="S256" s="43">
        <f t="shared" si="57"/>
        <v>0.3</v>
      </c>
      <c r="T256" s="43">
        <f t="shared" si="57"/>
        <v>0.3</v>
      </c>
      <c r="U256" s="43">
        <f t="shared" si="57"/>
        <v>0.3</v>
      </c>
      <c r="V256" s="43">
        <f t="shared" si="57"/>
        <v>0.3</v>
      </c>
      <c r="W256" s="43">
        <f t="shared" si="57"/>
        <v>0.3</v>
      </c>
      <c r="X256" s="43">
        <f t="shared" si="57"/>
        <v>0.3</v>
      </c>
      <c r="Y256" s="43">
        <f t="shared" si="57"/>
        <v>0.3</v>
      </c>
      <c r="Z256" s="43">
        <f t="shared" si="57"/>
        <v>0.3</v>
      </c>
      <c r="AA256" s="43">
        <f t="shared" si="57"/>
        <v>0.3</v>
      </c>
      <c r="AB256" s="43">
        <f t="shared" si="57"/>
        <v>0.3</v>
      </c>
      <c r="AC256" s="5">
        <f t="shared" si="43"/>
        <v>0.29999999999999988</v>
      </c>
      <c r="AD256" s="98"/>
    </row>
    <row r="257" spans="1:30">
      <c r="A257" s="5" t="s">
        <v>6</v>
      </c>
      <c r="B257" s="5" t="s">
        <v>17</v>
      </c>
      <c r="C257" s="5" t="str">
        <f t="shared" si="56"/>
        <v>g2</v>
      </c>
      <c r="D257" s="69">
        <f>VLOOKUP(C257,days!A$2:F$13,5,0)</f>
        <v>1</v>
      </c>
      <c r="E257" s="43">
        <f>VLOOKUP($A256,hydro_!$A$2:$C$16,3,0)*VLOOKUP($D256,hydro_!F$2:H$13,3,0)</f>
        <v>0.3</v>
      </c>
      <c r="F257" s="43">
        <f t="shared" ref="F257:AB257" si="58">E257</f>
        <v>0.3</v>
      </c>
      <c r="G257" s="43">
        <f t="shared" si="58"/>
        <v>0.3</v>
      </c>
      <c r="H257" s="43">
        <f t="shared" si="58"/>
        <v>0.3</v>
      </c>
      <c r="I257" s="43">
        <f t="shared" si="58"/>
        <v>0.3</v>
      </c>
      <c r="J257" s="43">
        <f t="shared" si="58"/>
        <v>0.3</v>
      </c>
      <c r="K257" s="43">
        <f t="shared" si="58"/>
        <v>0.3</v>
      </c>
      <c r="L257" s="43">
        <f t="shared" si="58"/>
        <v>0.3</v>
      </c>
      <c r="M257" s="43">
        <f t="shared" si="58"/>
        <v>0.3</v>
      </c>
      <c r="N257" s="43">
        <f t="shared" si="58"/>
        <v>0.3</v>
      </c>
      <c r="O257" s="43">
        <f t="shared" si="58"/>
        <v>0.3</v>
      </c>
      <c r="P257" s="43">
        <f t="shared" si="58"/>
        <v>0.3</v>
      </c>
      <c r="Q257" s="43">
        <f t="shared" si="58"/>
        <v>0.3</v>
      </c>
      <c r="R257" s="43">
        <f t="shared" si="58"/>
        <v>0.3</v>
      </c>
      <c r="S257" s="43">
        <f t="shared" si="58"/>
        <v>0.3</v>
      </c>
      <c r="T257" s="43">
        <f t="shared" si="58"/>
        <v>0.3</v>
      </c>
      <c r="U257" s="43">
        <f t="shared" si="58"/>
        <v>0.3</v>
      </c>
      <c r="V257" s="43">
        <f t="shared" si="58"/>
        <v>0.3</v>
      </c>
      <c r="W257" s="43">
        <f t="shared" si="58"/>
        <v>0.3</v>
      </c>
      <c r="X257" s="43">
        <f t="shared" si="58"/>
        <v>0.3</v>
      </c>
      <c r="Y257" s="43">
        <f t="shared" si="58"/>
        <v>0.3</v>
      </c>
      <c r="Z257" s="43">
        <f t="shared" si="58"/>
        <v>0.3</v>
      </c>
      <c r="AA257" s="43">
        <f t="shared" si="58"/>
        <v>0.3</v>
      </c>
      <c r="AB257" s="43">
        <f t="shared" si="58"/>
        <v>0.3</v>
      </c>
      <c r="AC257" s="5">
        <f t="shared" si="43"/>
        <v>0.29999999999999988</v>
      </c>
      <c r="AD257" s="98"/>
    </row>
    <row r="258" spans="1:30">
      <c r="A258" s="5" t="s">
        <v>6</v>
      </c>
      <c r="B258" s="5" t="s">
        <v>18</v>
      </c>
      <c r="C258" s="5" t="str">
        <f t="shared" si="56"/>
        <v>g2</v>
      </c>
      <c r="D258" s="69">
        <f>VLOOKUP(C258,days!A$2:F$13,5,0)</f>
        <v>1</v>
      </c>
      <c r="E258" s="67">
        <f>VLOOKUP($A258,wind_!$A$2:$B$16,2,0)*VLOOKUP($D258,wind_!$E$2:$AC$13,MID(E$1,2,LEN(E$1)-1)+2,0)</f>
        <v>0.29295809775367171</v>
      </c>
      <c r="F258" s="67">
        <f>VLOOKUP($A258,wind_!$A$2:$B$16,2,0)*VLOOKUP($D258,wind_!$E$2:$AC$13,MID(F$1,2,LEN(F$1)-1)+2,0)</f>
        <v>0.28803604447599063</v>
      </c>
      <c r="G258" s="67">
        <f>VLOOKUP($A258,wind_!$A$2:$B$16,2,0)*VLOOKUP($D258,wind_!$E$2:$AC$13,MID(G$1,2,LEN(G$1)-1)+2,0)</f>
        <v>0.28034678869154356</v>
      </c>
      <c r="H258" s="67">
        <f>VLOOKUP($A258,wind_!$A$2:$B$16,2,0)*VLOOKUP($D258,wind_!$E$2:$AC$13,MID(H$1,2,LEN(H$1)-1)+2,0)</f>
        <v>0.27539046041919024</v>
      </c>
      <c r="I258" s="67">
        <f>VLOOKUP($A258,wind_!$A$2:$B$16,2,0)*VLOOKUP($D258,wind_!$E$2:$AC$13,MID(I$1,2,LEN(I$1)-1)+2,0)</f>
        <v>0.26918253560462435</v>
      </c>
      <c r="J258" s="67">
        <f>VLOOKUP($A258,wind_!$A$2:$B$16,2,0)*VLOOKUP($D258,wind_!$E$2:$AC$13,MID(J$1,2,LEN(J$1)-1)+2,0)</f>
        <v>0.26763531412649394</v>
      </c>
      <c r="K258" s="67">
        <f>VLOOKUP($A258,wind_!$A$2:$B$16,2,0)*VLOOKUP($D258,wind_!$E$2:$AC$13,MID(K$1,2,LEN(K$1)-1)+2,0)</f>
        <v>0.26818309266716078</v>
      </c>
      <c r="L258" s="67">
        <f>VLOOKUP($A258,wind_!$A$2:$B$16,2,0)*VLOOKUP($D258,wind_!$E$2:$AC$13,MID(L$1,2,LEN(L$1)-1)+2,0)</f>
        <v>0.27026636114318431</v>
      </c>
      <c r="M258" s="67">
        <f>VLOOKUP($A258,wind_!$A$2:$B$16,2,0)*VLOOKUP($D258,wind_!$E$2:$AC$13,MID(M$1,2,LEN(M$1)-1)+2,0)</f>
        <v>0.273293645988057</v>
      </c>
      <c r="N258" s="67">
        <f>VLOOKUP($A258,wind_!$A$2:$B$16,2,0)*VLOOKUP($D258,wind_!$E$2:$AC$13,MID(N$1,2,LEN(N$1)-1)+2,0)</f>
        <v>0.27348955281039644</v>
      </c>
      <c r="O258" s="67">
        <f>VLOOKUP($A258,wind_!$A$2:$B$16,2,0)*VLOOKUP($D258,wind_!$E$2:$AC$13,MID(O$1,2,LEN(O$1)-1)+2,0)</f>
        <v>0.26871884140549179</v>
      </c>
      <c r="P258" s="67">
        <f>VLOOKUP($A258,wind_!$A$2:$B$16,2,0)*VLOOKUP($D258,wind_!$E$2:$AC$13,MID(P$1,2,LEN(P$1)-1)+2,0)</f>
        <v>0.26290437066319589</v>
      </c>
      <c r="Q258" s="67">
        <f>VLOOKUP($A258,wind_!$A$2:$B$16,2,0)*VLOOKUP($D258,wind_!$E$2:$AC$13,MID(Q$1,2,LEN(Q$1)-1)+2,0)</f>
        <v>0.25881965625100445</v>
      </c>
      <c r="R258" s="67">
        <f>VLOOKUP($A258,wind_!$A$2:$B$16,2,0)*VLOOKUP($D258,wind_!$E$2:$AC$13,MID(R$1,2,LEN(R$1)-1)+2,0)</f>
        <v>0.25865104017859264</v>
      </c>
      <c r="S258" s="67">
        <f>VLOOKUP($A258,wind_!$A$2:$B$16,2,0)*VLOOKUP($D258,wind_!$E$2:$AC$13,MID(S$1,2,LEN(S$1)-1)+2,0)</f>
        <v>0.25816907758128443</v>
      </c>
      <c r="T258" s="67">
        <f>VLOOKUP($A258,wind_!$A$2:$B$16,2,0)*VLOOKUP($D258,wind_!$E$2:$AC$13,MID(T$1,2,LEN(T$1)-1)+2,0)</f>
        <v>0.25770212738193299</v>
      </c>
      <c r="U258" s="67">
        <f>VLOOKUP($A258,wind_!$A$2:$B$16,2,0)*VLOOKUP($D258,wind_!$E$2:$AC$13,MID(U$1,2,LEN(U$1)-1)+2,0)</f>
        <v>0.26152621264682024</v>
      </c>
      <c r="V258" s="67">
        <f>VLOOKUP($A258,wind_!$A$2:$B$16,2,0)*VLOOKUP($D258,wind_!$E$2:$AC$13,MID(V$1,2,LEN(V$1)-1)+2,0)</f>
        <v>0.27008820076478685</v>
      </c>
      <c r="W258" s="67">
        <f>VLOOKUP($A258,wind_!$A$2:$B$16,2,0)*VLOOKUP($D258,wind_!$E$2:$AC$13,MID(W$1,2,LEN(W$1)-1)+2,0)</f>
        <v>0.28382951588766564</v>
      </c>
      <c r="X258" s="67">
        <f>VLOOKUP($A258,wind_!$A$2:$B$16,2,0)*VLOOKUP($D258,wind_!$E$2:$AC$13,MID(X$1,2,LEN(X$1)-1)+2,0)</f>
        <v>0.29222800805570215</v>
      </c>
      <c r="Y258" s="67">
        <f>VLOOKUP($A258,wind_!$A$2:$B$16,2,0)*VLOOKUP($D258,wind_!$E$2:$AC$13,MID(Y$1,2,LEN(Y$1)-1)+2,0)</f>
        <v>0.29751950551090833</v>
      </c>
      <c r="Z258" s="67">
        <f>VLOOKUP($A258,wind_!$A$2:$B$16,2,0)*VLOOKUP($D258,wind_!$E$2:$AC$13,MID(Z$1,2,LEN(Z$1)-1)+2,0)</f>
        <v>0.29968419884737124</v>
      </c>
      <c r="AA258" s="67">
        <f>VLOOKUP($A258,wind_!$A$2:$B$16,2,0)*VLOOKUP($D258,wind_!$E$2:$AC$13,MID(AA$1,2,LEN(AA$1)-1)+2,0)</f>
        <v>0.30161741790872043</v>
      </c>
      <c r="AB258" s="67">
        <f>VLOOKUP($A258,wind_!$A$2:$B$16,2,0)*VLOOKUP($D258,wind_!$E$2:$AC$13,MID(AB$1,2,LEN(AB$1)-1)+2,0)</f>
        <v>0.29858344707866497</v>
      </c>
      <c r="AC258" s="5">
        <f t="shared" si="43"/>
        <v>0.27620097974343555</v>
      </c>
      <c r="AD258" s="98"/>
    </row>
    <row r="259" spans="1:30">
      <c r="A259" s="5" t="s">
        <v>6</v>
      </c>
      <c r="B259" s="5" t="s">
        <v>19</v>
      </c>
      <c r="C259" s="5" t="str">
        <f t="shared" si="56"/>
        <v>g2</v>
      </c>
      <c r="D259" s="69">
        <f>VLOOKUP(C259,days!A$2:F$13,5,0)</f>
        <v>1</v>
      </c>
      <c r="E259" s="68">
        <f>VLOOKUP($A259,solar_!$A$2:$B$16,2,0)*VLOOKUP($D259,solar_!$E$2:$AC$13,MID(E$1,2,LEN(E$1)-1)+2,0)</f>
        <v>0</v>
      </c>
      <c r="F259" s="68">
        <f>VLOOKUP($A259,solar_!$A$2:$B$16,2,0)*VLOOKUP($D259,solar_!$E$2:$AC$13,MID(F$1,2,LEN(F$1)-1)+2,0)</f>
        <v>0</v>
      </c>
      <c r="G259" s="68">
        <f>VLOOKUP($A259,solar_!$A$2:$B$16,2,0)*VLOOKUP($D259,solar_!$E$2:$AC$13,MID(G$1,2,LEN(G$1)-1)+2,0)</f>
        <v>0</v>
      </c>
      <c r="H259" s="68">
        <f>VLOOKUP($A259,solar_!$A$2:$B$16,2,0)*VLOOKUP($D259,solar_!$E$2:$AC$13,MID(H$1,2,LEN(H$1)-1)+2,0)</f>
        <v>0</v>
      </c>
      <c r="I259" s="68">
        <f>VLOOKUP($A259,solar_!$A$2:$B$16,2,0)*VLOOKUP($D259,solar_!$E$2:$AC$13,MID(I$1,2,LEN(I$1)-1)+2,0)</f>
        <v>0</v>
      </c>
      <c r="J259" s="68">
        <f>VLOOKUP($A259,solar_!$A$2:$B$16,2,0)*VLOOKUP($D259,solar_!$E$2:$AC$13,MID(J$1,2,LEN(J$1)-1)+2,0)</f>
        <v>2.6745256795596135E-5</v>
      </c>
      <c r="K259" s="68">
        <f>VLOOKUP($A259,solar_!$A$2:$B$16,2,0)*VLOOKUP($D259,solar_!$E$2:$AC$13,MID(K$1,2,LEN(K$1)-1)+2,0)</f>
        <v>7.5350126942444354E-4</v>
      </c>
      <c r="L259" s="68">
        <f>VLOOKUP($A259,solar_!$A$2:$B$16,2,0)*VLOOKUP($D259,solar_!$E$2:$AC$13,MID(L$1,2,LEN(L$1)-1)+2,0)</f>
        <v>6.8308974683088924E-3</v>
      </c>
      <c r="M259" s="68">
        <f>VLOOKUP($A259,solar_!$A$2:$B$16,2,0)*VLOOKUP($D259,solar_!$E$2:$AC$13,MID(M$1,2,LEN(M$1)-1)+2,0)</f>
        <v>5.4820626708858407E-2</v>
      </c>
      <c r="N259" s="68">
        <f>VLOOKUP($A259,solar_!$A$2:$B$16,2,0)*VLOOKUP($D259,solar_!$E$2:$AC$13,MID(N$1,2,LEN(N$1)-1)+2,0)</f>
        <v>0.20039532425181097</v>
      </c>
      <c r="O259" s="68">
        <f>VLOOKUP($A259,solar_!$A$2:$B$16,2,0)*VLOOKUP($D259,solar_!$E$2:$AC$13,MID(O$1,2,LEN(O$1)-1)+2,0)</f>
        <v>0.29456219577483223</v>
      </c>
      <c r="P259" s="68">
        <f>VLOOKUP($A259,solar_!$A$2:$B$16,2,0)*VLOOKUP($D259,solar_!$E$2:$AC$13,MID(P$1,2,LEN(P$1)-1)+2,0)</f>
        <v>0.33569467949706144</v>
      </c>
      <c r="Q259" s="68">
        <f>VLOOKUP($A259,solar_!$A$2:$B$16,2,0)*VLOOKUP($D259,solar_!$E$2:$AC$13,MID(Q$1,2,LEN(Q$1)-1)+2,0)</f>
        <v>0.35336587971231398</v>
      </c>
      <c r="R259" s="68">
        <f>VLOOKUP($A259,solar_!$A$2:$B$16,2,0)*VLOOKUP($D259,solar_!$E$2:$AC$13,MID(R$1,2,LEN(R$1)-1)+2,0)</f>
        <v>0.35726380228688009</v>
      </c>
      <c r="S259" s="68">
        <f>VLOOKUP($A259,solar_!$A$2:$B$16,2,0)*VLOOKUP($D259,solar_!$E$2:$AC$13,MID(S$1,2,LEN(S$1)-1)+2,0)</f>
        <v>0.34045228995466603</v>
      </c>
      <c r="T259" s="68">
        <f>VLOOKUP($A259,solar_!$A$2:$B$16,2,0)*VLOOKUP($D259,solar_!$E$2:$AC$13,MID(T$1,2,LEN(T$1)-1)+2,0)</f>
        <v>0.2925404132437987</v>
      </c>
      <c r="U259" s="68">
        <f>VLOOKUP($A259,solar_!$A$2:$B$16,2,0)*VLOOKUP($D259,solar_!$E$2:$AC$13,MID(U$1,2,LEN(U$1)-1)+2,0)</f>
        <v>0.15061962090771783</v>
      </c>
      <c r="V259" s="68">
        <f>VLOOKUP($A259,solar_!$A$2:$B$16,2,0)*VLOOKUP($D259,solar_!$E$2:$AC$13,MID(V$1,2,LEN(V$1)-1)+2,0)</f>
        <v>2.3500077369556234E-2</v>
      </c>
      <c r="W259" s="68">
        <f>VLOOKUP($A259,solar_!$A$2:$B$16,2,0)*VLOOKUP($D259,solar_!$E$2:$AC$13,MID(W$1,2,LEN(W$1)-1)+2,0)</f>
        <v>1.0923186562557831E-4</v>
      </c>
      <c r="X259" s="68">
        <f>VLOOKUP($A259,solar_!$A$2:$B$16,2,0)*VLOOKUP($D259,solar_!$E$2:$AC$13,MID(X$1,2,LEN(X$1)-1)+2,0)</f>
        <v>2.2508384431937341E-6</v>
      </c>
      <c r="Y259" s="68">
        <f>VLOOKUP($A259,solar_!$A$2:$B$16,2,0)*VLOOKUP($D259,solar_!$E$2:$AC$13,MID(Y$1,2,LEN(Y$1)-1)+2,0)</f>
        <v>0</v>
      </c>
      <c r="Z259" s="68">
        <f>VLOOKUP($A259,solar_!$A$2:$B$16,2,0)*VLOOKUP($D259,solar_!$E$2:$AC$13,MID(Z$1,2,LEN(Z$1)-1)+2,0)</f>
        <v>0</v>
      </c>
      <c r="AA259" s="68">
        <f>VLOOKUP($A259,solar_!$A$2:$B$16,2,0)*VLOOKUP($D259,solar_!$E$2:$AC$13,MID(AA$1,2,LEN(AA$1)-1)+2,0)</f>
        <v>0</v>
      </c>
      <c r="AB259" s="68">
        <f>VLOOKUP($A259,solar_!$A$2:$B$16,2,0)*VLOOKUP($D259,solar_!$E$2:$AC$13,MID(AB$1,2,LEN(AB$1)-1)+2,0)</f>
        <v>0</v>
      </c>
      <c r="AC259" s="5">
        <f t="shared" ref="AC259:AC322" si="59">AVERAGE(E259:AB259)</f>
        <v>0.10045573068358725</v>
      </c>
      <c r="AD259" s="98"/>
    </row>
    <row r="260" spans="1:30">
      <c r="A260" s="5" t="s">
        <v>6</v>
      </c>
      <c r="B260" s="5" t="s">
        <v>20</v>
      </c>
      <c r="C260" s="5" t="str">
        <f t="shared" si="56"/>
        <v>g2</v>
      </c>
      <c r="D260" s="69">
        <f>VLOOKUP(C260,days!A$2:F$13,5,0)</f>
        <v>1</v>
      </c>
      <c r="E260" s="9">
        <v>0</v>
      </c>
      <c r="F260" s="9">
        <v>0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  <c r="V260" s="9">
        <v>0</v>
      </c>
      <c r="W260" s="9">
        <v>0</v>
      </c>
      <c r="X260" s="9">
        <v>0</v>
      </c>
      <c r="Y260" s="9">
        <v>0</v>
      </c>
      <c r="Z260" s="9">
        <v>0</v>
      </c>
      <c r="AA260" s="9">
        <v>0</v>
      </c>
      <c r="AB260" s="9">
        <v>0</v>
      </c>
      <c r="AC260" s="5">
        <f t="shared" si="59"/>
        <v>0</v>
      </c>
      <c r="AD260" s="98"/>
    </row>
    <row r="261" spans="1:30">
      <c r="A261" s="5" t="s">
        <v>6</v>
      </c>
      <c r="B261" s="5" t="s">
        <v>21</v>
      </c>
      <c r="C261" s="5" t="str">
        <f t="shared" si="56"/>
        <v>g2</v>
      </c>
      <c r="D261" s="69">
        <f>VLOOKUP(C261,days!A$2:F$13,5,0)</f>
        <v>1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5">
        <f t="shared" si="59"/>
        <v>0</v>
      </c>
      <c r="AD261" s="98"/>
    </row>
    <row r="262" spans="1:30">
      <c r="A262" s="5" t="s">
        <v>6</v>
      </c>
      <c r="B262" s="5" t="s">
        <v>12</v>
      </c>
      <c r="C262" s="5" t="str">
        <f t="shared" si="56"/>
        <v>g3</v>
      </c>
      <c r="D262" s="69">
        <f>VLOOKUP(C262,days!A$2:F$13,5,0)</f>
        <v>2</v>
      </c>
      <c r="E262" s="53">
        <v>0.8</v>
      </c>
      <c r="F262" s="53">
        <v>0.8</v>
      </c>
      <c r="G262" s="53">
        <v>0.8</v>
      </c>
      <c r="H262" s="53">
        <v>0.8</v>
      </c>
      <c r="I262" s="53">
        <v>0.8</v>
      </c>
      <c r="J262" s="53">
        <v>0.8</v>
      </c>
      <c r="K262" s="53">
        <v>0.8</v>
      </c>
      <c r="L262" s="53">
        <v>0.8</v>
      </c>
      <c r="M262" s="53">
        <v>0.8</v>
      </c>
      <c r="N262" s="53">
        <v>0.8</v>
      </c>
      <c r="O262" s="53">
        <v>0.8</v>
      </c>
      <c r="P262" s="53">
        <v>0.8</v>
      </c>
      <c r="Q262" s="53">
        <v>0.8</v>
      </c>
      <c r="R262" s="53">
        <v>0.8</v>
      </c>
      <c r="S262" s="53">
        <v>0.8</v>
      </c>
      <c r="T262" s="53">
        <v>0.8</v>
      </c>
      <c r="U262" s="53">
        <v>0.8</v>
      </c>
      <c r="V262" s="53">
        <v>0.8</v>
      </c>
      <c r="W262" s="53">
        <v>0.8</v>
      </c>
      <c r="X262" s="53">
        <v>0.8</v>
      </c>
      <c r="Y262" s="53">
        <v>0.8</v>
      </c>
      <c r="Z262" s="53">
        <v>0.8</v>
      </c>
      <c r="AA262" s="53">
        <v>0.8</v>
      </c>
      <c r="AB262" s="53">
        <v>0.8</v>
      </c>
      <c r="AC262" s="5">
        <f t="shared" si="59"/>
        <v>0.80000000000000027</v>
      </c>
      <c r="AD262" s="98"/>
    </row>
    <row r="263" spans="1:30">
      <c r="A263" s="5" t="s">
        <v>6</v>
      </c>
      <c r="B263" s="5" t="s">
        <v>13</v>
      </c>
      <c r="C263" s="5" t="str">
        <f t="shared" si="56"/>
        <v>g3</v>
      </c>
      <c r="D263" s="69">
        <f>VLOOKUP(C263,days!A$2:F$13,5,0)</f>
        <v>2</v>
      </c>
      <c r="E263" s="53">
        <v>0.85</v>
      </c>
      <c r="F263" s="53">
        <v>0.85</v>
      </c>
      <c r="G263" s="53">
        <v>0.85</v>
      </c>
      <c r="H263" s="53">
        <v>0.85</v>
      </c>
      <c r="I263" s="53">
        <v>0.85</v>
      </c>
      <c r="J263" s="53">
        <v>0.85</v>
      </c>
      <c r="K263" s="53">
        <v>0.85</v>
      </c>
      <c r="L263" s="53">
        <v>0.85</v>
      </c>
      <c r="M263" s="53">
        <v>0.85</v>
      </c>
      <c r="N263" s="53">
        <v>0.85</v>
      </c>
      <c r="O263" s="53">
        <v>0.85</v>
      </c>
      <c r="P263" s="53">
        <v>0.85</v>
      </c>
      <c r="Q263" s="53">
        <v>0.85</v>
      </c>
      <c r="R263" s="53">
        <v>0.85</v>
      </c>
      <c r="S263" s="53">
        <v>0.85</v>
      </c>
      <c r="T263" s="53">
        <v>0.85</v>
      </c>
      <c r="U263" s="53">
        <v>0.85</v>
      </c>
      <c r="V263" s="53">
        <v>0.85</v>
      </c>
      <c r="W263" s="53">
        <v>0.85</v>
      </c>
      <c r="X263" s="53">
        <v>0.85</v>
      </c>
      <c r="Y263" s="53">
        <v>0.85</v>
      </c>
      <c r="Z263" s="53">
        <v>0.85</v>
      </c>
      <c r="AA263" s="53">
        <v>0.85</v>
      </c>
      <c r="AB263" s="53">
        <v>0.85</v>
      </c>
      <c r="AC263" s="5">
        <f t="shared" si="59"/>
        <v>0.85000000000000009</v>
      </c>
      <c r="AD263" s="98"/>
    </row>
    <row r="264" spans="1:30">
      <c r="A264" s="5" t="s">
        <v>6</v>
      </c>
      <c r="B264" s="5" t="s">
        <v>14</v>
      </c>
      <c r="C264" s="5" t="str">
        <f t="shared" si="56"/>
        <v>g3</v>
      </c>
      <c r="D264" s="69">
        <f>VLOOKUP(C264,days!A$2:F$13,5,0)</f>
        <v>2</v>
      </c>
      <c r="E264" s="53">
        <v>0.83</v>
      </c>
      <c r="F264" s="53">
        <v>0.83</v>
      </c>
      <c r="G264" s="53">
        <v>0.83</v>
      </c>
      <c r="H264" s="53">
        <v>0.83</v>
      </c>
      <c r="I264" s="53">
        <v>0.83</v>
      </c>
      <c r="J264" s="53">
        <v>0.83</v>
      </c>
      <c r="K264" s="53">
        <v>0.83</v>
      </c>
      <c r="L264" s="53">
        <v>0.83</v>
      </c>
      <c r="M264" s="53">
        <v>0.83</v>
      </c>
      <c r="N264" s="53">
        <v>0.83</v>
      </c>
      <c r="O264" s="53">
        <v>0.83</v>
      </c>
      <c r="P264" s="53">
        <v>0.83</v>
      </c>
      <c r="Q264" s="53">
        <v>0.83</v>
      </c>
      <c r="R264" s="53">
        <v>0.83</v>
      </c>
      <c r="S264" s="53">
        <v>0.83</v>
      </c>
      <c r="T264" s="53">
        <v>0.83</v>
      </c>
      <c r="U264" s="53">
        <v>0.83</v>
      </c>
      <c r="V264" s="53">
        <v>0.83</v>
      </c>
      <c r="W264" s="53">
        <v>0.83</v>
      </c>
      <c r="X264" s="53">
        <v>0.83</v>
      </c>
      <c r="Y264" s="53">
        <v>0.83</v>
      </c>
      <c r="Z264" s="53">
        <v>0.83</v>
      </c>
      <c r="AA264" s="53">
        <v>0.83</v>
      </c>
      <c r="AB264" s="53">
        <v>0.83</v>
      </c>
      <c r="AC264" s="5">
        <f t="shared" si="59"/>
        <v>0.82999999999999963</v>
      </c>
      <c r="AD264" s="98"/>
    </row>
    <row r="265" spans="1:30">
      <c r="A265" s="5" t="s">
        <v>6</v>
      </c>
      <c r="B265" s="5" t="s">
        <v>15</v>
      </c>
      <c r="C265" s="5" t="str">
        <f t="shared" si="56"/>
        <v>g3</v>
      </c>
      <c r="D265" s="69">
        <f>VLOOKUP(C265,days!A$2:F$13,5,0)</f>
        <v>2</v>
      </c>
      <c r="E265" s="53">
        <v>0.9</v>
      </c>
      <c r="F265" s="53">
        <v>0.9</v>
      </c>
      <c r="G265" s="53">
        <v>0.9</v>
      </c>
      <c r="H265" s="53">
        <v>0.9</v>
      </c>
      <c r="I265" s="53">
        <v>0.9</v>
      </c>
      <c r="J265" s="53">
        <v>0.9</v>
      </c>
      <c r="K265" s="53">
        <v>0.9</v>
      </c>
      <c r="L265" s="53">
        <v>0.9</v>
      </c>
      <c r="M265" s="53">
        <v>0.9</v>
      </c>
      <c r="N265" s="53">
        <v>0.9</v>
      </c>
      <c r="O265" s="53">
        <v>0.9</v>
      </c>
      <c r="P265" s="53">
        <v>0.9</v>
      </c>
      <c r="Q265" s="53">
        <v>0.9</v>
      </c>
      <c r="R265" s="53">
        <v>0.9</v>
      </c>
      <c r="S265" s="53">
        <v>0.9</v>
      </c>
      <c r="T265" s="53">
        <v>0.9</v>
      </c>
      <c r="U265" s="53">
        <v>0.9</v>
      </c>
      <c r="V265" s="53">
        <v>0.9</v>
      </c>
      <c r="W265" s="53">
        <v>0.9</v>
      </c>
      <c r="X265" s="53">
        <v>0.9</v>
      </c>
      <c r="Y265" s="53">
        <v>0.9</v>
      </c>
      <c r="Z265" s="53">
        <v>0.9</v>
      </c>
      <c r="AA265" s="53">
        <v>0.9</v>
      </c>
      <c r="AB265" s="53">
        <v>0.9</v>
      </c>
      <c r="AC265" s="5">
        <f t="shared" si="59"/>
        <v>0.8999999999999998</v>
      </c>
      <c r="AD265" s="98"/>
    </row>
    <row r="266" spans="1:30">
      <c r="A266" s="5" t="s">
        <v>6</v>
      </c>
      <c r="B266" s="5" t="s">
        <v>16</v>
      </c>
      <c r="C266" s="5" t="str">
        <f t="shared" si="56"/>
        <v>g3</v>
      </c>
      <c r="D266" s="69">
        <f>VLOOKUP(C266,days!A$2:F$13,5,0)</f>
        <v>2</v>
      </c>
      <c r="E266" s="43">
        <f>VLOOKUP($A266,hydro_!$A$2:$B$16,2,0)*VLOOKUP($D266,hydro_!F$2:H$13,2,0)</f>
        <v>0.32</v>
      </c>
      <c r="F266" s="43">
        <f t="shared" ref="F266:AB266" si="60">E266</f>
        <v>0.32</v>
      </c>
      <c r="G266" s="43">
        <f t="shared" si="60"/>
        <v>0.32</v>
      </c>
      <c r="H266" s="43">
        <f t="shared" si="60"/>
        <v>0.32</v>
      </c>
      <c r="I266" s="43">
        <f t="shared" si="60"/>
        <v>0.32</v>
      </c>
      <c r="J266" s="43">
        <f t="shared" si="60"/>
        <v>0.32</v>
      </c>
      <c r="K266" s="43">
        <f t="shared" si="60"/>
        <v>0.32</v>
      </c>
      <c r="L266" s="43">
        <f t="shared" si="60"/>
        <v>0.32</v>
      </c>
      <c r="M266" s="43">
        <f t="shared" si="60"/>
        <v>0.32</v>
      </c>
      <c r="N266" s="43">
        <f t="shared" si="60"/>
        <v>0.32</v>
      </c>
      <c r="O266" s="43">
        <f t="shared" si="60"/>
        <v>0.32</v>
      </c>
      <c r="P266" s="43">
        <f t="shared" si="60"/>
        <v>0.32</v>
      </c>
      <c r="Q266" s="43">
        <f t="shared" si="60"/>
        <v>0.32</v>
      </c>
      <c r="R266" s="43">
        <f t="shared" si="60"/>
        <v>0.32</v>
      </c>
      <c r="S266" s="43">
        <f t="shared" si="60"/>
        <v>0.32</v>
      </c>
      <c r="T266" s="43">
        <f t="shared" si="60"/>
        <v>0.32</v>
      </c>
      <c r="U266" s="43">
        <f t="shared" si="60"/>
        <v>0.32</v>
      </c>
      <c r="V266" s="43">
        <f t="shared" si="60"/>
        <v>0.32</v>
      </c>
      <c r="W266" s="43">
        <f t="shared" si="60"/>
        <v>0.32</v>
      </c>
      <c r="X266" s="43">
        <f t="shared" si="60"/>
        <v>0.32</v>
      </c>
      <c r="Y266" s="43">
        <f t="shared" si="60"/>
        <v>0.32</v>
      </c>
      <c r="Z266" s="43">
        <f t="shared" si="60"/>
        <v>0.32</v>
      </c>
      <c r="AA266" s="43">
        <f t="shared" si="60"/>
        <v>0.32</v>
      </c>
      <c r="AB266" s="43">
        <f t="shared" si="60"/>
        <v>0.32</v>
      </c>
      <c r="AC266" s="5">
        <f t="shared" si="59"/>
        <v>0.32000000000000012</v>
      </c>
      <c r="AD266" s="98"/>
    </row>
    <row r="267" spans="1:30">
      <c r="A267" s="5" t="s">
        <v>6</v>
      </c>
      <c r="B267" s="5" t="s">
        <v>17</v>
      </c>
      <c r="C267" s="5" t="str">
        <f t="shared" si="56"/>
        <v>g3</v>
      </c>
      <c r="D267" s="69">
        <f>VLOOKUP(C267,days!A$2:F$13,5,0)</f>
        <v>2</v>
      </c>
      <c r="E267" s="43">
        <f>VLOOKUP($A266,hydro_!$A$2:$C$16,3,0)*VLOOKUP($D266,hydro_!F$2:H$13,3,0)</f>
        <v>0.3</v>
      </c>
      <c r="F267" s="43">
        <f t="shared" ref="F267:AB267" si="61">E267</f>
        <v>0.3</v>
      </c>
      <c r="G267" s="43">
        <f t="shared" si="61"/>
        <v>0.3</v>
      </c>
      <c r="H267" s="43">
        <f t="shared" si="61"/>
        <v>0.3</v>
      </c>
      <c r="I267" s="43">
        <f t="shared" si="61"/>
        <v>0.3</v>
      </c>
      <c r="J267" s="43">
        <f t="shared" si="61"/>
        <v>0.3</v>
      </c>
      <c r="K267" s="43">
        <f t="shared" si="61"/>
        <v>0.3</v>
      </c>
      <c r="L267" s="43">
        <f t="shared" si="61"/>
        <v>0.3</v>
      </c>
      <c r="M267" s="43">
        <f t="shared" si="61"/>
        <v>0.3</v>
      </c>
      <c r="N267" s="43">
        <f t="shared" si="61"/>
        <v>0.3</v>
      </c>
      <c r="O267" s="43">
        <f t="shared" si="61"/>
        <v>0.3</v>
      </c>
      <c r="P267" s="43">
        <f t="shared" si="61"/>
        <v>0.3</v>
      </c>
      <c r="Q267" s="43">
        <f t="shared" si="61"/>
        <v>0.3</v>
      </c>
      <c r="R267" s="43">
        <f t="shared" si="61"/>
        <v>0.3</v>
      </c>
      <c r="S267" s="43">
        <f t="shared" si="61"/>
        <v>0.3</v>
      </c>
      <c r="T267" s="43">
        <f t="shared" si="61"/>
        <v>0.3</v>
      </c>
      <c r="U267" s="43">
        <f t="shared" si="61"/>
        <v>0.3</v>
      </c>
      <c r="V267" s="43">
        <f t="shared" si="61"/>
        <v>0.3</v>
      </c>
      <c r="W267" s="43">
        <f t="shared" si="61"/>
        <v>0.3</v>
      </c>
      <c r="X267" s="43">
        <f t="shared" si="61"/>
        <v>0.3</v>
      </c>
      <c r="Y267" s="43">
        <f t="shared" si="61"/>
        <v>0.3</v>
      </c>
      <c r="Z267" s="43">
        <f t="shared" si="61"/>
        <v>0.3</v>
      </c>
      <c r="AA267" s="43">
        <f t="shared" si="61"/>
        <v>0.3</v>
      </c>
      <c r="AB267" s="43">
        <f t="shared" si="61"/>
        <v>0.3</v>
      </c>
      <c r="AC267" s="5">
        <f t="shared" si="59"/>
        <v>0.29999999999999988</v>
      </c>
      <c r="AD267" s="98"/>
    </row>
    <row r="268" spans="1:30">
      <c r="A268" s="5" t="s">
        <v>6</v>
      </c>
      <c r="B268" s="5" t="s">
        <v>18</v>
      </c>
      <c r="C268" s="5" t="str">
        <f t="shared" si="56"/>
        <v>g3</v>
      </c>
      <c r="D268" s="69">
        <f>VLOOKUP(C268,days!A$2:F$13,5,0)</f>
        <v>2</v>
      </c>
      <c r="E268" s="67">
        <f>VLOOKUP($A268,wind_!$A$2:$B$16,2,0)*VLOOKUP($D268,wind_!$E$2:$AC$13,MID(E$1,2,LEN(E$1)-1)+2,0)</f>
        <v>0.29320448500688789</v>
      </c>
      <c r="F268" s="67">
        <f>VLOOKUP($A268,wind_!$A$2:$B$16,2,0)*VLOOKUP($D268,wind_!$E$2:$AC$13,MID(F$1,2,LEN(F$1)-1)+2,0)</f>
        <v>0.29179709755343158</v>
      </c>
      <c r="G268" s="67">
        <f>VLOOKUP($A268,wind_!$A$2:$B$16,2,0)*VLOOKUP($D268,wind_!$E$2:$AC$13,MID(G$1,2,LEN(G$1)-1)+2,0)</f>
        <v>0.29149446351780556</v>
      </c>
      <c r="H268" s="67">
        <f>VLOOKUP($A268,wind_!$A$2:$B$16,2,0)*VLOOKUP($D268,wind_!$E$2:$AC$13,MID(H$1,2,LEN(H$1)-1)+2,0)</f>
        <v>0.29252589479329888</v>
      </c>
      <c r="I268" s="67">
        <f>VLOOKUP($A268,wind_!$A$2:$B$16,2,0)*VLOOKUP($D268,wind_!$E$2:$AC$13,MID(I$1,2,LEN(I$1)-1)+2,0)</f>
        <v>0.29180758634803033</v>
      </c>
      <c r="J268" s="67">
        <f>VLOOKUP($A268,wind_!$A$2:$B$16,2,0)*VLOOKUP($D268,wind_!$E$2:$AC$13,MID(J$1,2,LEN(J$1)-1)+2,0)</f>
        <v>0.29570404926664168</v>
      </c>
      <c r="K268" s="67">
        <f>VLOOKUP($A268,wind_!$A$2:$B$16,2,0)*VLOOKUP($D268,wind_!$E$2:$AC$13,MID(K$1,2,LEN(K$1)-1)+2,0)</f>
        <v>0.29777697807784731</v>
      </c>
      <c r="L268" s="67">
        <f>VLOOKUP($A268,wind_!$A$2:$B$16,2,0)*VLOOKUP($D268,wind_!$E$2:$AC$13,MID(L$1,2,LEN(L$1)-1)+2,0)</f>
        <v>0.30044712195212975</v>
      </c>
      <c r="M268" s="67">
        <f>VLOOKUP($A268,wind_!$A$2:$B$16,2,0)*VLOOKUP($D268,wind_!$E$2:$AC$13,MID(M$1,2,LEN(M$1)-1)+2,0)</f>
        <v>0.30167269534755353</v>
      </c>
      <c r="N268" s="67">
        <f>VLOOKUP($A268,wind_!$A$2:$B$16,2,0)*VLOOKUP($D268,wind_!$E$2:$AC$13,MID(N$1,2,LEN(N$1)-1)+2,0)</f>
        <v>0.29153435573422964</v>
      </c>
      <c r="O268" s="67">
        <f>VLOOKUP($A268,wind_!$A$2:$B$16,2,0)*VLOOKUP($D268,wind_!$E$2:$AC$13,MID(O$1,2,LEN(O$1)-1)+2,0)</f>
        <v>0.28509913227841865</v>
      </c>
      <c r="P268" s="67">
        <f>VLOOKUP($A268,wind_!$A$2:$B$16,2,0)*VLOOKUP($D268,wind_!$E$2:$AC$13,MID(P$1,2,LEN(P$1)-1)+2,0)</f>
        <v>0.28608067964215922</v>
      </c>
      <c r="Q268" s="67">
        <f>VLOOKUP($A268,wind_!$A$2:$B$16,2,0)*VLOOKUP($D268,wind_!$E$2:$AC$13,MID(Q$1,2,LEN(Q$1)-1)+2,0)</f>
        <v>0.29077864056888736</v>
      </c>
      <c r="R268" s="67">
        <f>VLOOKUP($A268,wind_!$A$2:$B$16,2,0)*VLOOKUP($D268,wind_!$E$2:$AC$13,MID(R$1,2,LEN(R$1)-1)+2,0)</f>
        <v>0.29450420075844452</v>
      </c>
      <c r="S268" s="67">
        <f>VLOOKUP($A268,wind_!$A$2:$B$16,2,0)*VLOOKUP($D268,wind_!$E$2:$AC$13,MID(S$1,2,LEN(S$1)-1)+2,0)</f>
        <v>0.2972082468029465</v>
      </c>
      <c r="T268" s="67">
        <f>VLOOKUP($A268,wind_!$A$2:$B$16,2,0)*VLOOKUP($D268,wind_!$E$2:$AC$13,MID(T$1,2,LEN(T$1)-1)+2,0)</f>
        <v>0.29875054699830311</v>
      </c>
      <c r="U268" s="67">
        <f>VLOOKUP($A268,wind_!$A$2:$B$16,2,0)*VLOOKUP($D268,wind_!$E$2:$AC$13,MID(U$1,2,LEN(U$1)-1)+2,0)</f>
        <v>0.29828461585245514</v>
      </c>
      <c r="V268" s="67">
        <f>VLOOKUP($A268,wind_!$A$2:$B$16,2,0)*VLOOKUP($D268,wind_!$E$2:$AC$13,MID(V$1,2,LEN(V$1)-1)+2,0)</f>
        <v>0.29609892007183136</v>
      </c>
      <c r="W268" s="67">
        <f>VLOOKUP($A268,wind_!$A$2:$B$16,2,0)*VLOOKUP($D268,wind_!$E$2:$AC$13,MID(W$1,2,LEN(W$1)-1)+2,0)</f>
        <v>0.29506706626195844</v>
      </c>
      <c r="X268" s="67">
        <f>VLOOKUP($A268,wind_!$A$2:$B$16,2,0)*VLOOKUP($D268,wind_!$E$2:$AC$13,MID(X$1,2,LEN(X$1)-1)+2,0)</f>
        <v>0.29861546027165814</v>
      </c>
      <c r="Y268" s="67">
        <f>VLOOKUP($A268,wind_!$A$2:$B$16,2,0)*VLOOKUP($D268,wind_!$E$2:$AC$13,MID(Y$1,2,LEN(Y$1)-1)+2,0)</f>
        <v>0.30071925894753609</v>
      </c>
      <c r="Z268" s="67">
        <f>VLOOKUP($A268,wind_!$A$2:$B$16,2,0)*VLOOKUP($D268,wind_!$E$2:$AC$13,MID(Z$1,2,LEN(Z$1)-1)+2,0)</f>
        <v>0.29859279254494253</v>
      </c>
      <c r="AA268" s="67">
        <f>VLOOKUP($A268,wind_!$A$2:$B$16,2,0)*VLOOKUP($D268,wind_!$E$2:$AC$13,MID(AA$1,2,LEN(AA$1)-1)+2,0)</f>
        <v>0.29529351983444435</v>
      </c>
      <c r="AB268" s="67">
        <f>VLOOKUP($A268,wind_!$A$2:$B$16,2,0)*VLOOKUP($D268,wind_!$E$2:$AC$13,MID(AB$1,2,LEN(AB$1)-1)+2,0)</f>
        <v>0.29248170266818857</v>
      </c>
      <c r="AC268" s="5">
        <f t="shared" si="59"/>
        <v>0.29481414629583458</v>
      </c>
      <c r="AD268" s="98"/>
    </row>
    <row r="269" spans="1:30">
      <c r="A269" s="5" t="s">
        <v>6</v>
      </c>
      <c r="B269" s="5" t="s">
        <v>19</v>
      </c>
      <c r="C269" s="5" t="str">
        <f t="shared" si="56"/>
        <v>g3</v>
      </c>
      <c r="D269" s="69">
        <f>VLOOKUP(C269,days!A$2:F$13,5,0)</f>
        <v>2</v>
      </c>
      <c r="E269" s="68">
        <f>VLOOKUP($A269,solar_!$A$2:$B$16,2,0)*VLOOKUP($D269,solar_!$E$2:$AC$13,MID(E$1,2,LEN(E$1)-1)+2,0)</f>
        <v>0</v>
      </c>
      <c r="F269" s="68">
        <f>VLOOKUP($A269,solar_!$A$2:$B$16,2,0)*VLOOKUP($D269,solar_!$E$2:$AC$13,MID(F$1,2,LEN(F$1)-1)+2,0)</f>
        <v>0</v>
      </c>
      <c r="G269" s="68">
        <f>VLOOKUP($A269,solar_!$A$2:$B$16,2,0)*VLOOKUP($D269,solar_!$E$2:$AC$13,MID(G$1,2,LEN(G$1)-1)+2,0)</f>
        <v>0</v>
      </c>
      <c r="H269" s="68">
        <f>VLOOKUP($A269,solar_!$A$2:$B$16,2,0)*VLOOKUP($D269,solar_!$E$2:$AC$13,MID(H$1,2,LEN(H$1)-1)+2,0)</f>
        <v>0</v>
      </c>
      <c r="I269" s="68">
        <f>VLOOKUP($A269,solar_!$A$2:$B$16,2,0)*VLOOKUP($D269,solar_!$E$2:$AC$13,MID(I$1,2,LEN(I$1)-1)+2,0)</f>
        <v>0</v>
      </c>
      <c r="J269" s="68">
        <f>VLOOKUP($A269,solar_!$A$2:$B$16,2,0)*VLOOKUP($D269,solar_!$E$2:$AC$13,MID(J$1,2,LEN(J$1)-1)+2,0)</f>
        <v>3.2438554034262651E-5</v>
      </c>
      <c r="K269" s="68">
        <f>VLOOKUP($A269,solar_!$A$2:$B$16,2,0)*VLOOKUP($D269,solar_!$E$2:$AC$13,MID(K$1,2,LEN(K$1)-1)+2,0)</f>
        <v>1.9309545797374953E-3</v>
      </c>
      <c r="L269" s="68">
        <f>VLOOKUP($A269,solar_!$A$2:$B$16,2,0)*VLOOKUP($D269,solar_!$E$2:$AC$13,MID(L$1,2,LEN(L$1)-1)+2,0)</f>
        <v>1.4318907359768991E-2</v>
      </c>
      <c r="M269" s="68">
        <f>VLOOKUP($A269,solar_!$A$2:$B$16,2,0)*VLOOKUP($D269,solar_!$E$2:$AC$13,MID(M$1,2,LEN(M$1)-1)+2,0)</f>
        <v>0.10220766085567749</v>
      </c>
      <c r="N269" s="68">
        <f>VLOOKUP($A269,solar_!$A$2:$B$16,2,0)*VLOOKUP($D269,solar_!$E$2:$AC$13,MID(N$1,2,LEN(N$1)-1)+2,0)</f>
        <v>0.26135001532741781</v>
      </c>
      <c r="O269" s="68">
        <f>VLOOKUP($A269,solar_!$A$2:$B$16,2,0)*VLOOKUP($D269,solar_!$E$2:$AC$13,MID(O$1,2,LEN(O$1)-1)+2,0)</f>
        <v>0.37179600968970711</v>
      </c>
      <c r="P269" s="68">
        <f>VLOOKUP($A269,solar_!$A$2:$B$16,2,0)*VLOOKUP($D269,solar_!$E$2:$AC$13,MID(P$1,2,LEN(P$1)-1)+2,0)</f>
        <v>0.4271119532583294</v>
      </c>
      <c r="Q269" s="68">
        <f>VLOOKUP($A269,solar_!$A$2:$B$16,2,0)*VLOOKUP($D269,solar_!$E$2:$AC$13,MID(Q$1,2,LEN(Q$1)-1)+2,0)</f>
        <v>0.43912375121382491</v>
      </c>
      <c r="R269" s="68">
        <f>VLOOKUP($A269,solar_!$A$2:$B$16,2,0)*VLOOKUP($D269,solar_!$E$2:$AC$13,MID(R$1,2,LEN(R$1)-1)+2,0)</f>
        <v>0.4215999147154707</v>
      </c>
      <c r="S269" s="68">
        <f>VLOOKUP($A269,solar_!$A$2:$B$16,2,0)*VLOOKUP($D269,solar_!$E$2:$AC$13,MID(S$1,2,LEN(S$1)-1)+2,0)</f>
        <v>0.3988634011872027</v>
      </c>
      <c r="T269" s="68">
        <f>VLOOKUP($A269,solar_!$A$2:$B$16,2,0)*VLOOKUP($D269,solar_!$E$2:$AC$13,MID(T$1,2,LEN(T$1)-1)+2,0)</f>
        <v>0.32925595752691367</v>
      </c>
      <c r="U269" s="68">
        <f>VLOOKUP($A269,solar_!$A$2:$B$16,2,0)*VLOOKUP($D269,solar_!$E$2:$AC$13,MID(U$1,2,LEN(U$1)-1)+2,0)</f>
        <v>0.23521076368208621</v>
      </c>
      <c r="V269" s="68">
        <f>VLOOKUP($A269,solar_!$A$2:$B$16,2,0)*VLOOKUP($D269,solar_!$E$2:$AC$13,MID(V$1,2,LEN(V$1)-1)+2,0)</f>
        <v>8.3954685103989943E-2</v>
      </c>
      <c r="W269" s="68">
        <f>VLOOKUP($A269,solar_!$A$2:$B$16,2,0)*VLOOKUP($D269,solar_!$E$2:$AC$13,MID(W$1,2,LEN(W$1)-1)+2,0)</f>
        <v>4.7133881023090456E-3</v>
      </c>
      <c r="X269" s="68">
        <f>VLOOKUP($A269,solar_!$A$2:$B$16,2,0)*VLOOKUP($D269,solar_!$E$2:$AC$13,MID(X$1,2,LEN(X$1)-1)+2,0)</f>
        <v>1.9463132420557592E-5</v>
      </c>
      <c r="Y269" s="68">
        <f>VLOOKUP($A269,solar_!$A$2:$B$16,2,0)*VLOOKUP($D269,solar_!$E$2:$AC$13,MID(Y$1,2,LEN(Y$1)-1)+2,0)</f>
        <v>0</v>
      </c>
      <c r="Z269" s="68">
        <f>VLOOKUP($A269,solar_!$A$2:$B$16,2,0)*VLOOKUP($D269,solar_!$E$2:$AC$13,MID(Z$1,2,LEN(Z$1)-1)+2,0)</f>
        <v>0</v>
      </c>
      <c r="AA269" s="68">
        <f>VLOOKUP($A269,solar_!$A$2:$B$16,2,0)*VLOOKUP($D269,solar_!$E$2:$AC$13,MID(AA$1,2,LEN(AA$1)-1)+2,0)</f>
        <v>0</v>
      </c>
      <c r="AB269" s="68">
        <f>VLOOKUP($A269,solar_!$A$2:$B$16,2,0)*VLOOKUP($D269,solar_!$E$2:$AC$13,MID(AB$1,2,LEN(AB$1)-1)+2,0)</f>
        <v>0</v>
      </c>
      <c r="AC269" s="5">
        <f t="shared" si="59"/>
        <v>0.12881205267870374</v>
      </c>
      <c r="AD269" s="98"/>
    </row>
    <row r="270" spans="1:30">
      <c r="A270" s="5" t="s">
        <v>6</v>
      </c>
      <c r="B270" s="5" t="s">
        <v>20</v>
      </c>
      <c r="C270" s="5" t="str">
        <f t="shared" si="56"/>
        <v>g3</v>
      </c>
      <c r="D270" s="69">
        <f>VLOOKUP(C270,days!A$2:F$13,5,0)</f>
        <v>2</v>
      </c>
      <c r="E270" s="9">
        <v>0</v>
      </c>
      <c r="F270" s="9">
        <v>0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  <c r="V270" s="9">
        <v>0</v>
      </c>
      <c r="W270" s="9">
        <v>0</v>
      </c>
      <c r="X270" s="9">
        <v>0</v>
      </c>
      <c r="Y270" s="9">
        <v>0</v>
      </c>
      <c r="Z270" s="9">
        <v>0</v>
      </c>
      <c r="AA270" s="9">
        <v>0</v>
      </c>
      <c r="AB270" s="9">
        <v>0</v>
      </c>
      <c r="AC270" s="5">
        <f t="shared" si="59"/>
        <v>0</v>
      </c>
      <c r="AD270" s="98"/>
    </row>
    <row r="271" spans="1:30">
      <c r="A271" s="5" t="s">
        <v>6</v>
      </c>
      <c r="B271" s="5" t="s">
        <v>21</v>
      </c>
      <c r="C271" s="5" t="str">
        <f t="shared" si="56"/>
        <v>g3</v>
      </c>
      <c r="D271" s="69">
        <f>VLOOKUP(C271,days!A$2:F$13,5,0)</f>
        <v>2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5">
        <f t="shared" si="59"/>
        <v>0</v>
      </c>
      <c r="AD271" s="98"/>
    </row>
    <row r="272" spans="1:30">
      <c r="A272" s="5" t="s">
        <v>6</v>
      </c>
      <c r="B272" s="5" t="s">
        <v>12</v>
      </c>
      <c r="C272" s="5" t="str">
        <f t="shared" si="56"/>
        <v>g4</v>
      </c>
      <c r="D272" s="69">
        <f>VLOOKUP(C272,days!A$2:F$13,5,0)</f>
        <v>2</v>
      </c>
      <c r="E272" s="53">
        <v>0.8</v>
      </c>
      <c r="F272" s="53">
        <v>0.8</v>
      </c>
      <c r="G272" s="53">
        <v>0.8</v>
      </c>
      <c r="H272" s="53">
        <v>0.8</v>
      </c>
      <c r="I272" s="53">
        <v>0.8</v>
      </c>
      <c r="J272" s="53">
        <v>0.8</v>
      </c>
      <c r="K272" s="53">
        <v>0.8</v>
      </c>
      <c r="L272" s="53">
        <v>0.8</v>
      </c>
      <c r="M272" s="53">
        <v>0.8</v>
      </c>
      <c r="N272" s="53">
        <v>0.8</v>
      </c>
      <c r="O272" s="53">
        <v>0.8</v>
      </c>
      <c r="P272" s="53">
        <v>0.8</v>
      </c>
      <c r="Q272" s="53">
        <v>0.8</v>
      </c>
      <c r="R272" s="53">
        <v>0.8</v>
      </c>
      <c r="S272" s="53">
        <v>0.8</v>
      </c>
      <c r="T272" s="53">
        <v>0.8</v>
      </c>
      <c r="U272" s="53">
        <v>0.8</v>
      </c>
      <c r="V272" s="53">
        <v>0.8</v>
      </c>
      <c r="W272" s="53">
        <v>0.8</v>
      </c>
      <c r="X272" s="53">
        <v>0.8</v>
      </c>
      <c r="Y272" s="53">
        <v>0.8</v>
      </c>
      <c r="Z272" s="53">
        <v>0.8</v>
      </c>
      <c r="AA272" s="53">
        <v>0.8</v>
      </c>
      <c r="AB272" s="53">
        <v>0.8</v>
      </c>
      <c r="AC272" s="5">
        <f t="shared" si="59"/>
        <v>0.80000000000000027</v>
      </c>
      <c r="AD272" s="98"/>
    </row>
    <row r="273" spans="1:30">
      <c r="A273" s="5" t="s">
        <v>6</v>
      </c>
      <c r="B273" s="5" t="s">
        <v>13</v>
      </c>
      <c r="C273" s="5" t="str">
        <f t="shared" si="56"/>
        <v>g4</v>
      </c>
      <c r="D273" s="69">
        <f>VLOOKUP(C273,days!A$2:F$13,5,0)</f>
        <v>2</v>
      </c>
      <c r="E273" s="53">
        <v>0.85</v>
      </c>
      <c r="F273" s="53">
        <v>0.85</v>
      </c>
      <c r="G273" s="53">
        <v>0.85</v>
      </c>
      <c r="H273" s="53">
        <v>0.85</v>
      </c>
      <c r="I273" s="53">
        <v>0.85</v>
      </c>
      <c r="J273" s="53">
        <v>0.85</v>
      </c>
      <c r="K273" s="53">
        <v>0.85</v>
      </c>
      <c r="L273" s="53">
        <v>0.85</v>
      </c>
      <c r="M273" s="53">
        <v>0.85</v>
      </c>
      <c r="N273" s="53">
        <v>0.85</v>
      </c>
      <c r="O273" s="53">
        <v>0.85</v>
      </c>
      <c r="P273" s="53">
        <v>0.85</v>
      </c>
      <c r="Q273" s="53">
        <v>0.85</v>
      </c>
      <c r="R273" s="53">
        <v>0.85</v>
      </c>
      <c r="S273" s="53">
        <v>0.85</v>
      </c>
      <c r="T273" s="53">
        <v>0.85</v>
      </c>
      <c r="U273" s="53">
        <v>0.85</v>
      </c>
      <c r="V273" s="53">
        <v>0.85</v>
      </c>
      <c r="W273" s="53">
        <v>0.85</v>
      </c>
      <c r="X273" s="53">
        <v>0.85</v>
      </c>
      <c r="Y273" s="53">
        <v>0.85</v>
      </c>
      <c r="Z273" s="53">
        <v>0.85</v>
      </c>
      <c r="AA273" s="53">
        <v>0.85</v>
      </c>
      <c r="AB273" s="53">
        <v>0.85</v>
      </c>
      <c r="AC273" s="5">
        <f t="shared" si="59"/>
        <v>0.85000000000000009</v>
      </c>
      <c r="AD273" s="98"/>
    </row>
    <row r="274" spans="1:30">
      <c r="A274" s="5" t="s">
        <v>6</v>
      </c>
      <c r="B274" s="5" t="s">
        <v>14</v>
      </c>
      <c r="C274" s="5" t="str">
        <f t="shared" si="56"/>
        <v>g4</v>
      </c>
      <c r="D274" s="69">
        <f>VLOOKUP(C274,days!A$2:F$13,5,0)</f>
        <v>2</v>
      </c>
      <c r="E274" s="53">
        <v>0.83</v>
      </c>
      <c r="F274" s="53">
        <v>0.83</v>
      </c>
      <c r="G274" s="53">
        <v>0.83</v>
      </c>
      <c r="H274" s="53">
        <v>0.83</v>
      </c>
      <c r="I274" s="53">
        <v>0.83</v>
      </c>
      <c r="J274" s="53">
        <v>0.83</v>
      </c>
      <c r="K274" s="53">
        <v>0.83</v>
      </c>
      <c r="L274" s="53">
        <v>0.83</v>
      </c>
      <c r="M274" s="53">
        <v>0.83</v>
      </c>
      <c r="N274" s="53">
        <v>0.83</v>
      </c>
      <c r="O274" s="53">
        <v>0.83</v>
      </c>
      <c r="P274" s="53">
        <v>0.83</v>
      </c>
      <c r="Q274" s="53">
        <v>0.83</v>
      </c>
      <c r="R274" s="53">
        <v>0.83</v>
      </c>
      <c r="S274" s="53">
        <v>0.83</v>
      </c>
      <c r="T274" s="53">
        <v>0.83</v>
      </c>
      <c r="U274" s="53">
        <v>0.83</v>
      </c>
      <c r="V274" s="53">
        <v>0.83</v>
      </c>
      <c r="W274" s="53">
        <v>0.83</v>
      </c>
      <c r="X274" s="53">
        <v>0.83</v>
      </c>
      <c r="Y274" s="53">
        <v>0.83</v>
      </c>
      <c r="Z274" s="53">
        <v>0.83</v>
      </c>
      <c r="AA274" s="53">
        <v>0.83</v>
      </c>
      <c r="AB274" s="53">
        <v>0.83</v>
      </c>
      <c r="AC274" s="5">
        <f t="shared" si="59"/>
        <v>0.82999999999999963</v>
      </c>
      <c r="AD274" s="98"/>
    </row>
    <row r="275" spans="1:30">
      <c r="A275" s="5" t="s">
        <v>6</v>
      </c>
      <c r="B275" s="5" t="s">
        <v>15</v>
      </c>
      <c r="C275" s="5" t="str">
        <f t="shared" si="56"/>
        <v>g4</v>
      </c>
      <c r="D275" s="69">
        <f>VLOOKUP(C275,days!A$2:F$13,5,0)</f>
        <v>2</v>
      </c>
      <c r="E275" s="53">
        <v>0.9</v>
      </c>
      <c r="F275" s="53">
        <v>0.9</v>
      </c>
      <c r="G275" s="53">
        <v>0.9</v>
      </c>
      <c r="H275" s="53">
        <v>0.9</v>
      </c>
      <c r="I275" s="53">
        <v>0.9</v>
      </c>
      <c r="J275" s="53">
        <v>0.9</v>
      </c>
      <c r="K275" s="53">
        <v>0.9</v>
      </c>
      <c r="L275" s="53">
        <v>0.9</v>
      </c>
      <c r="M275" s="53">
        <v>0.9</v>
      </c>
      <c r="N275" s="53">
        <v>0.9</v>
      </c>
      <c r="O275" s="53">
        <v>0.9</v>
      </c>
      <c r="P275" s="53">
        <v>0.9</v>
      </c>
      <c r="Q275" s="53">
        <v>0.9</v>
      </c>
      <c r="R275" s="53">
        <v>0.9</v>
      </c>
      <c r="S275" s="53">
        <v>0.9</v>
      </c>
      <c r="T275" s="53">
        <v>0.9</v>
      </c>
      <c r="U275" s="53">
        <v>0.9</v>
      </c>
      <c r="V275" s="53">
        <v>0.9</v>
      </c>
      <c r="W275" s="53">
        <v>0.9</v>
      </c>
      <c r="X275" s="53">
        <v>0.9</v>
      </c>
      <c r="Y275" s="53">
        <v>0.9</v>
      </c>
      <c r="Z275" s="53">
        <v>0.9</v>
      </c>
      <c r="AA275" s="53">
        <v>0.9</v>
      </c>
      <c r="AB275" s="53">
        <v>0.9</v>
      </c>
      <c r="AC275" s="5">
        <f t="shared" si="59"/>
        <v>0.8999999999999998</v>
      </c>
      <c r="AD275" s="98"/>
    </row>
    <row r="276" spans="1:30">
      <c r="A276" s="5" t="s">
        <v>6</v>
      </c>
      <c r="B276" s="5" t="s">
        <v>16</v>
      </c>
      <c r="C276" s="5" t="str">
        <f t="shared" si="56"/>
        <v>g4</v>
      </c>
      <c r="D276" s="69">
        <f>VLOOKUP(C276,days!A$2:F$13,5,0)</f>
        <v>2</v>
      </c>
      <c r="E276" s="43">
        <f>VLOOKUP($A276,hydro_!$A$2:$B$16,2,0)*VLOOKUP($D276,hydro_!F$2:H$13,2,0)</f>
        <v>0.32</v>
      </c>
      <c r="F276" s="43">
        <f t="shared" ref="F276:AB276" si="62">E276</f>
        <v>0.32</v>
      </c>
      <c r="G276" s="43">
        <f t="shared" si="62"/>
        <v>0.32</v>
      </c>
      <c r="H276" s="43">
        <f t="shared" si="62"/>
        <v>0.32</v>
      </c>
      <c r="I276" s="43">
        <f t="shared" si="62"/>
        <v>0.32</v>
      </c>
      <c r="J276" s="43">
        <f t="shared" si="62"/>
        <v>0.32</v>
      </c>
      <c r="K276" s="43">
        <f t="shared" si="62"/>
        <v>0.32</v>
      </c>
      <c r="L276" s="43">
        <f t="shared" si="62"/>
        <v>0.32</v>
      </c>
      <c r="M276" s="43">
        <f t="shared" si="62"/>
        <v>0.32</v>
      </c>
      <c r="N276" s="43">
        <f t="shared" si="62"/>
        <v>0.32</v>
      </c>
      <c r="O276" s="43">
        <f t="shared" si="62"/>
        <v>0.32</v>
      </c>
      <c r="P276" s="43">
        <f t="shared" si="62"/>
        <v>0.32</v>
      </c>
      <c r="Q276" s="43">
        <f t="shared" si="62"/>
        <v>0.32</v>
      </c>
      <c r="R276" s="43">
        <f t="shared" si="62"/>
        <v>0.32</v>
      </c>
      <c r="S276" s="43">
        <f t="shared" si="62"/>
        <v>0.32</v>
      </c>
      <c r="T276" s="43">
        <f t="shared" si="62"/>
        <v>0.32</v>
      </c>
      <c r="U276" s="43">
        <f t="shared" si="62"/>
        <v>0.32</v>
      </c>
      <c r="V276" s="43">
        <f t="shared" si="62"/>
        <v>0.32</v>
      </c>
      <c r="W276" s="43">
        <f t="shared" si="62"/>
        <v>0.32</v>
      </c>
      <c r="X276" s="43">
        <f t="shared" si="62"/>
        <v>0.32</v>
      </c>
      <c r="Y276" s="43">
        <f t="shared" si="62"/>
        <v>0.32</v>
      </c>
      <c r="Z276" s="43">
        <f t="shared" si="62"/>
        <v>0.32</v>
      </c>
      <c r="AA276" s="43">
        <f t="shared" si="62"/>
        <v>0.32</v>
      </c>
      <c r="AB276" s="43">
        <f t="shared" si="62"/>
        <v>0.32</v>
      </c>
      <c r="AC276" s="5">
        <f t="shared" si="59"/>
        <v>0.32000000000000012</v>
      </c>
      <c r="AD276" s="98"/>
    </row>
    <row r="277" spans="1:30">
      <c r="A277" s="5" t="s">
        <v>6</v>
      </c>
      <c r="B277" s="5" t="s">
        <v>17</v>
      </c>
      <c r="C277" s="5" t="str">
        <f t="shared" si="56"/>
        <v>g4</v>
      </c>
      <c r="D277" s="69">
        <f>VLOOKUP(C277,days!A$2:F$13,5,0)</f>
        <v>2</v>
      </c>
      <c r="E277" s="43">
        <f>VLOOKUP($A276,hydro_!$A$2:$C$16,3,0)*VLOOKUP($D276,hydro_!F$2:H$13,3,0)</f>
        <v>0.3</v>
      </c>
      <c r="F277" s="43">
        <f t="shared" ref="F277:AB277" si="63">E277</f>
        <v>0.3</v>
      </c>
      <c r="G277" s="43">
        <f t="shared" si="63"/>
        <v>0.3</v>
      </c>
      <c r="H277" s="43">
        <f t="shared" si="63"/>
        <v>0.3</v>
      </c>
      <c r="I277" s="43">
        <f t="shared" si="63"/>
        <v>0.3</v>
      </c>
      <c r="J277" s="43">
        <f t="shared" si="63"/>
        <v>0.3</v>
      </c>
      <c r="K277" s="43">
        <f t="shared" si="63"/>
        <v>0.3</v>
      </c>
      <c r="L277" s="43">
        <f t="shared" si="63"/>
        <v>0.3</v>
      </c>
      <c r="M277" s="43">
        <f t="shared" si="63"/>
        <v>0.3</v>
      </c>
      <c r="N277" s="43">
        <f t="shared" si="63"/>
        <v>0.3</v>
      </c>
      <c r="O277" s="43">
        <f t="shared" si="63"/>
        <v>0.3</v>
      </c>
      <c r="P277" s="43">
        <f t="shared" si="63"/>
        <v>0.3</v>
      </c>
      <c r="Q277" s="43">
        <f t="shared" si="63"/>
        <v>0.3</v>
      </c>
      <c r="R277" s="43">
        <f t="shared" si="63"/>
        <v>0.3</v>
      </c>
      <c r="S277" s="43">
        <f t="shared" si="63"/>
        <v>0.3</v>
      </c>
      <c r="T277" s="43">
        <f t="shared" si="63"/>
        <v>0.3</v>
      </c>
      <c r="U277" s="43">
        <f t="shared" si="63"/>
        <v>0.3</v>
      </c>
      <c r="V277" s="43">
        <f t="shared" si="63"/>
        <v>0.3</v>
      </c>
      <c r="W277" s="43">
        <f t="shared" si="63"/>
        <v>0.3</v>
      </c>
      <c r="X277" s="43">
        <f t="shared" si="63"/>
        <v>0.3</v>
      </c>
      <c r="Y277" s="43">
        <f t="shared" si="63"/>
        <v>0.3</v>
      </c>
      <c r="Z277" s="43">
        <f t="shared" si="63"/>
        <v>0.3</v>
      </c>
      <c r="AA277" s="43">
        <f t="shared" si="63"/>
        <v>0.3</v>
      </c>
      <c r="AB277" s="43">
        <f t="shared" si="63"/>
        <v>0.3</v>
      </c>
      <c r="AC277" s="5">
        <f t="shared" si="59"/>
        <v>0.29999999999999988</v>
      </c>
      <c r="AD277" s="98"/>
    </row>
    <row r="278" spans="1:30">
      <c r="A278" s="5" t="s">
        <v>6</v>
      </c>
      <c r="B278" s="5" t="s">
        <v>18</v>
      </c>
      <c r="C278" s="5" t="str">
        <f t="shared" si="56"/>
        <v>g4</v>
      </c>
      <c r="D278" s="69">
        <f>VLOOKUP(C278,days!A$2:F$13,5,0)</f>
        <v>2</v>
      </c>
      <c r="E278" s="67">
        <f>VLOOKUP($A278,wind_!$A$2:$B$16,2,0)*VLOOKUP($D278,wind_!$E$2:$AC$13,MID(E$1,2,LEN(E$1)-1)+2,0)</f>
        <v>0.29320448500688789</v>
      </c>
      <c r="F278" s="67">
        <f>VLOOKUP($A278,wind_!$A$2:$B$16,2,0)*VLOOKUP($D278,wind_!$E$2:$AC$13,MID(F$1,2,LEN(F$1)-1)+2,0)</f>
        <v>0.29179709755343158</v>
      </c>
      <c r="G278" s="67">
        <f>VLOOKUP($A278,wind_!$A$2:$B$16,2,0)*VLOOKUP($D278,wind_!$E$2:$AC$13,MID(G$1,2,LEN(G$1)-1)+2,0)</f>
        <v>0.29149446351780556</v>
      </c>
      <c r="H278" s="67">
        <f>VLOOKUP($A278,wind_!$A$2:$B$16,2,0)*VLOOKUP($D278,wind_!$E$2:$AC$13,MID(H$1,2,LEN(H$1)-1)+2,0)</f>
        <v>0.29252589479329888</v>
      </c>
      <c r="I278" s="67">
        <f>VLOOKUP($A278,wind_!$A$2:$B$16,2,0)*VLOOKUP($D278,wind_!$E$2:$AC$13,MID(I$1,2,LEN(I$1)-1)+2,0)</f>
        <v>0.29180758634803033</v>
      </c>
      <c r="J278" s="67">
        <f>VLOOKUP($A278,wind_!$A$2:$B$16,2,0)*VLOOKUP($D278,wind_!$E$2:$AC$13,MID(J$1,2,LEN(J$1)-1)+2,0)</f>
        <v>0.29570404926664168</v>
      </c>
      <c r="K278" s="67">
        <f>VLOOKUP($A278,wind_!$A$2:$B$16,2,0)*VLOOKUP($D278,wind_!$E$2:$AC$13,MID(K$1,2,LEN(K$1)-1)+2,0)</f>
        <v>0.29777697807784731</v>
      </c>
      <c r="L278" s="67">
        <f>VLOOKUP($A278,wind_!$A$2:$B$16,2,0)*VLOOKUP($D278,wind_!$E$2:$AC$13,MID(L$1,2,LEN(L$1)-1)+2,0)</f>
        <v>0.30044712195212975</v>
      </c>
      <c r="M278" s="67">
        <f>VLOOKUP($A278,wind_!$A$2:$B$16,2,0)*VLOOKUP($D278,wind_!$E$2:$AC$13,MID(M$1,2,LEN(M$1)-1)+2,0)</f>
        <v>0.30167269534755353</v>
      </c>
      <c r="N278" s="67">
        <f>VLOOKUP($A278,wind_!$A$2:$B$16,2,0)*VLOOKUP($D278,wind_!$E$2:$AC$13,MID(N$1,2,LEN(N$1)-1)+2,0)</f>
        <v>0.29153435573422964</v>
      </c>
      <c r="O278" s="67">
        <f>VLOOKUP($A278,wind_!$A$2:$B$16,2,0)*VLOOKUP($D278,wind_!$E$2:$AC$13,MID(O$1,2,LEN(O$1)-1)+2,0)</f>
        <v>0.28509913227841865</v>
      </c>
      <c r="P278" s="67">
        <f>VLOOKUP($A278,wind_!$A$2:$B$16,2,0)*VLOOKUP($D278,wind_!$E$2:$AC$13,MID(P$1,2,LEN(P$1)-1)+2,0)</f>
        <v>0.28608067964215922</v>
      </c>
      <c r="Q278" s="67">
        <f>VLOOKUP($A278,wind_!$A$2:$B$16,2,0)*VLOOKUP($D278,wind_!$E$2:$AC$13,MID(Q$1,2,LEN(Q$1)-1)+2,0)</f>
        <v>0.29077864056888736</v>
      </c>
      <c r="R278" s="67">
        <f>VLOOKUP($A278,wind_!$A$2:$B$16,2,0)*VLOOKUP($D278,wind_!$E$2:$AC$13,MID(R$1,2,LEN(R$1)-1)+2,0)</f>
        <v>0.29450420075844452</v>
      </c>
      <c r="S278" s="67">
        <f>VLOOKUP($A278,wind_!$A$2:$B$16,2,0)*VLOOKUP($D278,wind_!$E$2:$AC$13,MID(S$1,2,LEN(S$1)-1)+2,0)</f>
        <v>0.2972082468029465</v>
      </c>
      <c r="T278" s="172">
        <f>VLOOKUP($A278,wind_!$A$2:$B$16,2,0)*VLOOKUP($D278,wind_!$E$2:$AC$13,MID(T$1,2,LEN(T$1)-1)+2,0)</f>
        <v>0.29875054699830311</v>
      </c>
      <c r="U278" s="67">
        <f>VLOOKUP($A278,wind_!$A$2:$B$16,2,0)*VLOOKUP($D278,wind_!$E$2:$AC$13,MID(U$1,2,LEN(U$1)-1)+2,0)</f>
        <v>0.29828461585245514</v>
      </c>
      <c r="V278" s="67">
        <f>VLOOKUP($A278,wind_!$A$2:$B$16,2,0)*VLOOKUP($D278,wind_!$E$2:$AC$13,MID(V$1,2,LEN(V$1)-1)+2,0)</f>
        <v>0.29609892007183136</v>
      </c>
      <c r="W278" s="67">
        <f>VLOOKUP($A278,wind_!$A$2:$B$16,2,0)*VLOOKUP($D278,wind_!$E$2:$AC$13,MID(W$1,2,LEN(W$1)-1)+2,0)</f>
        <v>0.29506706626195844</v>
      </c>
      <c r="X278" s="67">
        <f>VLOOKUP($A278,wind_!$A$2:$B$16,2,0)*VLOOKUP($D278,wind_!$E$2:$AC$13,MID(X$1,2,LEN(X$1)-1)+2,0)</f>
        <v>0.29861546027165814</v>
      </c>
      <c r="Y278" s="67">
        <f>VLOOKUP($A278,wind_!$A$2:$B$16,2,0)*VLOOKUP($D278,wind_!$E$2:$AC$13,MID(Y$1,2,LEN(Y$1)-1)+2,0)</f>
        <v>0.30071925894753609</v>
      </c>
      <c r="Z278" s="67">
        <f>VLOOKUP($A278,wind_!$A$2:$B$16,2,0)*VLOOKUP($D278,wind_!$E$2:$AC$13,MID(Z$1,2,LEN(Z$1)-1)+2,0)</f>
        <v>0.29859279254494253</v>
      </c>
      <c r="AA278" s="67">
        <f>VLOOKUP($A278,wind_!$A$2:$B$16,2,0)*VLOOKUP($D278,wind_!$E$2:$AC$13,MID(AA$1,2,LEN(AA$1)-1)+2,0)</f>
        <v>0.29529351983444435</v>
      </c>
      <c r="AB278" s="67">
        <f>VLOOKUP($A278,wind_!$A$2:$B$16,2,0)*VLOOKUP($D278,wind_!$E$2:$AC$13,MID(AB$1,2,LEN(AB$1)-1)+2,0)</f>
        <v>0.29248170266818857</v>
      </c>
      <c r="AC278" s="5">
        <f t="shared" si="59"/>
        <v>0.29481414629583458</v>
      </c>
      <c r="AD278" s="98"/>
    </row>
    <row r="279" spans="1:30">
      <c r="A279" s="5" t="s">
        <v>6</v>
      </c>
      <c r="B279" s="5" t="s">
        <v>19</v>
      </c>
      <c r="C279" s="5" t="str">
        <f t="shared" si="56"/>
        <v>g4</v>
      </c>
      <c r="D279" s="69">
        <f>VLOOKUP(C279,days!A$2:F$13,5,0)</f>
        <v>2</v>
      </c>
      <c r="E279" s="68">
        <f>VLOOKUP($A279,solar_!$A$2:$B$16,2,0)*VLOOKUP($D279,solar_!$E$2:$AC$13,MID(E$1,2,LEN(E$1)-1)+2,0)</f>
        <v>0</v>
      </c>
      <c r="F279" s="68">
        <f>VLOOKUP($A279,solar_!$A$2:$B$16,2,0)*VLOOKUP($D279,solar_!$E$2:$AC$13,MID(F$1,2,LEN(F$1)-1)+2,0)</f>
        <v>0</v>
      </c>
      <c r="G279" s="68">
        <f>VLOOKUP($A279,solar_!$A$2:$B$16,2,0)*VLOOKUP($D279,solar_!$E$2:$AC$13,MID(G$1,2,LEN(G$1)-1)+2,0)</f>
        <v>0</v>
      </c>
      <c r="H279" s="68">
        <f>VLOOKUP($A279,solar_!$A$2:$B$16,2,0)*VLOOKUP($D279,solar_!$E$2:$AC$13,MID(H$1,2,LEN(H$1)-1)+2,0)</f>
        <v>0</v>
      </c>
      <c r="I279" s="68">
        <f>VLOOKUP($A279,solar_!$A$2:$B$16,2,0)*VLOOKUP($D279,solar_!$E$2:$AC$13,MID(I$1,2,LEN(I$1)-1)+2,0)</f>
        <v>0</v>
      </c>
      <c r="J279" s="68">
        <f>VLOOKUP($A279,solar_!$A$2:$B$16,2,0)*VLOOKUP($D279,solar_!$E$2:$AC$13,MID(J$1,2,LEN(J$1)-1)+2,0)</f>
        <v>3.2438554034262651E-5</v>
      </c>
      <c r="K279" s="68">
        <f>VLOOKUP($A279,solar_!$A$2:$B$16,2,0)*VLOOKUP($D279,solar_!$E$2:$AC$13,MID(K$1,2,LEN(K$1)-1)+2,0)</f>
        <v>1.9309545797374953E-3</v>
      </c>
      <c r="L279" s="68">
        <f>VLOOKUP($A279,solar_!$A$2:$B$16,2,0)*VLOOKUP($D279,solar_!$E$2:$AC$13,MID(L$1,2,LEN(L$1)-1)+2,0)</f>
        <v>1.4318907359768991E-2</v>
      </c>
      <c r="M279" s="68">
        <f>VLOOKUP($A279,solar_!$A$2:$B$16,2,0)*VLOOKUP($D279,solar_!$E$2:$AC$13,MID(M$1,2,LEN(M$1)-1)+2,0)</f>
        <v>0.10220766085567749</v>
      </c>
      <c r="N279" s="68">
        <f>VLOOKUP($A279,solar_!$A$2:$B$16,2,0)*VLOOKUP($D279,solar_!$E$2:$AC$13,MID(N$1,2,LEN(N$1)-1)+2,0)</f>
        <v>0.26135001532741781</v>
      </c>
      <c r="O279" s="68">
        <f>VLOOKUP($A279,solar_!$A$2:$B$16,2,0)*VLOOKUP($D279,solar_!$E$2:$AC$13,MID(O$1,2,LEN(O$1)-1)+2,0)</f>
        <v>0.37179600968970711</v>
      </c>
      <c r="P279" s="68">
        <f>VLOOKUP($A279,solar_!$A$2:$B$16,2,0)*VLOOKUP($D279,solar_!$E$2:$AC$13,MID(P$1,2,LEN(P$1)-1)+2,0)</f>
        <v>0.4271119532583294</v>
      </c>
      <c r="Q279" s="68">
        <f>VLOOKUP($A279,solar_!$A$2:$B$16,2,0)*VLOOKUP($D279,solar_!$E$2:$AC$13,MID(Q$1,2,LEN(Q$1)-1)+2,0)</f>
        <v>0.43912375121382491</v>
      </c>
      <c r="R279" s="68">
        <f>VLOOKUP($A279,solar_!$A$2:$B$16,2,0)*VLOOKUP($D279,solar_!$E$2:$AC$13,MID(R$1,2,LEN(R$1)-1)+2,0)</f>
        <v>0.4215999147154707</v>
      </c>
      <c r="S279" s="68">
        <f>VLOOKUP($A279,solar_!$A$2:$B$16,2,0)*VLOOKUP($D279,solar_!$E$2:$AC$13,MID(S$1,2,LEN(S$1)-1)+2,0)</f>
        <v>0.3988634011872027</v>
      </c>
      <c r="T279" s="68">
        <f>VLOOKUP($A279,solar_!$A$2:$B$16,2,0)*VLOOKUP($D279,solar_!$E$2:$AC$13,MID(T$1,2,LEN(T$1)-1)+2,0)</f>
        <v>0.32925595752691367</v>
      </c>
      <c r="U279" s="68">
        <f>VLOOKUP($A279,solar_!$A$2:$B$16,2,0)*VLOOKUP($D279,solar_!$E$2:$AC$13,MID(U$1,2,LEN(U$1)-1)+2,0)</f>
        <v>0.23521076368208621</v>
      </c>
      <c r="V279" s="68">
        <f>VLOOKUP($A279,solar_!$A$2:$B$16,2,0)*VLOOKUP($D279,solar_!$E$2:$AC$13,MID(V$1,2,LEN(V$1)-1)+2,0)</f>
        <v>8.3954685103989943E-2</v>
      </c>
      <c r="W279" s="68">
        <f>VLOOKUP($A279,solar_!$A$2:$B$16,2,0)*VLOOKUP($D279,solar_!$E$2:$AC$13,MID(W$1,2,LEN(W$1)-1)+2,0)</f>
        <v>4.7133881023090456E-3</v>
      </c>
      <c r="X279" s="68">
        <f>VLOOKUP($A279,solar_!$A$2:$B$16,2,0)*VLOOKUP($D279,solar_!$E$2:$AC$13,MID(X$1,2,LEN(X$1)-1)+2,0)</f>
        <v>1.9463132420557592E-5</v>
      </c>
      <c r="Y279" s="68">
        <f>VLOOKUP($A279,solar_!$A$2:$B$16,2,0)*VLOOKUP($D279,solar_!$E$2:$AC$13,MID(Y$1,2,LEN(Y$1)-1)+2,0)</f>
        <v>0</v>
      </c>
      <c r="Z279" s="68">
        <f>VLOOKUP($A279,solar_!$A$2:$B$16,2,0)*VLOOKUP($D279,solar_!$E$2:$AC$13,MID(Z$1,2,LEN(Z$1)-1)+2,0)</f>
        <v>0</v>
      </c>
      <c r="AA279" s="68">
        <f>VLOOKUP($A279,solar_!$A$2:$B$16,2,0)*VLOOKUP($D279,solar_!$E$2:$AC$13,MID(AA$1,2,LEN(AA$1)-1)+2,0)</f>
        <v>0</v>
      </c>
      <c r="AB279" s="68">
        <f>VLOOKUP($A279,solar_!$A$2:$B$16,2,0)*VLOOKUP($D279,solar_!$E$2:$AC$13,MID(AB$1,2,LEN(AB$1)-1)+2,0)</f>
        <v>0</v>
      </c>
      <c r="AC279" s="5">
        <f t="shared" si="59"/>
        <v>0.12881205267870374</v>
      </c>
      <c r="AD279" s="98"/>
    </row>
    <row r="280" spans="1:30">
      <c r="A280" s="5" t="s">
        <v>6</v>
      </c>
      <c r="B280" s="5" t="s">
        <v>20</v>
      </c>
      <c r="C280" s="5" t="str">
        <f t="shared" si="56"/>
        <v>g4</v>
      </c>
      <c r="D280" s="69">
        <f>VLOOKUP(C280,days!A$2:F$13,5,0)</f>
        <v>2</v>
      </c>
      <c r="E280" s="9">
        <v>0</v>
      </c>
      <c r="F280" s="9">
        <v>0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  <c r="V280" s="9">
        <v>0</v>
      </c>
      <c r="W280" s="9">
        <v>0</v>
      </c>
      <c r="X280" s="9">
        <v>0</v>
      </c>
      <c r="Y280" s="9">
        <v>0</v>
      </c>
      <c r="Z280" s="9">
        <v>0</v>
      </c>
      <c r="AA280" s="9">
        <v>0</v>
      </c>
      <c r="AB280" s="9">
        <v>0</v>
      </c>
      <c r="AC280" s="5">
        <f t="shared" si="59"/>
        <v>0</v>
      </c>
      <c r="AD280" s="98"/>
    </row>
    <row r="281" spans="1:30">
      <c r="A281" s="5" t="s">
        <v>6</v>
      </c>
      <c r="B281" s="5" t="s">
        <v>21</v>
      </c>
      <c r="C281" s="5" t="str">
        <f t="shared" si="56"/>
        <v>g4</v>
      </c>
      <c r="D281" s="69">
        <f>VLOOKUP(C281,days!A$2:F$13,5,0)</f>
        <v>2</v>
      </c>
      <c r="E281" s="9">
        <v>0</v>
      </c>
      <c r="F281" s="9">
        <v>0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5">
        <f t="shared" si="59"/>
        <v>0</v>
      </c>
      <c r="AD281" s="98"/>
    </row>
    <row r="282" spans="1:30">
      <c r="A282" s="5" t="s">
        <v>6</v>
      </c>
      <c r="B282" s="5" t="s">
        <v>12</v>
      </c>
      <c r="C282" s="5" t="str">
        <f t="shared" si="56"/>
        <v>g5</v>
      </c>
      <c r="D282" s="69">
        <f>VLOOKUP(C282,days!A$2:F$13,5,0)</f>
        <v>3</v>
      </c>
      <c r="E282" s="53">
        <v>0.8</v>
      </c>
      <c r="F282" s="53">
        <v>0.8</v>
      </c>
      <c r="G282" s="53">
        <v>0.8</v>
      </c>
      <c r="H282" s="53">
        <v>0.8</v>
      </c>
      <c r="I282" s="53">
        <v>0.8</v>
      </c>
      <c r="J282" s="53">
        <v>0.8</v>
      </c>
      <c r="K282" s="53">
        <v>0.8</v>
      </c>
      <c r="L282" s="53">
        <v>0.8</v>
      </c>
      <c r="M282" s="53">
        <v>0.8</v>
      </c>
      <c r="N282" s="53">
        <v>0.8</v>
      </c>
      <c r="O282" s="53">
        <v>0.8</v>
      </c>
      <c r="P282" s="53">
        <v>0.8</v>
      </c>
      <c r="Q282" s="53">
        <v>0.8</v>
      </c>
      <c r="R282" s="53">
        <v>0.8</v>
      </c>
      <c r="S282" s="53">
        <v>0.8</v>
      </c>
      <c r="T282" s="53">
        <v>0.8</v>
      </c>
      <c r="U282" s="53">
        <v>0.8</v>
      </c>
      <c r="V282" s="53">
        <v>0.8</v>
      </c>
      <c r="W282" s="53">
        <v>0.8</v>
      </c>
      <c r="X282" s="53">
        <v>0.8</v>
      </c>
      <c r="Y282" s="53">
        <v>0.8</v>
      </c>
      <c r="Z282" s="53">
        <v>0.8</v>
      </c>
      <c r="AA282" s="53">
        <v>0.8</v>
      </c>
      <c r="AB282" s="53">
        <v>0.8</v>
      </c>
      <c r="AC282" s="5">
        <f t="shared" si="59"/>
        <v>0.80000000000000027</v>
      </c>
      <c r="AD282" s="98"/>
    </row>
    <row r="283" spans="1:30">
      <c r="A283" s="5" t="s">
        <v>6</v>
      </c>
      <c r="B283" s="5" t="s">
        <v>13</v>
      </c>
      <c r="C283" s="5" t="str">
        <f t="shared" si="56"/>
        <v>g5</v>
      </c>
      <c r="D283" s="69">
        <f>VLOOKUP(C283,days!A$2:F$13,5,0)</f>
        <v>3</v>
      </c>
      <c r="E283" s="53">
        <v>0.85</v>
      </c>
      <c r="F283" s="53">
        <v>0.85</v>
      </c>
      <c r="G283" s="53">
        <v>0.85</v>
      </c>
      <c r="H283" s="53">
        <v>0.85</v>
      </c>
      <c r="I283" s="53">
        <v>0.85</v>
      </c>
      <c r="J283" s="53">
        <v>0.85</v>
      </c>
      <c r="K283" s="53">
        <v>0.85</v>
      </c>
      <c r="L283" s="53">
        <v>0.85</v>
      </c>
      <c r="M283" s="53">
        <v>0.85</v>
      </c>
      <c r="N283" s="53">
        <v>0.85</v>
      </c>
      <c r="O283" s="53">
        <v>0.85</v>
      </c>
      <c r="P283" s="53">
        <v>0.85</v>
      </c>
      <c r="Q283" s="53">
        <v>0.85</v>
      </c>
      <c r="R283" s="53">
        <v>0.85</v>
      </c>
      <c r="S283" s="53">
        <v>0.85</v>
      </c>
      <c r="T283" s="53">
        <v>0.85</v>
      </c>
      <c r="U283" s="53">
        <v>0.85</v>
      </c>
      <c r="V283" s="53">
        <v>0.85</v>
      </c>
      <c r="W283" s="53">
        <v>0.85</v>
      </c>
      <c r="X283" s="53">
        <v>0.85</v>
      </c>
      <c r="Y283" s="53">
        <v>0.85</v>
      </c>
      <c r="Z283" s="53">
        <v>0.85</v>
      </c>
      <c r="AA283" s="53">
        <v>0.85</v>
      </c>
      <c r="AB283" s="53">
        <v>0.85</v>
      </c>
      <c r="AC283" s="5">
        <f t="shared" si="59"/>
        <v>0.85000000000000009</v>
      </c>
      <c r="AD283" s="98"/>
    </row>
    <row r="284" spans="1:30">
      <c r="A284" s="5" t="s">
        <v>6</v>
      </c>
      <c r="B284" s="5" t="s">
        <v>14</v>
      </c>
      <c r="C284" s="5" t="str">
        <f t="shared" si="56"/>
        <v>g5</v>
      </c>
      <c r="D284" s="69">
        <f>VLOOKUP(C284,days!A$2:F$13,5,0)</f>
        <v>3</v>
      </c>
      <c r="E284" s="53">
        <v>0.83</v>
      </c>
      <c r="F284" s="53">
        <v>0.83</v>
      </c>
      <c r="G284" s="53">
        <v>0.83</v>
      </c>
      <c r="H284" s="53">
        <v>0.83</v>
      </c>
      <c r="I284" s="53">
        <v>0.83</v>
      </c>
      <c r="J284" s="53">
        <v>0.83</v>
      </c>
      <c r="K284" s="53">
        <v>0.83</v>
      </c>
      <c r="L284" s="53">
        <v>0.83</v>
      </c>
      <c r="M284" s="53">
        <v>0.83</v>
      </c>
      <c r="N284" s="53">
        <v>0.83</v>
      </c>
      <c r="O284" s="53">
        <v>0.83</v>
      </c>
      <c r="P284" s="53">
        <v>0.83</v>
      </c>
      <c r="Q284" s="53">
        <v>0.83</v>
      </c>
      <c r="R284" s="53">
        <v>0.83</v>
      </c>
      <c r="S284" s="53">
        <v>0.83</v>
      </c>
      <c r="T284" s="53">
        <v>0.83</v>
      </c>
      <c r="U284" s="53">
        <v>0.83</v>
      </c>
      <c r="V284" s="53">
        <v>0.83</v>
      </c>
      <c r="W284" s="53">
        <v>0.83</v>
      </c>
      <c r="X284" s="53">
        <v>0.83</v>
      </c>
      <c r="Y284" s="53">
        <v>0.83</v>
      </c>
      <c r="Z284" s="53">
        <v>0.83</v>
      </c>
      <c r="AA284" s="53">
        <v>0.83</v>
      </c>
      <c r="AB284" s="53">
        <v>0.83</v>
      </c>
      <c r="AC284" s="5">
        <f t="shared" si="59"/>
        <v>0.82999999999999963</v>
      </c>
      <c r="AD284" s="98"/>
    </row>
    <row r="285" spans="1:30">
      <c r="A285" s="5" t="s">
        <v>6</v>
      </c>
      <c r="B285" s="5" t="s">
        <v>15</v>
      </c>
      <c r="C285" s="5" t="str">
        <f t="shared" si="56"/>
        <v>g5</v>
      </c>
      <c r="D285" s="69">
        <f>VLOOKUP(C285,days!A$2:F$13,5,0)</f>
        <v>3</v>
      </c>
      <c r="E285" s="53">
        <v>0.9</v>
      </c>
      <c r="F285" s="53">
        <v>0.9</v>
      </c>
      <c r="G285" s="53">
        <v>0.9</v>
      </c>
      <c r="H285" s="53">
        <v>0.9</v>
      </c>
      <c r="I285" s="53">
        <v>0.9</v>
      </c>
      <c r="J285" s="53">
        <v>0.9</v>
      </c>
      <c r="K285" s="53">
        <v>0.9</v>
      </c>
      <c r="L285" s="53">
        <v>0.9</v>
      </c>
      <c r="M285" s="53">
        <v>0.9</v>
      </c>
      <c r="N285" s="53">
        <v>0.9</v>
      </c>
      <c r="O285" s="53">
        <v>0.9</v>
      </c>
      <c r="P285" s="53">
        <v>0.9</v>
      </c>
      <c r="Q285" s="53">
        <v>0.9</v>
      </c>
      <c r="R285" s="53">
        <v>0.9</v>
      </c>
      <c r="S285" s="53">
        <v>0.9</v>
      </c>
      <c r="T285" s="53">
        <v>0.9</v>
      </c>
      <c r="U285" s="53">
        <v>0.9</v>
      </c>
      <c r="V285" s="53">
        <v>0.9</v>
      </c>
      <c r="W285" s="53">
        <v>0.9</v>
      </c>
      <c r="X285" s="53">
        <v>0.9</v>
      </c>
      <c r="Y285" s="53">
        <v>0.9</v>
      </c>
      <c r="Z285" s="53">
        <v>0.9</v>
      </c>
      <c r="AA285" s="53">
        <v>0.9</v>
      </c>
      <c r="AB285" s="53">
        <v>0.9</v>
      </c>
      <c r="AC285" s="5">
        <f t="shared" si="59"/>
        <v>0.8999999999999998</v>
      </c>
      <c r="AD285" s="98"/>
    </row>
    <row r="286" spans="1:30">
      <c r="A286" s="5" t="s">
        <v>6</v>
      </c>
      <c r="B286" s="5" t="s">
        <v>16</v>
      </c>
      <c r="C286" s="5" t="str">
        <f t="shared" si="56"/>
        <v>g5</v>
      </c>
      <c r="D286" s="69">
        <f>VLOOKUP(C286,days!A$2:F$13,5,0)</f>
        <v>3</v>
      </c>
      <c r="E286" s="43">
        <f>VLOOKUP($A286,hydro_!$A$2:$B$16,2,0)*VLOOKUP($D286,hydro_!F$2:H$13,2,0)</f>
        <v>0.4</v>
      </c>
      <c r="F286" s="43">
        <f t="shared" ref="F286:AB286" si="64">E286</f>
        <v>0.4</v>
      </c>
      <c r="G286" s="43">
        <f t="shared" si="64"/>
        <v>0.4</v>
      </c>
      <c r="H286" s="43">
        <f t="shared" si="64"/>
        <v>0.4</v>
      </c>
      <c r="I286" s="43">
        <f t="shared" si="64"/>
        <v>0.4</v>
      </c>
      <c r="J286" s="43">
        <f t="shared" si="64"/>
        <v>0.4</v>
      </c>
      <c r="K286" s="43">
        <f t="shared" si="64"/>
        <v>0.4</v>
      </c>
      <c r="L286" s="43">
        <f t="shared" si="64"/>
        <v>0.4</v>
      </c>
      <c r="M286" s="43">
        <f t="shared" si="64"/>
        <v>0.4</v>
      </c>
      <c r="N286" s="43">
        <f t="shared" si="64"/>
        <v>0.4</v>
      </c>
      <c r="O286" s="43">
        <f t="shared" si="64"/>
        <v>0.4</v>
      </c>
      <c r="P286" s="43">
        <f t="shared" si="64"/>
        <v>0.4</v>
      </c>
      <c r="Q286" s="43">
        <f t="shared" si="64"/>
        <v>0.4</v>
      </c>
      <c r="R286" s="43">
        <f t="shared" si="64"/>
        <v>0.4</v>
      </c>
      <c r="S286" s="43">
        <f t="shared" si="64"/>
        <v>0.4</v>
      </c>
      <c r="T286" s="43">
        <f t="shared" si="64"/>
        <v>0.4</v>
      </c>
      <c r="U286" s="43">
        <f t="shared" si="64"/>
        <v>0.4</v>
      </c>
      <c r="V286" s="43">
        <f t="shared" si="64"/>
        <v>0.4</v>
      </c>
      <c r="W286" s="43">
        <f t="shared" si="64"/>
        <v>0.4</v>
      </c>
      <c r="X286" s="43">
        <f t="shared" si="64"/>
        <v>0.4</v>
      </c>
      <c r="Y286" s="43">
        <f t="shared" si="64"/>
        <v>0.4</v>
      </c>
      <c r="Z286" s="43">
        <f t="shared" si="64"/>
        <v>0.4</v>
      </c>
      <c r="AA286" s="43">
        <f t="shared" si="64"/>
        <v>0.4</v>
      </c>
      <c r="AB286" s="43">
        <f t="shared" si="64"/>
        <v>0.4</v>
      </c>
      <c r="AC286" s="5">
        <f t="shared" si="59"/>
        <v>0.40000000000000013</v>
      </c>
      <c r="AD286" s="98"/>
    </row>
    <row r="287" spans="1:30">
      <c r="A287" s="5" t="s">
        <v>6</v>
      </c>
      <c r="B287" s="5" t="s">
        <v>17</v>
      </c>
      <c r="C287" s="5" t="str">
        <f t="shared" si="56"/>
        <v>g5</v>
      </c>
      <c r="D287" s="69">
        <f>VLOOKUP(C287,days!A$2:F$13,5,0)</f>
        <v>3</v>
      </c>
      <c r="E287" s="43">
        <f>VLOOKUP($A286,hydro_!$A$2:$C$16,3,0)*VLOOKUP($D286,hydro_!F$2:H$13,3,0)</f>
        <v>0.35</v>
      </c>
      <c r="F287" s="43">
        <f t="shared" ref="F287:AB287" si="65">E287</f>
        <v>0.35</v>
      </c>
      <c r="G287" s="43">
        <f t="shared" si="65"/>
        <v>0.35</v>
      </c>
      <c r="H287" s="43">
        <f t="shared" si="65"/>
        <v>0.35</v>
      </c>
      <c r="I287" s="43">
        <f t="shared" si="65"/>
        <v>0.35</v>
      </c>
      <c r="J287" s="43">
        <f t="shared" si="65"/>
        <v>0.35</v>
      </c>
      <c r="K287" s="43">
        <f t="shared" si="65"/>
        <v>0.35</v>
      </c>
      <c r="L287" s="43">
        <f t="shared" si="65"/>
        <v>0.35</v>
      </c>
      <c r="M287" s="43">
        <f t="shared" si="65"/>
        <v>0.35</v>
      </c>
      <c r="N287" s="43">
        <f t="shared" si="65"/>
        <v>0.35</v>
      </c>
      <c r="O287" s="43">
        <f t="shared" si="65"/>
        <v>0.35</v>
      </c>
      <c r="P287" s="43">
        <f t="shared" si="65"/>
        <v>0.35</v>
      </c>
      <c r="Q287" s="43">
        <f t="shared" si="65"/>
        <v>0.35</v>
      </c>
      <c r="R287" s="43">
        <f t="shared" si="65"/>
        <v>0.35</v>
      </c>
      <c r="S287" s="43">
        <f t="shared" si="65"/>
        <v>0.35</v>
      </c>
      <c r="T287" s="43">
        <f t="shared" si="65"/>
        <v>0.35</v>
      </c>
      <c r="U287" s="43">
        <f t="shared" si="65"/>
        <v>0.35</v>
      </c>
      <c r="V287" s="43">
        <f t="shared" si="65"/>
        <v>0.35</v>
      </c>
      <c r="W287" s="43">
        <f t="shared" si="65"/>
        <v>0.35</v>
      </c>
      <c r="X287" s="43">
        <f t="shared" si="65"/>
        <v>0.35</v>
      </c>
      <c r="Y287" s="43">
        <f t="shared" si="65"/>
        <v>0.35</v>
      </c>
      <c r="Z287" s="43">
        <f t="shared" si="65"/>
        <v>0.35</v>
      </c>
      <c r="AA287" s="43">
        <f t="shared" si="65"/>
        <v>0.35</v>
      </c>
      <c r="AB287" s="43">
        <f t="shared" si="65"/>
        <v>0.35</v>
      </c>
      <c r="AC287" s="5">
        <f t="shared" si="59"/>
        <v>0.34999999999999987</v>
      </c>
      <c r="AD287" s="98"/>
    </row>
    <row r="288" spans="1:30">
      <c r="A288" s="5" t="s">
        <v>6</v>
      </c>
      <c r="B288" s="5" t="s">
        <v>18</v>
      </c>
      <c r="C288" s="5" t="str">
        <f t="shared" si="56"/>
        <v>g5</v>
      </c>
      <c r="D288" s="69">
        <f>VLOOKUP(C288,days!A$2:F$13,5,0)</f>
        <v>3</v>
      </c>
      <c r="E288" s="67">
        <f>VLOOKUP($A288,wind_!$A$2:$B$16,2,0)*VLOOKUP($D288,wind_!$E$2:$AC$13,MID(E$1,2,LEN(E$1)-1)+2,0)</f>
        <v>0.31529033217203584</v>
      </c>
      <c r="F288" s="67">
        <f>VLOOKUP($A288,wind_!$A$2:$B$16,2,0)*VLOOKUP($D288,wind_!$E$2:$AC$13,MID(F$1,2,LEN(F$1)-1)+2,0)</f>
        <v>0.30902785071257832</v>
      </c>
      <c r="G288" s="67">
        <f>VLOOKUP($A288,wind_!$A$2:$B$16,2,0)*VLOOKUP($D288,wind_!$E$2:$AC$13,MID(G$1,2,LEN(G$1)-1)+2,0)</f>
        <v>0.30557564541163956</v>
      </c>
      <c r="H288" s="67">
        <f>VLOOKUP($A288,wind_!$A$2:$B$16,2,0)*VLOOKUP($D288,wind_!$E$2:$AC$13,MID(H$1,2,LEN(H$1)-1)+2,0)</f>
        <v>0.30240991842004888</v>
      </c>
      <c r="I288" s="67">
        <f>VLOOKUP($A288,wind_!$A$2:$B$16,2,0)*VLOOKUP($D288,wind_!$E$2:$AC$13,MID(I$1,2,LEN(I$1)-1)+2,0)</f>
        <v>0.30107963106338204</v>
      </c>
      <c r="J288" s="67">
        <f>VLOOKUP($A288,wind_!$A$2:$B$16,2,0)*VLOOKUP($D288,wind_!$E$2:$AC$13,MID(J$1,2,LEN(J$1)-1)+2,0)</f>
        <v>0.29811202298588274</v>
      </c>
      <c r="K288" s="67">
        <f>VLOOKUP($A288,wind_!$A$2:$B$16,2,0)*VLOOKUP($D288,wind_!$E$2:$AC$13,MID(K$1,2,LEN(K$1)-1)+2,0)</f>
        <v>0.30059712165687696</v>
      </c>
      <c r="L288" s="67">
        <f>VLOOKUP($A288,wind_!$A$2:$B$16,2,0)*VLOOKUP($D288,wind_!$E$2:$AC$13,MID(L$1,2,LEN(L$1)-1)+2,0)</f>
        <v>0.3021134484153718</v>
      </c>
      <c r="M288" s="67">
        <f>VLOOKUP($A288,wind_!$A$2:$B$16,2,0)*VLOOKUP($D288,wind_!$E$2:$AC$13,MID(M$1,2,LEN(M$1)-1)+2,0)</f>
        <v>0.30283267649429008</v>
      </c>
      <c r="N288" s="67">
        <f>VLOOKUP($A288,wind_!$A$2:$B$16,2,0)*VLOOKUP($D288,wind_!$E$2:$AC$13,MID(N$1,2,LEN(N$1)-1)+2,0)</f>
        <v>0.29508237691947697</v>
      </c>
      <c r="O288" s="67">
        <f>VLOOKUP($A288,wind_!$A$2:$B$16,2,0)*VLOOKUP($D288,wind_!$E$2:$AC$13,MID(O$1,2,LEN(O$1)-1)+2,0)</f>
        <v>0.29323465893258188</v>
      </c>
      <c r="P288" s="67">
        <f>VLOOKUP($A288,wind_!$A$2:$B$16,2,0)*VLOOKUP($D288,wind_!$E$2:$AC$13,MID(P$1,2,LEN(P$1)-1)+2,0)</f>
        <v>0.29985000630890718</v>
      </c>
      <c r="Q288" s="67">
        <f>VLOOKUP($A288,wind_!$A$2:$B$16,2,0)*VLOOKUP($D288,wind_!$E$2:$AC$13,MID(Q$1,2,LEN(Q$1)-1)+2,0)</f>
        <v>0.30923548907769166</v>
      </c>
      <c r="R288" s="67">
        <f>VLOOKUP($A288,wind_!$A$2:$B$16,2,0)*VLOOKUP($D288,wind_!$E$2:$AC$13,MID(R$1,2,LEN(R$1)-1)+2,0)</f>
        <v>0.3165431466074603</v>
      </c>
      <c r="S288" s="67">
        <f>VLOOKUP($A288,wind_!$A$2:$B$16,2,0)*VLOOKUP($D288,wind_!$E$2:$AC$13,MID(S$1,2,LEN(S$1)-1)+2,0)</f>
        <v>0.32310102930816387</v>
      </c>
      <c r="T288" s="67">
        <f>VLOOKUP($A288,wind_!$A$2:$B$16,2,0)*VLOOKUP($D288,wind_!$E$2:$AC$13,MID(T$1,2,LEN(T$1)-1)+2,0)</f>
        <v>0.33104877671305361</v>
      </c>
      <c r="U288" s="67">
        <f>VLOOKUP($A288,wind_!$A$2:$B$16,2,0)*VLOOKUP($D288,wind_!$E$2:$AC$13,MID(U$1,2,LEN(U$1)-1)+2,0)</f>
        <v>0.33306695003965986</v>
      </c>
      <c r="V288" s="67">
        <f>VLOOKUP($A288,wind_!$A$2:$B$16,2,0)*VLOOKUP($D288,wind_!$E$2:$AC$13,MID(V$1,2,LEN(V$1)-1)+2,0)</f>
        <v>0.33338541668703781</v>
      </c>
      <c r="W288" s="67">
        <f>VLOOKUP($A288,wind_!$A$2:$B$16,2,0)*VLOOKUP($D288,wind_!$E$2:$AC$13,MID(W$1,2,LEN(W$1)-1)+2,0)</f>
        <v>0.33106398795071823</v>
      </c>
      <c r="X288" s="67">
        <f>VLOOKUP($A288,wind_!$A$2:$B$16,2,0)*VLOOKUP($D288,wind_!$E$2:$AC$13,MID(X$1,2,LEN(X$1)-1)+2,0)</f>
        <v>0.32959620293594682</v>
      </c>
      <c r="Y288" s="67">
        <f>VLOOKUP($A288,wind_!$A$2:$B$16,2,0)*VLOOKUP($D288,wind_!$E$2:$AC$13,MID(Y$1,2,LEN(Y$1)-1)+2,0)</f>
        <v>0.33165951287627643</v>
      </c>
      <c r="Z288" s="67">
        <f>VLOOKUP($A288,wind_!$A$2:$B$16,2,0)*VLOOKUP($D288,wind_!$E$2:$AC$13,MID(Z$1,2,LEN(Z$1)-1)+2,0)</f>
        <v>0.33023818178829423</v>
      </c>
      <c r="AA288" s="67">
        <f>VLOOKUP($A288,wind_!$A$2:$B$16,2,0)*VLOOKUP($D288,wind_!$E$2:$AC$13,MID(AA$1,2,LEN(AA$1)-1)+2,0)</f>
        <v>0.32696863561414691</v>
      </c>
      <c r="AB288" s="67">
        <f>VLOOKUP($A288,wind_!$A$2:$B$16,2,0)*VLOOKUP($D288,wind_!$E$2:$AC$13,MID(AB$1,2,LEN(AB$1)-1)+2,0)</f>
        <v>0.32356420155306292</v>
      </c>
      <c r="AC288" s="5">
        <f t="shared" si="59"/>
        <v>0.31436155086019107</v>
      </c>
      <c r="AD288" s="98"/>
    </row>
    <row r="289" spans="1:30">
      <c r="A289" s="5" t="s">
        <v>6</v>
      </c>
      <c r="B289" s="5" t="s">
        <v>19</v>
      </c>
      <c r="C289" s="5" t="str">
        <f t="shared" si="56"/>
        <v>g5</v>
      </c>
      <c r="D289" s="69">
        <f>VLOOKUP(C289,days!A$2:F$13,5,0)</f>
        <v>3</v>
      </c>
      <c r="E289" s="68">
        <f>VLOOKUP($A289,solar_!$A$2:$B$16,2,0)*VLOOKUP($D289,solar_!$E$2:$AC$13,MID(E$1,2,LEN(E$1)-1)+2,0)</f>
        <v>0</v>
      </c>
      <c r="F289" s="68">
        <f>VLOOKUP($A289,solar_!$A$2:$B$16,2,0)*VLOOKUP($D289,solar_!$E$2:$AC$13,MID(F$1,2,LEN(F$1)-1)+2,0)</f>
        <v>0</v>
      </c>
      <c r="G289" s="68">
        <f>VLOOKUP($A289,solar_!$A$2:$B$16,2,0)*VLOOKUP($D289,solar_!$E$2:$AC$13,MID(G$1,2,LEN(G$1)-1)+2,0)</f>
        <v>0</v>
      </c>
      <c r="H289" s="68">
        <f>VLOOKUP($A289,solar_!$A$2:$B$16,2,0)*VLOOKUP($D289,solar_!$E$2:$AC$13,MID(H$1,2,LEN(H$1)-1)+2,0)</f>
        <v>0</v>
      </c>
      <c r="I289" s="68">
        <f>VLOOKUP($A289,solar_!$A$2:$B$16,2,0)*VLOOKUP($D289,solar_!$E$2:$AC$13,MID(I$1,2,LEN(I$1)-1)+2,0)</f>
        <v>0</v>
      </c>
      <c r="J289" s="68">
        <f>VLOOKUP($A289,solar_!$A$2:$B$16,2,0)*VLOOKUP($D289,solar_!$E$2:$AC$13,MID(J$1,2,LEN(J$1)-1)+2,0)</f>
        <v>3.3669895064950993E-4</v>
      </c>
      <c r="K289" s="68">
        <f>VLOOKUP($A289,solar_!$A$2:$B$16,2,0)*VLOOKUP($D289,solar_!$E$2:$AC$13,MID(K$1,2,LEN(K$1)-1)+2,0)</f>
        <v>4.8019652151617869E-3</v>
      </c>
      <c r="L289" s="68">
        <f>VLOOKUP($A289,solar_!$A$2:$B$16,2,0)*VLOOKUP($D289,solar_!$E$2:$AC$13,MID(L$1,2,LEN(L$1)-1)+2,0)</f>
        <v>5.198867474053661E-2</v>
      </c>
      <c r="M289" s="68">
        <f>VLOOKUP($A289,solar_!$A$2:$B$16,2,0)*VLOOKUP($D289,solar_!$E$2:$AC$13,MID(M$1,2,LEN(M$1)-1)+2,0)</f>
        <v>0.2093891450617677</v>
      </c>
      <c r="N289" s="68">
        <f>VLOOKUP($A289,solar_!$A$2:$B$16,2,0)*VLOOKUP($D289,solar_!$E$2:$AC$13,MID(N$1,2,LEN(N$1)-1)+2,0)</f>
        <v>0.34056602349717818</v>
      </c>
      <c r="O289" s="68">
        <f>VLOOKUP($A289,solar_!$A$2:$B$16,2,0)*VLOOKUP($D289,solar_!$E$2:$AC$13,MID(O$1,2,LEN(O$1)-1)+2,0)</f>
        <v>0.39699229242960188</v>
      </c>
      <c r="P289" s="68">
        <f>VLOOKUP($A289,solar_!$A$2:$B$16,2,0)*VLOOKUP($D289,solar_!$E$2:$AC$13,MID(P$1,2,LEN(P$1)-1)+2,0)</f>
        <v>0.43499068222307591</v>
      </c>
      <c r="Q289" s="68">
        <f>VLOOKUP($A289,solar_!$A$2:$B$16,2,0)*VLOOKUP($D289,solar_!$E$2:$AC$13,MID(Q$1,2,LEN(Q$1)-1)+2,0)</f>
        <v>0.43298002148199694</v>
      </c>
      <c r="R289" s="68">
        <f>VLOOKUP($A289,solar_!$A$2:$B$16,2,0)*VLOOKUP($D289,solar_!$E$2:$AC$13,MID(R$1,2,LEN(R$1)-1)+2,0)</f>
        <v>0.43586599357295541</v>
      </c>
      <c r="S289" s="68">
        <f>VLOOKUP($A289,solar_!$A$2:$B$16,2,0)*VLOOKUP($D289,solar_!$E$2:$AC$13,MID(S$1,2,LEN(S$1)-1)+2,0)</f>
        <v>0.4086062215896975</v>
      </c>
      <c r="T289" s="68">
        <f>VLOOKUP($A289,solar_!$A$2:$B$16,2,0)*VLOOKUP($D289,solar_!$E$2:$AC$13,MID(T$1,2,LEN(T$1)-1)+2,0)</f>
        <v>0.34641211294545909</v>
      </c>
      <c r="U289" s="68">
        <f>VLOOKUP($A289,solar_!$A$2:$B$16,2,0)*VLOOKUP($D289,solar_!$E$2:$AC$13,MID(U$1,2,LEN(U$1)-1)+2,0)</f>
        <v>0.27045214118717048</v>
      </c>
      <c r="V289" s="68">
        <f>VLOOKUP($A289,solar_!$A$2:$B$16,2,0)*VLOOKUP($D289,solar_!$E$2:$AC$13,MID(V$1,2,LEN(V$1)-1)+2,0)</f>
        <v>0.13605960903000447</v>
      </c>
      <c r="W289" s="68">
        <f>VLOOKUP($A289,solar_!$A$2:$B$16,2,0)*VLOOKUP($D289,solar_!$E$2:$AC$13,MID(W$1,2,LEN(W$1)-1)+2,0)</f>
        <v>2.5605008520726474E-2</v>
      </c>
      <c r="X289" s="68">
        <f>VLOOKUP($A289,solar_!$A$2:$B$16,2,0)*VLOOKUP($D289,solar_!$E$2:$AC$13,MID(X$1,2,LEN(X$1)-1)+2,0)</f>
        <v>2.4163412698991558E-4</v>
      </c>
      <c r="Y289" s="68">
        <f>VLOOKUP($A289,solar_!$A$2:$B$16,2,0)*VLOOKUP($D289,solar_!$E$2:$AC$13,MID(Y$1,2,LEN(Y$1)-1)+2,0)</f>
        <v>0</v>
      </c>
      <c r="Z289" s="68">
        <f>VLOOKUP($A289,solar_!$A$2:$B$16,2,0)*VLOOKUP($D289,solar_!$E$2:$AC$13,MID(Z$1,2,LEN(Z$1)-1)+2,0)</f>
        <v>0</v>
      </c>
      <c r="AA289" s="68">
        <f>VLOOKUP($A289,solar_!$A$2:$B$16,2,0)*VLOOKUP($D289,solar_!$E$2:$AC$13,MID(AA$1,2,LEN(AA$1)-1)+2,0)</f>
        <v>0</v>
      </c>
      <c r="AB289" s="68">
        <f>VLOOKUP($A289,solar_!$A$2:$B$16,2,0)*VLOOKUP($D289,solar_!$E$2:$AC$13,MID(AB$1,2,LEN(AB$1)-1)+2,0)</f>
        <v>0</v>
      </c>
      <c r="AC289" s="5">
        <f t="shared" si="59"/>
        <v>0.14563700935720716</v>
      </c>
      <c r="AD289" s="98"/>
    </row>
    <row r="290" spans="1:30">
      <c r="A290" s="5" t="s">
        <v>6</v>
      </c>
      <c r="B290" s="5" t="s">
        <v>20</v>
      </c>
      <c r="C290" s="5" t="str">
        <f t="shared" si="56"/>
        <v>g5</v>
      </c>
      <c r="D290" s="69">
        <f>VLOOKUP(C290,days!A$2:F$13,5,0)</f>
        <v>3</v>
      </c>
      <c r="E290" s="9">
        <v>0</v>
      </c>
      <c r="F290" s="9">
        <v>0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0</v>
      </c>
      <c r="AA290" s="9">
        <v>0</v>
      </c>
      <c r="AB290" s="9">
        <v>0</v>
      </c>
      <c r="AC290" s="5">
        <f t="shared" si="59"/>
        <v>0</v>
      </c>
      <c r="AD290" s="98"/>
    </row>
    <row r="291" spans="1:30">
      <c r="A291" s="5" t="s">
        <v>6</v>
      </c>
      <c r="B291" s="5" t="s">
        <v>21</v>
      </c>
      <c r="C291" s="5" t="str">
        <f t="shared" si="56"/>
        <v>g5</v>
      </c>
      <c r="D291" s="69">
        <f>VLOOKUP(C291,days!A$2:F$13,5,0)</f>
        <v>3</v>
      </c>
      <c r="E291" s="9">
        <v>0</v>
      </c>
      <c r="F291" s="9">
        <v>0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5">
        <f t="shared" si="59"/>
        <v>0</v>
      </c>
      <c r="AD291" s="98"/>
    </row>
    <row r="292" spans="1:30">
      <c r="A292" s="5" t="s">
        <v>6</v>
      </c>
      <c r="B292" s="5" t="s">
        <v>12</v>
      </c>
      <c r="C292" s="5" t="str">
        <f t="shared" si="56"/>
        <v>g6</v>
      </c>
      <c r="D292" s="69">
        <f>VLOOKUP(C292,days!A$2:F$13,5,0)</f>
        <v>3</v>
      </c>
      <c r="E292" s="53">
        <v>0.8</v>
      </c>
      <c r="F292" s="53">
        <v>0.8</v>
      </c>
      <c r="G292" s="53">
        <v>0.8</v>
      </c>
      <c r="H292" s="53">
        <v>0.8</v>
      </c>
      <c r="I292" s="53">
        <v>0.8</v>
      </c>
      <c r="J292" s="53">
        <v>0.8</v>
      </c>
      <c r="K292" s="53">
        <v>0.8</v>
      </c>
      <c r="L292" s="53">
        <v>0.8</v>
      </c>
      <c r="M292" s="53">
        <v>0.8</v>
      </c>
      <c r="N292" s="53">
        <v>0.8</v>
      </c>
      <c r="O292" s="53">
        <v>0.8</v>
      </c>
      <c r="P292" s="53">
        <v>0.8</v>
      </c>
      <c r="Q292" s="53">
        <v>0.8</v>
      </c>
      <c r="R292" s="53">
        <v>0.8</v>
      </c>
      <c r="S292" s="53">
        <v>0.8</v>
      </c>
      <c r="T292" s="53">
        <v>0.8</v>
      </c>
      <c r="U292" s="53">
        <v>0.8</v>
      </c>
      <c r="V292" s="53">
        <v>0.8</v>
      </c>
      <c r="W292" s="53">
        <v>0.8</v>
      </c>
      <c r="X292" s="53">
        <v>0.8</v>
      </c>
      <c r="Y292" s="53">
        <v>0.8</v>
      </c>
      <c r="Z292" s="53">
        <v>0.8</v>
      </c>
      <c r="AA292" s="53">
        <v>0.8</v>
      </c>
      <c r="AB292" s="53">
        <v>0.8</v>
      </c>
      <c r="AC292" s="5">
        <f t="shared" si="59"/>
        <v>0.80000000000000027</v>
      </c>
      <c r="AD292" s="98"/>
    </row>
    <row r="293" spans="1:30">
      <c r="A293" s="5" t="s">
        <v>6</v>
      </c>
      <c r="B293" s="5" t="s">
        <v>13</v>
      </c>
      <c r="C293" s="5" t="str">
        <f t="shared" si="56"/>
        <v>g6</v>
      </c>
      <c r="D293" s="69">
        <f>VLOOKUP(C293,days!A$2:F$13,5,0)</f>
        <v>3</v>
      </c>
      <c r="E293" s="53">
        <v>0.85</v>
      </c>
      <c r="F293" s="53">
        <v>0.85</v>
      </c>
      <c r="G293" s="53">
        <v>0.85</v>
      </c>
      <c r="H293" s="53">
        <v>0.85</v>
      </c>
      <c r="I293" s="53">
        <v>0.85</v>
      </c>
      <c r="J293" s="53">
        <v>0.85</v>
      </c>
      <c r="K293" s="53">
        <v>0.85</v>
      </c>
      <c r="L293" s="53">
        <v>0.85</v>
      </c>
      <c r="M293" s="53">
        <v>0.85</v>
      </c>
      <c r="N293" s="53">
        <v>0.85</v>
      </c>
      <c r="O293" s="53">
        <v>0.85</v>
      </c>
      <c r="P293" s="53">
        <v>0.85</v>
      </c>
      <c r="Q293" s="53">
        <v>0.85</v>
      </c>
      <c r="R293" s="53">
        <v>0.85</v>
      </c>
      <c r="S293" s="53">
        <v>0.85</v>
      </c>
      <c r="T293" s="53">
        <v>0.85</v>
      </c>
      <c r="U293" s="53">
        <v>0.85</v>
      </c>
      <c r="V293" s="53">
        <v>0.85</v>
      </c>
      <c r="W293" s="53">
        <v>0.85</v>
      </c>
      <c r="X293" s="53">
        <v>0.85</v>
      </c>
      <c r="Y293" s="53">
        <v>0.85</v>
      </c>
      <c r="Z293" s="53">
        <v>0.85</v>
      </c>
      <c r="AA293" s="53">
        <v>0.85</v>
      </c>
      <c r="AB293" s="53">
        <v>0.85</v>
      </c>
      <c r="AC293" s="5">
        <f t="shared" si="59"/>
        <v>0.85000000000000009</v>
      </c>
      <c r="AD293" s="98"/>
    </row>
    <row r="294" spans="1:30">
      <c r="A294" s="5" t="s">
        <v>6</v>
      </c>
      <c r="B294" s="5" t="s">
        <v>14</v>
      </c>
      <c r="C294" s="5" t="str">
        <f t="shared" si="56"/>
        <v>g6</v>
      </c>
      <c r="D294" s="69">
        <f>VLOOKUP(C294,days!A$2:F$13,5,0)</f>
        <v>3</v>
      </c>
      <c r="E294" s="53">
        <v>0.83</v>
      </c>
      <c r="F294" s="53">
        <v>0.83</v>
      </c>
      <c r="G294" s="53">
        <v>0.83</v>
      </c>
      <c r="H294" s="53">
        <v>0.83</v>
      </c>
      <c r="I294" s="53">
        <v>0.83</v>
      </c>
      <c r="J294" s="53">
        <v>0.83</v>
      </c>
      <c r="K294" s="53">
        <v>0.83</v>
      </c>
      <c r="L294" s="53">
        <v>0.83</v>
      </c>
      <c r="M294" s="53">
        <v>0.83</v>
      </c>
      <c r="N294" s="53">
        <v>0.83</v>
      </c>
      <c r="O294" s="53">
        <v>0.83</v>
      </c>
      <c r="P294" s="53">
        <v>0.83</v>
      </c>
      <c r="Q294" s="53">
        <v>0.83</v>
      </c>
      <c r="R294" s="53">
        <v>0.83</v>
      </c>
      <c r="S294" s="53">
        <v>0.83</v>
      </c>
      <c r="T294" s="53">
        <v>0.83</v>
      </c>
      <c r="U294" s="53">
        <v>0.83</v>
      </c>
      <c r="V294" s="53">
        <v>0.83</v>
      </c>
      <c r="W294" s="53">
        <v>0.83</v>
      </c>
      <c r="X294" s="53">
        <v>0.83</v>
      </c>
      <c r="Y294" s="53">
        <v>0.83</v>
      </c>
      <c r="Z294" s="53">
        <v>0.83</v>
      </c>
      <c r="AA294" s="53">
        <v>0.83</v>
      </c>
      <c r="AB294" s="53">
        <v>0.83</v>
      </c>
      <c r="AC294" s="5">
        <f t="shared" si="59"/>
        <v>0.82999999999999963</v>
      </c>
      <c r="AD294" s="98"/>
    </row>
    <row r="295" spans="1:30">
      <c r="A295" s="5" t="s">
        <v>6</v>
      </c>
      <c r="B295" s="5" t="s">
        <v>15</v>
      </c>
      <c r="C295" s="5" t="str">
        <f t="shared" si="56"/>
        <v>g6</v>
      </c>
      <c r="D295" s="69">
        <f>VLOOKUP(C295,days!A$2:F$13,5,0)</f>
        <v>3</v>
      </c>
      <c r="E295" s="53">
        <v>0.9</v>
      </c>
      <c r="F295" s="53">
        <v>0.9</v>
      </c>
      <c r="G295" s="53">
        <v>0.9</v>
      </c>
      <c r="H295" s="53">
        <v>0.9</v>
      </c>
      <c r="I295" s="53">
        <v>0.9</v>
      </c>
      <c r="J295" s="53">
        <v>0.9</v>
      </c>
      <c r="K295" s="53">
        <v>0.9</v>
      </c>
      <c r="L295" s="53">
        <v>0.9</v>
      </c>
      <c r="M295" s="53">
        <v>0.9</v>
      </c>
      <c r="N295" s="53">
        <v>0.9</v>
      </c>
      <c r="O295" s="53">
        <v>0.9</v>
      </c>
      <c r="P295" s="53">
        <v>0.9</v>
      </c>
      <c r="Q295" s="53">
        <v>0.9</v>
      </c>
      <c r="R295" s="53">
        <v>0.9</v>
      </c>
      <c r="S295" s="53">
        <v>0.9</v>
      </c>
      <c r="T295" s="53">
        <v>0.9</v>
      </c>
      <c r="U295" s="53">
        <v>0.9</v>
      </c>
      <c r="V295" s="53">
        <v>0.9</v>
      </c>
      <c r="W295" s="53">
        <v>0.9</v>
      </c>
      <c r="X295" s="53">
        <v>0.9</v>
      </c>
      <c r="Y295" s="53">
        <v>0.9</v>
      </c>
      <c r="Z295" s="53">
        <v>0.9</v>
      </c>
      <c r="AA295" s="53">
        <v>0.9</v>
      </c>
      <c r="AB295" s="53">
        <v>0.9</v>
      </c>
      <c r="AC295" s="5">
        <f t="shared" si="59"/>
        <v>0.8999999999999998</v>
      </c>
      <c r="AD295" s="98"/>
    </row>
    <row r="296" spans="1:30">
      <c r="A296" s="5" t="s">
        <v>6</v>
      </c>
      <c r="B296" s="5" t="s">
        <v>16</v>
      </c>
      <c r="C296" s="5" t="str">
        <f t="shared" si="56"/>
        <v>g6</v>
      </c>
      <c r="D296" s="69">
        <f>VLOOKUP(C296,days!A$2:F$13,5,0)</f>
        <v>3</v>
      </c>
      <c r="E296" s="43">
        <f>VLOOKUP($A296,hydro_!$A$2:$B$16,2,0)*VLOOKUP($D296,hydro_!F$2:H$13,2,0)</f>
        <v>0.4</v>
      </c>
      <c r="F296" s="43">
        <f t="shared" ref="F296:AB296" si="66">E296</f>
        <v>0.4</v>
      </c>
      <c r="G296" s="43">
        <f t="shared" si="66"/>
        <v>0.4</v>
      </c>
      <c r="H296" s="43">
        <f t="shared" si="66"/>
        <v>0.4</v>
      </c>
      <c r="I296" s="43">
        <f t="shared" si="66"/>
        <v>0.4</v>
      </c>
      <c r="J296" s="43">
        <f t="shared" si="66"/>
        <v>0.4</v>
      </c>
      <c r="K296" s="43">
        <f t="shared" si="66"/>
        <v>0.4</v>
      </c>
      <c r="L296" s="43">
        <f t="shared" si="66"/>
        <v>0.4</v>
      </c>
      <c r="M296" s="43">
        <f t="shared" si="66"/>
        <v>0.4</v>
      </c>
      <c r="N296" s="43">
        <f t="shared" si="66"/>
        <v>0.4</v>
      </c>
      <c r="O296" s="43">
        <f t="shared" si="66"/>
        <v>0.4</v>
      </c>
      <c r="P296" s="43">
        <f t="shared" si="66"/>
        <v>0.4</v>
      </c>
      <c r="Q296" s="43">
        <f t="shared" si="66"/>
        <v>0.4</v>
      </c>
      <c r="R296" s="43">
        <f t="shared" si="66"/>
        <v>0.4</v>
      </c>
      <c r="S296" s="43">
        <f t="shared" si="66"/>
        <v>0.4</v>
      </c>
      <c r="T296" s="43">
        <f t="shared" si="66"/>
        <v>0.4</v>
      </c>
      <c r="U296" s="43">
        <f t="shared" si="66"/>
        <v>0.4</v>
      </c>
      <c r="V296" s="43">
        <f t="shared" si="66"/>
        <v>0.4</v>
      </c>
      <c r="W296" s="43">
        <f t="shared" si="66"/>
        <v>0.4</v>
      </c>
      <c r="X296" s="43">
        <f t="shared" si="66"/>
        <v>0.4</v>
      </c>
      <c r="Y296" s="43">
        <f t="shared" si="66"/>
        <v>0.4</v>
      </c>
      <c r="Z296" s="43">
        <f t="shared" si="66"/>
        <v>0.4</v>
      </c>
      <c r="AA296" s="43">
        <f t="shared" si="66"/>
        <v>0.4</v>
      </c>
      <c r="AB296" s="43">
        <f t="shared" si="66"/>
        <v>0.4</v>
      </c>
      <c r="AC296" s="5">
        <f t="shared" si="59"/>
        <v>0.40000000000000013</v>
      </c>
      <c r="AD296" s="98"/>
    </row>
    <row r="297" spans="1:30">
      <c r="A297" s="5" t="s">
        <v>6</v>
      </c>
      <c r="B297" s="5" t="s">
        <v>17</v>
      </c>
      <c r="C297" s="5" t="str">
        <f t="shared" si="56"/>
        <v>g6</v>
      </c>
      <c r="D297" s="69">
        <f>VLOOKUP(C297,days!A$2:F$13,5,0)</f>
        <v>3</v>
      </c>
      <c r="E297" s="43">
        <f>VLOOKUP($A296,hydro_!$A$2:$C$16,3,0)*VLOOKUP($D296,hydro_!F$2:H$13,3,0)</f>
        <v>0.35</v>
      </c>
      <c r="F297" s="43">
        <f t="shared" ref="F297:AB297" si="67">E297</f>
        <v>0.35</v>
      </c>
      <c r="G297" s="43">
        <f t="shared" si="67"/>
        <v>0.35</v>
      </c>
      <c r="H297" s="43">
        <f t="shared" si="67"/>
        <v>0.35</v>
      </c>
      <c r="I297" s="43">
        <f t="shared" si="67"/>
        <v>0.35</v>
      </c>
      <c r="J297" s="43">
        <f t="shared" si="67"/>
        <v>0.35</v>
      </c>
      <c r="K297" s="43">
        <f t="shared" si="67"/>
        <v>0.35</v>
      </c>
      <c r="L297" s="43">
        <f t="shared" si="67"/>
        <v>0.35</v>
      </c>
      <c r="M297" s="43">
        <f t="shared" si="67"/>
        <v>0.35</v>
      </c>
      <c r="N297" s="43">
        <f t="shared" si="67"/>
        <v>0.35</v>
      </c>
      <c r="O297" s="43">
        <f t="shared" si="67"/>
        <v>0.35</v>
      </c>
      <c r="P297" s="43">
        <f t="shared" si="67"/>
        <v>0.35</v>
      </c>
      <c r="Q297" s="43">
        <f t="shared" si="67"/>
        <v>0.35</v>
      </c>
      <c r="R297" s="43">
        <f t="shared" si="67"/>
        <v>0.35</v>
      </c>
      <c r="S297" s="43">
        <f t="shared" si="67"/>
        <v>0.35</v>
      </c>
      <c r="T297" s="43">
        <f t="shared" si="67"/>
        <v>0.35</v>
      </c>
      <c r="U297" s="43">
        <f t="shared" si="67"/>
        <v>0.35</v>
      </c>
      <c r="V297" s="43">
        <f t="shared" si="67"/>
        <v>0.35</v>
      </c>
      <c r="W297" s="43">
        <f t="shared" si="67"/>
        <v>0.35</v>
      </c>
      <c r="X297" s="43">
        <f t="shared" si="67"/>
        <v>0.35</v>
      </c>
      <c r="Y297" s="43">
        <f t="shared" si="67"/>
        <v>0.35</v>
      </c>
      <c r="Z297" s="43">
        <f t="shared" si="67"/>
        <v>0.35</v>
      </c>
      <c r="AA297" s="43">
        <f t="shared" si="67"/>
        <v>0.35</v>
      </c>
      <c r="AB297" s="43">
        <f t="shared" si="67"/>
        <v>0.35</v>
      </c>
      <c r="AC297" s="5">
        <f t="shared" si="59"/>
        <v>0.34999999999999987</v>
      </c>
      <c r="AD297" s="98"/>
    </row>
    <row r="298" spans="1:30">
      <c r="A298" s="5" t="s">
        <v>6</v>
      </c>
      <c r="B298" s="5" t="s">
        <v>18</v>
      </c>
      <c r="C298" s="5" t="str">
        <f t="shared" si="56"/>
        <v>g6</v>
      </c>
      <c r="D298" s="69">
        <f>VLOOKUP(C298,days!A$2:F$13,5,0)</f>
        <v>3</v>
      </c>
      <c r="E298" s="67">
        <f>VLOOKUP($A298,wind_!$A$2:$B$16,2,0)*VLOOKUP($D298,wind_!$E$2:$AC$13,MID(E$1,2,LEN(E$1)-1)+2,0)</f>
        <v>0.31529033217203584</v>
      </c>
      <c r="F298" s="67">
        <f>VLOOKUP($A298,wind_!$A$2:$B$16,2,0)*VLOOKUP($D298,wind_!$E$2:$AC$13,MID(F$1,2,LEN(F$1)-1)+2,0)</f>
        <v>0.30902785071257832</v>
      </c>
      <c r="G298" s="67">
        <f>VLOOKUP($A298,wind_!$A$2:$B$16,2,0)*VLOOKUP($D298,wind_!$E$2:$AC$13,MID(G$1,2,LEN(G$1)-1)+2,0)</f>
        <v>0.30557564541163956</v>
      </c>
      <c r="H298" s="67">
        <f>VLOOKUP($A298,wind_!$A$2:$B$16,2,0)*VLOOKUP($D298,wind_!$E$2:$AC$13,MID(H$1,2,LEN(H$1)-1)+2,0)</f>
        <v>0.30240991842004888</v>
      </c>
      <c r="I298" s="67">
        <f>VLOOKUP($A298,wind_!$A$2:$B$16,2,0)*VLOOKUP($D298,wind_!$E$2:$AC$13,MID(I$1,2,LEN(I$1)-1)+2,0)</f>
        <v>0.30107963106338204</v>
      </c>
      <c r="J298" s="67">
        <f>VLOOKUP($A298,wind_!$A$2:$B$16,2,0)*VLOOKUP($D298,wind_!$E$2:$AC$13,MID(J$1,2,LEN(J$1)-1)+2,0)</f>
        <v>0.29811202298588274</v>
      </c>
      <c r="K298" s="67">
        <f>VLOOKUP($A298,wind_!$A$2:$B$16,2,0)*VLOOKUP($D298,wind_!$E$2:$AC$13,MID(K$1,2,LEN(K$1)-1)+2,0)</f>
        <v>0.30059712165687696</v>
      </c>
      <c r="L298" s="67">
        <f>VLOOKUP($A298,wind_!$A$2:$B$16,2,0)*VLOOKUP($D298,wind_!$E$2:$AC$13,MID(L$1,2,LEN(L$1)-1)+2,0)</f>
        <v>0.3021134484153718</v>
      </c>
      <c r="M298" s="67">
        <f>VLOOKUP($A298,wind_!$A$2:$B$16,2,0)*VLOOKUP($D298,wind_!$E$2:$AC$13,MID(M$1,2,LEN(M$1)-1)+2,0)</f>
        <v>0.30283267649429008</v>
      </c>
      <c r="N298" s="67">
        <f>VLOOKUP($A298,wind_!$A$2:$B$16,2,0)*VLOOKUP($D298,wind_!$E$2:$AC$13,MID(N$1,2,LEN(N$1)-1)+2,0)</f>
        <v>0.29508237691947697</v>
      </c>
      <c r="O298" s="67">
        <f>VLOOKUP($A298,wind_!$A$2:$B$16,2,0)*VLOOKUP($D298,wind_!$E$2:$AC$13,MID(O$1,2,LEN(O$1)-1)+2,0)</f>
        <v>0.29323465893258188</v>
      </c>
      <c r="P298" s="67">
        <f>VLOOKUP($A298,wind_!$A$2:$B$16,2,0)*VLOOKUP($D298,wind_!$E$2:$AC$13,MID(P$1,2,LEN(P$1)-1)+2,0)</f>
        <v>0.29985000630890718</v>
      </c>
      <c r="Q298" s="67">
        <f>VLOOKUP($A298,wind_!$A$2:$B$16,2,0)*VLOOKUP($D298,wind_!$E$2:$AC$13,MID(Q$1,2,LEN(Q$1)-1)+2,0)</f>
        <v>0.30923548907769166</v>
      </c>
      <c r="R298" s="67">
        <f>VLOOKUP($A298,wind_!$A$2:$B$16,2,0)*VLOOKUP($D298,wind_!$E$2:$AC$13,MID(R$1,2,LEN(R$1)-1)+2,0)</f>
        <v>0.3165431466074603</v>
      </c>
      <c r="S298" s="67">
        <f>VLOOKUP($A298,wind_!$A$2:$B$16,2,0)*VLOOKUP($D298,wind_!$E$2:$AC$13,MID(S$1,2,LEN(S$1)-1)+2,0)</f>
        <v>0.32310102930816387</v>
      </c>
      <c r="T298" s="67">
        <f>VLOOKUP($A298,wind_!$A$2:$B$16,2,0)*VLOOKUP($D298,wind_!$E$2:$AC$13,MID(T$1,2,LEN(T$1)-1)+2,0)</f>
        <v>0.33104877671305361</v>
      </c>
      <c r="U298" s="67">
        <f>VLOOKUP($A298,wind_!$A$2:$B$16,2,0)*VLOOKUP($D298,wind_!$E$2:$AC$13,MID(U$1,2,LEN(U$1)-1)+2,0)</f>
        <v>0.33306695003965986</v>
      </c>
      <c r="V298" s="67">
        <f>VLOOKUP($A298,wind_!$A$2:$B$16,2,0)*VLOOKUP($D298,wind_!$E$2:$AC$13,MID(V$1,2,LEN(V$1)-1)+2,0)</f>
        <v>0.33338541668703781</v>
      </c>
      <c r="W298" s="67">
        <f>VLOOKUP($A298,wind_!$A$2:$B$16,2,0)*VLOOKUP($D298,wind_!$E$2:$AC$13,MID(W$1,2,LEN(W$1)-1)+2,0)</f>
        <v>0.33106398795071823</v>
      </c>
      <c r="X298" s="67">
        <f>VLOOKUP($A298,wind_!$A$2:$B$16,2,0)*VLOOKUP($D298,wind_!$E$2:$AC$13,MID(X$1,2,LEN(X$1)-1)+2,0)</f>
        <v>0.32959620293594682</v>
      </c>
      <c r="Y298" s="67">
        <f>VLOOKUP($A298,wind_!$A$2:$B$16,2,0)*VLOOKUP($D298,wind_!$E$2:$AC$13,MID(Y$1,2,LEN(Y$1)-1)+2,0)</f>
        <v>0.33165951287627643</v>
      </c>
      <c r="Z298" s="67">
        <f>VLOOKUP($A298,wind_!$A$2:$B$16,2,0)*VLOOKUP($D298,wind_!$E$2:$AC$13,MID(Z$1,2,LEN(Z$1)-1)+2,0)</f>
        <v>0.33023818178829423</v>
      </c>
      <c r="AA298" s="67">
        <f>VLOOKUP($A298,wind_!$A$2:$B$16,2,0)*VLOOKUP($D298,wind_!$E$2:$AC$13,MID(AA$1,2,LEN(AA$1)-1)+2,0)</f>
        <v>0.32696863561414691</v>
      </c>
      <c r="AB298" s="67">
        <f>VLOOKUP($A298,wind_!$A$2:$B$16,2,0)*VLOOKUP($D298,wind_!$E$2:$AC$13,MID(AB$1,2,LEN(AB$1)-1)+2,0)</f>
        <v>0.32356420155306292</v>
      </c>
      <c r="AC298" s="5">
        <f t="shared" si="59"/>
        <v>0.31436155086019107</v>
      </c>
      <c r="AD298" s="98"/>
    </row>
    <row r="299" spans="1:30">
      <c r="A299" s="5" t="s">
        <v>6</v>
      </c>
      <c r="B299" s="5" t="s">
        <v>19</v>
      </c>
      <c r="C299" s="5" t="str">
        <f t="shared" si="56"/>
        <v>g6</v>
      </c>
      <c r="D299" s="69">
        <f>VLOOKUP(C299,days!A$2:F$13,5,0)</f>
        <v>3</v>
      </c>
      <c r="E299" s="68">
        <f>VLOOKUP($A299,solar_!$A$2:$B$16,2,0)*VLOOKUP($D299,solar_!$E$2:$AC$13,MID(E$1,2,LEN(E$1)-1)+2,0)</f>
        <v>0</v>
      </c>
      <c r="F299" s="68">
        <f>VLOOKUP($A299,solar_!$A$2:$B$16,2,0)*VLOOKUP($D299,solar_!$E$2:$AC$13,MID(F$1,2,LEN(F$1)-1)+2,0)</f>
        <v>0</v>
      </c>
      <c r="G299" s="68">
        <f>VLOOKUP($A299,solar_!$A$2:$B$16,2,0)*VLOOKUP($D299,solar_!$E$2:$AC$13,MID(G$1,2,LEN(G$1)-1)+2,0)</f>
        <v>0</v>
      </c>
      <c r="H299" s="68">
        <f>VLOOKUP($A299,solar_!$A$2:$B$16,2,0)*VLOOKUP($D299,solar_!$E$2:$AC$13,MID(H$1,2,LEN(H$1)-1)+2,0)</f>
        <v>0</v>
      </c>
      <c r="I299" s="68">
        <f>VLOOKUP($A299,solar_!$A$2:$B$16,2,0)*VLOOKUP($D299,solar_!$E$2:$AC$13,MID(I$1,2,LEN(I$1)-1)+2,0)</f>
        <v>0</v>
      </c>
      <c r="J299" s="68">
        <f>VLOOKUP($A299,solar_!$A$2:$B$16,2,0)*VLOOKUP($D299,solar_!$E$2:$AC$13,MID(J$1,2,LEN(J$1)-1)+2,0)</f>
        <v>3.3669895064950993E-4</v>
      </c>
      <c r="K299" s="68">
        <f>VLOOKUP($A299,solar_!$A$2:$B$16,2,0)*VLOOKUP($D299,solar_!$E$2:$AC$13,MID(K$1,2,LEN(K$1)-1)+2,0)</f>
        <v>4.8019652151617869E-3</v>
      </c>
      <c r="L299" s="68">
        <f>VLOOKUP($A299,solar_!$A$2:$B$16,2,0)*VLOOKUP($D299,solar_!$E$2:$AC$13,MID(L$1,2,LEN(L$1)-1)+2,0)</f>
        <v>5.198867474053661E-2</v>
      </c>
      <c r="M299" s="68">
        <f>VLOOKUP($A299,solar_!$A$2:$B$16,2,0)*VLOOKUP($D299,solar_!$E$2:$AC$13,MID(M$1,2,LEN(M$1)-1)+2,0)</f>
        <v>0.2093891450617677</v>
      </c>
      <c r="N299" s="68">
        <f>VLOOKUP($A299,solar_!$A$2:$B$16,2,0)*VLOOKUP($D299,solar_!$E$2:$AC$13,MID(N$1,2,LEN(N$1)-1)+2,0)</f>
        <v>0.34056602349717818</v>
      </c>
      <c r="O299" s="68">
        <f>VLOOKUP($A299,solar_!$A$2:$B$16,2,0)*VLOOKUP($D299,solar_!$E$2:$AC$13,MID(O$1,2,LEN(O$1)-1)+2,0)</f>
        <v>0.39699229242960188</v>
      </c>
      <c r="P299" s="68">
        <f>VLOOKUP($A299,solar_!$A$2:$B$16,2,0)*VLOOKUP($D299,solar_!$E$2:$AC$13,MID(P$1,2,LEN(P$1)-1)+2,0)</f>
        <v>0.43499068222307591</v>
      </c>
      <c r="Q299" s="68">
        <f>VLOOKUP($A299,solar_!$A$2:$B$16,2,0)*VLOOKUP($D299,solar_!$E$2:$AC$13,MID(Q$1,2,LEN(Q$1)-1)+2,0)</f>
        <v>0.43298002148199694</v>
      </c>
      <c r="R299" s="68">
        <f>VLOOKUP($A299,solar_!$A$2:$B$16,2,0)*VLOOKUP($D299,solar_!$E$2:$AC$13,MID(R$1,2,LEN(R$1)-1)+2,0)</f>
        <v>0.43586599357295541</v>
      </c>
      <c r="S299" s="68">
        <f>VLOOKUP($A299,solar_!$A$2:$B$16,2,0)*VLOOKUP($D299,solar_!$E$2:$AC$13,MID(S$1,2,LEN(S$1)-1)+2,0)</f>
        <v>0.4086062215896975</v>
      </c>
      <c r="T299" s="68">
        <f>VLOOKUP($A299,solar_!$A$2:$B$16,2,0)*VLOOKUP($D299,solar_!$E$2:$AC$13,MID(T$1,2,LEN(T$1)-1)+2,0)</f>
        <v>0.34641211294545909</v>
      </c>
      <c r="U299" s="68">
        <f>VLOOKUP($A299,solar_!$A$2:$B$16,2,0)*VLOOKUP($D299,solar_!$E$2:$AC$13,MID(U$1,2,LEN(U$1)-1)+2,0)</f>
        <v>0.27045214118717048</v>
      </c>
      <c r="V299" s="68">
        <f>VLOOKUP($A299,solar_!$A$2:$B$16,2,0)*VLOOKUP($D299,solar_!$E$2:$AC$13,MID(V$1,2,LEN(V$1)-1)+2,0)</f>
        <v>0.13605960903000447</v>
      </c>
      <c r="W299" s="68">
        <f>VLOOKUP($A299,solar_!$A$2:$B$16,2,0)*VLOOKUP($D299,solar_!$E$2:$AC$13,MID(W$1,2,LEN(W$1)-1)+2,0)</f>
        <v>2.5605008520726474E-2</v>
      </c>
      <c r="X299" s="68">
        <f>VLOOKUP($A299,solar_!$A$2:$B$16,2,0)*VLOOKUP($D299,solar_!$E$2:$AC$13,MID(X$1,2,LEN(X$1)-1)+2,0)</f>
        <v>2.4163412698991558E-4</v>
      </c>
      <c r="Y299" s="68">
        <f>VLOOKUP($A299,solar_!$A$2:$B$16,2,0)*VLOOKUP($D299,solar_!$E$2:$AC$13,MID(Y$1,2,LEN(Y$1)-1)+2,0)</f>
        <v>0</v>
      </c>
      <c r="Z299" s="68">
        <f>VLOOKUP($A299,solar_!$A$2:$B$16,2,0)*VLOOKUP($D299,solar_!$E$2:$AC$13,MID(Z$1,2,LEN(Z$1)-1)+2,0)</f>
        <v>0</v>
      </c>
      <c r="AA299" s="68">
        <f>VLOOKUP($A299,solar_!$A$2:$B$16,2,0)*VLOOKUP($D299,solar_!$E$2:$AC$13,MID(AA$1,2,LEN(AA$1)-1)+2,0)</f>
        <v>0</v>
      </c>
      <c r="AB299" s="68">
        <f>VLOOKUP($A299,solar_!$A$2:$B$16,2,0)*VLOOKUP($D299,solar_!$E$2:$AC$13,MID(AB$1,2,LEN(AB$1)-1)+2,0)</f>
        <v>0</v>
      </c>
      <c r="AC299" s="5">
        <f t="shared" si="59"/>
        <v>0.14563700935720716</v>
      </c>
      <c r="AD299" s="98"/>
    </row>
    <row r="300" spans="1:30">
      <c r="A300" s="5" t="s">
        <v>6</v>
      </c>
      <c r="B300" s="5" t="s">
        <v>20</v>
      </c>
      <c r="C300" s="5" t="str">
        <f t="shared" si="56"/>
        <v>g6</v>
      </c>
      <c r="D300" s="69">
        <f>VLOOKUP(C300,days!A$2:F$13,5,0)</f>
        <v>3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  <c r="V300" s="9">
        <v>0</v>
      </c>
      <c r="W300" s="9">
        <v>0</v>
      </c>
      <c r="X300" s="9">
        <v>0</v>
      </c>
      <c r="Y300" s="9">
        <v>0</v>
      </c>
      <c r="Z300" s="9">
        <v>0</v>
      </c>
      <c r="AA300" s="9">
        <v>0</v>
      </c>
      <c r="AB300" s="9">
        <v>0</v>
      </c>
      <c r="AC300" s="5">
        <f t="shared" si="59"/>
        <v>0</v>
      </c>
      <c r="AD300" s="98"/>
    </row>
    <row r="301" spans="1:30">
      <c r="A301" s="5" t="s">
        <v>6</v>
      </c>
      <c r="B301" s="5" t="s">
        <v>21</v>
      </c>
      <c r="C301" s="5" t="str">
        <f t="shared" si="56"/>
        <v>g6</v>
      </c>
      <c r="D301" s="69">
        <f>VLOOKUP(C301,days!A$2:F$13,5,0)</f>
        <v>3</v>
      </c>
      <c r="E301" s="9">
        <v>0</v>
      </c>
      <c r="F301" s="9">
        <v>0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5">
        <f t="shared" si="59"/>
        <v>0</v>
      </c>
      <c r="AD301" s="98"/>
    </row>
    <row r="302" spans="1:30">
      <c r="A302" s="5" t="s">
        <v>6</v>
      </c>
      <c r="B302" s="5" t="s">
        <v>12</v>
      </c>
      <c r="C302" s="5" t="str">
        <f t="shared" si="56"/>
        <v>g7</v>
      </c>
      <c r="D302" s="69">
        <f>VLOOKUP(C302,days!A$2:F$13,5,0)</f>
        <v>4</v>
      </c>
      <c r="E302" s="53">
        <v>0.8</v>
      </c>
      <c r="F302" s="53">
        <v>0.8</v>
      </c>
      <c r="G302" s="53">
        <v>0.8</v>
      </c>
      <c r="H302" s="53">
        <v>0.8</v>
      </c>
      <c r="I302" s="53">
        <v>0.8</v>
      </c>
      <c r="J302" s="53">
        <v>0.8</v>
      </c>
      <c r="K302" s="53">
        <v>0.8</v>
      </c>
      <c r="L302" s="53">
        <v>0.8</v>
      </c>
      <c r="M302" s="53">
        <v>0.8</v>
      </c>
      <c r="N302" s="53">
        <v>0.8</v>
      </c>
      <c r="O302" s="53">
        <v>0.8</v>
      </c>
      <c r="P302" s="53">
        <v>0.8</v>
      </c>
      <c r="Q302" s="53">
        <v>0.8</v>
      </c>
      <c r="R302" s="53">
        <v>0.8</v>
      </c>
      <c r="S302" s="53">
        <v>0.8</v>
      </c>
      <c r="T302" s="53">
        <v>0.8</v>
      </c>
      <c r="U302" s="53">
        <v>0.8</v>
      </c>
      <c r="V302" s="53">
        <v>0.8</v>
      </c>
      <c r="W302" s="53">
        <v>0.8</v>
      </c>
      <c r="X302" s="53">
        <v>0.8</v>
      </c>
      <c r="Y302" s="53">
        <v>0.8</v>
      </c>
      <c r="Z302" s="53">
        <v>0.8</v>
      </c>
      <c r="AA302" s="53">
        <v>0.8</v>
      </c>
      <c r="AB302" s="53">
        <v>0.8</v>
      </c>
      <c r="AC302" s="5">
        <f t="shared" si="59"/>
        <v>0.80000000000000027</v>
      </c>
      <c r="AD302" s="98"/>
    </row>
    <row r="303" spans="1:30">
      <c r="A303" s="5" t="s">
        <v>6</v>
      </c>
      <c r="B303" s="5" t="s">
        <v>13</v>
      </c>
      <c r="C303" s="5" t="str">
        <f t="shared" si="56"/>
        <v>g7</v>
      </c>
      <c r="D303" s="69">
        <f>VLOOKUP(C303,days!A$2:F$13,5,0)</f>
        <v>4</v>
      </c>
      <c r="E303" s="53">
        <v>0.85</v>
      </c>
      <c r="F303" s="53">
        <v>0.85</v>
      </c>
      <c r="G303" s="53">
        <v>0.85</v>
      </c>
      <c r="H303" s="53">
        <v>0.85</v>
      </c>
      <c r="I303" s="53">
        <v>0.85</v>
      </c>
      <c r="J303" s="53">
        <v>0.85</v>
      </c>
      <c r="K303" s="53">
        <v>0.85</v>
      </c>
      <c r="L303" s="53">
        <v>0.85</v>
      </c>
      <c r="M303" s="53">
        <v>0.85</v>
      </c>
      <c r="N303" s="53">
        <v>0.85</v>
      </c>
      <c r="O303" s="53">
        <v>0.85</v>
      </c>
      <c r="P303" s="53">
        <v>0.85</v>
      </c>
      <c r="Q303" s="53">
        <v>0.85</v>
      </c>
      <c r="R303" s="53">
        <v>0.85</v>
      </c>
      <c r="S303" s="53">
        <v>0.85</v>
      </c>
      <c r="T303" s="53">
        <v>0.85</v>
      </c>
      <c r="U303" s="53">
        <v>0.85</v>
      </c>
      <c r="V303" s="53">
        <v>0.85</v>
      </c>
      <c r="W303" s="53">
        <v>0.85</v>
      </c>
      <c r="X303" s="53">
        <v>0.85</v>
      </c>
      <c r="Y303" s="53">
        <v>0.85</v>
      </c>
      <c r="Z303" s="53">
        <v>0.85</v>
      </c>
      <c r="AA303" s="53">
        <v>0.85</v>
      </c>
      <c r="AB303" s="53">
        <v>0.85</v>
      </c>
      <c r="AC303" s="5">
        <f t="shared" si="59"/>
        <v>0.85000000000000009</v>
      </c>
      <c r="AD303" s="98"/>
    </row>
    <row r="304" spans="1:30">
      <c r="A304" s="5" t="s">
        <v>6</v>
      </c>
      <c r="B304" s="5" t="s">
        <v>14</v>
      </c>
      <c r="C304" s="5" t="str">
        <f t="shared" si="56"/>
        <v>g7</v>
      </c>
      <c r="D304" s="69">
        <f>VLOOKUP(C304,days!A$2:F$13,5,0)</f>
        <v>4</v>
      </c>
      <c r="E304" s="53">
        <v>0.83</v>
      </c>
      <c r="F304" s="53">
        <v>0.83</v>
      </c>
      <c r="G304" s="53">
        <v>0.83</v>
      </c>
      <c r="H304" s="53">
        <v>0.83</v>
      </c>
      <c r="I304" s="53">
        <v>0.83</v>
      </c>
      <c r="J304" s="53">
        <v>0.83</v>
      </c>
      <c r="K304" s="53">
        <v>0.83</v>
      </c>
      <c r="L304" s="53">
        <v>0.83</v>
      </c>
      <c r="M304" s="53">
        <v>0.83</v>
      </c>
      <c r="N304" s="53">
        <v>0.83</v>
      </c>
      <c r="O304" s="53">
        <v>0.83</v>
      </c>
      <c r="P304" s="53">
        <v>0.83</v>
      </c>
      <c r="Q304" s="53">
        <v>0.83</v>
      </c>
      <c r="R304" s="53">
        <v>0.83</v>
      </c>
      <c r="S304" s="53">
        <v>0.83</v>
      </c>
      <c r="T304" s="53">
        <v>0.83</v>
      </c>
      <c r="U304" s="53">
        <v>0.83</v>
      </c>
      <c r="V304" s="53">
        <v>0.83</v>
      </c>
      <c r="W304" s="53">
        <v>0.83</v>
      </c>
      <c r="X304" s="53">
        <v>0.83</v>
      </c>
      <c r="Y304" s="53">
        <v>0.83</v>
      </c>
      <c r="Z304" s="53">
        <v>0.83</v>
      </c>
      <c r="AA304" s="53">
        <v>0.83</v>
      </c>
      <c r="AB304" s="53">
        <v>0.83</v>
      </c>
      <c r="AC304" s="5">
        <f t="shared" si="59"/>
        <v>0.82999999999999963</v>
      </c>
      <c r="AD304" s="98"/>
    </row>
    <row r="305" spans="1:30">
      <c r="A305" s="5" t="s">
        <v>6</v>
      </c>
      <c r="B305" s="5" t="s">
        <v>15</v>
      </c>
      <c r="C305" s="5" t="str">
        <f t="shared" si="56"/>
        <v>g7</v>
      </c>
      <c r="D305" s="69">
        <f>VLOOKUP(C305,days!A$2:F$13,5,0)</f>
        <v>4</v>
      </c>
      <c r="E305" s="53">
        <v>0.9</v>
      </c>
      <c r="F305" s="53">
        <v>0.9</v>
      </c>
      <c r="G305" s="53">
        <v>0.9</v>
      </c>
      <c r="H305" s="53">
        <v>0.9</v>
      </c>
      <c r="I305" s="53">
        <v>0.9</v>
      </c>
      <c r="J305" s="53">
        <v>0.9</v>
      </c>
      <c r="K305" s="53">
        <v>0.9</v>
      </c>
      <c r="L305" s="53">
        <v>0.9</v>
      </c>
      <c r="M305" s="53">
        <v>0.9</v>
      </c>
      <c r="N305" s="53">
        <v>0.9</v>
      </c>
      <c r="O305" s="53">
        <v>0.9</v>
      </c>
      <c r="P305" s="53">
        <v>0.9</v>
      </c>
      <c r="Q305" s="53">
        <v>0.9</v>
      </c>
      <c r="R305" s="53">
        <v>0.9</v>
      </c>
      <c r="S305" s="53">
        <v>0.9</v>
      </c>
      <c r="T305" s="53">
        <v>0.9</v>
      </c>
      <c r="U305" s="53">
        <v>0.9</v>
      </c>
      <c r="V305" s="53">
        <v>0.9</v>
      </c>
      <c r="W305" s="53">
        <v>0.9</v>
      </c>
      <c r="X305" s="53">
        <v>0.9</v>
      </c>
      <c r="Y305" s="53">
        <v>0.9</v>
      </c>
      <c r="Z305" s="53">
        <v>0.9</v>
      </c>
      <c r="AA305" s="53">
        <v>0.9</v>
      </c>
      <c r="AB305" s="53">
        <v>0.9</v>
      </c>
      <c r="AC305" s="5">
        <f t="shared" si="59"/>
        <v>0.8999999999999998</v>
      </c>
      <c r="AD305" s="98"/>
    </row>
    <row r="306" spans="1:30">
      <c r="A306" s="5" t="s">
        <v>6</v>
      </c>
      <c r="B306" s="5" t="s">
        <v>16</v>
      </c>
      <c r="C306" s="5" t="str">
        <f t="shared" si="56"/>
        <v>g7</v>
      </c>
      <c r="D306" s="69">
        <f>VLOOKUP(C306,days!A$2:F$13,5,0)</f>
        <v>4</v>
      </c>
      <c r="E306" s="43">
        <f>VLOOKUP($A306,hydro_!$A$2:$B$16,2,0)*VLOOKUP($D306,hydro_!F$2:H$13,2,0)</f>
        <v>0.5</v>
      </c>
      <c r="F306" s="43">
        <f t="shared" ref="F306:AB306" si="68">E306</f>
        <v>0.5</v>
      </c>
      <c r="G306" s="43">
        <f t="shared" si="68"/>
        <v>0.5</v>
      </c>
      <c r="H306" s="43">
        <f t="shared" si="68"/>
        <v>0.5</v>
      </c>
      <c r="I306" s="43">
        <f t="shared" si="68"/>
        <v>0.5</v>
      </c>
      <c r="J306" s="43">
        <f t="shared" si="68"/>
        <v>0.5</v>
      </c>
      <c r="K306" s="43">
        <f t="shared" si="68"/>
        <v>0.5</v>
      </c>
      <c r="L306" s="43">
        <f t="shared" si="68"/>
        <v>0.5</v>
      </c>
      <c r="M306" s="43">
        <f t="shared" si="68"/>
        <v>0.5</v>
      </c>
      <c r="N306" s="43">
        <f t="shared" si="68"/>
        <v>0.5</v>
      </c>
      <c r="O306" s="43">
        <f t="shared" si="68"/>
        <v>0.5</v>
      </c>
      <c r="P306" s="43">
        <f t="shared" si="68"/>
        <v>0.5</v>
      </c>
      <c r="Q306" s="43">
        <f t="shared" si="68"/>
        <v>0.5</v>
      </c>
      <c r="R306" s="43">
        <f t="shared" si="68"/>
        <v>0.5</v>
      </c>
      <c r="S306" s="43">
        <f t="shared" si="68"/>
        <v>0.5</v>
      </c>
      <c r="T306" s="43">
        <f t="shared" si="68"/>
        <v>0.5</v>
      </c>
      <c r="U306" s="43">
        <f t="shared" si="68"/>
        <v>0.5</v>
      </c>
      <c r="V306" s="43">
        <f t="shared" si="68"/>
        <v>0.5</v>
      </c>
      <c r="W306" s="43">
        <f t="shared" si="68"/>
        <v>0.5</v>
      </c>
      <c r="X306" s="43">
        <f t="shared" si="68"/>
        <v>0.5</v>
      </c>
      <c r="Y306" s="43">
        <f t="shared" si="68"/>
        <v>0.5</v>
      </c>
      <c r="Z306" s="43">
        <f t="shared" si="68"/>
        <v>0.5</v>
      </c>
      <c r="AA306" s="43">
        <f t="shared" si="68"/>
        <v>0.5</v>
      </c>
      <c r="AB306" s="43">
        <f t="shared" si="68"/>
        <v>0.5</v>
      </c>
      <c r="AC306" s="5">
        <f t="shared" si="59"/>
        <v>0.5</v>
      </c>
      <c r="AD306" s="98"/>
    </row>
    <row r="307" spans="1:30">
      <c r="A307" s="5" t="s">
        <v>6</v>
      </c>
      <c r="B307" s="5" t="s">
        <v>17</v>
      </c>
      <c r="C307" s="5" t="str">
        <f t="shared" si="56"/>
        <v>g7</v>
      </c>
      <c r="D307" s="69">
        <f>VLOOKUP(C307,days!A$2:F$13,5,0)</f>
        <v>4</v>
      </c>
      <c r="E307" s="43">
        <f>VLOOKUP($A306,hydro_!$A$2:$C$16,3,0)*VLOOKUP($D306,hydro_!F$2:H$13,3,0)</f>
        <v>0.4</v>
      </c>
      <c r="F307" s="43">
        <f t="shared" ref="F307:AB307" si="69">E307</f>
        <v>0.4</v>
      </c>
      <c r="G307" s="43">
        <f t="shared" si="69"/>
        <v>0.4</v>
      </c>
      <c r="H307" s="43">
        <f t="shared" si="69"/>
        <v>0.4</v>
      </c>
      <c r="I307" s="43">
        <f t="shared" si="69"/>
        <v>0.4</v>
      </c>
      <c r="J307" s="43">
        <f t="shared" si="69"/>
        <v>0.4</v>
      </c>
      <c r="K307" s="43">
        <f t="shared" si="69"/>
        <v>0.4</v>
      </c>
      <c r="L307" s="43">
        <f t="shared" si="69"/>
        <v>0.4</v>
      </c>
      <c r="M307" s="43">
        <f t="shared" si="69"/>
        <v>0.4</v>
      </c>
      <c r="N307" s="43">
        <f t="shared" si="69"/>
        <v>0.4</v>
      </c>
      <c r="O307" s="43">
        <f t="shared" si="69"/>
        <v>0.4</v>
      </c>
      <c r="P307" s="43">
        <f t="shared" si="69"/>
        <v>0.4</v>
      </c>
      <c r="Q307" s="43">
        <f t="shared" si="69"/>
        <v>0.4</v>
      </c>
      <c r="R307" s="43">
        <f t="shared" si="69"/>
        <v>0.4</v>
      </c>
      <c r="S307" s="43">
        <f t="shared" si="69"/>
        <v>0.4</v>
      </c>
      <c r="T307" s="43">
        <f t="shared" si="69"/>
        <v>0.4</v>
      </c>
      <c r="U307" s="43">
        <f t="shared" si="69"/>
        <v>0.4</v>
      </c>
      <c r="V307" s="43">
        <f t="shared" si="69"/>
        <v>0.4</v>
      </c>
      <c r="W307" s="43">
        <f t="shared" si="69"/>
        <v>0.4</v>
      </c>
      <c r="X307" s="43">
        <f t="shared" si="69"/>
        <v>0.4</v>
      </c>
      <c r="Y307" s="43">
        <f t="shared" si="69"/>
        <v>0.4</v>
      </c>
      <c r="Z307" s="43">
        <f t="shared" si="69"/>
        <v>0.4</v>
      </c>
      <c r="AA307" s="43">
        <f t="shared" si="69"/>
        <v>0.4</v>
      </c>
      <c r="AB307" s="43">
        <f t="shared" si="69"/>
        <v>0.4</v>
      </c>
      <c r="AC307" s="5">
        <f t="shared" si="59"/>
        <v>0.40000000000000013</v>
      </c>
      <c r="AD307" s="98"/>
    </row>
    <row r="308" spans="1:30">
      <c r="A308" s="5" t="s">
        <v>6</v>
      </c>
      <c r="B308" s="5" t="s">
        <v>18</v>
      </c>
      <c r="C308" s="5" t="str">
        <f t="shared" si="56"/>
        <v>g7</v>
      </c>
      <c r="D308" s="69">
        <f>VLOOKUP(C308,days!A$2:F$13,5,0)</f>
        <v>4</v>
      </c>
      <c r="E308" s="67">
        <f>VLOOKUP($A308,wind_!$A$2:$B$16,2,0)*VLOOKUP($D308,wind_!$E$2:$AC$13,MID(E$1,2,LEN(E$1)-1)+2,0)</f>
        <v>0.24482825048534745</v>
      </c>
      <c r="F308" s="67">
        <f>VLOOKUP($A308,wind_!$A$2:$B$16,2,0)*VLOOKUP($D308,wind_!$E$2:$AC$13,MID(F$1,2,LEN(F$1)-1)+2,0)</f>
        <v>0.23708630217827176</v>
      </c>
      <c r="G308" s="67">
        <f>VLOOKUP($A308,wind_!$A$2:$B$16,2,0)*VLOOKUP($D308,wind_!$E$2:$AC$13,MID(G$1,2,LEN(G$1)-1)+2,0)</f>
        <v>0.23294355142629822</v>
      </c>
      <c r="H308" s="67">
        <f>VLOOKUP($A308,wind_!$A$2:$B$16,2,0)*VLOOKUP($D308,wind_!$E$2:$AC$13,MID(H$1,2,LEN(H$1)-1)+2,0)</f>
        <v>0.23169128380007104</v>
      </c>
      <c r="I308" s="67">
        <f>VLOOKUP($A308,wind_!$A$2:$B$16,2,0)*VLOOKUP($D308,wind_!$E$2:$AC$13,MID(I$1,2,LEN(I$1)-1)+2,0)</f>
        <v>0.22964726131142046</v>
      </c>
      <c r="J308" s="67">
        <f>VLOOKUP($A308,wind_!$A$2:$B$16,2,0)*VLOOKUP($D308,wind_!$E$2:$AC$13,MID(J$1,2,LEN(J$1)-1)+2,0)</f>
        <v>0.2271855263061201</v>
      </c>
      <c r="K308" s="67">
        <f>VLOOKUP($A308,wind_!$A$2:$B$16,2,0)*VLOOKUP($D308,wind_!$E$2:$AC$13,MID(K$1,2,LEN(K$1)-1)+2,0)</f>
        <v>0.22799119994810571</v>
      </c>
      <c r="L308" s="67">
        <f>VLOOKUP($A308,wind_!$A$2:$B$16,2,0)*VLOOKUP($D308,wind_!$E$2:$AC$13,MID(L$1,2,LEN(L$1)-1)+2,0)</f>
        <v>0.22204432681522335</v>
      </c>
      <c r="M308" s="67">
        <f>VLOOKUP($A308,wind_!$A$2:$B$16,2,0)*VLOOKUP($D308,wind_!$E$2:$AC$13,MID(M$1,2,LEN(M$1)-1)+2,0)</f>
        <v>0.2148599001945081</v>
      </c>
      <c r="N308" s="67">
        <f>VLOOKUP($A308,wind_!$A$2:$B$16,2,0)*VLOOKUP($D308,wind_!$E$2:$AC$13,MID(N$1,2,LEN(N$1)-1)+2,0)</f>
        <v>0.21266741900884764</v>
      </c>
      <c r="O308" s="67">
        <f>VLOOKUP($A308,wind_!$A$2:$B$16,2,0)*VLOOKUP($D308,wind_!$E$2:$AC$13,MID(O$1,2,LEN(O$1)-1)+2,0)</f>
        <v>0.22304968523400084</v>
      </c>
      <c r="P308" s="67">
        <f>VLOOKUP($A308,wind_!$A$2:$B$16,2,0)*VLOOKUP($D308,wind_!$E$2:$AC$13,MID(P$1,2,LEN(P$1)-1)+2,0)</f>
        <v>0.23862027596085456</v>
      </c>
      <c r="Q308" s="67">
        <f>VLOOKUP($A308,wind_!$A$2:$B$16,2,0)*VLOOKUP($D308,wind_!$E$2:$AC$13,MID(Q$1,2,LEN(Q$1)-1)+2,0)</f>
        <v>0.25238597380293076</v>
      </c>
      <c r="R308" s="67">
        <f>VLOOKUP($A308,wind_!$A$2:$B$16,2,0)*VLOOKUP($D308,wind_!$E$2:$AC$13,MID(R$1,2,LEN(R$1)-1)+2,0)</f>
        <v>0.26623754554391366</v>
      </c>
      <c r="S308" s="67">
        <f>VLOOKUP($A308,wind_!$A$2:$B$16,2,0)*VLOOKUP($D308,wind_!$E$2:$AC$13,MID(S$1,2,LEN(S$1)-1)+2,0)</f>
        <v>0.27930777665218148</v>
      </c>
      <c r="T308" s="67">
        <f>VLOOKUP($A308,wind_!$A$2:$B$16,2,0)*VLOOKUP($D308,wind_!$E$2:$AC$13,MID(T$1,2,LEN(T$1)-1)+2,0)</f>
        <v>0.28208096920515191</v>
      </c>
      <c r="U308" s="67">
        <f>VLOOKUP($A308,wind_!$A$2:$B$16,2,0)*VLOOKUP($D308,wind_!$E$2:$AC$13,MID(U$1,2,LEN(U$1)-1)+2,0)</f>
        <v>0.28660710776917625</v>
      </c>
      <c r="V308" s="67">
        <f>VLOOKUP($A308,wind_!$A$2:$B$16,2,0)*VLOOKUP($D308,wind_!$E$2:$AC$13,MID(V$1,2,LEN(V$1)-1)+2,0)</f>
        <v>0.28191742354529492</v>
      </c>
      <c r="W308" s="67">
        <f>VLOOKUP($A308,wind_!$A$2:$B$16,2,0)*VLOOKUP($D308,wind_!$E$2:$AC$13,MID(W$1,2,LEN(W$1)-1)+2,0)</f>
        <v>0.2727550140739598</v>
      </c>
      <c r="X308" s="67">
        <f>VLOOKUP($A308,wind_!$A$2:$B$16,2,0)*VLOOKUP($D308,wind_!$E$2:$AC$13,MID(X$1,2,LEN(X$1)-1)+2,0)</f>
        <v>0.26557083600287956</v>
      </c>
      <c r="Y308" s="67">
        <f>VLOOKUP($A308,wind_!$A$2:$B$16,2,0)*VLOOKUP($D308,wind_!$E$2:$AC$13,MID(Y$1,2,LEN(Y$1)-1)+2,0)</f>
        <v>0.26304219143582608</v>
      </c>
      <c r="Z308" s="67">
        <f>VLOOKUP($A308,wind_!$A$2:$B$16,2,0)*VLOOKUP($D308,wind_!$E$2:$AC$13,MID(Z$1,2,LEN(Z$1)-1)+2,0)</f>
        <v>0.25683265104863245</v>
      </c>
      <c r="AA308" s="67">
        <f>VLOOKUP($A308,wind_!$A$2:$B$16,2,0)*VLOOKUP($D308,wind_!$E$2:$AC$13,MID(AA$1,2,LEN(AA$1)-1)+2,0)</f>
        <v>0.24760285977123755</v>
      </c>
      <c r="AB308" s="67">
        <f>VLOOKUP($A308,wind_!$A$2:$B$16,2,0)*VLOOKUP($D308,wind_!$E$2:$AC$13,MID(AB$1,2,LEN(AB$1)-1)+2,0)</f>
        <v>0.23899270273400003</v>
      </c>
      <c r="AC308" s="5">
        <f t="shared" si="59"/>
        <v>0.24733116809392722</v>
      </c>
      <c r="AD308" s="98"/>
    </row>
    <row r="309" spans="1:30">
      <c r="A309" s="5" t="s">
        <v>6</v>
      </c>
      <c r="B309" s="5" t="s">
        <v>19</v>
      </c>
      <c r="C309" s="5" t="str">
        <f t="shared" si="56"/>
        <v>g7</v>
      </c>
      <c r="D309" s="69">
        <f>VLOOKUP(C309,days!A$2:F$13,5,0)</f>
        <v>4</v>
      </c>
      <c r="E309" s="68">
        <f>VLOOKUP($A309,solar_!$A$2:$B$16,2,0)*VLOOKUP($D309,solar_!$E$2:$AC$13,MID(E$1,2,LEN(E$1)-1)+2,0)</f>
        <v>0</v>
      </c>
      <c r="F309" s="68">
        <f>VLOOKUP($A309,solar_!$A$2:$B$16,2,0)*VLOOKUP($D309,solar_!$E$2:$AC$13,MID(F$1,2,LEN(F$1)-1)+2,0)</f>
        <v>0</v>
      </c>
      <c r="G309" s="68">
        <f>VLOOKUP($A309,solar_!$A$2:$B$16,2,0)*VLOOKUP($D309,solar_!$E$2:$AC$13,MID(G$1,2,LEN(G$1)-1)+2,0)</f>
        <v>0</v>
      </c>
      <c r="H309" s="68">
        <f>VLOOKUP($A309,solar_!$A$2:$B$16,2,0)*VLOOKUP($D309,solar_!$E$2:$AC$13,MID(H$1,2,LEN(H$1)-1)+2,0)</f>
        <v>0</v>
      </c>
      <c r="I309" s="68">
        <f>VLOOKUP($A309,solar_!$A$2:$B$16,2,0)*VLOOKUP($D309,solar_!$E$2:$AC$13,MID(I$1,2,LEN(I$1)-1)+2,0)</f>
        <v>0</v>
      </c>
      <c r="J309" s="68">
        <f>VLOOKUP($A309,solar_!$A$2:$B$16,2,0)*VLOOKUP($D309,solar_!$E$2:$AC$13,MID(J$1,2,LEN(J$1)-1)+2,0)</f>
        <v>1.3983002822687662E-3</v>
      </c>
      <c r="K309" s="68">
        <f>VLOOKUP($A309,solar_!$A$2:$B$16,2,0)*VLOOKUP($D309,solar_!$E$2:$AC$13,MID(K$1,2,LEN(K$1)-1)+2,0)</f>
        <v>2.811588500523975E-2</v>
      </c>
      <c r="L309" s="68">
        <f>VLOOKUP($A309,solar_!$A$2:$B$16,2,0)*VLOOKUP($D309,solar_!$E$2:$AC$13,MID(L$1,2,LEN(L$1)-1)+2,0)</f>
        <v>0.16491045898807763</v>
      </c>
      <c r="M309" s="68">
        <f>VLOOKUP($A309,solar_!$A$2:$B$16,2,0)*VLOOKUP($D309,solar_!$E$2:$AC$13,MID(M$1,2,LEN(M$1)-1)+2,0)</f>
        <v>0.33174101557046087</v>
      </c>
      <c r="N309" s="68">
        <f>VLOOKUP($A309,solar_!$A$2:$B$16,2,0)*VLOOKUP($D309,solar_!$E$2:$AC$13,MID(N$1,2,LEN(N$1)-1)+2,0)</f>
        <v>0.42071215755302288</v>
      </c>
      <c r="O309" s="68">
        <f>VLOOKUP($A309,solar_!$A$2:$B$16,2,0)*VLOOKUP($D309,solar_!$E$2:$AC$13,MID(O$1,2,LEN(O$1)-1)+2,0)</f>
        <v>0.47719244660808297</v>
      </c>
      <c r="P309" s="68">
        <f>VLOOKUP($A309,solar_!$A$2:$B$16,2,0)*VLOOKUP($D309,solar_!$E$2:$AC$13,MID(P$1,2,LEN(P$1)-1)+2,0)</f>
        <v>0.47886958605278518</v>
      </c>
      <c r="Q309" s="68">
        <f>VLOOKUP($A309,solar_!$A$2:$B$16,2,0)*VLOOKUP($D309,solar_!$E$2:$AC$13,MID(Q$1,2,LEN(Q$1)-1)+2,0)</f>
        <v>0.47036684523022892</v>
      </c>
      <c r="R309" s="68">
        <f>VLOOKUP($A309,solar_!$A$2:$B$16,2,0)*VLOOKUP($D309,solar_!$E$2:$AC$13,MID(R$1,2,LEN(R$1)-1)+2,0)</f>
        <v>0.46255312577581242</v>
      </c>
      <c r="S309" s="68">
        <f>VLOOKUP($A309,solar_!$A$2:$B$16,2,0)*VLOOKUP($D309,solar_!$E$2:$AC$13,MID(S$1,2,LEN(S$1)-1)+2,0)</f>
        <v>0.44498903899000358</v>
      </c>
      <c r="T309" s="68">
        <f>VLOOKUP($A309,solar_!$A$2:$B$16,2,0)*VLOOKUP($D309,solar_!$E$2:$AC$13,MID(T$1,2,LEN(T$1)-1)+2,0)</f>
        <v>0.40065546579476874</v>
      </c>
      <c r="U309" s="68">
        <f>VLOOKUP($A309,solar_!$A$2:$B$16,2,0)*VLOOKUP($D309,solar_!$E$2:$AC$13,MID(U$1,2,LEN(U$1)-1)+2,0)</f>
        <v>0.32684888441530985</v>
      </c>
      <c r="V309" s="68">
        <f>VLOOKUP($A309,solar_!$A$2:$B$16,2,0)*VLOOKUP($D309,solar_!$E$2:$AC$13,MID(V$1,2,LEN(V$1)-1)+2,0)</f>
        <v>0.21358020624299434</v>
      </c>
      <c r="W309" s="68">
        <f>VLOOKUP($A309,solar_!$A$2:$B$16,2,0)*VLOOKUP($D309,solar_!$E$2:$AC$13,MID(W$1,2,LEN(W$1)-1)+2,0)</f>
        <v>5.9831787496975854E-2</v>
      </c>
      <c r="X309" s="68">
        <f>VLOOKUP($A309,solar_!$A$2:$B$16,2,0)*VLOOKUP($D309,solar_!$E$2:$AC$13,MID(X$1,2,LEN(X$1)-1)+2,0)</f>
        <v>1.9599506749762852E-3</v>
      </c>
      <c r="Y309" s="68">
        <f>VLOOKUP($A309,solar_!$A$2:$B$16,2,0)*VLOOKUP($D309,solar_!$E$2:$AC$13,MID(Y$1,2,LEN(Y$1)-1)+2,0)</f>
        <v>0</v>
      </c>
      <c r="Z309" s="68">
        <f>VLOOKUP($A309,solar_!$A$2:$B$16,2,0)*VLOOKUP($D309,solar_!$E$2:$AC$13,MID(Z$1,2,LEN(Z$1)-1)+2,0)</f>
        <v>0</v>
      </c>
      <c r="AA309" s="68">
        <f>VLOOKUP($A309,solar_!$A$2:$B$16,2,0)*VLOOKUP($D309,solar_!$E$2:$AC$13,MID(AA$1,2,LEN(AA$1)-1)+2,0)</f>
        <v>0</v>
      </c>
      <c r="AB309" s="68">
        <f>VLOOKUP($A309,solar_!$A$2:$B$16,2,0)*VLOOKUP($D309,solar_!$E$2:$AC$13,MID(AB$1,2,LEN(AB$1)-1)+2,0)</f>
        <v>0</v>
      </c>
      <c r="AC309" s="5">
        <f t="shared" si="59"/>
        <v>0.17848854811170869</v>
      </c>
      <c r="AD309" s="98"/>
    </row>
    <row r="310" spans="1:30">
      <c r="A310" s="5" t="s">
        <v>6</v>
      </c>
      <c r="B310" s="5" t="s">
        <v>20</v>
      </c>
      <c r="C310" s="5" t="str">
        <f t="shared" si="56"/>
        <v>g7</v>
      </c>
      <c r="D310" s="69">
        <f>VLOOKUP(C310,days!A$2:F$13,5,0)</f>
        <v>4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5">
        <f t="shared" si="59"/>
        <v>0</v>
      </c>
      <c r="AD310" s="98"/>
    </row>
    <row r="311" spans="1:30">
      <c r="A311" s="5" t="s">
        <v>6</v>
      </c>
      <c r="B311" s="5" t="s">
        <v>21</v>
      </c>
      <c r="C311" s="5" t="str">
        <f t="shared" si="56"/>
        <v>g7</v>
      </c>
      <c r="D311" s="69">
        <f>VLOOKUP(C311,days!A$2:F$13,5,0)</f>
        <v>4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5">
        <f t="shared" si="59"/>
        <v>0</v>
      </c>
      <c r="AD311" s="98"/>
    </row>
    <row r="312" spans="1:30">
      <c r="A312" s="5" t="s">
        <v>6</v>
      </c>
      <c r="B312" s="5" t="s">
        <v>12</v>
      </c>
      <c r="C312" s="5" t="str">
        <f t="shared" si="56"/>
        <v>g8</v>
      </c>
      <c r="D312" s="69">
        <f>VLOOKUP(C312,days!A$2:F$13,5,0)</f>
        <v>4</v>
      </c>
      <c r="E312" s="53">
        <v>0.8</v>
      </c>
      <c r="F312" s="53">
        <v>0.8</v>
      </c>
      <c r="G312" s="53">
        <v>0.8</v>
      </c>
      <c r="H312" s="53">
        <v>0.8</v>
      </c>
      <c r="I312" s="53">
        <v>0.8</v>
      </c>
      <c r="J312" s="53">
        <v>0.8</v>
      </c>
      <c r="K312" s="53">
        <v>0.8</v>
      </c>
      <c r="L312" s="53">
        <v>0.8</v>
      </c>
      <c r="M312" s="53">
        <v>0.8</v>
      </c>
      <c r="N312" s="53">
        <v>0.8</v>
      </c>
      <c r="O312" s="53">
        <v>0.8</v>
      </c>
      <c r="P312" s="53">
        <v>0.8</v>
      </c>
      <c r="Q312" s="53">
        <v>0.8</v>
      </c>
      <c r="R312" s="53">
        <v>0.8</v>
      </c>
      <c r="S312" s="53">
        <v>0.8</v>
      </c>
      <c r="T312" s="53">
        <v>0.8</v>
      </c>
      <c r="U312" s="53">
        <v>0.8</v>
      </c>
      <c r="V312" s="53">
        <v>0.8</v>
      </c>
      <c r="W312" s="53">
        <v>0.8</v>
      </c>
      <c r="X312" s="53">
        <v>0.8</v>
      </c>
      <c r="Y312" s="53">
        <v>0.8</v>
      </c>
      <c r="Z312" s="53">
        <v>0.8</v>
      </c>
      <c r="AA312" s="53">
        <v>0.8</v>
      </c>
      <c r="AB312" s="53">
        <v>0.8</v>
      </c>
      <c r="AC312" s="5">
        <f t="shared" si="59"/>
        <v>0.80000000000000027</v>
      </c>
      <c r="AD312" s="98"/>
    </row>
    <row r="313" spans="1:30">
      <c r="A313" s="5" t="s">
        <v>6</v>
      </c>
      <c r="B313" s="5" t="s">
        <v>13</v>
      </c>
      <c r="C313" s="5" t="str">
        <f t="shared" si="56"/>
        <v>g8</v>
      </c>
      <c r="D313" s="69">
        <f>VLOOKUP(C313,days!A$2:F$13,5,0)</f>
        <v>4</v>
      </c>
      <c r="E313" s="53">
        <v>0.85</v>
      </c>
      <c r="F313" s="53">
        <v>0.85</v>
      </c>
      <c r="G313" s="53">
        <v>0.85</v>
      </c>
      <c r="H313" s="53">
        <v>0.85</v>
      </c>
      <c r="I313" s="53">
        <v>0.85</v>
      </c>
      <c r="J313" s="53">
        <v>0.85</v>
      </c>
      <c r="K313" s="53">
        <v>0.85</v>
      </c>
      <c r="L313" s="53">
        <v>0.85</v>
      </c>
      <c r="M313" s="53">
        <v>0.85</v>
      </c>
      <c r="N313" s="53">
        <v>0.85</v>
      </c>
      <c r="O313" s="53">
        <v>0.85</v>
      </c>
      <c r="P313" s="53">
        <v>0.85</v>
      </c>
      <c r="Q313" s="53">
        <v>0.85</v>
      </c>
      <c r="R313" s="53">
        <v>0.85</v>
      </c>
      <c r="S313" s="53">
        <v>0.85</v>
      </c>
      <c r="T313" s="53">
        <v>0.85</v>
      </c>
      <c r="U313" s="53">
        <v>0.85</v>
      </c>
      <c r="V313" s="53">
        <v>0.85</v>
      </c>
      <c r="W313" s="53">
        <v>0.85</v>
      </c>
      <c r="X313" s="53">
        <v>0.85</v>
      </c>
      <c r="Y313" s="53">
        <v>0.85</v>
      </c>
      <c r="Z313" s="53">
        <v>0.85</v>
      </c>
      <c r="AA313" s="53">
        <v>0.85</v>
      </c>
      <c r="AB313" s="53">
        <v>0.85</v>
      </c>
      <c r="AC313" s="5">
        <f t="shared" si="59"/>
        <v>0.85000000000000009</v>
      </c>
      <c r="AD313" s="98"/>
    </row>
    <row r="314" spans="1:30">
      <c r="A314" s="5" t="s">
        <v>6</v>
      </c>
      <c r="B314" s="5" t="s">
        <v>14</v>
      </c>
      <c r="C314" s="5" t="str">
        <f t="shared" si="56"/>
        <v>g8</v>
      </c>
      <c r="D314" s="69">
        <f>VLOOKUP(C314,days!A$2:F$13,5,0)</f>
        <v>4</v>
      </c>
      <c r="E314" s="53">
        <v>0.83</v>
      </c>
      <c r="F314" s="53">
        <v>0.83</v>
      </c>
      <c r="G314" s="53">
        <v>0.83</v>
      </c>
      <c r="H314" s="53">
        <v>0.83</v>
      </c>
      <c r="I314" s="53">
        <v>0.83</v>
      </c>
      <c r="J314" s="53">
        <v>0.83</v>
      </c>
      <c r="K314" s="53">
        <v>0.83</v>
      </c>
      <c r="L314" s="53">
        <v>0.83</v>
      </c>
      <c r="M314" s="53">
        <v>0.83</v>
      </c>
      <c r="N314" s="53">
        <v>0.83</v>
      </c>
      <c r="O314" s="53">
        <v>0.83</v>
      </c>
      <c r="P314" s="53">
        <v>0.83</v>
      </c>
      <c r="Q314" s="53">
        <v>0.83</v>
      </c>
      <c r="R314" s="53">
        <v>0.83</v>
      </c>
      <c r="S314" s="53">
        <v>0.83</v>
      </c>
      <c r="T314" s="53">
        <v>0.83</v>
      </c>
      <c r="U314" s="53">
        <v>0.83</v>
      </c>
      <c r="V314" s="53">
        <v>0.83</v>
      </c>
      <c r="W314" s="53">
        <v>0.83</v>
      </c>
      <c r="X314" s="53">
        <v>0.83</v>
      </c>
      <c r="Y314" s="53">
        <v>0.83</v>
      </c>
      <c r="Z314" s="53">
        <v>0.83</v>
      </c>
      <c r="AA314" s="53">
        <v>0.83</v>
      </c>
      <c r="AB314" s="53">
        <v>0.83</v>
      </c>
      <c r="AC314" s="5">
        <f t="shared" si="59"/>
        <v>0.82999999999999963</v>
      </c>
      <c r="AD314" s="98"/>
    </row>
    <row r="315" spans="1:30">
      <c r="A315" s="5" t="s">
        <v>6</v>
      </c>
      <c r="B315" s="5" t="s">
        <v>15</v>
      </c>
      <c r="C315" s="5" t="str">
        <f t="shared" ref="C315:C378" si="70">C195</f>
        <v>g8</v>
      </c>
      <c r="D315" s="69">
        <f>VLOOKUP(C315,days!A$2:F$13,5,0)</f>
        <v>4</v>
      </c>
      <c r="E315" s="53">
        <v>0.9</v>
      </c>
      <c r="F315" s="53">
        <v>0.9</v>
      </c>
      <c r="G315" s="53">
        <v>0.9</v>
      </c>
      <c r="H315" s="53">
        <v>0.9</v>
      </c>
      <c r="I315" s="53">
        <v>0.9</v>
      </c>
      <c r="J315" s="53">
        <v>0.9</v>
      </c>
      <c r="K315" s="53">
        <v>0.9</v>
      </c>
      <c r="L315" s="53">
        <v>0.9</v>
      </c>
      <c r="M315" s="53">
        <v>0.9</v>
      </c>
      <c r="N315" s="53">
        <v>0.9</v>
      </c>
      <c r="O315" s="53">
        <v>0.9</v>
      </c>
      <c r="P315" s="53">
        <v>0.9</v>
      </c>
      <c r="Q315" s="53">
        <v>0.9</v>
      </c>
      <c r="R315" s="53">
        <v>0.9</v>
      </c>
      <c r="S315" s="53">
        <v>0.9</v>
      </c>
      <c r="T315" s="53">
        <v>0.9</v>
      </c>
      <c r="U315" s="53">
        <v>0.9</v>
      </c>
      <c r="V315" s="53">
        <v>0.9</v>
      </c>
      <c r="W315" s="53">
        <v>0.9</v>
      </c>
      <c r="X315" s="53">
        <v>0.9</v>
      </c>
      <c r="Y315" s="53">
        <v>0.9</v>
      </c>
      <c r="Z315" s="53">
        <v>0.9</v>
      </c>
      <c r="AA315" s="53">
        <v>0.9</v>
      </c>
      <c r="AB315" s="53">
        <v>0.9</v>
      </c>
      <c r="AC315" s="5">
        <f t="shared" si="59"/>
        <v>0.8999999999999998</v>
      </c>
      <c r="AD315" s="98"/>
    </row>
    <row r="316" spans="1:30">
      <c r="A316" s="5" t="s">
        <v>6</v>
      </c>
      <c r="B316" s="5" t="s">
        <v>16</v>
      </c>
      <c r="C316" s="5" t="str">
        <f t="shared" si="70"/>
        <v>g8</v>
      </c>
      <c r="D316" s="69">
        <f>VLOOKUP(C316,days!A$2:F$13,5,0)</f>
        <v>4</v>
      </c>
      <c r="E316" s="43">
        <f>VLOOKUP($A316,hydro_!$A$2:$B$16,2,0)*VLOOKUP($D316,hydro_!F$2:H$13,2,0)</f>
        <v>0.5</v>
      </c>
      <c r="F316" s="43">
        <f t="shared" ref="F316:AB316" si="71">E316</f>
        <v>0.5</v>
      </c>
      <c r="G316" s="43">
        <f t="shared" si="71"/>
        <v>0.5</v>
      </c>
      <c r="H316" s="43">
        <f t="shared" si="71"/>
        <v>0.5</v>
      </c>
      <c r="I316" s="43">
        <f t="shared" si="71"/>
        <v>0.5</v>
      </c>
      <c r="J316" s="43">
        <f t="shared" si="71"/>
        <v>0.5</v>
      </c>
      <c r="K316" s="43">
        <f t="shared" si="71"/>
        <v>0.5</v>
      </c>
      <c r="L316" s="43">
        <f t="shared" si="71"/>
        <v>0.5</v>
      </c>
      <c r="M316" s="43">
        <f t="shared" si="71"/>
        <v>0.5</v>
      </c>
      <c r="N316" s="43">
        <f t="shared" si="71"/>
        <v>0.5</v>
      </c>
      <c r="O316" s="43">
        <f t="shared" si="71"/>
        <v>0.5</v>
      </c>
      <c r="P316" s="43">
        <f t="shared" si="71"/>
        <v>0.5</v>
      </c>
      <c r="Q316" s="43">
        <f t="shared" si="71"/>
        <v>0.5</v>
      </c>
      <c r="R316" s="43">
        <f t="shared" si="71"/>
        <v>0.5</v>
      </c>
      <c r="S316" s="43">
        <f t="shared" si="71"/>
        <v>0.5</v>
      </c>
      <c r="T316" s="43">
        <f t="shared" si="71"/>
        <v>0.5</v>
      </c>
      <c r="U316" s="43">
        <f t="shared" si="71"/>
        <v>0.5</v>
      </c>
      <c r="V316" s="43">
        <f t="shared" si="71"/>
        <v>0.5</v>
      </c>
      <c r="W316" s="43">
        <f t="shared" si="71"/>
        <v>0.5</v>
      </c>
      <c r="X316" s="43">
        <f t="shared" si="71"/>
        <v>0.5</v>
      </c>
      <c r="Y316" s="43">
        <f t="shared" si="71"/>
        <v>0.5</v>
      </c>
      <c r="Z316" s="43">
        <f t="shared" si="71"/>
        <v>0.5</v>
      </c>
      <c r="AA316" s="43">
        <f t="shared" si="71"/>
        <v>0.5</v>
      </c>
      <c r="AB316" s="43">
        <f t="shared" si="71"/>
        <v>0.5</v>
      </c>
      <c r="AC316" s="5">
        <f t="shared" si="59"/>
        <v>0.5</v>
      </c>
      <c r="AD316" s="98"/>
    </row>
    <row r="317" spans="1:30">
      <c r="A317" s="5" t="s">
        <v>6</v>
      </c>
      <c r="B317" s="5" t="s">
        <v>17</v>
      </c>
      <c r="C317" s="5" t="str">
        <f t="shared" si="70"/>
        <v>g8</v>
      </c>
      <c r="D317" s="69">
        <f>VLOOKUP(C317,days!A$2:F$13,5,0)</f>
        <v>4</v>
      </c>
      <c r="E317" s="43">
        <f>VLOOKUP($A316,hydro_!$A$2:$C$16,3,0)*VLOOKUP($D316,hydro_!F$2:H$13,3,0)</f>
        <v>0.4</v>
      </c>
      <c r="F317" s="43">
        <f t="shared" ref="F317:AB317" si="72">E317</f>
        <v>0.4</v>
      </c>
      <c r="G317" s="43">
        <f t="shared" si="72"/>
        <v>0.4</v>
      </c>
      <c r="H317" s="43">
        <f t="shared" si="72"/>
        <v>0.4</v>
      </c>
      <c r="I317" s="43">
        <f t="shared" si="72"/>
        <v>0.4</v>
      </c>
      <c r="J317" s="43">
        <f t="shared" si="72"/>
        <v>0.4</v>
      </c>
      <c r="K317" s="43">
        <f t="shared" si="72"/>
        <v>0.4</v>
      </c>
      <c r="L317" s="43">
        <f t="shared" si="72"/>
        <v>0.4</v>
      </c>
      <c r="M317" s="43">
        <f t="shared" si="72"/>
        <v>0.4</v>
      </c>
      <c r="N317" s="43">
        <f t="shared" si="72"/>
        <v>0.4</v>
      </c>
      <c r="O317" s="43">
        <f t="shared" si="72"/>
        <v>0.4</v>
      </c>
      <c r="P317" s="43">
        <f t="shared" si="72"/>
        <v>0.4</v>
      </c>
      <c r="Q317" s="43">
        <f t="shared" si="72"/>
        <v>0.4</v>
      </c>
      <c r="R317" s="43">
        <f t="shared" si="72"/>
        <v>0.4</v>
      </c>
      <c r="S317" s="43">
        <f t="shared" si="72"/>
        <v>0.4</v>
      </c>
      <c r="T317" s="43">
        <f t="shared" si="72"/>
        <v>0.4</v>
      </c>
      <c r="U317" s="43">
        <f t="shared" si="72"/>
        <v>0.4</v>
      </c>
      <c r="V317" s="43">
        <f t="shared" si="72"/>
        <v>0.4</v>
      </c>
      <c r="W317" s="43">
        <f t="shared" si="72"/>
        <v>0.4</v>
      </c>
      <c r="X317" s="43">
        <f t="shared" si="72"/>
        <v>0.4</v>
      </c>
      <c r="Y317" s="43">
        <f t="shared" si="72"/>
        <v>0.4</v>
      </c>
      <c r="Z317" s="43">
        <f t="shared" si="72"/>
        <v>0.4</v>
      </c>
      <c r="AA317" s="43">
        <f t="shared" si="72"/>
        <v>0.4</v>
      </c>
      <c r="AB317" s="43">
        <f t="shared" si="72"/>
        <v>0.4</v>
      </c>
      <c r="AC317" s="5">
        <f t="shared" si="59"/>
        <v>0.40000000000000013</v>
      </c>
      <c r="AD317" s="98"/>
    </row>
    <row r="318" spans="1:30">
      <c r="A318" s="5" t="s">
        <v>6</v>
      </c>
      <c r="B318" s="5" t="s">
        <v>18</v>
      </c>
      <c r="C318" s="5" t="str">
        <f t="shared" si="70"/>
        <v>g8</v>
      </c>
      <c r="D318" s="69">
        <f>VLOOKUP(C318,days!A$2:F$13,5,0)</f>
        <v>4</v>
      </c>
      <c r="E318" s="67">
        <f>VLOOKUP($A318,wind_!$A$2:$B$16,2,0)*VLOOKUP($D318,wind_!$E$2:$AC$13,MID(E$1,2,LEN(E$1)-1)+2,0)</f>
        <v>0.24482825048534745</v>
      </c>
      <c r="F318" s="67">
        <f>VLOOKUP($A318,wind_!$A$2:$B$16,2,0)*VLOOKUP($D318,wind_!$E$2:$AC$13,MID(F$1,2,LEN(F$1)-1)+2,0)</f>
        <v>0.23708630217827176</v>
      </c>
      <c r="G318" s="67">
        <f>VLOOKUP($A318,wind_!$A$2:$B$16,2,0)*VLOOKUP($D318,wind_!$E$2:$AC$13,MID(G$1,2,LEN(G$1)-1)+2,0)</f>
        <v>0.23294355142629822</v>
      </c>
      <c r="H318" s="67">
        <f>VLOOKUP($A318,wind_!$A$2:$B$16,2,0)*VLOOKUP($D318,wind_!$E$2:$AC$13,MID(H$1,2,LEN(H$1)-1)+2,0)</f>
        <v>0.23169128380007104</v>
      </c>
      <c r="I318" s="67">
        <f>VLOOKUP($A318,wind_!$A$2:$B$16,2,0)*VLOOKUP($D318,wind_!$E$2:$AC$13,MID(I$1,2,LEN(I$1)-1)+2,0)</f>
        <v>0.22964726131142046</v>
      </c>
      <c r="J318" s="67">
        <f>VLOOKUP($A318,wind_!$A$2:$B$16,2,0)*VLOOKUP($D318,wind_!$E$2:$AC$13,MID(J$1,2,LEN(J$1)-1)+2,0)</f>
        <v>0.2271855263061201</v>
      </c>
      <c r="K318" s="67">
        <f>VLOOKUP($A318,wind_!$A$2:$B$16,2,0)*VLOOKUP($D318,wind_!$E$2:$AC$13,MID(K$1,2,LEN(K$1)-1)+2,0)</f>
        <v>0.22799119994810571</v>
      </c>
      <c r="L318" s="67">
        <f>VLOOKUP($A318,wind_!$A$2:$B$16,2,0)*VLOOKUP($D318,wind_!$E$2:$AC$13,MID(L$1,2,LEN(L$1)-1)+2,0)</f>
        <v>0.22204432681522335</v>
      </c>
      <c r="M318" s="67">
        <f>VLOOKUP($A318,wind_!$A$2:$B$16,2,0)*VLOOKUP($D318,wind_!$E$2:$AC$13,MID(M$1,2,LEN(M$1)-1)+2,0)</f>
        <v>0.2148599001945081</v>
      </c>
      <c r="N318" s="67">
        <f>VLOOKUP($A318,wind_!$A$2:$B$16,2,0)*VLOOKUP($D318,wind_!$E$2:$AC$13,MID(N$1,2,LEN(N$1)-1)+2,0)</f>
        <v>0.21266741900884764</v>
      </c>
      <c r="O318" s="67">
        <f>VLOOKUP($A318,wind_!$A$2:$B$16,2,0)*VLOOKUP($D318,wind_!$E$2:$AC$13,MID(O$1,2,LEN(O$1)-1)+2,0)</f>
        <v>0.22304968523400084</v>
      </c>
      <c r="P318" s="67">
        <f>VLOOKUP($A318,wind_!$A$2:$B$16,2,0)*VLOOKUP($D318,wind_!$E$2:$AC$13,MID(P$1,2,LEN(P$1)-1)+2,0)</f>
        <v>0.23862027596085456</v>
      </c>
      <c r="Q318" s="67">
        <f>VLOOKUP($A318,wind_!$A$2:$B$16,2,0)*VLOOKUP($D318,wind_!$E$2:$AC$13,MID(Q$1,2,LEN(Q$1)-1)+2,0)</f>
        <v>0.25238597380293076</v>
      </c>
      <c r="R318" s="67">
        <f>VLOOKUP($A318,wind_!$A$2:$B$16,2,0)*VLOOKUP($D318,wind_!$E$2:$AC$13,MID(R$1,2,LEN(R$1)-1)+2,0)</f>
        <v>0.26623754554391366</v>
      </c>
      <c r="S318" s="67">
        <f>VLOOKUP($A318,wind_!$A$2:$B$16,2,0)*VLOOKUP($D318,wind_!$E$2:$AC$13,MID(S$1,2,LEN(S$1)-1)+2,0)</f>
        <v>0.27930777665218148</v>
      </c>
      <c r="T318" s="67">
        <f>VLOOKUP($A318,wind_!$A$2:$B$16,2,0)*VLOOKUP($D318,wind_!$E$2:$AC$13,MID(T$1,2,LEN(T$1)-1)+2,0)</f>
        <v>0.28208096920515191</v>
      </c>
      <c r="U318" s="67">
        <f>VLOOKUP($A318,wind_!$A$2:$B$16,2,0)*VLOOKUP($D318,wind_!$E$2:$AC$13,MID(U$1,2,LEN(U$1)-1)+2,0)</f>
        <v>0.28660710776917625</v>
      </c>
      <c r="V318" s="67">
        <f>VLOOKUP($A318,wind_!$A$2:$B$16,2,0)*VLOOKUP($D318,wind_!$E$2:$AC$13,MID(V$1,2,LEN(V$1)-1)+2,0)</f>
        <v>0.28191742354529492</v>
      </c>
      <c r="W318" s="67">
        <f>VLOOKUP($A318,wind_!$A$2:$B$16,2,0)*VLOOKUP($D318,wind_!$E$2:$AC$13,MID(W$1,2,LEN(W$1)-1)+2,0)</f>
        <v>0.2727550140739598</v>
      </c>
      <c r="X318" s="67">
        <f>VLOOKUP($A318,wind_!$A$2:$B$16,2,0)*VLOOKUP($D318,wind_!$E$2:$AC$13,MID(X$1,2,LEN(X$1)-1)+2,0)</f>
        <v>0.26557083600287956</v>
      </c>
      <c r="Y318" s="67">
        <f>VLOOKUP($A318,wind_!$A$2:$B$16,2,0)*VLOOKUP($D318,wind_!$E$2:$AC$13,MID(Y$1,2,LEN(Y$1)-1)+2,0)</f>
        <v>0.26304219143582608</v>
      </c>
      <c r="Z318" s="67">
        <f>VLOOKUP($A318,wind_!$A$2:$B$16,2,0)*VLOOKUP($D318,wind_!$E$2:$AC$13,MID(Z$1,2,LEN(Z$1)-1)+2,0)</f>
        <v>0.25683265104863245</v>
      </c>
      <c r="AA318" s="67">
        <f>VLOOKUP($A318,wind_!$A$2:$B$16,2,0)*VLOOKUP($D318,wind_!$E$2:$AC$13,MID(AA$1,2,LEN(AA$1)-1)+2,0)</f>
        <v>0.24760285977123755</v>
      </c>
      <c r="AB318" s="67">
        <f>VLOOKUP($A318,wind_!$A$2:$B$16,2,0)*VLOOKUP($D318,wind_!$E$2:$AC$13,MID(AB$1,2,LEN(AB$1)-1)+2,0)</f>
        <v>0.23899270273400003</v>
      </c>
      <c r="AC318" s="5">
        <f t="shared" si="59"/>
        <v>0.24733116809392722</v>
      </c>
      <c r="AD318" s="98"/>
    </row>
    <row r="319" spans="1:30">
      <c r="A319" s="5" t="s">
        <v>6</v>
      </c>
      <c r="B319" s="5" t="s">
        <v>19</v>
      </c>
      <c r="C319" s="5" t="str">
        <f t="shared" si="70"/>
        <v>g8</v>
      </c>
      <c r="D319" s="69">
        <f>VLOOKUP(C319,days!A$2:F$13,5,0)</f>
        <v>4</v>
      </c>
      <c r="E319" s="68">
        <f>VLOOKUP($A319,solar_!$A$2:$B$16,2,0)*VLOOKUP($D319,solar_!$E$2:$AC$13,MID(E$1,2,LEN(E$1)-1)+2,0)</f>
        <v>0</v>
      </c>
      <c r="F319" s="68">
        <f>VLOOKUP($A319,solar_!$A$2:$B$16,2,0)*VLOOKUP($D319,solar_!$E$2:$AC$13,MID(F$1,2,LEN(F$1)-1)+2,0)</f>
        <v>0</v>
      </c>
      <c r="G319" s="68">
        <f>VLOOKUP($A319,solar_!$A$2:$B$16,2,0)*VLOOKUP($D319,solar_!$E$2:$AC$13,MID(G$1,2,LEN(G$1)-1)+2,0)</f>
        <v>0</v>
      </c>
      <c r="H319" s="68">
        <f>VLOOKUP($A319,solar_!$A$2:$B$16,2,0)*VLOOKUP($D319,solar_!$E$2:$AC$13,MID(H$1,2,LEN(H$1)-1)+2,0)</f>
        <v>0</v>
      </c>
      <c r="I319" s="68">
        <f>VLOOKUP($A319,solar_!$A$2:$B$16,2,0)*VLOOKUP($D319,solar_!$E$2:$AC$13,MID(I$1,2,LEN(I$1)-1)+2,0)</f>
        <v>0</v>
      </c>
      <c r="J319" s="68">
        <f>VLOOKUP($A319,solar_!$A$2:$B$16,2,0)*VLOOKUP($D319,solar_!$E$2:$AC$13,MID(J$1,2,LEN(J$1)-1)+2,0)</f>
        <v>1.3983002822687662E-3</v>
      </c>
      <c r="K319" s="68">
        <f>VLOOKUP($A319,solar_!$A$2:$B$16,2,0)*VLOOKUP($D319,solar_!$E$2:$AC$13,MID(K$1,2,LEN(K$1)-1)+2,0)</f>
        <v>2.811588500523975E-2</v>
      </c>
      <c r="L319" s="68">
        <f>VLOOKUP($A319,solar_!$A$2:$B$16,2,0)*VLOOKUP($D319,solar_!$E$2:$AC$13,MID(L$1,2,LEN(L$1)-1)+2,0)</f>
        <v>0.16491045898807763</v>
      </c>
      <c r="M319" s="68">
        <f>VLOOKUP($A319,solar_!$A$2:$B$16,2,0)*VLOOKUP($D319,solar_!$E$2:$AC$13,MID(M$1,2,LEN(M$1)-1)+2,0)</f>
        <v>0.33174101557046087</v>
      </c>
      <c r="N319" s="68">
        <f>VLOOKUP($A319,solar_!$A$2:$B$16,2,0)*VLOOKUP($D319,solar_!$E$2:$AC$13,MID(N$1,2,LEN(N$1)-1)+2,0)</f>
        <v>0.42071215755302288</v>
      </c>
      <c r="O319" s="68">
        <f>VLOOKUP($A319,solar_!$A$2:$B$16,2,0)*VLOOKUP($D319,solar_!$E$2:$AC$13,MID(O$1,2,LEN(O$1)-1)+2,0)</f>
        <v>0.47719244660808297</v>
      </c>
      <c r="P319" s="68">
        <f>VLOOKUP($A319,solar_!$A$2:$B$16,2,0)*VLOOKUP($D319,solar_!$E$2:$AC$13,MID(P$1,2,LEN(P$1)-1)+2,0)</f>
        <v>0.47886958605278518</v>
      </c>
      <c r="Q319" s="68">
        <f>VLOOKUP($A319,solar_!$A$2:$B$16,2,0)*VLOOKUP($D319,solar_!$E$2:$AC$13,MID(Q$1,2,LEN(Q$1)-1)+2,0)</f>
        <v>0.47036684523022892</v>
      </c>
      <c r="R319" s="68">
        <f>VLOOKUP($A319,solar_!$A$2:$B$16,2,0)*VLOOKUP($D319,solar_!$E$2:$AC$13,MID(R$1,2,LEN(R$1)-1)+2,0)</f>
        <v>0.46255312577581242</v>
      </c>
      <c r="S319" s="68">
        <f>VLOOKUP($A319,solar_!$A$2:$B$16,2,0)*VLOOKUP($D319,solar_!$E$2:$AC$13,MID(S$1,2,LEN(S$1)-1)+2,0)</f>
        <v>0.44498903899000358</v>
      </c>
      <c r="T319" s="68">
        <f>VLOOKUP($A319,solar_!$A$2:$B$16,2,0)*VLOOKUP($D319,solar_!$E$2:$AC$13,MID(T$1,2,LEN(T$1)-1)+2,0)</f>
        <v>0.40065546579476874</v>
      </c>
      <c r="U319" s="68">
        <f>VLOOKUP($A319,solar_!$A$2:$B$16,2,0)*VLOOKUP($D319,solar_!$E$2:$AC$13,MID(U$1,2,LEN(U$1)-1)+2,0)</f>
        <v>0.32684888441530985</v>
      </c>
      <c r="V319" s="68">
        <f>VLOOKUP($A319,solar_!$A$2:$B$16,2,0)*VLOOKUP($D319,solar_!$E$2:$AC$13,MID(V$1,2,LEN(V$1)-1)+2,0)</f>
        <v>0.21358020624299434</v>
      </c>
      <c r="W319" s="68">
        <f>VLOOKUP($A319,solar_!$A$2:$B$16,2,0)*VLOOKUP($D319,solar_!$E$2:$AC$13,MID(W$1,2,LEN(W$1)-1)+2,0)</f>
        <v>5.9831787496975854E-2</v>
      </c>
      <c r="X319" s="68">
        <f>VLOOKUP($A319,solar_!$A$2:$B$16,2,0)*VLOOKUP($D319,solar_!$E$2:$AC$13,MID(X$1,2,LEN(X$1)-1)+2,0)</f>
        <v>1.9599506749762852E-3</v>
      </c>
      <c r="Y319" s="68">
        <f>VLOOKUP($A319,solar_!$A$2:$B$16,2,0)*VLOOKUP($D319,solar_!$E$2:$AC$13,MID(Y$1,2,LEN(Y$1)-1)+2,0)</f>
        <v>0</v>
      </c>
      <c r="Z319" s="68">
        <f>VLOOKUP($A319,solar_!$A$2:$B$16,2,0)*VLOOKUP($D319,solar_!$E$2:$AC$13,MID(Z$1,2,LEN(Z$1)-1)+2,0)</f>
        <v>0</v>
      </c>
      <c r="AA319" s="68">
        <f>VLOOKUP($A319,solar_!$A$2:$B$16,2,0)*VLOOKUP($D319,solar_!$E$2:$AC$13,MID(AA$1,2,LEN(AA$1)-1)+2,0)</f>
        <v>0</v>
      </c>
      <c r="AB319" s="68">
        <f>VLOOKUP($A319,solar_!$A$2:$B$16,2,0)*VLOOKUP($D319,solar_!$E$2:$AC$13,MID(AB$1,2,LEN(AB$1)-1)+2,0)</f>
        <v>0</v>
      </c>
      <c r="AC319" s="5">
        <f t="shared" si="59"/>
        <v>0.17848854811170869</v>
      </c>
      <c r="AD319" s="98"/>
    </row>
    <row r="320" spans="1:30">
      <c r="A320" s="5" t="s">
        <v>6</v>
      </c>
      <c r="B320" s="5" t="s">
        <v>20</v>
      </c>
      <c r="C320" s="5" t="str">
        <f t="shared" si="70"/>
        <v>g8</v>
      </c>
      <c r="D320" s="69">
        <f>VLOOKUP(C320,days!A$2:F$13,5,0)</f>
        <v>4</v>
      </c>
      <c r="E320" s="9">
        <v>0</v>
      </c>
      <c r="F320" s="9">
        <v>0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  <c r="V320" s="9">
        <v>0</v>
      </c>
      <c r="W320" s="9">
        <v>0</v>
      </c>
      <c r="X320" s="9">
        <v>0</v>
      </c>
      <c r="Y320" s="9">
        <v>0</v>
      </c>
      <c r="Z320" s="9">
        <v>0</v>
      </c>
      <c r="AA320" s="9">
        <v>0</v>
      </c>
      <c r="AB320" s="9">
        <v>0</v>
      </c>
      <c r="AC320" s="5">
        <f t="shared" si="59"/>
        <v>0</v>
      </c>
      <c r="AD320" s="98"/>
    </row>
    <row r="321" spans="1:30">
      <c r="A321" s="5" t="s">
        <v>6</v>
      </c>
      <c r="B321" s="5" t="s">
        <v>21</v>
      </c>
      <c r="C321" s="5" t="str">
        <f t="shared" si="70"/>
        <v>g8</v>
      </c>
      <c r="D321" s="69">
        <f>VLOOKUP(C321,days!A$2:F$13,5,0)</f>
        <v>4</v>
      </c>
      <c r="E321" s="9">
        <v>0</v>
      </c>
      <c r="F321" s="9">
        <v>0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5">
        <f t="shared" si="59"/>
        <v>0</v>
      </c>
      <c r="AD321" s="98"/>
    </row>
    <row r="322" spans="1:30">
      <c r="A322" s="5" t="s">
        <v>6</v>
      </c>
      <c r="B322" s="5" t="s">
        <v>12</v>
      </c>
      <c r="C322" s="5" t="str">
        <f t="shared" si="70"/>
        <v>g9</v>
      </c>
      <c r="D322" s="69">
        <f>VLOOKUP(C322,days!A$2:F$13,5,0)</f>
        <v>5</v>
      </c>
      <c r="E322" s="53">
        <v>0.8</v>
      </c>
      <c r="F322" s="53">
        <v>0.8</v>
      </c>
      <c r="G322" s="53">
        <v>0.8</v>
      </c>
      <c r="H322" s="53">
        <v>0.8</v>
      </c>
      <c r="I322" s="53">
        <v>0.8</v>
      </c>
      <c r="J322" s="53">
        <v>0.8</v>
      </c>
      <c r="K322" s="53">
        <v>0.8</v>
      </c>
      <c r="L322" s="53">
        <v>0.8</v>
      </c>
      <c r="M322" s="53">
        <v>0.8</v>
      </c>
      <c r="N322" s="53">
        <v>0.8</v>
      </c>
      <c r="O322" s="53">
        <v>0.8</v>
      </c>
      <c r="P322" s="53">
        <v>0.8</v>
      </c>
      <c r="Q322" s="53">
        <v>0.8</v>
      </c>
      <c r="R322" s="53">
        <v>0.8</v>
      </c>
      <c r="S322" s="53">
        <v>0.8</v>
      </c>
      <c r="T322" s="53">
        <v>0.8</v>
      </c>
      <c r="U322" s="53">
        <v>0.8</v>
      </c>
      <c r="V322" s="53">
        <v>0.8</v>
      </c>
      <c r="W322" s="53">
        <v>0.8</v>
      </c>
      <c r="X322" s="53">
        <v>0.8</v>
      </c>
      <c r="Y322" s="53">
        <v>0.8</v>
      </c>
      <c r="Z322" s="53">
        <v>0.8</v>
      </c>
      <c r="AA322" s="53">
        <v>0.8</v>
      </c>
      <c r="AB322" s="53">
        <v>0.8</v>
      </c>
      <c r="AC322" s="5">
        <f t="shared" si="59"/>
        <v>0.80000000000000027</v>
      </c>
      <c r="AD322" s="98"/>
    </row>
    <row r="323" spans="1:30">
      <c r="A323" s="5" t="s">
        <v>6</v>
      </c>
      <c r="B323" s="5" t="s">
        <v>13</v>
      </c>
      <c r="C323" s="5" t="str">
        <f t="shared" si="70"/>
        <v>g9</v>
      </c>
      <c r="D323" s="69">
        <f>VLOOKUP(C323,days!A$2:F$13,5,0)</f>
        <v>5</v>
      </c>
      <c r="E323" s="53">
        <v>0.85</v>
      </c>
      <c r="F323" s="53">
        <v>0.85</v>
      </c>
      <c r="G323" s="53">
        <v>0.85</v>
      </c>
      <c r="H323" s="53">
        <v>0.85</v>
      </c>
      <c r="I323" s="53">
        <v>0.85</v>
      </c>
      <c r="J323" s="53">
        <v>0.85</v>
      </c>
      <c r="K323" s="53">
        <v>0.85</v>
      </c>
      <c r="L323" s="53">
        <v>0.85</v>
      </c>
      <c r="M323" s="53">
        <v>0.85</v>
      </c>
      <c r="N323" s="53">
        <v>0.85</v>
      </c>
      <c r="O323" s="53">
        <v>0.85</v>
      </c>
      <c r="P323" s="53">
        <v>0.85</v>
      </c>
      <c r="Q323" s="53">
        <v>0.85</v>
      </c>
      <c r="R323" s="53">
        <v>0.85</v>
      </c>
      <c r="S323" s="53">
        <v>0.85</v>
      </c>
      <c r="T323" s="53">
        <v>0.85</v>
      </c>
      <c r="U323" s="53">
        <v>0.85</v>
      </c>
      <c r="V323" s="53">
        <v>0.85</v>
      </c>
      <c r="W323" s="53">
        <v>0.85</v>
      </c>
      <c r="X323" s="53">
        <v>0.85</v>
      </c>
      <c r="Y323" s="53">
        <v>0.85</v>
      </c>
      <c r="Z323" s="53">
        <v>0.85</v>
      </c>
      <c r="AA323" s="53">
        <v>0.85</v>
      </c>
      <c r="AB323" s="53">
        <v>0.85</v>
      </c>
      <c r="AC323" s="5">
        <f t="shared" ref="AC323:AC386" si="73">AVERAGE(E323:AB323)</f>
        <v>0.85000000000000009</v>
      </c>
      <c r="AD323" s="98"/>
    </row>
    <row r="324" spans="1:30">
      <c r="A324" s="5" t="s">
        <v>6</v>
      </c>
      <c r="B324" s="5" t="s">
        <v>14</v>
      </c>
      <c r="C324" s="5" t="str">
        <f t="shared" si="70"/>
        <v>g9</v>
      </c>
      <c r="D324" s="69">
        <f>VLOOKUP(C324,days!A$2:F$13,5,0)</f>
        <v>5</v>
      </c>
      <c r="E324" s="53">
        <v>0.83</v>
      </c>
      <c r="F324" s="53">
        <v>0.83</v>
      </c>
      <c r="G324" s="53">
        <v>0.83</v>
      </c>
      <c r="H324" s="53">
        <v>0.83</v>
      </c>
      <c r="I324" s="53">
        <v>0.83</v>
      </c>
      <c r="J324" s="53">
        <v>0.83</v>
      </c>
      <c r="K324" s="53">
        <v>0.83</v>
      </c>
      <c r="L324" s="53">
        <v>0.83</v>
      </c>
      <c r="M324" s="53">
        <v>0.83</v>
      </c>
      <c r="N324" s="53">
        <v>0.83</v>
      </c>
      <c r="O324" s="53">
        <v>0.83</v>
      </c>
      <c r="P324" s="53">
        <v>0.83</v>
      </c>
      <c r="Q324" s="53">
        <v>0.83</v>
      </c>
      <c r="R324" s="53">
        <v>0.83</v>
      </c>
      <c r="S324" s="53">
        <v>0.83</v>
      </c>
      <c r="T324" s="53">
        <v>0.83</v>
      </c>
      <c r="U324" s="53">
        <v>0.83</v>
      </c>
      <c r="V324" s="53">
        <v>0.83</v>
      </c>
      <c r="W324" s="53">
        <v>0.83</v>
      </c>
      <c r="X324" s="53">
        <v>0.83</v>
      </c>
      <c r="Y324" s="53">
        <v>0.83</v>
      </c>
      <c r="Z324" s="53">
        <v>0.83</v>
      </c>
      <c r="AA324" s="53">
        <v>0.83</v>
      </c>
      <c r="AB324" s="53">
        <v>0.83</v>
      </c>
      <c r="AC324" s="5">
        <f t="shared" si="73"/>
        <v>0.82999999999999963</v>
      </c>
      <c r="AD324" s="98"/>
    </row>
    <row r="325" spans="1:30">
      <c r="A325" s="5" t="s">
        <v>6</v>
      </c>
      <c r="B325" s="5" t="s">
        <v>15</v>
      </c>
      <c r="C325" s="5" t="str">
        <f t="shared" si="70"/>
        <v>g9</v>
      </c>
      <c r="D325" s="69">
        <f>VLOOKUP(C325,days!A$2:F$13,5,0)</f>
        <v>5</v>
      </c>
      <c r="E325" s="53">
        <v>0.9</v>
      </c>
      <c r="F325" s="53">
        <v>0.9</v>
      </c>
      <c r="G325" s="53">
        <v>0.9</v>
      </c>
      <c r="H325" s="53">
        <v>0.9</v>
      </c>
      <c r="I325" s="53">
        <v>0.9</v>
      </c>
      <c r="J325" s="53">
        <v>0.9</v>
      </c>
      <c r="K325" s="53">
        <v>0.9</v>
      </c>
      <c r="L325" s="53">
        <v>0.9</v>
      </c>
      <c r="M325" s="53">
        <v>0.9</v>
      </c>
      <c r="N325" s="53">
        <v>0.9</v>
      </c>
      <c r="O325" s="53">
        <v>0.9</v>
      </c>
      <c r="P325" s="53">
        <v>0.9</v>
      </c>
      <c r="Q325" s="53">
        <v>0.9</v>
      </c>
      <c r="R325" s="53">
        <v>0.9</v>
      </c>
      <c r="S325" s="53">
        <v>0.9</v>
      </c>
      <c r="T325" s="53">
        <v>0.9</v>
      </c>
      <c r="U325" s="53">
        <v>0.9</v>
      </c>
      <c r="V325" s="53">
        <v>0.9</v>
      </c>
      <c r="W325" s="53">
        <v>0.9</v>
      </c>
      <c r="X325" s="53">
        <v>0.9</v>
      </c>
      <c r="Y325" s="53">
        <v>0.9</v>
      </c>
      <c r="Z325" s="53">
        <v>0.9</v>
      </c>
      <c r="AA325" s="53">
        <v>0.9</v>
      </c>
      <c r="AB325" s="53">
        <v>0.9</v>
      </c>
      <c r="AC325" s="5">
        <f t="shared" si="73"/>
        <v>0.8999999999999998</v>
      </c>
      <c r="AD325" s="98"/>
    </row>
    <row r="326" spans="1:30">
      <c r="A326" s="5" t="s">
        <v>6</v>
      </c>
      <c r="B326" s="5" t="s">
        <v>16</v>
      </c>
      <c r="C326" s="5" t="str">
        <f t="shared" si="70"/>
        <v>g9</v>
      </c>
      <c r="D326" s="69">
        <f>VLOOKUP(C326,days!A$2:F$13,5,0)</f>
        <v>5</v>
      </c>
      <c r="E326" s="43">
        <f>VLOOKUP($A326,hydro_!$A$2:$B$16,2,0)*VLOOKUP($D326,hydro_!F$2:H$13,2,0)</f>
        <v>0.55000000000000004</v>
      </c>
      <c r="F326" s="43">
        <f t="shared" ref="F326:AB326" si="74">E326</f>
        <v>0.55000000000000004</v>
      </c>
      <c r="G326" s="43">
        <f t="shared" si="74"/>
        <v>0.55000000000000004</v>
      </c>
      <c r="H326" s="43">
        <f t="shared" si="74"/>
        <v>0.55000000000000004</v>
      </c>
      <c r="I326" s="43">
        <f t="shared" si="74"/>
        <v>0.55000000000000004</v>
      </c>
      <c r="J326" s="43">
        <f t="shared" si="74"/>
        <v>0.55000000000000004</v>
      </c>
      <c r="K326" s="43">
        <f t="shared" si="74"/>
        <v>0.55000000000000004</v>
      </c>
      <c r="L326" s="43">
        <f t="shared" si="74"/>
        <v>0.55000000000000004</v>
      </c>
      <c r="M326" s="43">
        <f t="shared" si="74"/>
        <v>0.55000000000000004</v>
      </c>
      <c r="N326" s="43">
        <f t="shared" si="74"/>
        <v>0.55000000000000004</v>
      </c>
      <c r="O326" s="43">
        <f t="shared" si="74"/>
        <v>0.55000000000000004</v>
      </c>
      <c r="P326" s="43">
        <f t="shared" si="74"/>
        <v>0.55000000000000004</v>
      </c>
      <c r="Q326" s="43">
        <f t="shared" si="74"/>
        <v>0.55000000000000004</v>
      </c>
      <c r="R326" s="43">
        <f t="shared" si="74"/>
        <v>0.55000000000000004</v>
      </c>
      <c r="S326" s="43">
        <f t="shared" si="74"/>
        <v>0.55000000000000004</v>
      </c>
      <c r="T326" s="43">
        <f t="shared" si="74"/>
        <v>0.55000000000000004</v>
      </c>
      <c r="U326" s="43">
        <f t="shared" si="74"/>
        <v>0.55000000000000004</v>
      </c>
      <c r="V326" s="43">
        <f t="shared" si="74"/>
        <v>0.55000000000000004</v>
      </c>
      <c r="W326" s="43">
        <f t="shared" si="74"/>
        <v>0.55000000000000004</v>
      </c>
      <c r="X326" s="43">
        <f t="shared" si="74"/>
        <v>0.55000000000000004</v>
      </c>
      <c r="Y326" s="43">
        <f t="shared" si="74"/>
        <v>0.55000000000000004</v>
      </c>
      <c r="Z326" s="43">
        <f t="shared" si="74"/>
        <v>0.55000000000000004</v>
      </c>
      <c r="AA326" s="43">
        <f t="shared" si="74"/>
        <v>0.55000000000000004</v>
      </c>
      <c r="AB326" s="43">
        <f t="shared" si="74"/>
        <v>0.55000000000000004</v>
      </c>
      <c r="AC326" s="5">
        <f t="shared" si="73"/>
        <v>0.55000000000000016</v>
      </c>
      <c r="AD326" s="98"/>
    </row>
    <row r="327" spans="1:30">
      <c r="A327" s="5" t="s">
        <v>6</v>
      </c>
      <c r="B327" s="5" t="s">
        <v>17</v>
      </c>
      <c r="C327" s="5" t="str">
        <f t="shared" si="70"/>
        <v>g9</v>
      </c>
      <c r="D327" s="69">
        <f>VLOOKUP(C327,days!A$2:F$13,5,0)</f>
        <v>5</v>
      </c>
      <c r="E327" s="43">
        <f>VLOOKUP($A326,hydro_!$A$2:$C$16,3,0)*VLOOKUP($D326,hydro_!F$2:H$13,3,0)</f>
        <v>0.45</v>
      </c>
      <c r="F327" s="43">
        <f t="shared" ref="F327:AB327" si="75">E327</f>
        <v>0.45</v>
      </c>
      <c r="G327" s="43">
        <f t="shared" si="75"/>
        <v>0.45</v>
      </c>
      <c r="H327" s="43">
        <f t="shared" si="75"/>
        <v>0.45</v>
      </c>
      <c r="I327" s="43">
        <f t="shared" si="75"/>
        <v>0.45</v>
      </c>
      <c r="J327" s="43">
        <f t="shared" si="75"/>
        <v>0.45</v>
      </c>
      <c r="K327" s="43">
        <f t="shared" si="75"/>
        <v>0.45</v>
      </c>
      <c r="L327" s="43">
        <f t="shared" si="75"/>
        <v>0.45</v>
      </c>
      <c r="M327" s="43">
        <f t="shared" si="75"/>
        <v>0.45</v>
      </c>
      <c r="N327" s="43">
        <f t="shared" si="75"/>
        <v>0.45</v>
      </c>
      <c r="O327" s="43">
        <f t="shared" si="75"/>
        <v>0.45</v>
      </c>
      <c r="P327" s="43">
        <f t="shared" si="75"/>
        <v>0.45</v>
      </c>
      <c r="Q327" s="43">
        <f t="shared" si="75"/>
        <v>0.45</v>
      </c>
      <c r="R327" s="43">
        <f t="shared" si="75"/>
        <v>0.45</v>
      </c>
      <c r="S327" s="43">
        <f t="shared" si="75"/>
        <v>0.45</v>
      </c>
      <c r="T327" s="43">
        <f t="shared" si="75"/>
        <v>0.45</v>
      </c>
      <c r="U327" s="43">
        <f t="shared" si="75"/>
        <v>0.45</v>
      </c>
      <c r="V327" s="43">
        <f t="shared" si="75"/>
        <v>0.45</v>
      </c>
      <c r="W327" s="43">
        <f t="shared" si="75"/>
        <v>0.45</v>
      </c>
      <c r="X327" s="43">
        <f t="shared" si="75"/>
        <v>0.45</v>
      </c>
      <c r="Y327" s="43">
        <f t="shared" si="75"/>
        <v>0.45</v>
      </c>
      <c r="Z327" s="43">
        <f t="shared" si="75"/>
        <v>0.45</v>
      </c>
      <c r="AA327" s="43">
        <f t="shared" si="75"/>
        <v>0.45</v>
      </c>
      <c r="AB327" s="43">
        <f t="shared" si="75"/>
        <v>0.45</v>
      </c>
      <c r="AC327" s="5">
        <f t="shared" si="73"/>
        <v>0.4499999999999999</v>
      </c>
      <c r="AD327" s="98"/>
    </row>
    <row r="328" spans="1:30">
      <c r="A328" s="5" t="s">
        <v>6</v>
      </c>
      <c r="B328" s="5" t="s">
        <v>18</v>
      </c>
      <c r="C328" s="5" t="str">
        <f t="shared" si="70"/>
        <v>g9</v>
      </c>
      <c r="D328" s="69">
        <f>VLOOKUP(C328,days!A$2:F$13,5,0)</f>
        <v>5</v>
      </c>
      <c r="E328" s="67">
        <f>VLOOKUP($A328,wind_!$A$2:$B$16,2,0)*VLOOKUP($D328,wind_!$E$2:$AC$13,MID(E$1,2,LEN(E$1)-1)+2,0)</f>
        <v>0.2274125763977301</v>
      </c>
      <c r="F328" s="67">
        <f>VLOOKUP($A328,wind_!$A$2:$B$16,2,0)*VLOOKUP($D328,wind_!$E$2:$AC$13,MID(F$1,2,LEN(F$1)-1)+2,0)</f>
        <v>0.22102758482316093</v>
      </c>
      <c r="G328" s="67">
        <f>VLOOKUP($A328,wind_!$A$2:$B$16,2,0)*VLOOKUP($D328,wind_!$E$2:$AC$13,MID(G$1,2,LEN(G$1)-1)+2,0)</f>
        <v>0.21937453091042997</v>
      </c>
      <c r="H328" s="67">
        <f>VLOOKUP($A328,wind_!$A$2:$B$16,2,0)*VLOOKUP($D328,wind_!$E$2:$AC$13,MID(H$1,2,LEN(H$1)-1)+2,0)</f>
        <v>0.22046981458716536</v>
      </c>
      <c r="I328" s="67">
        <f>VLOOKUP($A328,wind_!$A$2:$B$16,2,0)*VLOOKUP($D328,wind_!$E$2:$AC$13,MID(I$1,2,LEN(I$1)-1)+2,0)</f>
        <v>0.22089577895169865</v>
      </c>
      <c r="J328" s="67">
        <f>VLOOKUP($A328,wind_!$A$2:$B$16,2,0)*VLOOKUP($D328,wind_!$E$2:$AC$13,MID(J$1,2,LEN(J$1)-1)+2,0)</f>
        <v>0.22311532719261512</v>
      </c>
      <c r="K328" s="67">
        <f>VLOOKUP($A328,wind_!$A$2:$B$16,2,0)*VLOOKUP($D328,wind_!$E$2:$AC$13,MID(K$1,2,LEN(K$1)-1)+2,0)</f>
        <v>0.22581050001514616</v>
      </c>
      <c r="L328" s="67">
        <f>VLOOKUP($A328,wind_!$A$2:$B$16,2,0)*VLOOKUP($D328,wind_!$E$2:$AC$13,MID(L$1,2,LEN(L$1)-1)+2,0)</f>
        <v>0.21932275802145104</v>
      </c>
      <c r="M328" s="67">
        <f>VLOOKUP($A328,wind_!$A$2:$B$16,2,0)*VLOOKUP($D328,wind_!$E$2:$AC$13,MID(M$1,2,LEN(M$1)-1)+2,0)</f>
        <v>0.21506381031509592</v>
      </c>
      <c r="N328" s="67">
        <f>VLOOKUP($A328,wind_!$A$2:$B$16,2,0)*VLOOKUP($D328,wind_!$E$2:$AC$13,MID(N$1,2,LEN(N$1)-1)+2,0)</f>
        <v>0.21137240084539338</v>
      </c>
      <c r="O328" s="67">
        <f>VLOOKUP($A328,wind_!$A$2:$B$16,2,0)*VLOOKUP($D328,wind_!$E$2:$AC$13,MID(O$1,2,LEN(O$1)-1)+2,0)</f>
        <v>0.21289479221498323</v>
      </c>
      <c r="P328" s="67">
        <f>VLOOKUP($A328,wind_!$A$2:$B$16,2,0)*VLOOKUP($D328,wind_!$E$2:$AC$13,MID(P$1,2,LEN(P$1)-1)+2,0)</f>
        <v>0.21980551597759118</v>
      </c>
      <c r="Q328" s="67">
        <f>VLOOKUP($A328,wind_!$A$2:$B$16,2,0)*VLOOKUP($D328,wind_!$E$2:$AC$13,MID(Q$1,2,LEN(Q$1)-1)+2,0)</f>
        <v>0.22779922020999993</v>
      </c>
      <c r="R328" s="67">
        <f>VLOOKUP($A328,wind_!$A$2:$B$16,2,0)*VLOOKUP($D328,wind_!$E$2:$AC$13,MID(R$1,2,LEN(R$1)-1)+2,0)</f>
        <v>0.24148826534462953</v>
      </c>
      <c r="S328" s="67">
        <f>VLOOKUP($A328,wind_!$A$2:$B$16,2,0)*VLOOKUP($D328,wind_!$E$2:$AC$13,MID(S$1,2,LEN(S$1)-1)+2,0)</f>
        <v>0.25458777559990525</v>
      </c>
      <c r="T328" s="67">
        <f>VLOOKUP($A328,wind_!$A$2:$B$16,2,0)*VLOOKUP($D328,wind_!$E$2:$AC$13,MID(T$1,2,LEN(T$1)-1)+2,0)</f>
        <v>0.2706704779947976</v>
      </c>
      <c r="U328" s="67">
        <f>VLOOKUP($A328,wind_!$A$2:$B$16,2,0)*VLOOKUP($D328,wind_!$E$2:$AC$13,MID(U$1,2,LEN(U$1)-1)+2,0)</f>
        <v>0.28510604195827294</v>
      </c>
      <c r="V328" s="67">
        <f>VLOOKUP($A328,wind_!$A$2:$B$16,2,0)*VLOOKUP($D328,wind_!$E$2:$AC$13,MID(V$1,2,LEN(V$1)-1)+2,0)</f>
        <v>0.29094027239655468</v>
      </c>
      <c r="W328" s="67">
        <f>VLOOKUP($A328,wind_!$A$2:$B$16,2,0)*VLOOKUP($D328,wind_!$E$2:$AC$13,MID(W$1,2,LEN(W$1)-1)+2,0)</f>
        <v>0.28516494822177763</v>
      </c>
      <c r="X328" s="67">
        <f>VLOOKUP($A328,wind_!$A$2:$B$16,2,0)*VLOOKUP($D328,wind_!$E$2:$AC$13,MID(X$1,2,LEN(X$1)-1)+2,0)</f>
        <v>0.27697086327359871</v>
      </c>
      <c r="Y328" s="67">
        <f>VLOOKUP($A328,wind_!$A$2:$B$16,2,0)*VLOOKUP($D328,wind_!$E$2:$AC$13,MID(Y$1,2,LEN(Y$1)-1)+2,0)</f>
        <v>0.27532548954459046</v>
      </c>
      <c r="Z328" s="67">
        <f>VLOOKUP($A328,wind_!$A$2:$B$16,2,0)*VLOOKUP($D328,wind_!$E$2:$AC$13,MID(Z$1,2,LEN(Z$1)-1)+2,0)</f>
        <v>0.26847797195417356</v>
      </c>
      <c r="AA328" s="67">
        <f>VLOOKUP($A328,wind_!$A$2:$B$16,2,0)*VLOOKUP($D328,wind_!$E$2:$AC$13,MID(AA$1,2,LEN(AA$1)-1)+2,0)</f>
        <v>0.25352187049003172</v>
      </c>
      <c r="AB328" s="67">
        <f>VLOOKUP($A328,wind_!$A$2:$B$16,2,0)*VLOOKUP($D328,wind_!$E$2:$AC$13,MID(AB$1,2,LEN(AB$1)-1)+2,0)</f>
        <v>0.24067776983972428</v>
      </c>
      <c r="AC328" s="5">
        <f t="shared" si="73"/>
        <v>0.24197068154502163</v>
      </c>
      <c r="AD328" s="98"/>
    </row>
    <row r="329" spans="1:30">
      <c r="A329" s="5" t="s">
        <v>6</v>
      </c>
      <c r="B329" s="5" t="s">
        <v>19</v>
      </c>
      <c r="C329" s="5" t="str">
        <f t="shared" si="70"/>
        <v>g9</v>
      </c>
      <c r="D329" s="69">
        <f>VLOOKUP(C329,days!A$2:F$13,5,0)</f>
        <v>5</v>
      </c>
      <c r="E329" s="68">
        <f>VLOOKUP($A329,solar_!$A$2:$B$16,2,0)*VLOOKUP($D329,solar_!$E$2:$AC$13,MID(E$1,2,LEN(E$1)-1)+2,0)</f>
        <v>0</v>
      </c>
      <c r="F329" s="68">
        <f>VLOOKUP($A329,solar_!$A$2:$B$16,2,0)*VLOOKUP($D329,solar_!$E$2:$AC$13,MID(F$1,2,LEN(F$1)-1)+2,0)</f>
        <v>0</v>
      </c>
      <c r="G329" s="68">
        <f>VLOOKUP($A329,solar_!$A$2:$B$16,2,0)*VLOOKUP($D329,solar_!$E$2:$AC$13,MID(G$1,2,LEN(G$1)-1)+2,0)</f>
        <v>0</v>
      </c>
      <c r="H329" s="68">
        <f>VLOOKUP($A329,solar_!$A$2:$B$16,2,0)*VLOOKUP($D329,solar_!$E$2:$AC$13,MID(H$1,2,LEN(H$1)-1)+2,0)</f>
        <v>0</v>
      </c>
      <c r="I329" s="68">
        <f>VLOOKUP($A329,solar_!$A$2:$B$16,2,0)*VLOOKUP($D329,solar_!$E$2:$AC$13,MID(I$1,2,LEN(I$1)-1)+2,0)</f>
        <v>0</v>
      </c>
      <c r="J329" s="68">
        <f>VLOOKUP($A329,solar_!$A$2:$B$16,2,0)*VLOOKUP($D329,solar_!$E$2:$AC$13,MID(J$1,2,LEN(J$1)-1)+2,0)</f>
        <v>6.4448124741704853E-3</v>
      </c>
      <c r="K329" s="68">
        <f>VLOOKUP($A329,solar_!$A$2:$B$16,2,0)*VLOOKUP($D329,solar_!$E$2:$AC$13,MID(K$1,2,LEN(K$1)-1)+2,0)</f>
        <v>9.442227548519308E-2</v>
      </c>
      <c r="L329" s="68">
        <f>VLOOKUP($A329,solar_!$A$2:$B$16,2,0)*VLOOKUP($D329,solar_!$E$2:$AC$13,MID(L$1,2,LEN(L$1)-1)+2,0)</f>
        <v>0.30125671891393596</v>
      </c>
      <c r="M329" s="68">
        <f>VLOOKUP($A329,solar_!$A$2:$B$16,2,0)*VLOOKUP($D329,solar_!$E$2:$AC$13,MID(M$1,2,LEN(M$1)-1)+2,0)</f>
        <v>0.43285344492013267</v>
      </c>
      <c r="N329" s="68">
        <f>VLOOKUP($A329,solar_!$A$2:$B$16,2,0)*VLOOKUP($D329,solar_!$E$2:$AC$13,MID(N$1,2,LEN(N$1)-1)+2,0)</f>
        <v>0.46937925676271203</v>
      </c>
      <c r="O329" s="68">
        <f>VLOOKUP($A329,solar_!$A$2:$B$16,2,0)*VLOOKUP($D329,solar_!$E$2:$AC$13,MID(O$1,2,LEN(O$1)-1)+2,0)</f>
        <v>0.50409301125625972</v>
      </c>
      <c r="P329" s="68">
        <f>VLOOKUP($A329,solar_!$A$2:$B$16,2,0)*VLOOKUP($D329,solar_!$E$2:$AC$13,MID(P$1,2,LEN(P$1)-1)+2,0)</f>
        <v>0.51070465057974945</v>
      </c>
      <c r="Q329" s="68">
        <f>VLOOKUP($A329,solar_!$A$2:$B$16,2,0)*VLOOKUP($D329,solar_!$E$2:$AC$13,MID(Q$1,2,LEN(Q$1)-1)+2,0)</f>
        <v>0.50552653054005126</v>
      </c>
      <c r="R329" s="68">
        <f>VLOOKUP($A329,solar_!$A$2:$B$16,2,0)*VLOOKUP($D329,solar_!$E$2:$AC$13,MID(R$1,2,LEN(R$1)-1)+2,0)</f>
        <v>0.50363291339801863</v>
      </c>
      <c r="S329" s="68">
        <f>VLOOKUP($A329,solar_!$A$2:$B$16,2,0)*VLOOKUP($D329,solar_!$E$2:$AC$13,MID(S$1,2,LEN(S$1)-1)+2,0)</f>
        <v>0.48525216946411465</v>
      </c>
      <c r="T329" s="68">
        <f>VLOOKUP($A329,solar_!$A$2:$B$16,2,0)*VLOOKUP($D329,solar_!$E$2:$AC$13,MID(T$1,2,LEN(T$1)-1)+2,0)</f>
        <v>0.44084670184095881</v>
      </c>
      <c r="U329" s="68">
        <f>VLOOKUP($A329,solar_!$A$2:$B$16,2,0)*VLOOKUP($D329,solar_!$E$2:$AC$13,MID(U$1,2,LEN(U$1)-1)+2,0)</f>
        <v>0.37347619438642049</v>
      </c>
      <c r="V329" s="68">
        <f>VLOOKUP($A329,solar_!$A$2:$B$16,2,0)*VLOOKUP($D329,solar_!$E$2:$AC$13,MID(V$1,2,LEN(V$1)-1)+2,0)</f>
        <v>0.27882234734610123</v>
      </c>
      <c r="W329" s="68">
        <f>VLOOKUP($A329,solar_!$A$2:$B$16,2,0)*VLOOKUP($D329,solar_!$E$2:$AC$13,MID(W$1,2,LEN(W$1)-1)+2,0)</f>
        <v>0.11268571101552839</v>
      </c>
      <c r="X329" s="68">
        <f>VLOOKUP($A329,solar_!$A$2:$B$16,2,0)*VLOOKUP($D329,solar_!$E$2:$AC$13,MID(X$1,2,LEN(X$1)-1)+2,0)</f>
        <v>1.1766191760664568E-2</v>
      </c>
      <c r="Y329" s="68">
        <f>VLOOKUP($A329,solar_!$A$2:$B$16,2,0)*VLOOKUP($D329,solar_!$E$2:$AC$13,MID(Y$1,2,LEN(Y$1)-1)+2,0)</f>
        <v>0</v>
      </c>
      <c r="Z329" s="68">
        <f>VLOOKUP($A329,solar_!$A$2:$B$16,2,0)*VLOOKUP($D329,solar_!$E$2:$AC$13,MID(Z$1,2,LEN(Z$1)-1)+2,0)</f>
        <v>0</v>
      </c>
      <c r="AA329" s="68">
        <f>VLOOKUP($A329,solar_!$A$2:$B$16,2,0)*VLOOKUP($D329,solar_!$E$2:$AC$13,MID(AA$1,2,LEN(AA$1)-1)+2,0)</f>
        <v>0</v>
      </c>
      <c r="AB329" s="68">
        <f>VLOOKUP($A329,solar_!$A$2:$B$16,2,0)*VLOOKUP($D329,solar_!$E$2:$AC$13,MID(AB$1,2,LEN(AB$1)-1)+2,0)</f>
        <v>0</v>
      </c>
      <c r="AC329" s="5">
        <f t="shared" si="73"/>
        <v>0.2096317887560005</v>
      </c>
      <c r="AD329" s="98"/>
    </row>
    <row r="330" spans="1:30">
      <c r="A330" s="5" t="s">
        <v>6</v>
      </c>
      <c r="B330" s="5" t="s">
        <v>20</v>
      </c>
      <c r="C330" s="5" t="str">
        <f t="shared" si="70"/>
        <v>g9</v>
      </c>
      <c r="D330" s="69">
        <f>VLOOKUP(C330,days!A$2:F$13,5,0)</f>
        <v>5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5">
        <f t="shared" si="73"/>
        <v>0</v>
      </c>
      <c r="AD330" s="98"/>
    </row>
    <row r="331" spans="1:30">
      <c r="A331" s="5" t="s">
        <v>6</v>
      </c>
      <c r="B331" s="5" t="s">
        <v>21</v>
      </c>
      <c r="C331" s="5" t="str">
        <f t="shared" si="70"/>
        <v>g9</v>
      </c>
      <c r="D331" s="69">
        <f>VLOOKUP(C331,days!A$2:F$13,5,0)</f>
        <v>5</v>
      </c>
      <c r="E331" s="9">
        <v>0</v>
      </c>
      <c r="F331" s="9">
        <v>0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  <c r="V331" s="9">
        <v>0</v>
      </c>
      <c r="W331" s="9">
        <v>0</v>
      </c>
      <c r="X331" s="9">
        <v>0</v>
      </c>
      <c r="Y331" s="9">
        <v>0</v>
      </c>
      <c r="Z331" s="9">
        <v>0</v>
      </c>
      <c r="AA331" s="9">
        <v>0</v>
      </c>
      <c r="AB331" s="9">
        <v>0</v>
      </c>
      <c r="AC331" s="5">
        <f t="shared" si="73"/>
        <v>0</v>
      </c>
      <c r="AD331" s="98"/>
    </row>
    <row r="332" spans="1:30">
      <c r="A332" s="5" t="s">
        <v>6</v>
      </c>
      <c r="B332" s="5" t="s">
        <v>12</v>
      </c>
      <c r="C332" s="5" t="str">
        <f t="shared" si="70"/>
        <v>g10</v>
      </c>
      <c r="D332" s="69">
        <f>VLOOKUP(C332,days!A$2:F$13,5,0)</f>
        <v>5</v>
      </c>
      <c r="E332" s="53">
        <v>0.8</v>
      </c>
      <c r="F332" s="53">
        <v>0.8</v>
      </c>
      <c r="G332" s="53">
        <v>0.8</v>
      </c>
      <c r="H332" s="53">
        <v>0.8</v>
      </c>
      <c r="I332" s="53">
        <v>0.8</v>
      </c>
      <c r="J332" s="53">
        <v>0.8</v>
      </c>
      <c r="K332" s="53">
        <v>0.8</v>
      </c>
      <c r="L332" s="53">
        <v>0.8</v>
      </c>
      <c r="M332" s="53">
        <v>0.8</v>
      </c>
      <c r="N332" s="53">
        <v>0.8</v>
      </c>
      <c r="O332" s="53">
        <v>0.8</v>
      </c>
      <c r="P332" s="53">
        <v>0.8</v>
      </c>
      <c r="Q332" s="53">
        <v>0.8</v>
      </c>
      <c r="R332" s="53">
        <v>0.8</v>
      </c>
      <c r="S332" s="53">
        <v>0.8</v>
      </c>
      <c r="T332" s="53">
        <v>0.8</v>
      </c>
      <c r="U332" s="53">
        <v>0.8</v>
      </c>
      <c r="V332" s="53">
        <v>0.8</v>
      </c>
      <c r="W332" s="53">
        <v>0.8</v>
      </c>
      <c r="X332" s="53">
        <v>0.8</v>
      </c>
      <c r="Y332" s="53">
        <v>0.8</v>
      </c>
      <c r="Z332" s="53">
        <v>0.8</v>
      </c>
      <c r="AA332" s="53">
        <v>0.8</v>
      </c>
      <c r="AB332" s="53">
        <v>0.8</v>
      </c>
      <c r="AC332" s="5">
        <f t="shared" si="73"/>
        <v>0.80000000000000027</v>
      </c>
      <c r="AD332" s="98"/>
    </row>
    <row r="333" spans="1:30">
      <c r="A333" s="5" t="s">
        <v>6</v>
      </c>
      <c r="B333" s="5" t="s">
        <v>13</v>
      </c>
      <c r="C333" s="5" t="str">
        <f t="shared" si="70"/>
        <v>g10</v>
      </c>
      <c r="D333" s="69">
        <f>VLOOKUP(C333,days!A$2:F$13,5,0)</f>
        <v>5</v>
      </c>
      <c r="E333" s="53">
        <v>0.85</v>
      </c>
      <c r="F333" s="53">
        <v>0.85</v>
      </c>
      <c r="G333" s="53">
        <v>0.85</v>
      </c>
      <c r="H333" s="53">
        <v>0.85</v>
      </c>
      <c r="I333" s="53">
        <v>0.85</v>
      </c>
      <c r="J333" s="53">
        <v>0.85</v>
      </c>
      <c r="K333" s="53">
        <v>0.85</v>
      </c>
      <c r="L333" s="53">
        <v>0.85</v>
      </c>
      <c r="M333" s="53">
        <v>0.85</v>
      </c>
      <c r="N333" s="53">
        <v>0.85</v>
      </c>
      <c r="O333" s="53">
        <v>0.85</v>
      </c>
      <c r="P333" s="53">
        <v>0.85</v>
      </c>
      <c r="Q333" s="53">
        <v>0.85</v>
      </c>
      <c r="R333" s="53">
        <v>0.85</v>
      </c>
      <c r="S333" s="53">
        <v>0.85</v>
      </c>
      <c r="T333" s="53">
        <v>0.85</v>
      </c>
      <c r="U333" s="53">
        <v>0.85</v>
      </c>
      <c r="V333" s="53">
        <v>0.85</v>
      </c>
      <c r="W333" s="53">
        <v>0.85</v>
      </c>
      <c r="X333" s="53">
        <v>0.85</v>
      </c>
      <c r="Y333" s="53">
        <v>0.85</v>
      </c>
      <c r="Z333" s="53">
        <v>0.85</v>
      </c>
      <c r="AA333" s="53">
        <v>0.85</v>
      </c>
      <c r="AB333" s="53">
        <v>0.85</v>
      </c>
      <c r="AC333" s="5">
        <f t="shared" si="73"/>
        <v>0.85000000000000009</v>
      </c>
      <c r="AD333" s="98"/>
    </row>
    <row r="334" spans="1:30">
      <c r="A334" s="5" t="s">
        <v>6</v>
      </c>
      <c r="B334" s="5" t="s">
        <v>14</v>
      </c>
      <c r="C334" s="5" t="str">
        <f t="shared" si="70"/>
        <v>g10</v>
      </c>
      <c r="D334" s="69">
        <f>VLOOKUP(C334,days!A$2:F$13,5,0)</f>
        <v>5</v>
      </c>
      <c r="E334" s="53">
        <v>0.83</v>
      </c>
      <c r="F334" s="53">
        <v>0.83</v>
      </c>
      <c r="G334" s="53">
        <v>0.83</v>
      </c>
      <c r="H334" s="53">
        <v>0.83</v>
      </c>
      <c r="I334" s="53">
        <v>0.83</v>
      </c>
      <c r="J334" s="53">
        <v>0.83</v>
      </c>
      <c r="K334" s="53">
        <v>0.83</v>
      </c>
      <c r="L334" s="53">
        <v>0.83</v>
      </c>
      <c r="M334" s="53">
        <v>0.83</v>
      </c>
      <c r="N334" s="53">
        <v>0.83</v>
      </c>
      <c r="O334" s="53">
        <v>0.83</v>
      </c>
      <c r="P334" s="53">
        <v>0.83</v>
      </c>
      <c r="Q334" s="53">
        <v>0.83</v>
      </c>
      <c r="R334" s="53">
        <v>0.83</v>
      </c>
      <c r="S334" s="53">
        <v>0.83</v>
      </c>
      <c r="T334" s="53">
        <v>0.83</v>
      </c>
      <c r="U334" s="53">
        <v>0.83</v>
      </c>
      <c r="V334" s="53">
        <v>0.83</v>
      </c>
      <c r="W334" s="53">
        <v>0.83</v>
      </c>
      <c r="X334" s="53">
        <v>0.83</v>
      </c>
      <c r="Y334" s="53">
        <v>0.83</v>
      </c>
      <c r="Z334" s="53">
        <v>0.83</v>
      </c>
      <c r="AA334" s="53">
        <v>0.83</v>
      </c>
      <c r="AB334" s="53">
        <v>0.83</v>
      </c>
      <c r="AC334" s="5">
        <f t="shared" si="73"/>
        <v>0.82999999999999963</v>
      </c>
      <c r="AD334" s="98"/>
    </row>
    <row r="335" spans="1:30">
      <c r="A335" s="5" t="s">
        <v>6</v>
      </c>
      <c r="B335" s="5" t="s">
        <v>15</v>
      </c>
      <c r="C335" s="5" t="str">
        <f t="shared" si="70"/>
        <v>g10</v>
      </c>
      <c r="D335" s="69">
        <f>VLOOKUP(C335,days!A$2:F$13,5,0)</f>
        <v>5</v>
      </c>
      <c r="E335" s="53">
        <v>0.9</v>
      </c>
      <c r="F335" s="53">
        <v>0.9</v>
      </c>
      <c r="G335" s="53">
        <v>0.9</v>
      </c>
      <c r="H335" s="53">
        <v>0.9</v>
      </c>
      <c r="I335" s="53">
        <v>0.9</v>
      </c>
      <c r="J335" s="53">
        <v>0.9</v>
      </c>
      <c r="K335" s="53">
        <v>0.9</v>
      </c>
      <c r="L335" s="53">
        <v>0.9</v>
      </c>
      <c r="M335" s="53">
        <v>0.9</v>
      </c>
      <c r="N335" s="53">
        <v>0.9</v>
      </c>
      <c r="O335" s="53">
        <v>0.9</v>
      </c>
      <c r="P335" s="53">
        <v>0.9</v>
      </c>
      <c r="Q335" s="53">
        <v>0.9</v>
      </c>
      <c r="R335" s="53">
        <v>0.9</v>
      </c>
      <c r="S335" s="53">
        <v>0.9</v>
      </c>
      <c r="T335" s="53">
        <v>0.9</v>
      </c>
      <c r="U335" s="53">
        <v>0.9</v>
      </c>
      <c r="V335" s="53">
        <v>0.9</v>
      </c>
      <c r="W335" s="53">
        <v>0.9</v>
      </c>
      <c r="X335" s="53">
        <v>0.9</v>
      </c>
      <c r="Y335" s="53">
        <v>0.9</v>
      </c>
      <c r="Z335" s="53">
        <v>0.9</v>
      </c>
      <c r="AA335" s="53">
        <v>0.9</v>
      </c>
      <c r="AB335" s="53">
        <v>0.9</v>
      </c>
      <c r="AC335" s="5">
        <f t="shared" si="73"/>
        <v>0.8999999999999998</v>
      </c>
      <c r="AD335" s="98"/>
    </row>
    <row r="336" spans="1:30">
      <c r="A336" s="5" t="s">
        <v>6</v>
      </c>
      <c r="B336" s="5" t="s">
        <v>16</v>
      </c>
      <c r="C336" s="5" t="str">
        <f t="shared" si="70"/>
        <v>g10</v>
      </c>
      <c r="D336" s="69">
        <f>VLOOKUP(C336,days!A$2:F$13,5,0)</f>
        <v>5</v>
      </c>
      <c r="E336" s="43">
        <f>VLOOKUP($A336,hydro_!$A$2:$B$16,2,0)*VLOOKUP($D336,hydro_!F$2:H$13,2,0)</f>
        <v>0.55000000000000004</v>
      </c>
      <c r="F336" s="43">
        <f t="shared" ref="F336:AB336" si="76">E336</f>
        <v>0.55000000000000004</v>
      </c>
      <c r="G336" s="43">
        <f t="shared" si="76"/>
        <v>0.55000000000000004</v>
      </c>
      <c r="H336" s="43">
        <f t="shared" si="76"/>
        <v>0.55000000000000004</v>
      </c>
      <c r="I336" s="43">
        <f t="shared" si="76"/>
        <v>0.55000000000000004</v>
      </c>
      <c r="J336" s="43">
        <f t="shared" si="76"/>
        <v>0.55000000000000004</v>
      </c>
      <c r="K336" s="43">
        <f t="shared" si="76"/>
        <v>0.55000000000000004</v>
      </c>
      <c r="L336" s="43">
        <f t="shared" si="76"/>
        <v>0.55000000000000004</v>
      </c>
      <c r="M336" s="43">
        <f t="shared" si="76"/>
        <v>0.55000000000000004</v>
      </c>
      <c r="N336" s="43">
        <f t="shared" si="76"/>
        <v>0.55000000000000004</v>
      </c>
      <c r="O336" s="43">
        <f t="shared" si="76"/>
        <v>0.55000000000000004</v>
      </c>
      <c r="P336" s="43">
        <f t="shared" si="76"/>
        <v>0.55000000000000004</v>
      </c>
      <c r="Q336" s="43">
        <f t="shared" si="76"/>
        <v>0.55000000000000004</v>
      </c>
      <c r="R336" s="43">
        <f t="shared" si="76"/>
        <v>0.55000000000000004</v>
      </c>
      <c r="S336" s="43">
        <f t="shared" si="76"/>
        <v>0.55000000000000004</v>
      </c>
      <c r="T336" s="43">
        <f t="shared" si="76"/>
        <v>0.55000000000000004</v>
      </c>
      <c r="U336" s="43">
        <f t="shared" si="76"/>
        <v>0.55000000000000004</v>
      </c>
      <c r="V336" s="43">
        <f t="shared" si="76"/>
        <v>0.55000000000000004</v>
      </c>
      <c r="W336" s="43">
        <f t="shared" si="76"/>
        <v>0.55000000000000004</v>
      </c>
      <c r="X336" s="43">
        <f t="shared" si="76"/>
        <v>0.55000000000000004</v>
      </c>
      <c r="Y336" s="43">
        <f t="shared" si="76"/>
        <v>0.55000000000000004</v>
      </c>
      <c r="Z336" s="43">
        <f t="shared" si="76"/>
        <v>0.55000000000000004</v>
      </c>
      <c r="AA336" s="43">
        <f t="shared" si="76"/>
        <v>0.55000000000000004</v>
      </c>
      <c r="AB336" s="43">
        <f t="shared" si="76"/>
        <v>0.55000000000000004</v>
      </c>
      <c r="AC336" s="5">
        <f t="shared" si="73"/>
        <v>0.55000000000000016</v>
      </c>
      <c r="AD336" s="98"/>
    </row>
    <row r="337" spans="1:30">
      <c r="A337" s="5" t="s">
        <v>6</v>
      </c>
      <c r="B337" s="5" t="s">
        <v>17</v>
      </c>
      <c r="C337" s="5" t="str">
        <f t="shared" si="70"/>
        <v>g10</v>
      </c>
      <c r="D337" s="69">
        <f>VLOOKUP(C337,days!A$2:F$13,5,0)</f>
        <v>5</v>
      </c>
      <c r="E337" s="43">
        <f>VLOOKUP($A336,hydro_!$A$2:$C$16,3,0)*VLOOKUP($D336,hydro_!F$2:H$13,3,0)</f>
        <v>0.45</v>
      </c>
      <c r="F337" s="43">
        <f t="shared" ref="F337:AB337" si="77">E337</f>
        <v>0.45</v>
      </c>
      <c r="G337" s="43">
        <f t="shared" si="77"/>
        <v>0.45</v>
      </c>
      <c r="H337" s="43">
        <f t="shared" si="77"/>
        <v>0.45</v>
      </c>
      <c r="I337" s="43">
        <f t="shared" si="77"/>
        <v>0.45</v>
      </c>
      <c r="J337" s="43">
        <f t="shared" si="77"/>
        <v>0.45</v>
      </c>
      <c r="K337" s="43">
        <f t="shared" si="77"/>
        <v>0.45</v>
      </c>
      <c r="L337" s="43">
        <f t="shared" si="77"/>
        <v>0.45</v>
      </c>
      <c r="M337" s="43">
        <f t="shared" si="77"/>
        <v>0.45</v>
      </c>
      <c r="N337" s="43">
        <f t="shared" si="77"/>
        <v>0.45</v>
      </c>
      <c r="O337" s="43">
        <f t="shared" si="77"/>
        <v>0.45</v>
      </c>
      <c r="P337" s="43">
        <f t="shared" si="77"/>
        <v>0.45</v>
      </c>
      <c r="Q337" s="43">
        <f t="shared" si="77"/>
        <v>0.45</v>
      </c>
      <c r="R337" s="43">
        <f t="shared" si="77"/>
        <v>0.45</v>
      </c>
      <c r="S337" s="43">
        <f t="shared" si="77"/>
        <v>0.45</v>
      </c>
      <c r="T337" s="43">
        <f t="shared" si="77"/>
        <v>0.45</v>
      </c>
      <c r="U337" s="43">
        <f t="shared" si="77"/>
        <v>0.45</v>
      </c>
      <c r="V337" s="43">
        <f t="shared" si="77"/>
        <v>0.45</v>
      </c>
      <c r="W337" s="43">
        <f t="shared" si="77"/>
        <v>0.45</v>
      </c>
      <c r="X337" s="43">
        <f t="shared" si="77"/>
        <v>0.45</v>
      </c>
      <c r="Y337" s="43">
        <f t="shared" si="77"/>
        <v>0.45</v>
      </c>
      <c r="Z337" s="43">
        <f t="shared" si="77"/>
        <v>0.45</v>
      </c>
      <c r="AA337" s="43">
        <f t="shared" si="77"/>
        <v>0.45</v>
      </c>
      <c r="AB337" s="43">
        <f t="shared" si="77"/>
        <v>0.45</v>
      </c>
      <c r="AC337" s="5">
        <f t="shared" si="73"/>
        <v>0.4499999999999999</v>
      </c>
      <c r="AD337" s="98"/>
    </row>
    <row r="338" spans="1:30">
      <c r="A338" s="5" t="s">
        <v>6</v>
      </c>
      <c r="B338" s="5" t="s">
        <v>18</v>
      </c>
      <c r="C338" s="5" t="str">
        <f t="shared" si="70"/>
        <v>g10</v>
      </c>
      <c r="D338" s="69">
        <f>VLOOKUP(C338,days!A$2:F$13,5,0)</f>
        <v>5</v>
      </c>
      <c r="E338" s="67">
        <f>VLOOKUP($A338,wind_!$A$2:$B$16,2,0)*VLOOKUP($D338,wind_!$E$2:$AC$13,MID(E$1,2,LEN(E$1)-1)+2,0)</f>
        <v>0.2274125763977301</v>
      </c>
      <c r="F338" s="67">
        <f>VLOOKUP($A338,wind_!$A$2:$B$16,2,0)*VLOOKUP($D338,wind_!$E$2:$AC$13,MID(F$1,2,LEN(F$1)-1)+2,0)</f>
        <v>0.22102758482316093</v>
      </c>
      <c r="G338" s="67">
        <f>VLOOKUP($A338,wind_!$A$2:$B$16,2,0)*VLOOKUP($D338,wind_!$E$2:$AC$13,MID(G$1,2,LEN(G$1)-1)+2,0)</f>
        <v>0.21937453091042997</v>
      </c>
      <c r="H338" s="67">
        <f>VLOOKUP($A338,wind_!$A$2:$B$16,2,0)*VLOOKUP($D338,wind_!$E$2:$AC$13,MID(H$1,2,LEN(H$1)-1)+2,0)</f>
        <v>0.22046981458716536</v>
      </c>
      <c r="I338" s="67">
        <f>VLOOKUP($A338,wind_!$A$2:$B$16,2,0)*VLOOKUP($D338,wind_!$E$2:$AC$13,MID(I$1,2,LEN(I$1)-1)+2,0)</f>
        <v>0.22089577895169865</v>
      </c>
      <c r="J338" s="67">
        <f>VLOOKUP($A338,wind_!$A$2:$B$16,2,0)*VLOOKUP($D338,wind_!$E$2:$AC$13,MID(J$1,2,LEN(J$1)-1)+2,0)</f>
        <v>0.22311532719261512</v>
      </c>
      <c r="K338" s="67">
        <f>VLOOKUP($A338,wind_!$A$2:$B$16,2,0)*VLOOKUP($D338,wind_!$E$2:$AC$13,MID(K$1,2,LEN(K$1)-1)+2,0)</f>
        <v>0.22581050001514616</v>
      </c>
      <c r="L338" s="67">
        <f>VLOOKUP($A338,wind_!$A$2:$B$16,2,0)*VLOOKUP($D338,wind_!$E$2:$AC$13,MID(L$1,2,LEN(L$1)-1)+2,0)</f>
        <v>0.21932275802145104</v>
      </c>
      <c r="M338" s="67">
        <f>VLOOKUP($A338,wind_!$A$2:$B$16,2,0)*VLOOKUP($D338,wind_!$E$2:$AC$13,MID(M$1,2,LEN(M$1)-1)+2,0)</f>
        <v>0.21506381031509592</v>
      </c>
      <c r="N338" s="67">
        <f>VLOOKUP($A338,wind_!$A$2:$B$16,2,0)*VLOOKUP($D338,wind_!$E$2:$AC$13,MID(N$1,2,LEN(N$1)-1)+2,0)</f>
        <v>0.21137240084539338</v>
      </c>
      <c r="O338" s="67">
        <f>VLOOKUP($A338,wind_!$A$2:$B$16,2,0)*VLOOKUP($D338,wind_!$E$2:$AC$13,MID(O$1,2,LEN(O$1)-1)+2,0)</f>
        <v>0.21289479221498323</v>
      </c>
      <c r="P338" s="67">
        <f>VLOOKUP($A338,wind_!$A$2:$B$16,2,0)*VLOOKUP($D338,wind_!$E$2:$AC$13,MID(P$1,2,LEN(P$1)-1)+2,0)</f>
        <v>0.21980551597759118</v>
      </c>
      <c r="Q338" s="67">
        <f>VLOOKUP($A338,wind_!$A$2:$B$16,2,0)*VLOOKUP($D338,wind_!$E$2:$AC$13,MID(Q$1,2,LEN(Q$1)-1)+2,0)</f>
        <v>0.22779922020999993</v>
      </c>
      <c r="R338" s="67">
        <f>VLOOKUP($A338,wind_!$A$2:$B$16,2,0)*VLOOKUP($D338,wind_!$E$2:$AC$13,MID(R$1,2,LEN(R$1)-1)+2,0)</f>
        <v>0.24148826534462953</v>
      </c>
      <c r="S338" s="67">
        <f>VLOOKUP($A338,wind_!$A$2:$B$16,2,0)*VLOOKUP($D338,wind_!$E$2:$AC$13,MID(S$1,2,LEN(S$1)-1)+2,0)</f>
        <v>0.25458777559990525</v>
      </c>
      <c r="T338" s="67">
        <f>VLOOKUP($A338,wind_!$A$2:$B$16,2,0)*VLOOKUP($D338,wind_!$E$2:$AC$13,MID(T$1,2,LEN(T$1)-1)+2,0)</f>
        <v>0.2706704779947976</v>
      </c>
      <c r="U338" s="67">
        <f>VLOOKUP($A338,wind_!$A$2:$B$16,2,0)*VLOOKUP($D338,wind_!$E$2:$AC$13,MID(U$1,2,LEN(U$1)-1)+2,0)</f>
        <v>0.28510604195827294</v>
      </c>
      <c r="V338" s="67">
        <f>VLOOKUP($A338,wind_!$A$2:$B$16,2,0)*VLOOKUP($D338,wind_!$E$2:$AC$13,MID(V$1,2,LEN(V$1)-1)+2,0)</f>
        <v>0.29094027239655468</v>
      </c>
      <c r="W338" s="67">
        <f>VLOOKUP($A338,wind_!$A$2:$B$16,2,0)*VLOOKUP($D338,wind_!$E$2:$AC$13,MID(W$1,2,LEN(W$1)-1)+2,0)</f>
        <v>0.28516494822177763</v>
      </c>
      <c r="X338" s="67">
        <f>VLOOKUP($A338,wind_!$A$2:$B$16,2,0)*VLOOKUP($D338,wind_!$E$2:$AC$13,MID(X$1,2,LEN(X$1)-1)+2,0)</f>
        <v>0.27697086327359871</v>
      </c>
      <c r="Y338" s="67">
        <f>VLOOKUP($A338,wind_!$A$2:$B$16,2,0)*VLOOKUP($D338,wind_!$E$2:$AC$13,MID(Y$1,2,LEN(Y$1)-1)+2,0)</f>
        <v>0.27532548954459046</v>
      </c>
      <c r="Z338" s="67">
        <f>VLOOKUP($A338,wind_!$A$2:$B$16,2,0)*VLOOKUP($D338,wind_!$E$2:$AC$13,MID(Z$1,2,LEN(Z$1)-1)+2,0)</f>
        <v>0.26847797195417356</v>
      </c>
      <c r="AA338" s="67">
        <f>VLOOKUP($A338,wind_!$A$2:$B$16,2,0)*VLOOKUP($D338,wind_!$E$2:$AC$13,MID(AA$1,2,LEN(AA$1)-1)+2,0)</f>
        <v>0.25352187049003172</v>
      </c>
      <c r="AB338" s="67">
        <f>VLOOKUP($A338,wind_!$A$2:$B$16,2,0)*VLOOKUP($D338,wind_!$E$2:$AC$13,MID(AB$1,2,LEN(AB$1)-1)+2,0)</f>
        <v>0.24067776983972428</v>
      </c>
      <c r="AC338" s="5">
        <f t="shared" si="73"/>
        <v>0.24197068154502163</v>
      </c>
      <c r="AD338" s="98"/>
    </row>
    <row r="339" spans="1:30">
      <c r="A339" s="5" t="s">
        <v>6</v>
      </c>
      <c r="B339" s="5" t="s">
        <v>19</v>
      </c>
      <c r="C339" s="5" t="str">
        <f t="shared" si="70"/>
        <v>g10</v>
      </c>
      <c r="D339" s="69">
        <f>VLOOKUP(C339,days!A$2:F$13,5,0)</f>
        <v>5</v>
      </c>
      <c r="E339" s="68">
        <f>VLOOKUP($A339,solar_!$A$2:$B$16,2,0)*VLOOKUP($D339,solar_!$E$2:$AC$13,MID(E$1,2,LEN(E$1)-1)+2,0)</f>
        <v>0</v>
      </c>
      <c r="F339" s="68">
        <f>VLOOKUP($A339,solar_!$A$2:$B$16,2,0)*VLOOKUP($D339,solar_!$E$2:$AC$13,MID(F$1,2,LEN(F$1)-1)+2,0)</f>
        <v>0</v>
      </c>
      <c r="G339" s="68">
        <f>VLOOKUP($A339,solar_!$A$2:$B$16,2,0)*VLOOKUP($D339,solar_!$E$2:$AC$13,MID(G$1,2,LEN(G$1)-1)+2,0)</f>
        <v>0</v>
      </c>
      <c r="H339" s="68">
        <f>VLOOKUP($A339,solar_!$A$2:$B$16,2,0)*VLOOKUP($D339,solar_!$E$2:$AC$13,MID(H$1,2,LEN(H$1)-1)+2,0)</f>
        <v>0</v>
      </c>
      <c r="I339" s="68">
        <f>VLOOKUP($A339,solar_!$A$2:$B$16,2,0)*VLOOKUP($D339,solar_!$E$2:$AC$13,MID(I$1,2,LEN(I$1)-1)+2,0)</f>
        <v>0</v>
      </c>
      <c r="J339" s="68">
        <f>VLOOKUP($A339,solar_!$A$2:$B$16,2,0)*VLOOKUP($D339,solar_!$E$2:$AC$13,MID(J$1,2,LEN(J$1)-1)+2,0)</f>
        <v>6.4448124741704853E-3</v>
      </c>
      <c r="K339" s="68">
        <f>VLOOKUP($A339,solar_!$A$2:$B$16,2,0)*VLOOKUP($D339,solar_!$E$2:$AC$13,MID(K$1,2,LEN(K$1)-1)+2,0)</f>
        <v>9.442227548519308E-2</v>
      </c>
      <c r="L339" s="68">
        <f>VLOOKUP($A339,solar_!$A$2:$B$16,2,0)*VLOOKUP($D339,solar_!$E$2:$AC$13,MID(L$1,2,LEN(L$1)-1)+2,0)</f>
        <v>0.30125671891393596</v>
      </c>
      <c r="M339" s="68">
        <f>VLOOKUP($A339,solar_!$A$2:$B$16,2,0)*VLOOKUP($D339,solar_!$E$2:$AC$13,MID(M$1,2,LEN(M$1)-1)+2,0)</f>
        <v>0.43285344492013267</v>
      </c>
      <c r="N339" s="68">
        <f>VLOOKUP($A339,solar_!$A$2:$B$16,2,0)*VLOOKUP($D339,solar_!$E$2:$AC$13,MID(N$1,2,LEN(N$1)-1)+2,0)</f>
        <v>0.46937925676271203</v>
      </c>
      <c r="O339" s="68">
        <f>VLOOKUP($A339,solar_!$A$2:$B$16,2,0)*VLOOKUP($D339,solar_!$E$2:$AC$13,MID(O$1,2,LEN(O$1)-1)+2,0)</f>
        <v>0.50409301125625972</v>
      </c>
      <c r="P339" s="68">
        <f>VLOOKUP($A339,solar_!$A$2:$B$16,2,0)*VLOOKUP($D339,solar_!$E$2:$AC$13,MID(P$1,2,LEN(P$1)-1)+2,0)</f>
        <v>0.51070465057974945</v>
      </c>
      <c r="Q339" s="68">
        <f>VLOOKUP($A339,solar_!$A$2:$B$16,2,0)*VLOOKUP($D339,solar_!$E$2:$AC$13,MID(Q$1,2,LEN(Q$1)-1)+2,0)</f>
        <v>0.50552653054005126</v>
      </c>
      <c r="R339" s="68">
        <f>VLOOKUP($A339,solar_!$A$2:$B$16,2,0)*VLOOKUP($D339,solar_!$E$2:$AC$13,MID(R$1,2,LEN(R$1)-1)+2,0)</f>
        <v>0.50363291339801863</v>
      </c>
      <c r="S339" s="68">
        <f>VLOOKUP($A339,solar_!$A$2:$B$16,2,0)*VLOOKUP($D339,solar_!$E$2:$AC$13,MID(S$1,2,LEN(S$1)-1)+2,0)</f>
        <v>0.48525216946411465</v>
      </c>
      <c r="T339" s="68">
        <f>VLOOKUP($A339,solar_!$A$2:$B$16,2,0)*VLOOKUP($D339,solar_!$E$2:$AC$13,MID(T$1,2,LEN(T$1)-1)+2,0)</f>
        <v>0.44084670184095881</v>
      </c>
      <c r="U339" s="68">
        <f>VLOOKUP($A339,solar_!$A$2:$B$16,2,0)*VLOOKUP($D339,solar_!$E$2:$AC$13,MID(U$1,2,LEN(U$1)-1)+2,0)</f>
        <v>0.37347619438642049</v>
      </c>
      <c r="V339" s="68">
        <f>VLOOKUP($A339,solar_!$A$2:$B$16,2,0)*VLOOKUP($D339,solar_!$E$2:$AC$13,MID(V$1,2,LEN(V$1)-1)+2,0)</f>
        <v>0.27882234734610123</v>
      </c>
      <c r="W339" s="68">
        <f>VLOOKUP($A339,solar_!$A$2:$B$16,2,0)*VLOOKUP($D339,solar_!$E$2:$AC$13,MID(W$1,2,LEN(W$1)-1)+2,0)</f>
        <v>0.11268571101552839</v>
      </c>
      <c r="X339" s="68">
        <f>VLOOKUP($A339,solar_!$A$2:$B$16,2,0)*VLOOKUP($D339,solar_!$E$2:$AC$13,MID(X$1,2,LEN(X$1)-1)+2,0)</f>
        <v>1.1766191760664568E-2</v>
      </c>
      <c r="Y339" s="68">
        <f>VLOOKUP($A339,solar_!$A$2:$B$16,2,0)*VLOOKUP($D339,solar_!$E$2:$AC$13,MID(Y$1,2,LEN(Y$1)-1)+2,0)</f>
        <v>0</v>
      </c>
      <c r="Z339" s="68">
        <f>VLOOKUP($A339,solar_!$A$2:$B$16,2,0)*VLOOKUP($D339,solar_!$E$2:$AC$13,MID(Z$1,2,LEN(Z$1)-1)+2,0)</f>
        <v>0</v>
      </c>
      <c r="AA339" s="68">
        <f>VLOOKUP($A339,solar_!$A$2:$B$16,2,0)*VLOOKUP($D339,solar_!$E$2:$AC$13,MID(AA$1,2,LEN(AA$1)-1)+2,0)</f>
        <v>0</v>
      </c>
      <c r="AB339" s="68">
        <f>VLOOKUP($A339,solar_!$A$2:$B$16,2,0)*VLOOKUP($D339,solar_!$E$2:$AC$13,MID(AB$1,2,LEN(AB$1)-1)+2,0)</f>
        <v>0</v>
      </c>
      <c r="AC339" s="5">
        <f t="shared" si="73"/>
        <v>0.2096317887560005</v>
      </c>
      <c r="AD339" s="98"/>
    </row>
    <row r="340" spans="1:30">
      <c r="A340" s="5" t="s">
        <v>6</v>
      </c>
      <c r="B340" s="5" t="s">
        <v>20</v>
      </c>
      <c r="C340" s="5" t="str">
        <f t="shared" si="70"/>
        <v>g10</v>
      </c>
      <c r="D340" s="69">
        <f>VLOOKUP(C340,days!A$2:F$13,5,0)</f>
        <v>5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5">
        <f t="shared" si="73"/>
        <v>0</v>
      </c>
      <c r="AD340" s="98"/>
    </row>
    <row r="341" spans="1:30">
      <c r="A341" s="5" t="s">
        <v>6</v>
      </c>
      <c r="B341" s="5" t="s">
        <v>21</v>
      </c>
      <c r="C341" s="5" t="str">
        <f t="shared" si="70"/>
        <v>g10</v>
      </c>
      <c r="D341" s="69">
        <f>VLOOKUP(C341,days!A$2:F$13,5,0)</f>
        <v>5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5">
        <f t="shared" si="73"/>
        <v>0</v>
      </c>
      <c r="AD341" s="98"/>
    </row>
    <row r="342" spans="1:30">
      <c r="A342" s="5" t="s">
        <v>6</v>
      </c>
      <c r="B342" s="5" t="s">
        <v>12</v>
      </c>
      <c r="C342" s="5" t="str">
        <f t="shared" si="70"/>
        <v>g11</v>
      </c>
      <c r="D342" s="69">
        <f>VLOOKUP(C342,days!A$2:F$13,5,0)</f>
        <v>6</v>
      </c>
      <c r="E342" s="53">
        <v>0.8</v>
      </c>
      <c r="F342" s="53">
        <v>0.8</v>
      </c>
      <c r="G342" s="53">
        <v>0.8</v>
      </c>
      <c r="H342" s="53">
        <v>0.8</v>
      </c>
      <c r="I342" s="53">
        <v>0.8</v>
      </c>
      <c r="J342" s="53">
        <v>0.8</v>
      </c>
      <c r="K342" s="53">
        <v>0.8</v>
      </c>
      <c r="L342" s="53">
        <v>0.8</v>
      </c>
      <c r="M342" s="53">
        <v>0.8</v>
      </c>
      <c r="N342" s="53">
        <v>0.8</v>
      </c>
      <c r="O342" s="53">
        <v>0.8</v>
      </c>
      <c r="P342" s="53">
        <v>0.8</v>
      </c>
      <c r="Q342" s="53">
        <v>0.8</v>
      </c>
      <c r="R342" s="53">
        <v>0.8</v>
      </c>
      <c r="S342" s="53">
        <v>0.8</v>
      </c>
      <c r="T342" s="53">
        <v>0.8</v>
      </c>
      <c r="U342" s="53">
        <v>0.8</v>
      </c>
      <c r="V342" s="53">
        <v>0.8</v>
      </c>
      <c r="W342" s="53">
        <v>0.8</v>
      </c>
      <c r="X342" s="53">
        <v>0.8</v>
      </c>
      <c r="Y342" s="53">
        <v>0.8</v>
      </c>
      <c r="Z342" s="53">
        <v>0.8</v>
      </c>
      <c r="AA342" s="53">
        <v>0.8</v>
      </c>
      <c r="AB342" s="53">
        <v>0.8</v>
      </c>
      <c r="AC342" s="5">
        <f t="shared" si="73"/>
        <v>0.80000000000000027</v>
      </c>
      <c r="AD342" s="98"/>
    </row>
    <row r="343" spans="1:30">
      <c r="A343" s="5" t="s">
        <v>6</v>
      </c>
      <c r="B343" s="5" t="s">
        <v>13</v>
      </c>
      <c r="C343" s="5" t="str">
        <f t="shared" si="70"/>
        <v>g11</v>
      </c>
      <c r="D343" s="69">
        <f>VLOOKUP(C343,days!A$2:F$13,5,0)</f>
        <v>6</v>
      </c>
      <c r="E343" s="53">
        <v>0.85</v>
      </c>
      <c r="F343" s="53">
        <v>0.85</v>
      </c>
      <c r="G343" s="53">
        <v>0.85</v>
      </c>
      <c r="H343" s="53">
        <v>0.85</v>
      </c>
      <c r="I343" s="53">
        <v>0.85</v>
      </c>
      <c r="J343" s="53">
        <v>0.85</v>
      </c>
      <c r="K343" s="53">
        <v>0.85</v>
      </c>
      <c r="L343" s="53">
        <v>0.85</v>
      </c>
      <c r="M343" s="53">
        <v>0.85</v>
      </c>
      <c r="N343" s="53">
        <v>0.85</v>
      </c>
      <c r="O343" s="53">
        <v>0.85</v>
      </c>
      <c r="P343" s="53">
        <v>0.85</v>
      </c>
      <c r="Q343" s="53">
        <v>0.85</v>
      </c>
      <c r="R343" s="53">
        <v>0.85</v>
      </c>
      <c r="S343" s="53">
        <v>0.85</v>
      </c>
      <c r="T343" s="53">
        <v>0.85</v>
      </c>
      <c r="U343" s="53">
        <v>0.85</v>
      </c>
      <c r="V343" s="53">
        <v>0.85</v>
      </c>
      <c r="W343" s="53">
        <v>0.85</v>
      </c>
      <c r="X343" s="53">
        <v>0.85</v>
      </c>
      <c r="Y343" s="53">
        <v>0.85</v>
      </c>
      <c r="Z343" s="53">
        <v>0.85</v>
      </c>
      <c r="AA343" s="53">
        <v>0.85</v>
      </c>
      <c r="AB343" s="53">
        <v>0.85</v>
      </c>
      <c r="AC343" s="5">
        <f t="shared" si="73"/>
        <v>0.85000000000000009</v>
      </c>
      <c r="AD343" s="98"/>
    </row>
    <row r="344" spans="1:30">
      <c r="A344" s="5" t="s">
        <v>6</v>
      </c>
      <c r="B344" s="5" t="s">
        <v>14</v>
      </c>
      <c r="C344" s="5" t="str">
        <f t="shared" si="70"/>
        <v>g11</v>
      </c>
      <c r="D344" s="69">
        <f>VLOOKUP(C344,days!A$2:F$13,5,0)</f>
        <v>6</v>
      </c>
      <c r="E344" s="53">
        <v>0.83</v>
      </c>
      <c r="F344" s="53">
        <v>0.83</v>
      </c>
      <c r="G344" s="53">
        <v>0.83</v>
      </c>
      <c r="H344" s="53">
        <v>0.83</v>
      </c>
      <c r="I344" s="53">
        <v>0.83</v>
      </c>
      <c r="J344" s="53">
        <v>0.83</v>
      </c>
      <c r="K344" s="53">
        <v>0.83</v>
      </c>
      <c r="L344" s="53">
        <v>0.83</v>
      </c>
      <c r="M344" s="53">
        <v>0.83</v>
      </c>
      <c r="N344" s="53">
        <v>0.83</v>
      </c>
      <c r="O344" s="53">
        <v>0.83</v>
      </c>
      <c r="P344" s="53">
        <v>0.83</v>
      </c>
      <c r="Q344" s="53">
        <v>0.83</v>
      </c>
      <c r="R344" s="53">
        <v>0.83</v>
      </c>
      <c r="S344" s="53">
        <v>0.83</v>
      </c>
      <c r="T344" s="53">
        <v>0.83</v>
      </c>
      <c r="U344" s="53">
        <v>0.83</v>
      </c>
      <c r="V344" s="53">
        <v>0.83</v>
      </c>
      <c r="W344" s="53">
        <v>0.83</v>
      </c>
      <c r="X344" s="53">
        <v>0.83</v>
      </c>
      <c r="Y344" s="53">
        <v>0.83</v>
      </c>
      <c r="Z344" s="53">
        <v>0.83</v>
      </c>
      <c r="AA344" s="53">
        <v>0.83</v>
      </c>
      <c r="AB344" s="53">
        <v>0.83</v>
      </c>
      <c r="AC344" s="5">
        <f t="shared" si="73"/>
        <v>0.82999999999999963</v>
      </c>
      <c r="AD344" s="98"/>
    </row>
    <row r="345" spans="1:30">
      <c r="A345" s="5" t="s">
        <v>6</v>
      </c>
      <c r="B345" s="5" t="s">
        <v>15</v>
      </c>
      <c r="C345" s="5" t="str">
        <f t="shared" si="70"/>
        <v>g11</v>
      </c>
      <c r="D345" s="69">
        <f>VLOOKUP(C345,days!A$2:F$13,5,0)</f>
        <v>6</v>
      </c>
      <c r="E345" s="53">
        <v>0.9</v>
      </c>
      <c r="F345" s="53">
        <v>0.9</v>
      </c>
      <c r="G345" s="53">
        <v>0.9</v>
      </c>
      <c r="H345" s="53">
        <v>0.9</v>
      </c>
      <c r="I345" s="53">
        <v>0.9</v>
      </c>
      <c r="J345" s="53">
        <v>0.9</v>
      </c>
      <c r="K345" s="53">
        <v>0.9</v>
      </c>
      <c r="L345" s="53">
        <v>0.9</v>
      </c>
      <c r="M345" s="53">
        <v>0.9</v>
      </c>
      <c r="N345" s="53">
        <v>0.9</v>
      </c>
      <c r="O345" s="53">
        <v>0.9</v>
      </c>
      <c r="P345" s="53">
        <v>0.9</v>
      </c>
      <c r="Q345" s="53">
        <v>0.9</v>
      </c>
      <c r="R345" s="53">
        <v>0.9</v>
      </c>
      <c r="S345" s="53">
        <v>0.9</v>
      </c>
      <c r="T345" s="53">
        <v>0.9</v>
      </c>
      <c r="U345" s="53">
        <v>0.9</v>
      </c>
      <c r="V345" s="53">
        <v>0.9</v>
      </c>
      <c r="W345" s="53">
        <v>0.9</v>
      </c>
      <c r="X345" s="53">
        <v>0.9</v>
      </c>
      <c r="Y345" s="53">
        <v>0.9</v>
      </c>
      <c r="Z345" s="53">
        <v>0.9</v>
      </c>
      <c r="AA345" s="53">
        <v>0.9</v>
      </c>
      <c r="AB345" s="53">
        <v>0.9</v>
      </c>
      <c r="AC345" s="5">
        <f t="shared" si="73"/>
        <v>0.8999999999999998</v>
      </c>
      <c r="AD345" s="98"/>
    </row>
    <row r="346" spans="1:30">
      <c r="A346" s="5" t="s">
        <v>6</v>
      </c>
      <c r="B346" s="5" t="s">
        <v>16</v>
      </c>
      <c r="C346" s="5" t="str">
        <f t="shared" si="70"/>
        <v>g11</v>
      </c>
      <c r="D346" s="69">
        <f>VLOOKUP(C346,days!A$2:F$13,5,0)</f>
        <v>6</v>
      </c>
      <c r="E346" s="43">
        <f>VLOOKUP($A346,hydro_!$A$2:$B$16,2,0)*VLOOKUP($D346,hydro_!F$2:H$13,2,0)</f>
        <v>0.45</v>
      </c>
      <c r="F346" s="43">
        <f t="shared" ref="F346:AB346" si="78">E346</f>
        <v>0.45</v>
      </c>
      <c r="G346" s="43">
        <f t="shared" si="78"/>
        <v>0.45</v>
      </c>
      <c r="H346" s="43">
        <f t="shared" si="78"/>
        <v>0.45</v>
      </c>
      <c r="I346" s="43">
        <f t="shared" si="78"/>
        <v>0.45</v>
      </c>
      <c r="J346" s="43">
        <f t="shared" si="78"/>
        <v>0.45</v>
      </c>
      <c r="K346" s="43">
        <f t="shared" si="78"/>
        <v>0.45</v>
      </c>
      <c r="L346" s="43">
        <f t="shared" si="78"/>
        <v>0.45</v>
      </c>
      <c r="M346" s="43">
        <f t="shared" si="78"/>
        <v>0.45</v>
      </c>
      <c r="N346" s="43">
        <f t="shared" si="78"/>
        <v>0.45</v>
      </c>
      <c r="O346" s="43">
        <f t="shared" si="78"/>
        <v>0.45</v>
      </c>
      <c r="P346" s="43">
        <f t="shared" si="78"/>
        <v>0.45</v>
      </c>
      <c r="Q346" s="43">
        <f t="shared" si="78"/>
        <v>0.45</v>
      </c>
      <c r="R346" s="43">
        <f t="shared" si="78"/>
        <v>0.45</v>
      </c>
      <c r="S346" s="43">
        <f t="shared" si="78"/>
        <v>0.45</v>
      </c>
      <c r="T346" s="43">
        <f t="shared" si="78"/>
        <v>0.45</v>
      </c>
      <c r="U346" s="43">
        <f t="shared" si="78"/>
        <v>0.45</v>
      </c>
      <c r="V346" s="43">
        <f t="shared" si="78"/>
        <v>0.45</v>
      </c>
      <c r="W346" s="43">
        <f t="shared" si="78"/>
        <v>0.45</v>
      </c>
      <c r="X346" s="43">
        <f t="shared" si="78"/>
        <v>0.45</v>
      </c>
      <c r="Y346" s="43">
        <f t="shared" si="78"/>
        <v>0.45</v>
      </c>
      <c r="Z346" s="43">
        <f t="shared" si="78"/>
        <v>0.45</v>
      </c>
      <c r="AA346" s="43">
        <f t="shared" si="78"/>
        <v>0.45</v>
      </c>
      <c r="AB346" s="43">
        <f t="shared" si="78"/>
        <v>0.45</v>
      </c>
      <c r="AC346" s="5">
        <f t="shared" si="73"/>
        <v>0.4499999999999999</v>
      </c>
      <c r="AD346" s="98"/>
    </row>
    <row r="347" spans="1:30">
      <c r="A347" s="5" t="s">
        <v>6</v>
      </c>
      <c r="B347" s="5" t="s">
        <v>17</v>
      </c>
      <c r="C347" s="5" t="str">
        <f t="shared" si="70"/>
        <v>g11</v>
      </c>
      <c r="D347" s="69">
        <f>VLOOKUP(C347,days!A$2:F$13,5,0)</f>
        <v>6</v>
      </c>
      <c r="E347" s="43">
        <f>VLOOKUP($A346,hydro_!$A$2:$C$16,3,0)*VLOOKUP($D346,hydro_!F$2:H$13,3,0)</f>
        <v>0.35</v>
      </c>
      <c r="F347" s="43">
        <f t="shared" ref="F347:AB347" si="79">E347</f>
        <v>0.35</v>
      </c>
      <c r="G347" s="43">
        <f t="shared" si="79"/>
        <v>0.35</v>
      </c>
      <c r="H347" s="43">
        <f t="shared" si="79"/>
        <v>0.35</v>
      </c>
      <c r="I347" s="43">
        <f t="shared" si="79"/>
        <v>0.35</v>
      </c>
      <c r="J347" s="43">
        <f t="shared" si="79"/>
        <v>0.35</v>
      </c>
      <c r="K347" s="43">
        <f t="shared" si="79"/>
        <v>0.35</v>
      </c>
      <c r="L347" s="43">
        <f t="shared" si="79"/>
        <v>0.35</v>
      </c>
      <c r="M347" s="43">
        <f t="shared" si="79"/>
        <v>0.35</v>
      </c>
      <c r="N347" s="43">
        <f t="shared" si="79"/>
        <v>0.35</v>
      </c>
      <c r="O347" s="43">
        <f t="shared" si="79"/>
        <v>0.35</v>
      </c>
      <c r="P347" s="43">
        <f t="shared" si="79"/>
        <v>0.35</v>
      </c>
      <c r="Q347" s="43">
        <f t="shared" si="79"/>
        <v>0.35</v>
      </c>
      <c r="R347" s="43">
        <f t="shared" si="79"/>
        <v>0.35</v>
      </c>
      <c r="S347" s="43">
        <f t="shared" si="79"/>
        <v>0.35</v>
      </c>
      <c r="T347" s="43">
        <f t="shared" si="79"/>
        <v>0.35</v>
      </c>
      <c r="U347" s="43">
        <f t="shared" si="79"/>
        <v>0.35</v>
      </c>
      <c r="V347" s="43">
        <f t="shared" si="79"/>
        <v>0.35</v>
      </c>
      <c r="W347" s="43">
        <f t="shared" si="79"/>
        <v>0.35</v>
      </c>
      <c r="X347" s="43">
        <f t="shared" si="79"/>
        <v>0.35</v>
      </c>
      <c r="Y347" s="43">
        <f t="shared" si="79"/>
        <v>0.35</v>
      </c>
      <c r="Z347" s="43">
        <f t="shared" si="79"/>
        <v>0.35</v>
      </c>
      <c r="AA347" s="43">
        <f t="shared" si="79"/>
        <v>0.35</v>
      </c>
      <c r="AB347" s="43">
        <f t="shared" si="79"/>
        <v>0.35</v>
      </c>
      <c r="AC347" s="5">
        <f t="shared" si="73"/>
        <v>0.34999999999999987</v>
      </c>
      <c r="AD347" s="98"/>
    </row>
    <row r="348" spans="1:30">
      <c r="A348" s="5" t="s">
        <v>6</v>
      </c>
      <c r="B348" s="5" t="s">
        <v>18</v>
      </c>
      <c r="C348" s="5" t="str">
        <f t="shared" si="70"/>
        <v>g11</v>
      </c>
      <c r="D348" s="69">
        <f>VLOOKUP(C348,days!A$2:F$13,5,0)</f>
        <v>6</v>
      </c>
      <c r="E348" s="67">
        <f>VLOOKUP($A348,wind_!$A$2:$B$16,2,0)*VLOOKUP($D348,wind_!$E$2:$AC$13,MID(E$1,2,LEN(E$1)-1)+2,0)</f>
        <v>0.23513958687173986</v>
      </c>
      <c r="F348" s="67">
        <f>VLOOKUP($A348,wind_!$A$2:$B$16,2,0)*VLOOKUP($D348,wind_!$E$2:$AC$13,MID(F$1,2,LEN(F$1)-1)+2,0)</f>
        <v>0.2235432550992652</v>
      </c>
      <c r="G348" s="67">
        <f>VLOOKUP($A348,wind_!$A$2:$B$16,2,0)*VLOOKUP($D348,wind_!$E$2:$AC$13,MID(G$1,2,LEN(G$1)-1)+2,0)</f>
        <v>0.21614621912073592</v>
      </c>
      <c r="H348" s="67">
        <f>VLOOKUP($A348,wind_!$A$2:$B$16,2,0)*VLOOKUP($D348,wind_!$E$2:$AC$13,MID(H$1,2,LEN(H$1)-1)+2,0)</f>
        <v>0.21404100371193843</v>
      </c>
      <c r="I348" s="67">
        <f>VLOOKUP($A348,wind_!$A$2:$B$16,2,0)*VLOOKUP($D348,wind_!$E$2:$AC$13,MID(I$1,2,LEN(I$1)-1)+2,0)</f>
        <v>0.21366186609864685</v>
      </c>
      <c r="J348" s="67">
        <f>VLOOKUP($A348,wind_!$A$2:$B$16,2,0)*VLOOKUP($D348,wind_!$E$2:$AC$13,MID(J$1,2,LEN(J$1)-1)+2,0)</f>
        <v>0.21453454872223934</v>
      </c>
      <c r="K348" s="67">
        <f>VLOOKUP($A348,wind_!$A$2:$B$16,2,0)*VLOOKUP($D348,wind_!$E$2:$AC$13,MID(K$1,2,LEN(K$1)-1)+2,0)</f>
        <v>0.21268193430753407</v>
      </c>
      <c r="L348" s="67">
        <f>VLOOKUP($A348,wind_!$A$2:$B$16,2,0)*VLOOKUP($D348,wind_!$E$2:$AC$13,MID(L$1,2,LEN(L$1)-1)+2,0)</f>
        <v>0.19718454144819991</v>
      </c>
      <c r="M348" s="67">
        <f>VLOOKUP($A348,wind_!$A$2:$B$16,2,0)*VLOOKUP($D348,wind_!$E$2:$AC$13,MID(M$1,2,LEN(M$1)-1)+2,0)</f>
        <v>0.18730302817276398</v>
      </c>
      <c r="N348" s="67">
        <f>VLOOKUP($A348,wind_!$A$2:$B$16,2,0)*VLOOKUP($D348,wind_!$E$2:$AC$13,MID(N$1,2,LEN(N$1)-1)+2,0)</f>
        <v>0.18277313650925056</v>
      </c>
      <c r="O348" s="67">
        <f>VLOOKUP($A348,wind_!$A$2:$B$16,2,0)*VLOOKUP($D348,wind_!$E$2:$AC$13,MID(O$1,2,LEN(O$1)-1)+2,0)</f>
        <v>0.18808640691248626</v>
      </c>
      <c r="P348" s="67">
        <f>VLOOKUP($A348,wind_!$A$2:$B$16,2,0)*VLOOKUP($D348,wind_!$E$2:$AC$13,MID(P$1,2,LEN(P$1)-1)+2,0)</f>
        <v>0.196328511650155</v>
      </c>
      <c r="Q348" s="67">
        <f>VLOOKUP($A348,wind_!$A$2:$B$16,2,0)*VLOOKUP($D348,wind_!$E$2:$AC$13,MID(Q$1,2,LEN(Q$1)-1)+2,0)</f>
        <v>0.20733391666531961</v>
      </c>
      <c r="R348" s="67">
        <f>VLOOKUP($A348,wind_!$A$2:$B$16,2,0)*VLOOKUP($D348,wind_!$E$2:$AC$13,MID(R$1,2,LEN(R$1)-1)+2,0)</f>
        <v>0.22128137885550128</v>
      </c>
      <c r="S348" s="67">
        <f>VLOOKUP($A348,wind_!$A$2:$B$16,2,0)*VLOOKUP($D348,wind_!$E$2:$AC$13,MID(S$1,2,LEN(S$1)-1)+2,0)</f>
        <v>0.24118513420973345</v>
      </c>
      <c r="T348" s="67">
        <f>VLOOKUP($A348,wind_!$A$2:$B$16,2,0)*VLOOKUP($D348,wind_!$E$2:$AC$13,MID(T$1,2,LEN(T$1)-1)+2,0)</f>
        <v>0.26103796174374572</v>
      </c>
      <c r="U348" s="67">
        <f>VLOOKUP($A348,wind_!$A$2:$B$16,2,0)*VLOOKUP($D348,wind_!$E$2:$AC$13,MID(U$1,2,LEN(U$1)-1)+2,0)</f>
        <v>0.27690929752899901</v>
      </c>
      <c r="V348" s="67">
        <f>VLOOKUP($A348,wind_!$A$2:$B$16,2,0)*VLOOKUP($D348,wind_!$E$2:$AC$13,MID(V$1,2,LEN(V$1)-1)+2,0)</f>
        <v>0.28788447890854257</v>
      </c>
      <c r="W348" s="67">
        <f>VLOOKUP($A348,wind_!$A$2:$B$16,2,0)*VLOOKUP($D348,wind_!$E$2:$AC$13,MID(W$1,2,LEN(W$1)-1)+2,0)</f>
        <v>0.28986708478237438</v>
      </c>
      <c r="X348" s="67">
        <f>VLOOKUP($A348,wind_!$A$2:$B$16,2,0)*VLOOKUP($D348,wind_!$E$2:$AC$13,MID(X$1,2,LEN(X$1)-1)+2,0)</f>
        <v>0.28111199845294443</v>
      </c>
      <c r="Y348" s="67">
        <f>VLOOKUP($A348,wind_!$A$2:$B$16,2,0)*VLOOKUP($D348,wind_!$E$2:$AC$13,MID(Y$1,2,LEN(Y$1)-1)+2,0)</f>
        <v>0.28134585880455448</v>
      </c>
      <c r="Z348" s="67">
        <f>VLOOKUP($A348,wind_!$A$2:$B$16,2,0)*VLOOKUP($D348,wind_!$E$2:$AC$13,MID(Z$1,2,LEN(Z$1)-1)+2,0)</f>
        <v>0.27654400413037916</v>
      </c>
      <c r="AA348" s="67">
        <f>VLOOKUP($A348,wind_!$A$2:$B$16,2,0)*VLOOKUP($D348,wind_!$E$2:$AC$13,MID(AA$1,2,LEN(AA$1)-1)+2,0)</f>
        <v>0.26273978109487162</v>
      </c>
      <c r="AB348" s="67">
        <f>VLOOKUP($A348,wind_!$A$2:$B$16,2,0)*VLOOKUP($D348,wind_!$E$2:$AC$13,MID(AB$1,2,LEN(AB$1)-1)+2,0)</f>
        <v>0.24568519991704191</v>
      </c>
      <c r="AC348" s="5">
        <f t="shared" si="73"/>
        <v>0.23393125557162342</v>
      </c>
      <c r="AD348" s="98"/>
    </row>
    <row r="349" spans="1:30">
      <c r="A349" s="5" t="s">
        <v>6</v>
      </c>
      <c r="B349" s="5" t="s">
        <v>19</v>
      </c>
      <c r="C349" s="5" t="str">
        <f t="shared" si="70"/>
        <v>g11</v>
      </c>
      <c r="D349" s="69">
        <f>VLOOKUP(C349,days!A$2:F$13,5,0)</f>
        <v>6</v>
      </c>
      <c r="E349" s="68">
        <f>VLOOKUP($A349,solar_!$A$2:$B$16,2,0)*VLOOKUP($D349,solar_!$E$2:$AC$13,MID(E$1,2,LEN(E$1)-1)+2,0)</f>
        <v>0</v>
      </c>
      <c r="F349" s="68">
        <f>VLOOKUP($A349,solar_!$A$2:$B$16,2,0)*VLOOKUP($D349,solar_!$E$2:$AC$13,MID(F$1,2,LEN(F$1)-1)+2,0)</f>
        <v>0</v>
      </c>
      <c r="G349" s="68">
        <f>VLOOKUP($A349,solar_!$A$2:$B$16,2,0)*VLOOKUP($D349,solar_!$E$2:$AC$13,MID(G$1,2,LEN(G$1)-1)+2,0)</f>
        <v>0</v>
      </c>
      <c r="H349" s="68">
        <f>VLOOKUP($A349,solar_!$A$2:$B$16,2,0)*VLOOKUP($D349,solar_!$E$2:$AC$13,MID(H$1,2,LEN(H$1)-1)+2,0)</f>
        <v>0</v>
      </c>
      <c r="I349" s="68">
        <f>VLOOKUP($A349,solar_!$A$2:$B$16,2,0)*VLOOKUP($D349,solar_!$E$2:$AC$13,MID(I$1,2,LEN(I$1)-1)+2,0)</f>
        <v>0</v>
      </c>
      <c r="J349" s="68">
        <f>VLOOKUP($A349,solar_!$A$2:$B$16,2,0)*VLOOKUP($D349,solar_!$E$2:$AC$13,MID(J$1,2,LEN(J$1)-1)+2,0)</f>
        <v>1.0531673075703489E-2</v>
      </c>
      <c r="K349" s="68">
        <f>VLOOKUP($A349,solar_!$A$2:$B$16,2,0)*VLOOKUP($D349,solar_!$E$2:$AC$13,MID(K$1,2,LEN(K$1)-1)+2,0)</f>
        <v>0.11012650770561716</v>
      </c>
      <c r="L349" s="68">
        <f>VLOOKUP($A349,solar_!$A$2:$B$16,2,0)*VLOOKUP($D349,solar_!$E$2:$AC$13,MID(L$1,2,LEN(L$1)-1)+2,0)</f>
        <v>0.30956337198741174</v>
      </c>
      <c r="M349" s="68">
        <f>VLOOKUP($A349,solar_!$A$2:$B$16,2,0)*VLOOKUP($D349,solar_!$E$2:$AC$13,MID(M$1,2,LEN(M$1)-1)+2,0)</f>
        <v>0.42566598816196954</v>
      </c>
      <c r="N349" s="68">
        <f>VLOOKUP($A349,solar_!$A$2:$B$16,2,0)*VLOOKUP($D349,solar_!$E$2:$AC$13,MID(N$1,2,LEN(N$1)-1)+2,0)</f>
        <v>0.48660293733455351</v>
      </c>
      <c r="O349" s="68">
        <f>VLOOKUP($A349,solar_!$A$2:$B$16,2,0)*VLOOKUP($D349,solar_!$E$2:$AC$13,MID(O$1,2,LEN(O$1)-1)+2,0)</f>
        <v>0.52419485218563899</v>
      </c>
      <c r="P349" s="68">
        <f>VLOOKUP($A349,solar_!$A$2:$B$16,2,0)*VLOOKUP($D349,solar_!$E$2:$AC$13,MID(P$1,2,LEN(P$1)-1)+2,0)</f>
        <v>0.5261765168314787</v>
      </c>
      <c r="Q349" s="68">
        <f>VLOOKUP($A349,solar_!$A$2:$B$16,2,0)*VLOOKUP($D349,solar_!$E$2:$AC$13,MID(Q$1,2,LEN(Q$1)-1)+2,0)</f>
        <v>0.52839756476586552</v>
      </c>
      <c r="R349" s="68">
        <f>VLOOKUP($A349,solar_!$A$2:$B$16,2,0)*VLOOKUP($D349,solar_!$E$2:$AC$13,MID(R$1,2,LEN(R$1)-1)+2,0)</f>
        <v>0.5161785572713351</v>
      </c>
      <c r="S349" s="68">
        <f>VLOOKUP($A349,solar_!$A$2:$B$16,2,0)*VLOOKUP($D349,solar_!$E$2:$AC$13,MID(S$1,2,LEN(S$1)-1)+2,0)</f>
        <v>0.48923456468143106</v>
      </c>
      <c r="T349" s="68">
        <f>VLOOKUP($A349,solar_!$A$2:$B$16,2,0)*VLOOKUP($D349,solar_!$E$2:$AC$13,MID(T$1,2,LEN(T$1)-1)+2,0)</f>
        <v>0.46855544989250342</v>
      </c>
      <c r="U349" s="68">
        <f>VLOOKUP($A349,solar_!$A$2:$B$16,2,0)*VLOOKUP($D349,solar_!$E$2:$AC$13,MID(U$1,2,LEN(U$1)-1)+2,0)</f>
        <v>0.42223306232931496</v>
      </c>
      <c r="V349" s="68">
        <f>VLOOKUP($A349,solar_!$A$2:$B$16,2,0)*VLOOKUP($D349,solar_!$E$2:$AC$13,MID(V$1,2,LEN(V$1)-1)+2,0)</f>
        <v>0.34525994846706654</v>
      </c>
      <c r="W349" s="68">
        <f>VLOOKUP($A349,solar_!$A$2:$B$16,2,0)*VLOOKUP($D349,solar_!$E$2:$AC$13,MID(W$1,2,LEN(W$1)-1)+2,0)</f>
        <v>0.17597174110923847</v>
      </c>
      <c r="X349" s="68">
        <f>VLOOKUP($A349,solar_!$A$2:$B$16,2,0)*VLOOKUP($D349,solar_!$E$2:$AC$13,MID(X$1,2,LEN(X$1)-1)+2,0)</f>
        <v>3.1770452223418205E-2</v>
      </c>
      <c r="Y349" s="68">
        <f>VLOOKUP($A349,solar_!$A$2:$B$16,2,0)*VLOOKUP($D349,solar_!$E$2:$AC$13,MID(Y$1,2,LEN(Y$1)-1)+2,0)</f>
        <v>1.7738316392674466E-2</v>
      </c>
      <c r="Z349" s="68">
        <f>VLOOKUP($A349,solar_!$A$2:$B$16,2,0)*VLOOKUP($D349,solar_!$E$2:$AC$13,MID(Z$1,2,LEN(Z$1)-1)+2,0)</f>
        <v>0</v>
      </c>
      <c r="AA349" s="68">
        <f>VLOOKUP($A349,solar_!$A$2:$B$16,2,0)*VLOOKUP($D349,solar_!$E$2:$AC$13,MID(AA$1,2,LEN(AA$1)-1)+2,0)</f>
        <v>0</v>
      </c>
      <c r="AB349" s="68">
        <f>VLOOKUP($A349,solar_!$A$2:$B$16,2,0)*VLOOKUP($D349,solar_!$E$2:$AC$13,MID(AB$1,2,LEN(AB$1)-1)+2,0)</f>
        <v>0</v>
      </c>
      <c r="AC349" s="5">
        <f t="shared" si="73"/>
        <v>0.22450839601730088</v>
      </c>
      <c r="AD349" s="98"/>
    </row>
    <row r="350" spans="1:30">
      <c r="A350" s="5" t="s">
        <v>6</v>
      </c>
      <c r="B350" s="5" t="s">
        <v>20</v>
      </c>
      <c r="C350" s="5" t="str">
        <f t="shared" si="70"/>
        <v>g11</v>
      </c>
      <c r="D350" s="69">
        <f>VLOOKUP(C350,days!A$2:F$13,5,0)</f>
        <v>6</v>
      </c>
      <c r="E350" s="9">
        <v>0</v>
      </c>
      <c r="F350" s="9">
        <v>0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  <c r="V350" s="9">
        <v>0</v>
      </c>
      <c r="W350" s="9">
        <v>0</v>
      </c>
      <c r="X350" s="9">
        <v>0</v>
      </c>
      <c r="Y350" s="9">
        <v>0</v>
      </c>
      <c r="Z350" s="9">
        <v>0</v>
      </c>
      <c r="AA350" s="9">
        <v>0</v>
      </c>
      <c r="AB350" s="9">
        <v>0</v>
      </c>
      <c r="AC350" s="5">
        <f t="shared" si="73"/>
        <v>0</v>
      </c>
      <c r="AD350" s="98"/>
    </row>
    <row r="351" spans="1:30">
      <c r="A351" s="5" t="s">
        <v>6</v>
      </c>
      <c r="B351" s="5" t="s">
        <v>21</v>
      </c>
      <c r="C351" s="5" t="str">
        <f t="shared" si="70"/>
        <v>g11</v>
      </c>
      <c r="D351" s="69">
        <f>VLOOKUP(C351,days!A$2:F$13,5,0)</f>
        <v>6</v>
      </c>
      <c r="E351" s="9">
        <v>0</v>
      </c>
      <c r="F351" s="9">
        <v>0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5">
        <f t="shared" si="73"/>
        <v>0</v>
      </c>
      <c r="AD351" s="98"/>
    </row>
    <row r="352" spans="1:30">
      <c r="A352" s="5" t="s">
        <v>6</v>
      </c>
      <c r="B352" s="5" t="s">
        <v>12</v>
      </c>
      <c r="C352" s="5" t="str">
        <f t="shared" si="70"/>
        <v>g12</v>
      </c>
      <c r="D352" s="69">
        <f>VLOOKUP(C352,days!A$2:F$13,5,0)</f>
        <v>6</v>
      </c>
      <c r="E352" s="53">
        <v>0.8</v>
      </c>
      <c r="F352" s="53">
        <v>0.8</v>
      </c>
      <c r="G352" s="53">
        <v>0.8</v>
      </c>
      <c r="H352" s="53">
        <v>0.8</v>
      </c>
      <c r="I352" s="53">
        <v>0.8</v>
      </c>
      <c r="J352" s="53">
        <v>0.8</v>
      </c>
      <c r="K352" s="53">
        <v>0.8</v>
      </c>
      <c r="L352" s="53">
        <v>0.8</v>
      </c>
      <c r="M352" s="53">
        <v>0.8</v>
      </c>
      <c r="N352" s="53">
        <v>0.8</v>
      </c>
      <c r="O352" s="53">
        <v>0.8</v>
      </c>
      <c r="P352" s="53">
        <v>0.8</v>
      </c>
      <c r="Q352" s="53">
        <v>0.8</v>
      </c>
      <c r="R352" s="53">
        <v>0.8</v>
      </c>
      <c r="S352" s="53">
        <v>0.8</v>
      </c>
      <c r="T352" s="53">
        <v>0.8</v>
      </c>
      <c r="U352" s="53">
        <v>0.8</v>
      </c>
      <c r="V352" s="53">
        <v>0.8</v>
      </c>
      <c r="W352" s="53">
        <v>0.8</v>
      </c>
      <c r="X352" s="53">
        <v>0.8</v>
      </c>
      <c r="Y352" s="53">
        <v>0.8</v>
      </c>
      <c r="Z352" s="53">
        <v>0.8</v>
      </c>
      <c r="AA352" s="53">
        <v>0.8</v>
      </c>
      <c r="AB352" s="53">
        <v>0.8</v>
      </c>
      <c r="AC352" s="5">
        <f t="shared" si="73"/>
        <v>0.80000000000000027</v>
      </c>
      <c r="AD352" s="98"/>
    </row>
    <row r="353" spans="1:30">
      <c r="A353" s="5" t="s">
        <v>6</v>
      </c>
      <c r="B353" s="5" t="s">
        <v>13</v>
      </c>
      <c r="C353" s="5" t="str">
        <f t="shared" si="70"/>
        <v>g12</v>
      </c>
      <c r="D353" s="69">
        <f>VLOOKUP(C353,days!A$2:F$13,5,0)</f>
        <v>6</v>
      </c>
      <c r="E353" s="53">
        <v>0.85</v>
      </c>
      <c r="F353" s="53">
        <v>0.85</v>
      </c>
      <c r="G353" s="53">
        <v>0.85</v>
      </c>
      <c r="H353" s="53">
        <v>0.85</v>
      </c>
      <c r="I353" s="53">
        <v>0.85</v>
      </c>
      <c r="J353" s="53">
        <v>0.85</v>
      </c>
      <c r="K353" s="53">
        <v>0.85</v>
      </c>
      <c r="L353" s="53">
        <v>0.85</v>
      </c>
      <c r="M353" s="53">
        <v>0.85</v>
      </c>
      <c r="N353" s="53">
        <v>0.85</v>
      </c>
      <c r="O353" s="53">
        <v>0.85</v>
      </c>
      <c r="P353" s="53">
        <v>0.85</v>
      </c>
      <c r="Q353" s="53">
        <v>0.85</v>
      </c>
      <c r="R353" s="53">
        <v>0.85</v>
      </c>
      <c r="S353" s="53">
        <v>0.85</v>
      </c>
      <c r="T353" s="53">
        <v>0.85</v>
      </c>
      <c r="U353" s="53">
        <v>0.85</v>
      </c>
      <c r="V353" s="53">
        <v>0.85</v>
      </c>
      <c r="W353" s="53">
        <v>0.85</v>
      </c>
      <c r="X353" s="53">
        <v>0.85</v>
      </c>
      <c r="Y353" s="53">
        <v>0.85</v>
      </c>
      <c r="Z353" s="53">
        <v>0.85</v>
      </c>
      <c r="AA353" s="53">
        <v>0.85</v>
      </c>
      <c r="AB353" s="53">
        <v>0.85</v>
      </c>
      <c r="AC353" s="5">
        <f t="shared" si="73"/>
        <v>0.85000000000000009</v>
      </c>
      <c r="AD353" s="98"/>
    </row>
    <row r="354" spans="1:30">
      <c r="A354" s="5" t="s">
        <v>6</v>
      </c>
      <c r="B354" s="5" t="s">
        <v>14</v>
      </c>
      <c r="C354" s="5" t="str">
        <f t="shared" si="70"/>
        <v>g12</v>
      </c>
      <c r="D354" s="69">
        <f>VLOOKUP(C354,days!A$2:F$13,5,0)</f>
        <v>6</v>
      </c>
      <c r="E354" s="53">
        <v>0.83</v>
      </c>
      <c r="F354" s="53">
        <v>0.83</v>
      </c>
      <c r="G354" s="53">
        <v>0.83</v>
      </c>
      <c r="H354" s="53">
        <v>0.83</v>
      </c>
      <c r="I354" s="53">
        <v>0.83</v>
      </c>
      <c r="J354" s="53">
        <v>0.83</v>
      </c>
      <c r="K354" s="53">
        <v>0.83</v>
      </c>
      <c r="L354" s="53">
        <v>0.83</v>
      </c>
      <c r="M354" s="53">
        <v>0.83</v>
      </c>
      <c r="N354" s="53">
        <v>0.83</v>
      </c>
      <c r="O354" s="53">
        <v>0.83</v>
      </c>
      <c r="P354" s="53">
        <v>0.83</v>
      </c>
      <c r="Q354" s="53">
        <v>0.83</v>
      </c>
      <c r="R354" s="53">
        <v>0.83</v>
      </c>
      <c r="S354" s="53">
        <v>0.83</v>
      </c>
      <c r="T354" s="53">
        <v>0.83</v>
      </c>
      <c r="U354" s="53">
        <v>0.83</v>
      </c>
      <c r="V354" s="53">
        <v>0.83</v>
      </c>
      <c r="W354" s="53">
        <v>0.83</v>
      </c>
      <c r="X354" s="53">
        <v>0.83</v>
      </c>
      <c r="Y354" s="53">
        <v>0.83</v>
      </c>
      <c r="Z354" s="53">
        <v>0.83</v>
      </c>
      <c r="AA354" s="53">
        <v>0.83</v>
      </c>
      <c r="AB354" s="53">
        <v>0.83</v>
      </c>
      <c r="AC354" s="5">
        <f t="shared" si="73"/>
        <v>0.82999999999999963</v>
      </c>
      <c r="AD354" s="98"/>
    </row>
    <row r="355" spans="1:30">
      <c r="A355" s="5" t="s">
        <v>6</v>
      </c>
      <c r="B355" s="5" t="s">
        <v>15</v>
      </c>
      <c r="C355" s="5" t="str">
        <f t="shared" si="70"/>
        <v>g12</v>
      </c>
      <c r="D355" s="69">
        <f>VLOOKUP(C355,days!A$2:F$13,5,0)</f>
        <v>6</v>
      </c>
      <c r="E355" s="53">
        <v>0.9</v>
      </c>
      <c r="F355" s="53">
        <v>0.9</v>
      </c>
      <c r="G355" s="53">
        <v>0.9</v>
      </c>
      <c r="H355" s="53">
        <v>0.9</v>
      </c>
      <c r="I355" s="53">
        <v>0.9</v>
      </c>
      <c r="J355" s="53">
        <v>0.9</v>
      </c>
      <c r="K355" s="53">
        <v>0.9</v>
      </c>
      <c r="L355" s="53">
        <v>0.9</v>
      </c>
      <c r="M355" s="53">
        <v>0.9</v>
      </c>
      <c r="N355" s="53">
        <v>0.9</v>
      </c>
      <c r="O355" s="53">
        <v>0.9</v>
      </c>
      <c r="P355" s="53">
        <v>0.9</v>
      </c>
      <c r="Q355" s="53">
        <v>0.9</v>
      </c>
      <c r="R355" s="53">
        <v>0.9</v>
      </c>
      <c r="S355" s="53">
        <v>0.9</v>
      </c>
      <c r="T355" s="53">
        <v>0.9</v>
      </c>
      <c r="U355" s="53">
        <v>0.9</v>
      </c>
      <c r="V355" s="53">
        <v>0.9</v>
      </c>
      <c r="W355" s="53">
        <v>0.9</v>
      </c>
      <c r="X355" s="53">
        <v>0.9</v>
      </c>
      <c r="Y355" s="53">
        <v>0.9</v>
      </c>
      <c r="Z355" s="53">
        <v>0.9</v>
      </c>
      <c r="AA355" s="53">
        <v>0.9</v>
      </c>
      <c r="AB355" s="53">
        <v>0.9</v>
      </c>
      <c r="AC355" s="5">
        <f t="shared" si="73"/>
        <v>0.8999999999999998</v>
      </c>
      <c r="AD355" s="98"/>
    </row>
    <row r="356" spans="1:30">
      <c r="A356" s="5" t="s">
        <v>6</v>
      </c>
      <c r="B356" s="5" t="s">
        <v>16</v>
      </c>
      <c r="C356" s="5" t="str">
        <f t="shared" si="70"/>
        <v>g12</v>
      </c>
      <c r="D356" s="69">
        <f>VLOOKUP(C356,days!A$2:F$13,5,0)</f>
        <v>6</v>
      </c>
      <c r="E356" s="43">
        <f>VLOOKUP($A356,hydro_!$A$2:$B$16,2,0)*VLOOKUP($D356,hydro_!F$2:H$13,2,0)</f>
        <v>0.45</v>
      </c>
      <c r="F356" s="43">
        <f t="shared" ref="F356:AB356" si="80">E356</f>
        <v>0.45</v>
      </c>
      <c r="G356" s="43">
        <f t="shared" si="80"/>
        <v>0.45</v>
      </c>
      <c r="H356" s="43">
        <f t="shared" si="80"/>
        <v>0.45</v>
      </c>
      <c r="I356" s="43">
        <f t="shared" si="80"/>
        <v>0.45</v>
      </c>
      <c r="J356" s="43">
        <f t="shared" si="80"/>
        <v>0.45</v>
      </c>
      <c r="K356" s="43">
        <f t="shared" si="80"/>
        <v>0.45</v>
      </c>
      <c r="L356" s="43">
        <f t="shared" si="80"/>
        <v>0.45</v>
      </c>
      <c r="M356" s="43">
        <f t="shared" si="80"/>
        <v>0.45</v>
      </c>
      <c r="N356" s="43">
        <f t="shared" si="80"/>
        <v>0.45</v>
      </c>
      <c r="O356" s="43">
        <f t="shared" si="80"/>
        <v>0.45</v>
      </c>
      <c r="P356" s="43">
        <f t="shared" si="80"/>
        <v>0.45</v>
      </c>
      <c r="Q356" s="43">
        <f t="shared" si="80"/>
        <v>0.45</v>
      </c>
      <c r="R356" s="43">
        <f t="shared" si="80"/>
        <v>0.45</v>
      </c>
      <c r="S356" s="43">
        <f t="shared" si="80"/>
        <v>0.45</v>
      </c>
      <c r="T356" s="43">
        <f t="shared" si="80"/>
        <v>0.45</v>
      </c>
      <c r="U356" s="43">
        <f t="shared" si="80"/>
        <v>0.45</v>
      </c>
      <c r="V356" s="43">
        <f t="shared" si="80"/>
        <v>0.45</v>
      </c>
      <c r="W356" s="43">
        <f t="shared" si="80"/>
        <v>0.45</v>
      </c>
      <c r="X356" s="43">
        <f t="shared" si="80"/>
        <v>0.45</v>
      </c>
      <c r="Y356" s="43">
        <f t="shared" si="80"/>
        <v>0.45</v>
      </c>
      <c r="Z356" s="43">
        <f t="shared" si="80"/>
        <v>0.45</v>
      </c>
      <c r="AA356" s="43">
        <f t="shared" si="80"/>
        <v>0.45</v>
      </c>
      <c r="AB356" s="43">
        <f t="shared" si="80"/>
        <v>0.45</v>
      </c>
      <c r="AC356" s="5">
        <f t="shared" si="73"/>
        <v>0.4499999999999999</v>
      </c>
      <c r="AD356" s="98"/>
    </row>
    <row r="357" spans="1:30">
      <c r="A357" s="5" t="s">
        <v>6</v>
      </c>
      <c r="B357" s="5" t="s">
        <v>17</v>
      </c>
      <c r="C357" s="5" t="str">
        <f t="shared" si="70"/>
        <v>g12</v>
      </c>
      <c r="D357" s="69">
        <f>VLOOKUP(C357,days!A$2:F$13,5,0)</f>
        <v>6</v>
      </c>
      <c r="E357" s="43">
        <f>VLOOKUP($A356,hydro_!$A$2:$C$16,3,0)*VLOOKUP($D356,hydro_!F$2:H$13,3,0)</f>
        <v>0.35</v>
      </c>
      <c r="F357" s="43">
        <f t="shared" ref="F357:AB357" si="81">E357</f>
        <v>0.35</v>
      </c>
      <c r="G357" s="43">
        <f t="shared" si="81"/>
        <v>0.35</v>
      </c>
      <c r="H357" s="43">
        <f t="shared" si="81"/>
        <v>0.35</v>
      </c>
      <c r="I357" s="43">
        <f t="shared" si="81"/>
        <v>0.35</v>
      </c>
      <c r="J357" s="43">
        <f t="shared" si="81"/>
        <v>0.35</v>
      </c>
      <c r="K357" s="43">
        <f t="shared" si="81"/>
        <v>0.35</v>
      </c>
      <c r="L357" s="43">
        <f t="shared" si="81"/>
        <v>0.35</v>
      </c>
      <c r="M357" s="43">
        <f t="shared" si="81"/>
        <v>0.35</v>
      </c>
      <c r="N357" s="43">
        <f t="shared" si="81"/>
        <v>0.35</v>
      </c>
      <c r="O357" s="43">
        <f t="shared" si="81"/>
        <v>0.35</v>
      </c>
      <c r="P357" s="43">
        <f t="shared" si="81"/>
        <v>0.35</v>
      </c>
      <c r="Q357" s="43">
        <f t="shared" si="81"/>
        <v>0.35</v>
      </c>
      <c r="R357" s="43">
        <f t="shared" si="81"/>
        <v>0.35</v>
      </c>
      <c r="S357" s="43">
        <f t="shared" si="81"/>
        <v>0.35</v>
      </c>
      <c r="T357" s="43">
        <f t="shared" si="81"/>
        <v>0.35</v>
      </c>
      <c r="U357" s="43">
        <f t="shared" si="81"/>
        <v>0.35</v>
      </c>
      <c r="V357" s="43">
        <f t="shared" si="81"/>
        <v>0.35</v>
      </c>
      <c r="W357" s="43">
        <f t="shared" si="81"/>
        <v>0.35</v>
      </c>
      <c r="X357" s="43">
        <f t="shared" si="81"/>
        <v>0.35</v>
      </c>
      <c r="Y357" s="43">
        <f t="shared" si="81"/>
        <v>0.35</v>
      </c>
      <c r="Z357" s="43">
        <f t="shared" si="81"/>
        <v>0.35</v>
      </c>
      <c r="AA357" s="43">
        <f t="shared" si="81"/>
        <v>0.35</v>
      </c>
      <c r="AB357" s="43">
        <f t="shared" si="81"/>
        <v>0.35</v>
      </c>
      <c r="AC357" s="5">
        <f t="shared" si="73"/>
        <v>0.34999999999999987</v>
      </c>
      <c r="AD357" s="98"/>
    </row>
    <row r="358" spans="1:30">
      <c r="A358" s="5" t="s">
        <v>6</v>
      </c>
      <c r="B358" s="5" t="s">
        <v>18</v>
      </c>
      <c r="C358" s="5" t="str">
        <f t="shared" si="70"/>
        <v>g12</v>
      </c>
      <c r="D358" s="69">
        <f>VLOOKUP(C358,days!A$2:F$13,5,0)</f>
        <v>6</v>
      </c>
      <c r="E358" s="67">
        <f>VLOOKUP($A358,wind_!$A$2:$B$16,2,0)*VLOOKUP($D358,wind_!$E$2:$AC$13,MID(E$1,2,LEN(E$1)-1)+2,0)</f>
        <v>0.23513958687173986</v>
      </c>
      <c r="F358" s="67">
        <f>VLOOKUP($A358,wind_!$A$2:$B$16,2,0)*VLOOKUP($D358,wind_!$E$2:$AC$13,MID(F$1,2,LEN(F$1)-1)+2,0)</f>
        <v>0.2235432550992652</v>
      </c>
      <c r="G358" s="67">
        <f>VLOOKUP($A358,wind_!$A$2:$B$16,2,0)*VLOOKUP($D358,wind_!$E$2:$AC$13,MID(G$1,2,LEN(G$1)-1)+2,0)</f>
        <v>0.21614621912073592</v>
      </c>
      <c r="H358" s="67">
        <f>VLOOKUP($A358,wind_!$A$2:$B$16,2,0)*VLOOKUP($D358,wind_!$E$2:$AC$13,MID(H$1,2,LEN(H$1)-1)+2,0)</f>
        <v>0.21404100371193843</v>
      </c>
      <c r="I358" s="67">
        <f>VLOOKUP($A358,wind_!$A$2:$B$16,2,0)*VLOOKUP($D358,wind_!$E$2:$AC$13,MID(I$1,2,LEN(I$1)-1)+2,0)</f>
        <v>0.21366186609864685</v>
      </c>
      <c r="J358" s="67">
        <f>VLOOKUP($A358,wind_!$A$2:$B$16,2,0)*VLOOKUP($D358,wind_!$E$2:$AC$13,MID(J$1,2,LEN(J$1)-1)+2,0)</f>
        <v>0.21453454872223934</v>
      </c>
      <c r="K358" s="67">
        <f>VLOOKUP($A358,wind_!$A$2:$B$16,2,0)*VLOOKUP($D358,wind_!$E$2:$AC$13,MID(K$1,2,LEN(K$1)-1)+2,0)</f>
        <v>0.21268193430753407</v>
      </c>
      <c r="L358" s="67">
        <f>VLOOKUP($A358,wind_!$A$2:$B$16,2,0)*VLOOKUP($D358,wind_!$E$2:$AC$13,MID(L$1,2,LEN(L$1)-1)+2,0)</f>
        <v>0.19718454144819991</v>
      </c>
      <c r="M358" s="67">
        <f>VLOOKUP($A358,wind_!$A$2:$B$16,2,0)*VLOOKUP($D358,wind_!$E$2:$AC$13,MID(M$1,2,LEN(M$1)-1)+2,0)</f>
        <v>0.18730302817276398</v>
      </c>
      <c r="N358" s="67">
        <f>VLOOKUP($A358,wind_!$A$2:$B$16,2,0)*VLOOKUP($D358,wind_!$E$2:$AC$13,MID(N$1,2,LEN(N$1)-1)+2,0)</f>
        <v>0.18277313650925056</v>
      </c>
      <c r="O358" s="67">
        <f>VLOOKUP($A358,wind_!$A$2:$B$16,2,0)*VLOOKUP($D358,wind_!$E$2:$AC$13,MID(O$1,2,LEN(O$1)-1)+2,0)</f>
        <v>0.18808640691248626</v>
      </c>
      <c r="P358" s="67">
        <f>VLOOKUP($A358,wind_!$A$2:$B$16,2,0)*VLOOKUP($D358,wind_!$E$2:$AC$13,MID(P$1,2,LEN(P$1)-1)+2,0)</f>
        <v>0.196328511650155</v>
      </c>
      <c r="Q358" s="67">
        <f>VLOOKUP($A358,wind_!$A$2:$B$16,2,0)*VLOOKUP($D358,wind_!$E$2:$AC$13,MID(Q$1,2,LEN(Q$1)-1)+2,0)</f>
        <v>0.20733391666531961</v>
      </c>
      <c r="R358" s="67">
        <f>VLOOKUP($A358,wind_!$A$2:$B$16,2,0)*VLOOKUP($D358,wind_!$E$2:$AC$13,MID(R$1,2,LEN(R$1)-1)+2,0)</f>
        <v>0.22128137885550128</v>
      </c>
      <c r="S358" s="67">
        <f>VLOOKUP($A358,wind_!$A$2:$B$16,2,0)*VLOOKUP($D358,wind_!$E$2:$AC$13,MID(S$1,2,LEN(S$1)-1)+2,0)</f>
        <v>0.24118513420973345</v>
      </c>
      <c r="T358" s="67">
        <f>VLOOKUP($A358,wind_!$A$2:$B$16,2,0)*VLOOKUP($D358,wind_!$E$2:$AC$13,MID(T$1,2,LEN(T$1)-1)+2,0)</f>
        <v>0.26103796174374572</v>
      </c>
      <c r="U358" s="67">
        <f>VLOOKUP($A358,wind_!$A$2:$B$16,2,0)*VLOOKUP($D358,wind_!$E$2:$AC$13,MID(U$1,2,LEN(U$1)-1)+2,0)</f>
        <v>0.27690929752899901</v>
      </c>
      <c r="V358" s="67">
        <f>VLOOKUP($A358,wind_!$A$2:$B$16,2,0)*VLOOKUP($D358,wind_!$E$2:$AC$13,MID(V$1,2,LEN(V$1)-1)+2,0)</f>
        <v>0.28788447890854257</v>
      </c>
      <c r="W358" s="67">
        <f>VLOOKUP($A358,wind_!$A$2:$B$16,2,0)*VLOOKUP($D358,wind_!$E$2:$AC$13,MID(W$1,2,LEN(W$1)-1)+2,0)</f>
        <v>0.28986708478237438</v>
      </c>
      <c r="X358" s="67">
        <f>VLOOKUP($A358,wind_!$A$2:$B$16,2,0)*VLOOKUP($D358,wind_!$E$2:$AC$13,MID(X$1,2,LEN(X$1)-1)+2,0)</f>
        <v>0.28111199845294443</v>
      </c>
      <c r="Y358" s="67">
        <f>VLOOKUP($A358,wind_!$A$2:$B$16,2,0)*VLOOKUP($D358,wind_!$E$2:$AC$13,MID(Y$1,2,LEN(Y$1)-1)+2,0)</f>
        <v>0.28134585880455448</v>
      </c>
      <c r="Z358" s="67">
        <f>VLOOKUP($A358,wind_!$A$2:$B$16,2,0)*VLOOKUP($D358,wind_!$E$2:$AC$13,MID(Z$1,2,LEN(Z$1)-1)+2,0)</f>
        <v>0.27654400413037916</v>
      </c>
      <c r="AA358" s="67">
        <f>VLOOKUP($A358,wind_!$A$2:$B$16,2,0)*VLOOKUP($D358,wind_!$E$2:$AC$13,MID(AA$1,2,LEN(AA$1)-1)+2,0)</f>
        <v>0.26273978109487162</v>
      </c>
      <c r="AB358" s="67">
        <f>VLOOKUP($A358,wind_!$A$2:$B$16,2,0)*VLOOKUP($D358,wind_!$E$2:$AC$13,MID(AB$1,2,LEN(AB$1)-1)+2,0)</f>
        <v>0.24568519991704191</v>
      </c>
      <c r="AC358" s="5">
        <f t="shared" si="73"/>
        <v>0.23393125557162342</v>
      </c>
      <c r="AD358" s="98"/>
    </row>
    <row r="359" spans="1:30">
      <c r="A359" s="5" t="s">
        <v>6</v>
      </c>
      <c r="B359" s="5" t="s">
        <v>19</v>
      </c>
      <c r="C359" s="5" t="str">
        <f t="shared" si="70"/>
        <v>g12</v>
      </c>
      <c r="D359" s="69">
        <f>VLOOKUP(C359,days!A$2:F$13,5,0)</f>
        <v>6</v>
      </c>
      <c r="E359" s="68">
        <f>VLOOKUP($A359,solar_!$A$2:$B$16,2,0)*VLOOKUP($D359,solar_!$E$2:$AC$13,MID(E$1,2,LEN(E$1)-1)+2,0)</f>
        <v>0</v>
      </c>
      <c r="F359" s="68">
        <f>VLOOKUP($A359,solar_!$A$2:$B$16,2,0)*VLOOKUP($D359,solar_!$E$2:$AC$13,MID(F$1,2,LEN(F$1)-1)+2,0)</f>
        <v>0</v>
      </c>
      <c r="G359" s="68">
        <f>VLOOKUP($A359,solar_!$A$2:$B$16,2,0)*VLOOKUP($D359,solar_!$E$2:$AC$13,MID(G$1,2,LEN(G$1)-1)+2,0)</f>
        <v>0</v>
      </c>
      <c r="H359" s="68">
        <f>VLOOKUP($A359,solar_!$A$2:$B$16,2,0)*VLOOKUP($D359,solar_!$E$2:$AC$13,MID(H$1,2,LEN(H$1)-1)+2,0)</f>
        <v>0</v>
      </c>
      <c r="I359" s="68">
        <f>VLOOKUP($A359,solar_!$A$2:$B$16,2,0)*VLOOKUP($D359,solar_!$E$2:$AC$13,MID(I$1,2,LEN(I$1)-1)+2,0)</f>
        <v>0</v>
      </c>
      <c r="J359" s="68">
        <f>VLOOKUP($A359,solar_!$A$2:$B$16,2,0)*VLOOKUP($D359,solar_!$E$2:$AC$13,MID(J$1,2,LEN(J$1)-1)+2,0)</f>
        <v>1.0531673075703489E-2</v>
      </c>
      <c r="K359" s="68">
        <f>VLOOKUP($A359,solar_!$A$2:$B$16,2,0)*VLOOKUP($D359,solar_!$E$2:$AC$13,MID(K$1,2,LEN(K$1)-1)+2,0)</f>
        <v>0.11012650770561716</v>
      </c>
      <c r="L359" s="68">
        <f>VLOOKUP($A359,solar_!$A$2:$B$16,2,0)*VLOOKUP($D359,solar_!$E$2:$AC$13,MID(L$1,2,LEN(L$1)-1)+2,0)</f>
        <v>0.30956337198741174</v>
      </c>
      <c r="M359" s="68">
        <f>VLOOKUP($A359,solar_!$A$2:$B$16,2,0)*VLOOKUP($D359,solar_!$E$2:$AC$13,MID(M$1,2,LEN(M$1)-1)+2,0)</f>
        <v>0.42566598816196954</v>
      </c>
      <c r="N359" s="68">
        <f>VLOOKUP($A359,solar_!$A$2:$B$16,2,0)*VLOOKUP($D359,solar_!$E$2:$AC$13,MID(N$1,2,LEN(N$1)-1)+2,0)</f>
        <v>0.48660293733455351</v>
      </c>
      <c r="O359" s="68">
        <f>VLOOKUP($A359,solar_!$A$2:$B$16,2,0)*VLOOKUP($D359,solar_!$E$2:$AC$13,MID(O$1,2,LEN(O$1)-1)+2,0)</f>
        <v>0.52419485218563899</v>
      </c>
      <c r="P359" s="68">
        <f>VLOOKUP($A359,solar_!$A$2:$B$16,2,0)*VLOOKUP($D359,solar_!$E$2:$AC$13,MID(P$1,2,LEN(P$1)-1)+2,0)</f>
        <v>0.5261765168314787</v>
      </c>
      <c r="Q359" s="68">
        <f>VLOOKUP($A359,solar_!$A$2:$B$16,2,0)*VLOOKUP($D359,solar_!$E$2:$AC$13,MID(Q$1,2,LEN(Q$1)-1)+2,0)</f>
        <v>0.52839756476586552</v>
      </c>
      <c r="R359" s="68">
        <f>VLOOKUP($A359,solar_!$A$2:$B$16,2,0)*VLOOKUP($D359,solar_!$E$2:$AC$13,MID(R$1,2,LEN(R$1)-1)+2,0)</f>
        <v>0.5161785572713351</v>
      </c>
      <c r="S359" s="68">
        <f>VLOOKUP($A359,solar_!$A$2:$B$16,2,0)*VLOOKUP($D359,solar_!$E$2:$AC$13,MID(S$1,2,LEN(S$1)-1)+2,0)</f>
        <v>0.48923456468143106</v>
      </c>
      <c r="T359" s="68">
        <f>VLOOKUP($A359,solar_!$A$2:$B$16,2,0)*VLOOKUP($D359,solar_!$E$2:$AC$13,MID(T$1,2,LEN(T$1)-1)+2,0)</f>
        <v>0.46855544989250342</v>
      </c>
      <c r="U359" s="68">
        <f>VLOOKUP($A359,solar_!$A$2:$B$16,2,0)*VLOOKUP($D359,solar_!$E$2:$AC$13,MID(U$1,2,LEN(U$1)-1)+2,0)</f>
        <v>0.42223306232931496</v>
      </c>
      <c r="V359" s="68">
        <f>VLOOKUP($A359,solar_!$A$2:$B$16,2,0)*VLOOKUP($D359,solar_!$E$2:$AC$13,MID(V$1,2,LEN(V$1)-1)+2,0)</f>
        <v>0.34525994846706654</v>
      </c>
      <c r="W359" s="68">
        <f>VLOOKUP($A359,solar_!$A$2:$B$16,2,0)*VLOOKUP($D359,solar_!$E$2:$AC$13,MID(W$1,2,LEN(W$1)-1)+2,0)</f>
        <v>0.17597174110923847</v>
      </c>
      <c r="X359" s="68">
        <f>VLOOKUP($A359,solar_!$A$2:$B$16,2,0)*VLOOKUP($D359,solar_!$E$2:$AC$13,MID(X$1,2,LEN(X$1)-1)+2,0)</f>
        <v>3.1770452223418205E-2</v>
      </c>
      <c r="Y359" s="68">
        <f>VLOOKUP($A359,solar_!$A$2:$B$16,2,0)*VLOOKUP($D359,solar_!$E$2:$AC$13,MID(Y$1,2,LEN(Y$1)-1)+2,0)</f>
        <v>1.7738316392674466E-2</v>
      </c>
      <c r="Z359" s="68">
        <f>VLOOKUP($A359,solar_!$A$2:$B$16,2,0)*VLOOKUP($D359,solar_!$E$2:$AC$13,MID(Z$1,2,LEN(Z$1)-1)+2,0)</f>
        <v>0</v>
      </c>
      <c r="AA359" s="68">
        <f>VLOOKUP($A359,solar_!$A$2:$B$16,2,0)*VLOOKUP($D359,solar_!$E$2:$AC$13,MID(AA$1,2,LEN(AA$1)-1)+2,0)</f>
        <v>0</v>
      </c>
      <c r="AB359" s="68">
        <f>VLOOKUP($A359,solar_!$A$2:$B$16,2,0)*VLOOKUP($D359,solar_!$E$2:$AC$13,MID(AB$1,2,LEN(AB$1)-1)+2,0)</f>
        <v>0</v>
      </c>
      <c r="AC359" s="5">
        <f t="shared" si="73"/>
        <v>0.22450839601730088</v>
      </c>
      <c r="AD359" s="98"/>
    </row>
    <row r="360" spans="1:30">
      <c r="A360" s="5" t="s">
        <v>6</v>
      </c>
      <c r="B360" s="5" t="s">
        <v>20</v>
      </c>
      <c r="C360" s="5" t="str">
        <f t="shared" si="70"/>
        <v>g12</v>
      </c>
      <c r="D360" s="69">
        <f>VLOOKUP(C360,days!A$2:F$13,5,0)</f>
        <v>6</v>
      </c>
      <c r="E360" s="9">
        <v>0</v>
      </c>
      <c r="F360" s="9">
        <v>0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  <c r="V360" s="9">
        <v>0</v>
      </c>
      <c r="W360" s="9">
        <v>0</v>
      </c>
      <c r="X360" s="9">
        <v>0</v>
      </c>
      <c r="Y360" s="9">
        <v>0</v>
      </c>
      <c r="Z360" s="9">
        <v>0</v>
      </c>
      <c r="AA360" s="9">
        <v>0</v>
      </c>
      <c r="AB360" s="9">
        <v>0</v>
      </c>
      <c r="AC360" s="5">
        <f t="shared" si="73"/>
        <v>0</v>
      </c>
      <c r="AD360" s="98"/>
    </row>
    <row r="361" spans="1:30">
      <c r="A361" s="5" t="s">
        <v>6</v>
      </c>
      <c r="B361" s="5" t="s">
        <v>21</v>
      </c>
      <c r="C361" s="5" t="str">
        <f t="shared" si="70"/>
        <v>g12</v>
      </c>
      <c r="D361" s="69">
        <f>VLOOKUP(C361,days!A$2:F$13,5,0)</f>
        <v>6</v>
      </c>
      <c r="E361" s="9">
        <v>0</v>
      </c>
      <c r="F361" s="9">
        <v>0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  <c r="V361" s="9">
        <v>0</v>
      </c>
      <c r="W361" s="9">
        <v>0</v>
      </c>
      <c r="X361" s="9">
        <v>0</v>
      </c>
      <c r="Y361" s="9">
        <v>0</v>
      </c>
      <c r="Z361" s="9">
        <v>0</v>
      </c>
      <c r="AA361" s="9">
        <v>0</v>
      </c>
      <c r="AB361" s="9">
        <v>0</v>
      </c>
      <c r="AC361" s="5">
        <f t="shared" si="73"/>
        <v>0</v>
      </c>
      <c r="AD361" s="98"/>
    </row>
    <row r="362" spans="1:30">
      <c r="A362" s="5" t="s">
        <v>7</v>
      </c>
      <c r="B362" s="5" t="s">
        <v>12</v>
      </c>
      <c r="C362" s="5" t="str">
        <f t="shared" si="70"/>
        <v>g1</v>
      </c>
      <c r="D362" s="69">
        <f>VLOOKUP(C362,days!A$2:F$13,5,0)</f>
        <v>1</v>
      </c>
      <c r="E362" s="53">
        <v>0.8</v>
      </c>
      <c r="F362" s="53">
        <v>0.8</v>
      </c>
      <c r="G362" s="53">
        <v>0.8</v>
      </c>
      <c r="H362" s="53">
        <v>0.8</v>
      </c>
      <c r="I362" s="53">
        <v>0.8</v>
      </c>
      <c r="J362" s="53">
        <v>0.8</v>
      </c>
      <c r="K362" s="53">
        <v>0.8</v>
      </c>
      <c r="L362" s="53">
        <v>0.8</v>
      </c>
      <c r="M362" s="53">
        <v>0.8</v>
      </c>
      <c r="N362" s="53">
        <v>0.8</v>
      </c>
      <c r="O362" s="53">
        <v>0.8</v>
      </c>
      <c r="P362" s="53">
        <v>0.8</v>
      </c>
      <c r="Q362" s="53">
        <v>0.8</v>
      </c>
      <c r="R362" s="53">
        <v>0.8</v>
      </c>
      <c r="S362" s="53">
        <v>0.8</v>
      </c>
      <c r="T362" s="53">
        <v>0.8</v>
      </c>
      <c r="U362" s="53">
        <v>0.8</v>
      </c>
      <c r="V362" s="53">
        <v>0.8</v>
      </c>
      <c r="W362" s="53">
        <v>0.8</v>
      </c>
      <c r="X362" s="53">
        <v>0.8</v>
      </c>
      <c r="Y362" s="53">
        <v>0.8</v>
      </c>
      <c r="Z362" s="53">
        <v>0.8</v>
      </c>
      <c r="AA362" s="53">
        <v>0.8</v>
      </c>
      <c r="AB362" s="53">
        <v>0.8</v>
      </c>
      <c r="AC362" s="5">
        <f t="shared" si="73"/>
        <v>0.80000000000000027</v>
      </c>
      <c r="AD362" s="98"/>
    </row>
    <row r="363" spans="1:30">
      <c r="A363" s="5" t="s">
        <v>7</v>
      </c>
      <c r="B363" s="5" t="s">
        <v>13</v>
      </c>
      <c r="C363" s="5" t="str">
        <f t="shared" si="70"/>
        <v>g1</v>
      </c>
      <c r="D363" s="69">
        <f>VLOOKUP(C363,days!A$2:F$13,5,0)</f>
        <v>1</v>
      </c>
      <c r="E363" s="53">
        <v>0.85</v>
      </c>
      <c r="F363" s="53">
        <v>0.85</v>
      </c>
      <c r="G363" s="53">
        <v>0.85</v>
      </c>
      <c r="H363" s="53">
        <v>0.85</v>
      </c>
      <c r="I363" s="53">
        <v>0.85</v>
      </c>
      <c r="J363" s="53">
        <v>0.85</v>
      </c>
      <c r="K363" s="53">
        <v>0.85</v>
      </c>
      <c r="L363" s="53">
        <v>0.85</v>
      </c>
      <c r="M363" s="53">
        <v>0.85</v>
      </c>
      <c r="N363" s="53">
        <v>0.85</v>
      </c>
      <c r="O363" s="53">
        <v>0.85</v>
      </c>
      <c r="P363" s="53">
        <v>0.85</v>
      </c>
      <c r="Q363" s="53">
        <v>0.85</v>
      </c>
      <c r="R363" s="53">
        <v>0.85</v>
      </c>
      <c r="S363" s="53">
        <v>0.85</v>
      </c>
      <c r="T363" s="53">
        <v>0.85</v>
      </c>
      <c r="U363" s="53">
        <v>0.85</v>
      </c>
      <c r="V363" s="53">
        <v>0.85</v>
      </c>
      <c r="W363" s="53">
        <v>0.85</v>
      </c>
      <c r="X363" s="53">
        <v>0.85</v>
      </c>
      <c r="Y363" s="53">
        <v>0.85</v>
      </c>
      <c r="Z363" s="53">
        <v>0.85</v>
      </c>
      <c r="AA363" s="53">
        <v>0.85</v>
      </c>
      <c r="AB363" s="53">
        <v>0.85</v>
      </c>
      <c r="AC363" s="5">
        <f t="shared" si="73"/>
        <v>0.85000000000000009</v>
      </c>
      <c r="AD363" s="98"/>
    </row>
    <row r="364" spans="1:30">
      <c r="A364" s="5" t="s">
        <v>7</v>
      </c>
      <c r="B364" s="5" t="s">
        <v>14</v>
      </c>
      <c r="C364" s="5" t="str">
        <f t="shared" si="70"/>
        <v>g1</v>
      </c>
      <c r="D364" s="69">
        <f>VLOOKUP(C364,days!A$2:F$13,5,0)</f>
        <v>1</v>
      </c>
      <c r="E364" s="53">
        <v>0.83</v>
      </c>
      <c r="F364" s="53">
        <v>0.83</v>
      </c>
      <c r="G364" s="53">
        <v>0.83</v>
      </c>
      <c r="H364" s="53">
        <v>0.83</v>
      </c>
      <c r="I364" s="53">
        <v>0.83</v>
      </c>
      <c r="J364" s="53">
        <v>0.83</v>
      </c>
      <c r="K364" s="53">
        <v>0.83</v>
      </c>
      <c r="L364" s="53">
        <v>0.83</v>
      </c>
      <c r="M364" s="53">
        <v>0.83</v>
      </c>
      <c r="N364" s="53">
        <v>0.83</v>
      </c>
      <c r="O364" s="53">
        <v>0.83</v>
      </c>
      <c r="P364" s="53">
        <v>0.83</v>
      </c>
      <c r="Q364" s="53">
        <v>0.83</v>
      </c>
      <c r="R364" s="53">
        <v>0.83</v>
      </c>
      <c r="S364" s="53">
        <v>0.83</v>
      </c>
      <c r="T364" s="53">
        <v>0.83</v>
      </c>
      <c r="U364" s="53">
        <v>0.83</v>
      </c>
      <c r="V364" s="53">
        <v>0.83</v>
      </c>
      <c r="W364" s="53">
        <v>0.83</v>
      </c>
      <c r="X364" s="53">
        <v>0.83</v>
      </c>
      <c r="Y364" s="53">
        <v>0.83</v>
      </c>
      <c r="Z364" s="53">
        <v>0.83</v>
      </c>
      <c r="AA364" s="53">
        <v>0.83</v>
      </c>
      <c r="AB364" s="53">
        <v>0.83</v>
      </c>
      <c r="AC364" s="5">
        <f t="shared" si="73"/>
        <v>0.82999999999999963</v>
      </c>
      <c r="AD364" s="98"/>
    </row>
    <row r="365" spans="1:30">
      <c r="A365" s="5" t="s">
        <v>7</v>
      </c>
      <c r="B365" s="5" t="s">
        <v>15</v>
      </c>
      <c r="C365" s="5" t="str">
        <f t="shared" si="70"/>
        <v>g1</v>
      </c>
      <c r="D365" s="69">
        <f>VLOOKUP(C365,days!A$2:F$13,5,0)</f>
        <v>1</v>
      </c>
      <c r="E365" s="53">
        <v>0.9</v>
      </c>
      <c r="F365" s="53">
        <v>0.9</v>
      </c>
      <c r="G365" s="53">
        <v>0.9</v>
      </c>
      <c r="H365" s="53">
        <v>0.9</v>
      </c>
      <c r="I365" s="53">
        <v>0.9</v>
      </c>
      <c r="J365" s="53">
        <v>0.9</v>
      </c>
      <c r="K365" s="53">
        <v>0.9</v>
      </c>
      <c r="L365" s="53">
        <v>0.9</v>
      </c>
      <c r="M365" s="53">
        <v>0.9</v>
      </c>
      <c r="N365" s="53">
        <v>0.9</v>
      </c>
      <c r="O365" s="53">
        <v>0.9</v>
      </c>
      <c r="P365" s="53">
        <v>0.9</v>
      </c>
      <c r="Q365" s="53">
        <v>0.9</v>
      </c>
      <c r="R365" s="53">
        <v>0.9</v>
      </c>
      <c r="S365" s="53">
        <v>0.9</v>
      </c>
      <c r="T365" s="53">
        <v>0.9</v>
      </c>
      <c r="U365" s="53">
        <v>0.9</v>
      </c>
      <c r="V365" s="53">
        <v>0.9</v>
      </c>
      <c r="W365" s="53">
        <v>0.9</v>
      </c>
      <c r="X365" s="53">
        <v>0.9</v>
      </c>
      <c r="Y365" s="53">
        <v>0.9</v>
      </c>
      <c r="Z365" s="53">
        <v>0.9</v>
      </c>
      <c r="AA365" s="53">
        <v>0.9</v>
      </c>
      <c r="AB365" s="53">
        <v>0.9</v>
      </c>
      <c r="AC365" s="5">
        <f t="shared" si="73"/>
        <v>0.8999999999999998</v>
      </c>
      <c r="AD365" s="98"/>
    </row>
    <row r="366" spans="1:30">
      <c r="A366" s="5" t="s">
        <v>7</v>
      </c>
      <c r="B366" s="5" t="s">
        <v>16</v>
      </c>
      <c r="C366" s="5" t="str">
        <f t="shared" si="70"/>
        <v>g1</v>
      </c>
      <c r="D366" s="69">
        <f>VLOOKUP(C366,days!A$2:F$13,5,0)</f>
        <v>1</v>
      </c>
      <c r="E366" s="43">
        <f>VLOOKUP($A366,hydro_!$A$2:$B$16,2,0)*VLOOKUP($D366,hydro_!F$2:H$13,2,0)</f>
        <v>0.3</v>
      </c>
      <c r="F366" s="43">
        <f t="shared" ref="F366:AB366" si="82">E366</f>
        <v>0.3</v>
      </c>
      <c r="G366" s="43">
        <f t="shared" si="82"/>
        <v>0.3</v>
      </c>
      <c r="H366" s="43">
        <f t="shared" si="82"/>
        <v>0.3</v>
      </c>
      <c r="I366" s="43">
        <f t="shared" si="82"/>
        <v>0.3</v>
      </c>
      <c r="J366" s="43">
        <f t="shared" si="82"/>
        <v>0.3</v>
      </c>
      <c r="K366" s="43">
        <f t="shared" si="82"/>
        <v>0.3</v>
      </c>
      <c r="L366" s="43">
        <f t="shared" si="82"/>
        <v>0.3</v>
      </c>
      <c r="M366" s="43">
        <f t="shared" si="82"/>
        <v>0.3</v>
      </c>
      <c r="N366" s="43">
        <f t="shared" si="82"/>
        <v>0.3</v>
      </c>
      <c r="O366" s="43">
        <f t="shared" si="82"/>
        <v>0.3</v>
      </c>
      <c r="P366" s="43">
        <f t="shared" si="82"/>
        <v>0.3</v>
      </c>
      <c r="Q366" s="43">
        <f t="shared" si="82"/>
        <v>0.3</v>
      </c>
      <c r="R366" s="43">
        <f t="shared" si="82"/>
        <v>0.3</v>
      </c>
      <c r="S366" s="43">
        <f t="shared" si="82"/>
        <v>0.3</v>
      </c>
      <c r="T366" s="43">
        <f t="shared" si="82"/>
        <v>0.3</v>
      </c>
      <c r="U366" s="43">
        <f t="shared" si="82"/>
        <v>0.3</v>
      </c>
      <c r="V366" s="43">
        <f t="shared" si="82"/>
        <v>0.3</v>
      </c>
      <c r="W366" s="43">
        <f t="shared" si="82"/>
        <v>0.3</v>
      </c>
      <c r="X366" s="43">
        <f t="shared" si="82"/>
        <v>0.3</v>
      </c>
      <c r="Y366" s="43">
        <f t="shared" si="82"/>
        <v>0.3</v>
      </c>
      <c r="Z366" s="43">
        <f t="shared" si="82"/>
        <v>0.3</v>
      </c>
      <c r="AA366" s="43">
        <f t="shared" si="82"/>
        <v>0.3</v>
      </c>
      <c r="AB366" s="43">
        <f t="shared" si="82"/>
        <v>0.3</v>
      </c>
      <c r="AC366" s="5">
        <f t="shared" si="73"/>
        <v>0.29999999999999988</v>
      </c>
      <c r="AD366" s="98"/>
    </row>
    <row r="367" spans="1:30">
      <c r="A367" s="5" t="s">
        <v>7</v>
      </c>
      <c r="B367" s="5" t="s">
        <v>17</v>
      </c>
      <c r="C367" s="5" t="str">
        <f t="shared" si="70"/>
        <v>g1</v>
      </c>
      <c r="D367" s="69">
        <f>VLOOKUP(C367,days!A$2:F$13,5,0)</f>
        <v>1</v>
      </c>
      <c r="E367" s="43">
        <f>VLOOKUP($A366,hydro_!$A$2:$C$16,3,0)*VLOOKUP($D366,hydro_!F$2:H$13,3,0)</f>
        <v>0.3</v>
      </c>
      <c r="F367" s="43">
        <f t="shared" ref="F367:AB367" si="83">E367</f>
        <v>0.3</v>
      </c>
      <c r="G367" s="43">
        <f t="shared" si="83"/>
        <v>0.3</v>
      </c>
      <c r="H367" s="43">
        <f t="shared" si="83"/>
        <v>0.3</v>
      </c>
      <c r="I367" s="43">
        <f t="shared" si="83"/>
        <v>0.3</v>
      </c>
      <c r="J367" s="43">
        <f t="shared" si="83"/>
        <v>0.3</v>
      </c>
      <c r="K367" s="43">
        <f t="shared" si="83"/>
        <v>0.3</v>
      </c>
      <c r="L367" s="43">
        <f t="shared" si="83"/>
        <v>0.3</v>
      </c>
      <c r="M367" s="43">
        <f t="shared" si="83"/>
        <v>0.3</v>
      </c>
      <c r="N367" s="43">
        <f t="shared" si="83"/>
        <v>0.3</v>
      </c>
      <c r="O367" s="43">
        <f t="shared" si="83"/>
        <v>0.3</v>
      </c>
      <c r="P367" s="43">
        <f t="shared" si="83"/>
        <v>0.3</v>
      </c>
      <c r="Q367" s="43">
        <f t="shared" si="83"/>
        <v>0.3</v>
      </c>
      <c r="R367" s="43">
        <f t="shared" si="83"/>
        <v>0.3</v>
      </c>
      <c r="S367" s="43">
        <f t="shared" si="83"/>
        <v>0.3</v>
      </c>
      <c r="T367" s="43">
        <f t="shared" si="83"/>
        <v>0.3</v>
      </c>
      <c r="U367" s="43">
        <f t="shared" si="83"/>
        <v>0.3</v>
      </c>
      <c r="V367" s="43">
        <f t="shared" si="83"/>
        <v>0.3</v>
      </c>
      <c r="W367" s="43">
        <f t="shared" si="83"/>
        <v>0.3</v>
      </c>
      <c r="X367" s="43">
        <f t="shared" si="83"/>
        <v>0.3</v>
      </c>
      <c r="Y367" s="43">
        <f t="shared" si="83"/>
        <v>0.3</v>
      </c>
      <c r="Z367" s="43">
        <f t="shared" si="83"/>
        <v>0.3</v>
      </c>
      <c r="AA367" s="43">
        <f t="shared" si="83"/>
        <v>0.3</v>
      </c>
      <c r="AB367" s="43">
        <f t="shared" si="83"/>
        <v>0.3</v>
      </c>
      <c r="AC367" s="5">
        <f t="shared" si="73"/>
        <v>0.29999999999999988</v>
      </c>
      <c r="AD367" s="98"/>
    </row>
    <row r="368" spans="1:30">
      <c r="A368" s="5" t="s">
        <v>7</v>
      </c>
      <c r="B368" s="5" t="s">
        <v>18</v>
      </c>
      <c r="C368" s="5" t="str">
        <f t="shared" si="70"/>
        <v>g1</v>
      </c>
      <c r="D368" s="69">
        <f>VLOOKUP(C368,days!A$2:F$13,5,0)</f>
        <v>1</v>
      </c>
      <c r="E368" s="67">
        <f>VLOOKUP($A368,wind_!$A$2:$B$16,2,0)*VLOOKUP($D368,wind_!$E$2:$AC$13,MID(E$1,2,LEN(E$1)-1)+2,0)</f>
        <v>0.43801501994238279</v>
      </c>
      <c r="F368" s="67">
        <f>VLOOKUP($A368,wind_!$A$2:$B$16,2,0)*VLOOKUP($D368,wind_!$E$2:$AC$13,MID(F$1,2,LEN(F$1)-1)+2,0)</f>
        <v>0.43065583348837416</v>
      </c>
      <c r="G368" s="67">
        <f>VLOOKUP($A368,wind_!$A$2:$B$16,2,0)*VLOOKUP($D368,wind_!$E$2:$AC$13,MID(G$1,2,LEN(G$1)-1)+2,0)</f>
        <v>0.41915927629609417</v>
      </c>
      <c r="H368" s="67">
        <f>VLOOKUP($A368,wind_!$A$2:$B$16,2,0)*VLOOKUP($D368,wind_!$E$2:$AC$13,MID(H$1,2,LEN(H$1)-1)+2,0)</f>
        <v>0.41174884373354648</v>
      </c>
      <c r="I368" s="67">
        <f>VLOOKUP($A368,wind_!$A$2:$B$16,2,0)*VLOOKUP($D368,wind_!$E$2:$AC$13,MID(I$1,2,LEN(I$1)-1)+2,0)</f>
        <v>0.4024670920690499</v>
      </c>
      <c r="J368" s="67">
        <f>VLOOKUP($A368,wind_!$A$2:$B$16,2,0)*VLOOKUP($D368,wind_!$E$2:$AC$13,MID(J$1,2,LEN(J$1)-1)+2,0)</f>
        <v>0.40015377063572871</v>
      </c>
      <c r="K368" s="67">
        <f>VLOOKUP($A368,wind_!$A$2:$B$16,2,0)*VLOOKUP($D368,wind_!$E$2:$AC$13,MID(K$1,2,LEN(K$1)-1)+2,0)</f>
        <v>0.40097277932759956</v>
      </c>
      <c r="L368" s="67">
        <f>VLOOKUP($A368,wind_!$A$2:$B$16,2,0)*VLOOKUP($D368,wind_!$E$2:$AC$13,MID(L$1,2,LEN(L$1)-1)+2,0)</f>
        <v>0.40408756908786769</v>
      </c>
      <c r="M368" s="67">
        <f>VLOOKUP($A368,wind_!$A$2:$B$16,2,0)*VLOOKUP($D368,wind_!$E$2:$AC$13,MID(M$1,2,LEN(M$1)-1)+2,0)</f>
        <v>0.40861380079767734</v>
      </c>
      <c r="N368" s="67">
        <f>VLOOKUP($A368,wind_!$A$2:$B$16,2,0)*VLOOKUP($D368,wind_!$E$2:$AC$13,MID(N$1,2,LEN(N$1)-1)+2,0)</f>
        <v>0.40890671002719453</v>
      </c>
      <c r="O368" s="67">
        <f>VLOOKUP($A368,wind_!$A$2:$B$16,2,0)*VLOOKUP($D368,wind_!$E$2:$AC$13,MID(O$1,2,LEN(O$1)-1)+2,0)</f>
        <v>0.40177380171306526</v>
      </c>
      <c r="P368" s="67">
        <f>VLOOKUP($A368,wind_!$A$2:$B$16,2,0)*VLOOKUP($D368,wind_!$E$2:$AC$13,MID(P$1,2,LEN(P$1)-1)+2,0)</f>
        <v>0.39308032118574909</v>
      </c>
      <c r="Q368" s="67">
        <f>VLOOKUP($A368,wind_!$A$2:$B$16,2,0)*VLOOKUP($D368,wind_!$E$2:$AC$13,MID(Q$1,2,LEN(Q$1)-1)+2,0)</f>
        <v>0.38697307827820077</v>
      </c>
      <c r="R368" s="67">
        <f>VLOOKUP($A368,wind_!$A$2:$B$16,2,0)*VLOOKUP($D368,wind_!$E$2:$AC$13,MID(R$1,2,LEN(R$1)-1)+2,0)</f>
        <v>0.3867209726942063</v>
      </c>
      <c r="S368" s="67">
        <f>VLOOKUP($A368,wind_!$A$2:$B$16,2,0)*VLOOKUP($D368,wind_!$E$2:$AC$13,MID(S$1,2,LEN(S$1)-1)+2,0)</f>
        <v>0.38600036842250285</v>
      </c>
      <c r="T368" s="67">
        <f>VLOOKUP($A368,wind_!$A$2:$B$16,2,0)*VLOOKUP($D368,wind_!$E$2:$AC$13,MID(T$1,2,LEN(T$1)-1)+2,0)</f>
        <v>0.38530220987201619</v>
      </c>
      <c r="U368" s="67">
        <f>VLOOKUP($A368,wind_!$A$2:$B$16,2,0)*VLOOKUP($D368,wind_!$E$2:$AC$13,MID(U$1,2,LEN(U$1)-1)+2,0)</f>
        <v>0.39101977424864376</v>
      </c>
      <c r="V368" s="67">
        <f>VLOOKUP($A368,wind_!$A$2:$B$16,2,0)*VLOOKUP($D368,wind_!$E$2:$AC$13,MID(V$1,2,LEN(V$1)-1)+2,0)</f>
        <v>0.40382119337647732</v>
      </c>
      <c r="W368" s="67">
        <f>VLOOKUP($A368,wind_!$A$2:$B$16,2,0)*VLOOKUP($D368,wind_!$E$2:$AC$13,MID(W$1,2,LEN(W$1)-1)+2,0)</f>
        <v>0.4243664606475776</v>
      </c>
      <c r="X368" s="67">
        <f>VLOOKUP($A368,wind_!$A$2:$B$16,2,0)*VLOOKUP($D368,wind_!$E$2:$AC$13,MID(X$1,2,LEN(X$1)-1)+2,0)</f>
        <v>0.43692342952017593</v>
      </c>
      <c r="Y368" s="67">
        <f>VLOOKUP($A368,wind_!$A$2:$B$16,2,0)*VLOOKUP($D368,wind_!$E$2:$AC$13,MID(Y$1,2,LEN(Y$1)-1)+2,0)</f>
        <v>0.44483498882213468</v>
      </c>
      <c r="Z368" s="67">
        <f>VLOOKUP($A368,wind_!$A$2:$B$16,2,0)*VLOOKUP($D368,wind_!$E$2:$AC$13,MID(Z$1,2,LEN(Z$1)-1)+2,0)</f>
        <v>0.4480715206067491</v>
      </c>
      <c r="AA368" s="67">
        <f>VLOOKUP($A368,wind_!$A$2:$B$16,2,0)*VLOOKUP($D368,wind_!$E$2:$AC$13,MID(AA$1,2,LEN(AA$1)-1)+2,0)</f>
        <v>0.45096196464022265</v>
      </c>
      <c r="AB368" s="67">
        <f>VLOOKUP($A368,wind_!$A$2:$B$16,2,0)*VLOOKUP($D368,wind_!$E$2:$AC$13,MID(AB$1,2,LEN(AB$1)-1)+2,0)</f>
        <v>0.44642573640887756</v>
      </c>
      <c r="AC368" s="5">
        <f t="shared" si="73"/>
        <v>0.41296068816008819</v>
      </c>
      <c r="AD368" s="98"/>
    </row>
    <row r="369" spans="1:30">
      <c r="A369" s="5" t="s">
        <v>7</v>
      </c>
      <c r="B369" s="5" t="s">
        <v>19</v>
      </c>
      <c r="C369" s="5" t="str">
        <f t="shared" si="70"/>
        <v>g1</v>
      </c>
      <c r="D369" s="69">
        <f>VLOOKUP(C369,days!A$2:F$13,5,0)</f>
        <v>1</v>
      </c>
      <c r="E369" s="68">
        <f>VLOOKUP($A369,solar_!$A$2:$B$16,2,0)*VLOOKUP($D369,solar_!$E$2:$AC$13,MID(E$1,2,LEN(E$1)-1)+2,0)</f>
        <v>0</v>
      </c>
      <c r="F369" s="68">
        <f>VLOOKUP($A369,solar_!$A$2:$B$16,2,0)*VLOOKUP($D369,solar_!$E$2:$AC$13,MID(F$1,2,LEN(F$1)-1)+2,0)</f>
        <v>0</v>
      </c>
      <c r="G369" s="68">
        <f>VLOOKUP($A369,solar_!$A$2:$B$16,2,0)*VLOOKUP($D369,solar_!$E$2:$AC$13,MID(G$1,2,LEN(G$1)-1)+2,0)</f>
        <v>0</v>
      </c>
      <c r="H369" s="68">
        <f>VLOOKUP($A369,solar_!$A$2:$B$16,2,0)*VLOOKUP($D369,solar_!$E$2:$AC$13,MID(H$1,2,LEN(H$1)-1)+2,0)</f>
        <v>0</v>
      </c>
      <c r="I369" s="68">
        <f>VLOOKUP($A369,solar_!$A$2:$B$16,2,0)*VLOOKUP($D369,solar_!$E$2:$AC$13,MID(I$1,2,LEN(I$1)-1)+2,0)</f>
        <v>0</v>
      </c>
      <c r="J369" s="68">
        <f>VLOOKUP($A369,solar_!$A$2:$B$16,2,0)*VLOOKUP($D369,solar_!$E$2:$AC$13,MID(J$1,2,LEN(J$1)-1)+2,0)</f>
        <v>4.0400296123292668E-5</v>
      </c>
      <c r="K369" s="68">
        <f>VLOOKUP($A369,solar_!$A$2:$B$16,2,0)*VLOOKUP($D369,solar_!$E$2:$AC$13,MID(K$1,2,LEN(K$1)-1)+2,0)</f>
        <v>1.1382083427606861E-3</v>
      </c>
      <c r="L369" s="68">
        <f>VLOOKUP($A369,solar_!$A$2:$B$16,2,0)*VLOOKUP($D369,solar_!$E$2:$AC$13,MID(L$1,2,LEN(L$1)-1)+2,0)</f>
        <v>1.0318475631648099E-2</v>
      </c>
      <c r="M369" s="68">
        <f>VLOOKUP($A369,solar_!$A$2:$B$16,2,0)*VLOOKUP($D369,solar_!$E$2:$AC$13,MID(M$1,2,LEN(M$1)-1)+2,0)</f>
        <v>8.2809806973588307E-2</v>
      </c>
      <c r="N369" s="68">
        <f>VLOOKUP($A369,solar_!$A$2:$B$16,2,0)*VLOOKUP($D369,solar_!$E$2:$AC$13,MID(N$1,2,LEN(N$1)-1)+2,0)</f>
        <v>0.3027090187756023</v>
      </c>
      <c r="O369" s="68">
        <f>VLOOKUP($A369,solar_!$A$2:$B$16,2,0)*VLOOKUP($D369,solar_!$E$2:$AC$13,MID(O$1,2,LEN(O$1)-1)+2,0)</f>
        <v>0.44495366139053283</v>
      </c>
      <c r="P369" s="68">
        <f>VLOOKUP($A369,solar_!$A$2:$B$16,2,0)*VLOOKUP($D369,solar_!$E$2:$AC$13,MID(P$1,2,LEN(P$1)-1)+2,0)</f>
        <v>0.50708671680909967</v>
      </c>
      <c r="Q369" s="68">
        <f>VLOOKUP($A369,solar_!$A$2:$B$16,2,0)*VLOOKUP($D369,solar_!$E$2:$AC$13,MID(Q$1,2,LEN(Q$1)-1)+2,0)</f>
        <v>0.53378011246450241</v>
      </c>
      <c r="R369" s="68">
        <f>VLOOKUP($A369,solar_!$A$2:$B$16,2,0)*VLOOKUP($D369,solar_!$E$2:$AC$13,MID(R$1,2,LEN(R$1)-1)+2,0)</f>
        <v>0.53966815562227333</v>
      </c>
      <c r="S369" s="68">
        <f>VLOOKUP($A369,solar_!$A$2:$B$16,2,0)*VLOOKUP($D369,solar_!$E$2:$AC$13,MID(S$1,2,LEN(S$1)-1)+2,0)</f>
        <v>0.51427336948532854</v>
      </c>
      <c r="T369" s="68">
        <f>VLOOKUP($A369,solar_!$A$2:$B$16,2,0)*VLOOKUP($D369,solar_!$E$2:$AC$13,MID(T$1,2,LEN(T$1)-1)+2,0)</f>
        <v>0.44189963900537099</v>
      </c>
      <c r="U369" s="68">
        <f>VLOOKUP($A369,solar_!$A$2:$B$16,2,0)*VLOOKUP($D369,solar_!$E$2:$AC$13,MID(U$1,2,LEN(U$1)-1)+2,0)</f>
        <v>0.22751986765936946</v>
      </c>
      <c r="V369" s="68">
        <f>VLOOKUP($A369,solar_!$A$2:$B$16,2,0)*VLOOKUP($D369,solar_!$E$2:$AC$13,MID(V$1,2,LEN(V$1)-1)+2,0)</f>
        <v>3.5498260192689195E-2</v>
      </c>
      <c r="W369" s="68">
        <f>VLOOKUP($A369,solar_!$A$2:$B$16,2,0)*VLOOKUP($D369,solar_!$E$2:$AC$13,MID(W$1,2,LEN(W$1)-1)+2,0)</f>
        <v>1.6500120941443793E-4</v>
      </c>
      <c r="X369" s="68">
        <f>VLOOKUP($A369,solar_!$A$2:$B$16,2,0)*VLOOKUP($D369,solar_!$E$2:$AC$13,MID(X$1,2,LEN(X$1)-1)+2,0)</f>
        <v>3.4000249212672047E-6</v>
      </c>
      <c r="Y369" s="68">
        <f>VLOOKUP($A369,solar_!$A$2:$B$16,2,0)*VLOOKUP($D369,solar_!$E$2:$AC$13,MID(Y$1,2,LEN(Y$1)-1)+2,0)</f>
        <v>0</v>
      </c>
      <c r="Z369" s="68">
        <f>VLOOKUP($A369,solar_!$A$2:$B$16,2,0)*VLOOKUP($D369,solar_!$E$2:$AC$13,MID(Z$1,2,LEN(Z$1)-1)+2,0)</f>
        <v>0</v>
      </c>
      <c r="AA369" s="68">
        <f>VLOOKUP($A369,solar_!$A$2:$B$16,2,0)*VLOOKUP($D369,solar_!$E$2:$AC$13,MID(AA$1,2,LEN(AA$1)-1)+2,0)</f>
        <v>0</v>
      </c>
      <c r="AB369" s="68">
        <f>VLOOKUP($A369,solar_!$A$2:$B$16,2,0)*VLOOKUP($D369,solar_!$E$2:$AC$13,MID(AB$1,2,LEN(AB$1)-1)+2,0)</f>
        <v>0</v>
      </c>
      <c r="AC369" s="5">
        <f t="shared" si="73"/>
        <v>0.15174433724513436</v>
      </c>
      <c r="AD369" s="98"/>
    </row>
    <row r="370" spans="1:30">
      <c r="A370" s="5" t="s">
        <v>7</v>
      </c>
      <c r="B370" s="5" t="s">
        <v>20</v>
      </c>
      <c r="C370" s="5" t="str">
        <f t="shared" si="70"/>
        <v>g1</v>
      </c>
      <c r="D370" s="69">
        <f>VLOOKUP(C370,days!A$2:F$13,5,0)</f>
        <v>1</v>
      </c>
      <c r="E370" s="9">
        <v>0</v>
      </c>
      <c r="F370" s="9">
        <v>0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  <c r="V370" s="9">
        <v>0</v>
      </c>
      <c r="W370" s="9">
        <v>0</v>
      </c>
      <c r="X370" s="9">
        <v>0</v>
      </c>
      <c r="Y370" s="9">
        <v>0</v>
      </c>
      <c r="Z370" s="9">
        <v>0</v>
      </c>
      <c r="AA370" s="9">
        <v>0</v>
      </c>
      <c r="AB370" s="9">
        <v>0</v>
      </c>
      <c r="AC370" s="5">
        <f t="shared" si="73"/>
        <v>0</v>
      </c>
      <c r="AD370" s="98"/>
    </row>
    <row r="371" spans="1:30">
      <c r="A371" s="5" t="s">
        <v>7</v>
      </c>
      <c r="B371" s="5" t="s">
        <v>21</v>
      </c>
      <c r="C371" s="5" t="str">
        <f t="shared" si="70"/>
        <v>g1</v>
      </c>
      <c r="D371" s="69">
        <f>VLOOKUP(C371,days!A$2:F$13,5,0)</f>
        <v>1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5">
        <f t="shared" si="73"/>
        <v>0</v>
      </c>
      <c r="AD371" s="98"/>
    </row>
    <row r="372" spans="1:30">
      <c r="A372" s="5" t="s">
        <v>7</v>
      </c>
      <c r="B372" s="5" t="s">
        <v>12</v>
      </c>
      <c r="C372" s="5" t="str">
        <f t="shared" si="70"/>
        <v>g2</v>
      </c>
      <c r="D372" s="69">
        <f>VLOOKUP(C372,days!A$2:F$13,5,0)</f>
        <v>1</v>
      </c>
      <c r="E372" s="53">
        <v>0.8</v>
      </c>
      <c r="F372" s="53">
        <v>0.8</v>
      </c>
      <c r="G372" s="53">
        <v>0.8</v>
      </c>
      <c r="H372" s="53">
        <v>0.8</v>
      </c>
      <c r="I372" s="53">
        <v>0.8</v>
      </c>
      <c r="J372" s="53">
        <v>0.8</v>
      </c>
      <c r="K372" s="53">
        <v>0.8</v>
      </c>
      <c r="L372" s="53">
        <v>0.8</v>
      </c>
      <c r="M372" s="53">
        <v>0.8</v>
      </c>
      <c r="N372" s="53">
        <v>0.8</v>
      </c>
      <c r="O372" s="53">
        <v>0.8</v>
      </c>
      <c r="P372" s="53">
        <v>0.8</v>
      </c>
      <c r="Q372" s="53">
        <v>0.8</v>
      </c>
      <c r="R372" s="53">
        <v>0.8</v>
      </c>
      <c r="S372" s="53">
        <v>0.8</v>
      </c>
      <c r="T372" s="53">
        <v>0.8</v>
      </c>
      <c r="U372" s="53">
        <v>0.8</v>
      </c>
      <c r="V372" s="53">
        <v>0.8</v>
      </c>
      <c r="W372" s="53">
        <v>0.8</v>
      </c>
      <c r="X372" s="53">
        <v>0.8</v>
      </c>
      <c r="Y372" s="53">
        <v>0.8</v>
      </c>
      <c r="Z372" s="53">
        <v>0.8</v>
      </c>
      <c r="AA372" s="53">
        <v>0.8</v>
      </c>
      <c r="AB372" s="53">
        <v>0.8</v>
      </c>
      <c r="AC372" s="5">
        <f t="shared" si="73"/>
        <v>0.80000000000000027</v>
      </c>
      <c r="AD372" s="98"/>
    </row>
    <row r="373" spans="1:30">
      <c r="A373" s="5" t="s">
        <v>7</v>
      </c>
      <c r="B373" s="5" t="s">
        <v>13</v>
      </c>
      <c r="C373" s="5" t="str">
        <f t="shared" si="70"/>
        <v>g2</v>
      </c>
      <c r="D373" s="69">
        <f>VLOOKUP(C373,days!A$2:F$13,5,0)</f>
        <v>1</v>
      </c>
      <c r="E373" s="53">
        <v>0.85</v>
      </c>
      <c r="F373" s="53">
        <v>0.85</v>
      </c>
      <c r="G373" s="53">
        <v>0.85</v>
      </c>
      <c r="H373" s="53">
        <v>0.85</v>
      </c>
      <c r="I373" s="53">
        <v>0.85</v>
      </c>
      <c r="J373" s="53">
        <v>0.85</v>
      </c>
      <c r="K373" s="53">
        <v>0.85</v>
      </c>
      <c r="L373" s="53">
        <v>0.85</v>
      </c>
      <c r="M373" s="53">
        <v>0.85</v>
      </c>
      <c r="N373" s="53">
        <v>0.85</v>
      </c>
      <c r="O373" s="53">
        <v>0.85</v>
      </c>
      <c r="P373" s="53">
        <v>0.85</v>
      </c>
      <c r="Q373" s="53">
        <v>0.85</v>
      </c>
      <c r="R373" s="53">
        <v>0.85</v>
      </c>
      <c r="S373" s="53">
        <v>0.85</v>
      </c>
      <c r="T373" s="53">
        <v>0.85</v>
      </c>
      <c r="U373" s="53">
        <v>0.85</v>
      </c>
      <c r="V373" s="53">
        <v>0.85</v>
      </c>
      <c r="W373" s="53">
        <v>0.85</v>
      </c>
      <c r="X373" s="53">
        <v>0.85</v>
      </c>
      <c r="Y373" s="53">
        <v>0.85</v>
      </c>
      <c r="Z373" s="53">
        <v>0.85</v>
      </c>
      <c r="AA373" s="53">
        <v>0.85</v>
      </c>
      <c r="AB373" s="53">
        <v>0.85</v>
      </c>
      <c r="AC373" s="5">
        <f t="shared" si="73"/>
        <v>0.85000000000000009</v>
      </c>
      <c r="AD373" s="98"/>
    </row>
    <row r="374" spans="1:30">
      <c r="A374" s="5" t="s">
        <v>7</v>
      </c>
      <c r="B374" s="5" t="s">
        <v>14</v>
      </c>
      <c r="C374" s="5" t="str">
        <f t="shared" si="70"/>
        <v>g2</v>
      </c>
      <c r="D374" s="69">
        <f>VLOOKUP(C374,days!A$2:F$13,5,0)</f>
        <v>1</v>
      </c>
      <c r="E374" s="53">
        <v>0.83</v>
      </c>
      <c r="F374" s="53">
        <v>0.83</v>
      </c>
      <c r="G374" s="53">
        <v>0.83</v>
      </c>
      <c r="H374" s="53">
        <v>0.83</v>
      </c>
      <c r="I374" s="53">
        <v>0.83</v>
      </c>
      <c r="J374" s="53">
        <v>0.83</v>
      </c>
      <c r="K374" s="53">
        <v>0.83</v>
      </c>
      <c r="L374" s="53">
        <v>0.83</v>
      </c>
      <c r="M374" s="53">
        <v>0.83</v>
      </c>
      <c r="N374" s="53">
        <v>0.83</v>
      </c>
      <c r="O374" s="53">
        <v>0.83</v>
      </c>
      <c r="P374" s="53">
        <v>0.83</v>
      </c>
      <c r="Q374" s="53">
        <v>0.83</v>
      </c>
      <c r="R374" s="53">
        <v>0.83</v>
      </c>
      <c r="S374" s="53">
        <v>0.83</v>
      </c>
      <c r="T374" s="53">
        <v>0.83</v>
      </c>
      <c r="U374" s="53">
        <v>0.83</v>
      </c>
      <c r="V374" s="53">
        <v>0.83</v>
      </c>
      <c r="W374" s="53">
        <v>0.83</v>
      </c>
      <c r="X374" s="53">
        <v>0.83</v>
      </c>
      <c r="Y374" s="53">
        <v>0.83</v>
      </c>
      <c r="Z374" s="53">
        <v>0.83</v>
      </c>
      <c r="AA374" s="53">
        <v>0.83</v>
      </c>
      <c r="AB374" s="53">
        <v>0.83</v>
      </c>
      <c r="AC374" s="5">
        <f t="shared" si="73"/>
        <v>0.82999999999999963</v>
      </c>
      <c r="AD374" s="98"/>
    </row>
    <row r="375" spans="1:30">
      <c r="A375" s="5" t="s">
        <v>7</v>
      </c>
      <c r="B375" s="5" t="s">
        <v>15</v>
      </c>
      <c r="C375" s="5" t="str">
        <f t="shared" si="70"/>
        <v>g2</v>
      </c>
      <c r="D375" s="69">
        <f>VLOOKUP(C375,days!A$2:F$13,5,0)</f>
        <v>1</v>
      </c>
      <c r="E375" s="53">
        <v>0.9</v>
      </c>
      <c r="F375" s="53">
        <v>0.9</v>
      </c>
      <c r="G375" s="53">
        <v>0.9</v>
      </c>
      <c r="H375" s="53">
        <v>0.9</v>
      </c>
      <c r="I375" s="53">
        <v>0.9</v>
      </c>
      <c r="J375" s="53">
        <v>0.9</v>
      </c>
      <c r="K375" s="53">
        <v>0.9</v>
      </c>
      <c r="L375" s="53">
        <v>0.9</v>
      </c>
      <c r="M375" s="53">
        <v>0.9</v>
      </c>
      <c r="N375" s="53">
        <v>0.9</v>
      </c>
      <c r="O375" s="53">
        <v>0.9</v>
      </c>
      <c r="P375" s="53">
        <v>0.9</v>
      </c>
      <c r="Q375" s="53">
        <v>0.9</v>
      </c>
      <c r="R375" s="53">
        <v>0.9</v>
      </c>
      <c r="S375" s="53">
        <v>0.9</v>
      </c>
      <c r="T375" s="53">
        <v>0.9</v>
      </c>
      <c r="U375" s="53">
        <v>0.9</v>
      </c>
      <c r="V375" s="53">
        <v>0.9</v>
      </c>
      <c r="W375" s="53">
        <v>0.9</v>
      </c>
      <c r="X375" s="53">
        <v>0.9</v>
      </c>
      <c r="Y375" s="53">
        <v>0.9</v>
      </c>
      <c r="Z375" s="53">
        <v>0.9</v>
      </c>
      <c r="AA375" s="53">
        <v>0.9</v>
      </c>
      <c r="AB375" s="53">
        <v>0.9</v>
      </c>
      <c r="AC375" s="5">
        <f t="shared" si="73"/>
        <v>0.8999999999999998</v>
      </c>
      <c r="AD375" s="98"/>
    </row>
    <row r="376" spans="1:30">
      <c r="A376" s="5" t="s">
        <v>7</v>
      </c>
      <c r="B376" s="5" t="s">
        <v>16</v>
      </c>
      <c r="C376" s="5" t="str">
        <f t="shared" si="70"/>
        <v>g2</v>
      </c>
      <c r="D376" s="69">
        <f>VLOOKUP(C376,days!A$2:F$13,5,0)</f>
        <v>1</v>
      </c>
      <c r="E376" s="43">
        <f>VLOOKUP($A376,hydro_!$A$2:$B$16,2,0)*VLOOKUP($D376,hydro_!F$2:H$13,2,0)</f>
        <v>0.3</v>
      </c>
      <c r="F376" s="43">
        <f t="shared" ref="F376:AB376" si="84">E376</f>
        <v>0.3</v>
      </c>
      <c r="G376" s="43">
        <f t="shared" si="84"/>
        <v>0.3</v>
      </c>
      <c r="H376" s="43">
        <f t="shared" si="84"/>
        <v>0.3</v>
      </c>
      <c r="I376" s="43">
        <f t="shared" si="84"/>
        <v>0.3</v>
      </c>
      <c r="J376" s="43">
        <f t="shared" si="84"/>
        <v>0.3</v>
      </c>
      <c r="K376" s="43">
        <f t="shared" si="84"/>
        <v>0.3</v>
      </c>
      <c r="L376" s="43">
        <f t="shared" si="84"/>
        <v>0.3</v>
      </c>
      <c r="M376" s="43">
        <f t="shared" si="84"/>
        <v>0.3</v>
      </c>
      <c r="N376" s="43">
        <f t="shared" si="84"/>
        <v>0.3</v>
      </c>
      <c r="O376" s="43">
        <f t="shared" si="84"/>
        <v>0.3</v>
      </c>
      <c r="P376" s="43">
        <f t="shared" si="84"/>
        <v>0.3</v>
      </c>
      <c r="Q376" s="43">
        <f t="shared" si="84"/>
        <v>0.3</v>
      </c>
      <c r="R376" s="43">
        <f t="shared" si="84"/>
        <v>0.3</v>
      </c>
      <c r="S376" s="43">
        <f t="shared" si="84"/>
        <v>0.3</v>
      </c>
      <c r="T376" s="43">
        <f t="shared" si="84"/>
        <v>0.3</v>
      </c>
      <c r="U376" s="43">
        <f t="shared" si="84"/>
        <v>0.3</v>
      </c>
      <c r="V376" s="43">
        <f t="shared" si="84"/>
        <v>0.3</v>
      </c>
      <c r="W376" s="43">
        <f t="shared" si="84"/>
        <v>0.3</v>
      </c>
      <c r="X376" s="43">
        <f t="shared" si="84"/>
        <v>0.3</v>
      </c>
      <c r="Y376" s="43">
        <f t="shared" si="84"/>
        <v>0.3</v>
      </c>
      <c r="Z376" s="43">
        <f t="shared" si="84"/>
        <v>0.3</v>
      </c>
      <c r="AA376" s="43">
        <f t="shared" si="84"/>
        <v>0.3</v>
      </c>
      <c r="AB376" s="43">
        <f t="shared" si="84"/>
        <v>0.3</v>
      </c>
      <c r="AC376" s="5">
        <f t="shared" si="73"/>
        <v>0.29999999999999988</v>
      </c>
      <c r="AD376" s="98"/>
    </row>
    <row r="377" spans="1:30">
      <c r="A377" s="5" t="s">
        <v>7</v>
      </c>
      <c r="B377" s="5" t="s">
        <v>17</v>
      </c>
      <c r="C377" s="5" t="str">
        <f t="shared" si="70"/>
        <v>g2</v>
      </c>
      <c r="D377" s="69">
        <f>VLOOKUP(C377,days!A$2:F$13,5,0)</f>
        <v>1</v>
      </c>
      <c r="E377" s="43">
        <f>VLOOKUP($A376,hydro_!$A$2:$C$16,3,0)*VLOOKUP($D376,hydro_!F$2:H$13,3,0)</f>
        <v>0.3</v>
      </c>
      <c r="F377" s="43">
        <f t="shared" ref="F377:AB377" si="85">E377</f>
        <v>0.3</v>
      </c>
      <c r="G377" s="43">
        <f t="shared" si="85"/>
        <v>0.3</v>
      </c>
      <c r="H377" s="43">
        <f t="shared" si="85"/>
        <v>0.3</v>
      </c>
      <c r="I377" s="43">
        <f t="shared" si="85"/>
        <v>0.3</v>
      </c>
      <c r="J377" s="43">
        <f t="shared" si="85"/>
        <v>0.3</v>
      </c>
      <c r="K377" s="43">
        <f t="shared" si="85"/>
        <v>0.3</v>
      </c>
      <c r="L377" s="43">
        <f t="shared" si="85"/>
        <v>0.3</v>
      </c>
      <c r="M377" s="43">
        <f t="shared" si="85"/>
        <v>0.3</v>
      </c>
      <c r="N377" s="43">
        <f t="shared" si="85"/>
        <v>0.3</v>
      </c>
      <c r="O377" s="43">
        <f t="shared" si="85"/>
        <v>0.3</v>
      </c>
      <c r="P377" s="43">
        <f t="shared" si="85"/>
        <v>0.3</v>
      </c>
      <c r="Q377" s="43">
        <f t="shared" si="85"/>
        <v>0.3</v>
      </c>
      <c r="R377" s="43">
        <f t="shared" si="85"/>
        <v>0.3</v>
      </c>
      <c r="S377" s="43">
        <f t="shared" si="85"/>
        <v>0.3</v>
      </c>
      <c r="T377" s="43">
        <f t="shared" si="85"/>
        <v>0.3</v>
      </c>
      <c r="U377" s="43">
        <f t="shared" si="85"/>
        <v>0.3</v>
      </c>
      <c r="V377" s="43">
        <f t="shared" si="85"/>
        <v>0.3</v>
      </c>
      <c r="W377" s="43">
        <f t="shared" si="85"/>
        <v>0.3</v>
      </c>
      <c r="X377" s="43">
        <f t="shared" si="85"/>
        <v>0.3</v>
      </c>
      <c r="Y377" s="43">
        <f t="shared" si="85"/>
        <v>0.3</v>
      </c>
      <c r="Z377" s="43">
        <f t="shared" si="85"/>
        <v>0.3</v>
      </c>
      <c r="AA377" s="43">
        <f t="shared" si="85"/>
        <v>0.3</v>
      </c>
      <c r="AB377" s="43">
        <f t="shared" si="85"/>
        <v>0.3</v>
      </c>
      <c r="AC377" s="5">
        <f t="shared" si="73"/>
        <v>0.29999999999999988</v>
      </c>
      <c r="AD377" s="98"/>
    </row>
    <row r="378" spans="1:30">
      <c r="A378" s="5" t="s">
        <v>7</v>
      </c>
      <c r="B378" s="5" t="s">
        <v>18</v>
      </c>
      <c r="C378" s="5" t="str">
        <f t="shared" si="70"/>
        <v>g2</v>
      </c>
      <c r="D378" s="69">
        <f>VLOOKUP(C378,days!A$2:F$13,5,0)</f>
        <v>1</v>
      </c>
      <c r="E378" s="67">
        <f>VLOOKUP($A378,wind_!$A$2:$B$16,2,0)*VLOOKUP($D378,wind_!$E$2:$AC$13,MID(E$1,2,LEN(E$1)-1)+2,0)</f>
        <v>0.43801501994238279</v>
      </c>
      <c r="F378" s="67">
        <f>VLOOKUP($A378,wind_!$A$2:$B$16,2,0)*VLOOKUP($D378,wind_!$E$2:$AC$13,MID(F$1,2,LEN(F$1)-1)+2,0)</f>
        <v>0.43065583348837416</v>
      </c>
      <c r="G378" s="67">
        <f>VLOOKUP($A378,wind_!$A$2:$B$16,2,0)*VLOOKUP($D378,wind_!$E$2:$AC$13,MID(G$1,2,LEN(G$1)-1)+2,0)</f>
        <v>0.41915927629609417</v>
      </c>
      <c r="H378" s="67">
        <f>VLOOKUP($A378,wind_!$A$2:$B$16,2,0)*VLOOKUP($D378,wind_!$E$2:$AC$13,MID(H$1,2,LEN(H$1)-1)+2,0)</f>
        <v>0.41174884373354648</v>
      </c>
      <c r="I378" s="67">
        <f>VLOOKUP($A378,wind_!$A$2:$B$16,2,0)*VLOOKUP($D378,wind_!$E$2:$AC$13,MID(I$1,2,LEN(I$1)-1)+2,0)</f>
        <v>0.4024670920690499</v>
      </c>
      <c r="J378" s="67">
        <f>VLOOKUP($A378,wind_!$A$2:$B$16,2,0)*VLOOKUP($D378,wind_!$E$2:$AC$13,MID(J$1,2,LEN(J$1)-1)+2,0)</f>
        <v>0.40015377063572871</v>
      </c>
      <c r="K378" s="67">
        <f>VLOOKUP($A378,wind_!$A$2:$B$16,2,0)*VLOOKUP($D378,wind_!$E$2:$AC$13,MID(K$1,2,LEN(K$1)-1)+2,0)</f>
        <v>0.40097277932759956</v>
      </c>
      <c r="L378" s="67">
        <f>VLOOKUP($A378,wind_!$A$2:$B$16,2,0)*VLOOKUP($D378,wind_!$E$2:$AC$13,MID(L$1,2,LEN(L$1)-1)+2,0)</f>
        <v>0.40408756908786769</v>
      </c>
      <c r="M378" s="67">
        <f>VLOOKUP($A378,wind_!$A$2:$B$16,2,0)*VLOOKUP($D378,wind_!$E$2:$AC$13,MID(M$1,2,LEN(M$1)-1)+2,0)</f>
        <v>0.40861380079767734</v>
      </c>
      <c r="N378" s="67">
        <f>VLOOKUP($A378,wind_!$A$2:$B$16,2,0)*VLOOKUP($D378,wind_!$E$2:$AC$13,MID(N$1,2,LEN(N$1)-1)+2,0)</f>
        <v>0.40890671002719453</v>
      </c>
      <c r="O378" s="67">
        <f>VLOOKUP($A378,wind_!$A$2:$B$16,2,0)*VLOOKUP($D378,wind_!$E$2:$AC$13,MID(O$1,2,LEN(O$1)-1)+2,0)</f>
        <v>0.40177380171306526</v>
      </c>
      <c r="P378" s="67">
        <f>VLOOKUP($A378,wind_!$A$2:$B$16,2,0)*VLOOKUP($D378,wind_!$E$2:$AC$13,MID(P$1,2,LEN(P$1)-1)+2,0)</f>
        <v>0.39308032118574909</v>
      </c>
      <c r="Q378" s="67">
        <f>VLOOKUP($A378,wind_!$A$2:$B$16,2,0)*VLOOKUP($D378,wind_!$E$2:$AC$13,MID(Q$1,2,LEN(Q$1)-1)+2,0)</f>
        <v>0.38697307827820077</v>
      </c>
      <c r="R378" s="67">
        <f>VLOOKUP($A378,wind_!$A$2:$B$16,2,0)*VLOOKUP($D378,wind_!$E$2:$AC$13,MID(R$1,2,LEN(R$1)-1)+2,0)</f>
        <v>0.3867209726942063</v>
      </c>
      <c r="S378" s="67">
        <f>VLOOKUP($A378,wind_!$A$2:$B$16,2,0)*VLOOKUP($D378,wind_!$E$2:$AC$13,MID(S$1,2,LEN(S$1)-1)+2,0)</f>
        <v>0.38600036842250285</v>
      </c>
      <c r="T378" s="67">
        <f>VLOOKUP($A378,wind_!$A$2:$B$16,2,0)*VLOOKUP($D378,wind_!$E$2:$AC$13,MID(T$1,2,LEN(T$1)-1)+2,0)</f>
        <v>0.38530220987201619</v>
      </c>
      <c r="U378" s="67">
        <f>VLOOKUP($A378,wind_!$A$2:$B$16,2,0)*VLOOKUP($D378,wind_!$E$2:$AC$13,MID(U$1,2,LEN(U$1)-1)+2,0)</f>
        <v>0.39101977424864376</v>
      </c>
      <c r="V378" s="67">
        <f>VLOOKUP($A378,wind_!$A$2:$B$16,2,0)*VLOOKUP($D378,wind_!$E$2:$AC$13,MID(V$1,2,LEN(V$1)-1)+2,0)</f>
        <v>0.40382119337647732</v>
      </c>
      <c r="W378" s="67">
        <f>VLOOKUP($A378,wind_!$A$2:$B$16,2,0)*VLOOKUP($D378,wind_!$E$2:$AC$13,MID(W$1,2,LEN(W$1)-1)+2,0)</f>
        <v>0.4243664606475776</v>
      </c>
      <c r="X378" s="67">
        <f>VLOOKUP($A378,wind_!$A$2:$B$16,2,0)*VLOOKUP($D378,wind_!$E$2:$AC$13,MID(X$1,2,LEN(X$1)-1)+2,0)</f>
        <v>0.43692342952017593</v>
      </c>
      <c r="Y378" s="67">
        <f>VLOOKUP($A378,wind_!$A$2:$B$16,2,0)*VLOOKUP($D378,wind_!$E$2:$AC$13,MID(Y$1,2,LEN(Y$1)-1)+2,0)</f>
        <v>0.44483498882213468</v>
      </c>
      <c r="Z378" s="67">
        <f>VLOOKUP($A378,wind_!$A$2:$B$16,2,0)*VLOOKUP($D378,wind_!$E$2:$AC$13,MID(Z$1,2,LEN(Z$1)-1)+2,0)</f>
        <v>0.4480715206067491</v>
      </c>
      <c r="AA378" s="67">
        <f>VLOOKUP($A378,wind_!$A$2:$B$16,2,0)*VLOOKUP($D378,wind_!$E$2:$AC$13,MID(AA$1,2,LEN(AA$1)-1)+2,0)</f>
        <v>0.45096196464022265</v>
      </c>
      <c r="AB378" s="67">
        <f>VLOOKUP($A378,wind_!$A$2:$B$16,2,0)*VLOOKUP($D378,wind_!$E$2:$AC$13,MID(AB$1,2,LEN(AB$1)-1)+2,0)</f>
        <v>0.44642573640887756</v>
      </c>
      <c r="AC378" s="5">
        <f t="shared" si="73"/>
        <v>0.41296068816008819</v>
      </c>
      <c r="AD378" s="98"/>
    </row>
    <row r="379" spans="1:30">
      <c r="A379" s="5" t="s">
        <v>7</v>
      </c>
      <c r="B379" s="5" t="s">
        <v>19</v>
      </c>
      <c r="C379" s="5" t="str">
        <f t="shared" ref="C379:C442" si="86">C259</f>
        <v>g2</v>
      </c>
      <c r="D379" s="69">
        <f>VLOOKUP(C379,days!A$2:F$13,5,0)</f>
        <v>1</v>
      </c>
      <c r="E379" s="68">
        <f>VLOOKUP($A379,solar_!$A$2:$B$16,2,0)*VLOOKUP($D379,solar_!$E$2:$AC$13,MID(E$1,2,LEN(E$1)-1)+2,0)</f>
        <v>0</v>
      </c>
      <c r="F379" s="68">
        <f>VLOOKUP($A379,solar_!$A$2:$B$16,2,0)*VLOOKUP($D379,solar_!$E$2:$AC$13,MID(F$1,2,LEN(F$1)-1)+2,0)</f>
        <v>0</v>
      </c>
      <c r="G379" s="68">
        <f>VLOOKUP($A379,solar_!$A$2:$B$16,2,0)*VLOOKUP($D379,solar_!$E$2:$AC$13,MID(G$1,2,LEN(G$1)-1)+2,0)</f>
        <v>0</v>
      </c>
      <c r="H379" s="68">
        <f>VLOOKUP($A379,solar_!$A$2:$B$16,2,0)*VLOOKUP($D379,solar_!$E$2:$AC$13,MID(H$1,2,LEN(H$1)-1)+2,0)</f>
        <v>0</v>
      </c>
      <c r="I379" s="68">
        <f>VLOOKUP($A379,solar_!$A$2:$B$16,2,0)*VLOOKUP($D379,solar_!$E$2:$AC$13,MID(I$1,2,LEN(I$1)-1)+2,0)</f>
        <v>0</v>
      </c>
      <c r="J379" s="68">
        <f>VLOOKUP($A379,solar_!$A$2:$B$16,2,0)*VLOOKUP($D379,solar_!$E$2:$AC$13,MID(J$1,2,LEN(J$1)-1)+2,0)</f>
        <v>4.0400296123292668E-5</v>
      </c>
      <c r="K379" s="68">
        <f>VLOOKUP($A379,solar_!$A$2:$B$16,2,0)*VLOOKUP($D379,solar_!$E$2:$AC$13,MID(K$1,2,LEN(K$1)-1)+2,0)</f>
        <v>1.1382083427606861E-3</v>
      </c>
      <c r="L379" s="68">
        <f>VLOOKUP($A379,solar_!$A$2:$B$16,2,0)*VLOOKUP($D379,solar_!$E$2:$AC$13,MID(L$1,2,LEN(L$1)-1)+2,0)</f>
        <v>1.0318475631648099E-2</v>
      </c>
      <c r="M379" s="68">
        <f>VLOOKUP($A379,solar_!$A$2:$B$16,2,0)*VLOOKUP($D379,solar_!$E$2:$AC$13,MID(M$1,2,LEN(M$1)-1)+2,0)</f>
        <v>8.2809806973588307E-2</v>
      </c>
      <c r="N379" s="68">
        <f>VLOOKUP($A379,solar_!$A$2:$B$16,2,0)*VLOOKUP($D379,solar_!$E$2:$AC$13,MID(N$1,2,LEN(N$1)-1)+2,0)</f>
        <v>0.3027090187756023</v>
      </c>
      <c r="O379" s="68">
        <f>VLOOKUP($A379,solar_!$A$2:$B$16,2,0)*VLOOKUP($D379,solar_!$E$2:$AC$13,MID(O$1,2,LEN(O$1)-1)+2,0)</f>
        <v>0.44495366139053283</v>
      </c>
      <c r="P379" s="68">
        <f>VLOOKUP($A379,solar_!$A$2:$B$16,2,0)*VLOOKUP($D379,solar_!$E$2:$AC$13,MID(P$1,2,LEN(P$1)-1)+2,0)</f>
        <v>0.50708671680909967</v>
      </c>
      <c r="Q379" s="68">
        <f>VLOOKUP($A379,solar_!$A$2:$B$16,2,0)*VLOOKUP($D379,solar_!$E$2:$AC$13,MID(Q$1,2,LEN(Q$1)-1)+2,0)</f>
        <v>0.53378011246450241</v>
      </c>
      <c r="R379" s="68">
        <f>VLOOKUP($A379,solar_!$A$2:$B$16,2,0)*VLOOKUP($D379,solar_!$E$2:$AC$13,MID(R$1,2,LEN(R$1)-1)+2,0)</f>
        <v>0.53966815562227333</v>
      </c>
      <c r="S379" s="68">
        <f>VLOOKUP($A379,solar_!$A$2:$B$16,2,0)*VLOOKUP($D379,solar_!$E$2:$AC$13,MID(S$1,2,LEN(S$1)-1)+2,0)</f>
        <v>0.51427336948532854</v>
      </c>
      <c r="T379" s="68">
        <f>VLOOKUP($A379,solar_!$A$2:$B$16,2,0)*VLOOKUP($D379,solar_!$E$2:$AC$13,MID(T$1,2,LEN(T$1)-1)+2,0)</f>
        <v>0.44189963900537099</v>
      </c>
      <c r="U379" s="68">
        <f>VLOOKUP($A379,solar_!$A$2:$B$16,2,0)*VLOOKUP($D379,solar_!$E$2:$AC$13,MID(U$1,2,LEN(U$1)-1)+2,0)</f>
        <v>0.22751986765936946</v>
      </c>
      <c r="V379" s="68">
        <f>VLOOKUP($A379,solar_!$A$2:$B$16,2,0)*VLOOKUP($D379,solar_!$E$2:$AC$13,MID(V$1,2,LEN(V$1)-1)+2,0)</f>
        <v>3.5498260192689195E-2</v>
      </c>
      <c r="W379" s="68">
        <f>VLOOKUP($A379,solar_!$A$2:$B$16,2,0)*VLOOKUP($D379,solar_!$E$2:$AC$13,MID(W$1,2,LEN(W$1)-1)+2,0)</f>
        <v>1.6500120941443793E-4</v>
      </c>
      <c r="X379" s="68">
        <f>VLOOKUP($A379,solar_!$A$2:$B$16,2,0)*VLOOKUP($D379,solar_!$E$2:$AC$13,MID(X$1,2,LEN(X$1)-1)+2,0)</f>
        <v>3.4000249212672047E-6</v>
      </c>
      <c r="Y379" s="68">
        <f>VLOOKUP($A379,solar_!$A$2:$B$16,2,0)*VLOOKUP($D379,solar_!$E$2:$AC$13,MID(Y$1,2,LEN(Y$1)-1)+2,0)</f>
        <v>0</v>
      </c>
      <c r="Z379" s="68">
        <f>VLOOKUP($A379,solar_!$A$2:$B$16,2,0)*VLOOKUP($D379,solar_!$E$2:$AC$13,MID(Z$1,2,LEN(Z$1)-1)+2,0)</f>
        <v>0</v>
      </c>
      <c r="AA379" s="68">
        <f>VLOOKUP($A379,solar_!$A$2:$B$16,2,0)*VLOOKUP($D379,solar_!$E$2:$AC$13,MID(AA$1,2,LEN(AA$1)-1)+2,0)</f>
        <v>0</v>
      </c>
      <c r="AB379" s="68">
        <f>VLOOKUP($A379,solar_!$A$2:$B$16,2,0)*VLOOKUP($D379,solar_!$E$2:$AC$13,MID(AB$1,2,LEN(AB$1)-1)+2,0)</f>
        <v>0</v>
      </c>
      <c r="AC379" s="5">
        <f t="shared" si="73"/>
        <v>0.15174433724513436</v>
      </c>
      <c r="AD379" s="98"/>
    </row>
    <row r="380" spans="1:30">
      <c r="A380" s="5" t="s">
        <v>7</v>
      </c>
      <c r="B380" s="5" t="s">
        <v>20</v>
      </c>
      <c r="C380" s="5" t="str">
        <f t="shared" si="86"/>
        <v>g2</v>
      </c>
      <c r="D380" s="69">
        <f>VLOOKUP(C380,days!A$2:F$13,5,0)</f>
        <v>1</v>
      </c>
      <c r="E380" s="9">
        <v>0</v>
      </c>
      <c r="F380" s="9">
        <v>0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  <c r="V380" s="9">
        <v>0</v>
      </c>
      <c r="W380" s="9">
        <v>0</v>
      </c>
      <c r="X380" s="9">
        <v>0</v>
      </c>
      <c r="Y380" s="9">
        <v>0</v>
      </c>
      <c r="Z380" s="9">
        <v>0</v>
      </c>
      <c r="AA380" s="9">
        <v>0</v>
      </c>
      <c r="AB380" s="9">
        <v>0</v>
      </c>
      <c r="AC380" s="5">
        <f t="shared" si="73"/>
        <v>0</v>
      </c>
      <c r="AD380" s="98"/>
    </row>
    <row r="381" spans="1:30">
      <c r="A381" s="5" t="s">
        <v>7</v>
      </c>
      <c r="B381" s="5" t="s">
        <v>21</v>
      </c>
      <c r="C381" s="5" t="str">
        <f t="shared" si="86"/>
        <v>g2</v>
      </c>
      <c r="D381" s="69">
        <f>VLOOKUP(C381,days!A$2:F$13,5,0)</f>
        <v>1</v>
      </c>
      <c r="E381" s="9">
        <v>0</v>
      </c>
      <c r="F381" s="9">
        <v>0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5">
        <f t="shared" si="73"/>
        <v>0</v>
      </c>
      <c r="AD381" s="98"/>
    </row>
    <row r="382" spans="1:30">
      <c r="A382" s="5" t="s">
        <v>7</v>
      </c>
      <c r="B382" s="5" t="s">
        <v>12</v>
      </c>
      <c r="C382" s="5" t="str">
        <f t="shared" si="86"/>
        <v>g3</v>
      </c>
      <c r="D382" s="69">
        <f>VLOOKUP(C382,days!A$2:F$13,5,0)</f>
        <v>2</v>
      </c>
      <c r="E382" s="53">
        <v>0.8</v>
      </c>
      <c r="F382" s="53">
        <v>0.8</v>
      </c>
      <c r="G382" s="53">
        <v>0.8</v>
      </c>
      <c r="H382" s="53">
        <v>0.8</v>
      </c>
      <c r="I382" s="53">
        <v>0.8</v>
      </c>
      <c r="J382" s="53">
        <v>0.8</v>
      </c>
      <c r="K382" s="53">
        <v>0.8</v>
      </c>
      <c r="L382" s="53">
        <v>0.8</v>
      </c>
      <c r="M382" s="53">
        <v>0.8</v>
      </c>
      <c r="N382" s="53">
        <v>0.8</v>
      </c>
      <c r="O382" s="53">
        <v>0.8</v>
      </c>
      <c r="P382" s="53">
        <v>0.8</v>
      </c>
      <c r="Q382" s="53">
        <v>0.8</v>
      </c>
      <c r="R382" s="53">
        <v>0.8</v>
      </c>
      <c r="S382" s="53">
        <v>0.8</v>
      </c>
      <c r="T382" s="53">
        <v>0.8</v>
      </c>
      <c r="U382" s="53">
        <v>0.8</v>
      </c>
      <c r="V382" s="53">
        <v>0.8</v>
      </c>
      <c r="W382" s="53">
        <v>0.8</v>
      </c>
      <c r="X382" s="53">
        <v>0.8</v>
      </c>
      <c r="Y382" s="53">
        <v>0.8</v>
      </c>
      <c r="Z382" s="53">
        <v>0.8</v>
      </c>
      <c r="AA382" s="53">
        <v>0.8</v>
      </c>
      <c r="AB382" s="53">
        <v>0.8</v>
      </c>
      <c r="AC382" s="5">
        <f t="shared" si="73"/>
        <v>0.80000000000000027</v>
      </c>
      <c r="AD382" s="98"/>
    </row>
    <row r="383" spans="1:30">
      <c r="A383" s="5" t="s">
        <v>7</v>
      </c>
      <c r="B383" s="5" t="s">
        <v>13</v>
      </c>
      <c r="C383" s="5" t="str">
        <f t="shared" si="86"/>
        <v>g3</v>
      </c>
      <c r="D383" s="69">
        <f>VLOOKUP(C383,days!A$2:F$13,5,0)</f>
        <v>2</v>
      </c>
      <c r="E383" s="53">
        <v>0.85</v>
      </c>
      <c r="F383" s="53">
        <v>0.85</v>
      </c>
      <c r="G383" s="53">
        <v>0.85</v>
      </c>
      <c r="H383" s="53">
        <v>0.85</v>
      </c>
      <c r="I383" s="53">
        <v>0.85</v>
      </c>
      <c r="J383" s="53">
        <v>0.85</v>
      </c>
      <c r="K383" s="53">
        <v>0.85</v>
      </c>
      <c r="L383" s="53">
        <v>0.85</v>
      </c>
      <c r="M383" s="53">
        <v>0.85</v>
      </c>
      <c r="N383" s="53">
        <v>0.85</v>
      </c>
      <c r="O383" s="53">
        <v>0.85</v>
      </c>
      <c r="P383" s="53">
        <v>0.85</v>
      </c>
      <c r="Q383" s="53">
        <v>0.85</v>
      </c>
      <c r="R383" s="53">
        <v>0.85</v>
      </c>
      <c r="S383" s="53">
        <v>0.85</v>
      </c>
      <c r="T383" s="53">
        <v>0.85</v>
      </c>
      <c r="U383" s="53">
        <v>0.85</v>
      </c>
      <c r="V383" s="53">
        <v>0.85</v>
      </c>
      <c r="W383" s="53">
        <v>0.85</v>
      </c>
      <c r="X383" s="53">
        <v>0.85</v>
      </c>
      <c r="Y383" s="53">
        <v>0.85</v>
      </c>
      <c r="Z383" s="53">
        <v>0.85</v>
      </c>
      <c r="AA383" s="53">
        <v>0.85</v>
      </c>
      <c r="AB383" s="53">
        <v>0.85</v>
      </c>
      <c r="AC383" s="5">
        <f t="shared" si="73"/>
        <v>0.85000000000000009</v>
      </c>
      <c r="AD383" s="98"/>
    </row>
    <row r="384" spans="1:30">
      <c r="A384" s="5" t="s">
        <v>7</v>
      </c>
      <c r="B384" s="5" t="s">
        <v>14</v>
      </c>
      <c r="C384" s="5" t="str">
        <f t="shared" si="86"/>
        <v>g3</v>
      </c>
      <c r="D384" s="69">
        <f>VLOOKUP(C384,days!A$2:F$13,5,0)</f>
        <v>2</v>
      </c>
      <c r="E384" s="53">
        <v>0.83</v>
      </c>
      <c r="F384" s="53">
        <v>0.83</v>
      </c>
      <c r="G384" s="53">
        <v>0.83</v>
      </c>
      <c r="H384" s="53">
        <v>0.83</v>
      </c>
      <c r="I384" s="53">
        <v>0.83</v>
      </c>
      <c r="J384" s="53">
        <v>0.83</v>
      </c>
      <c r="K384" s="53">
        <v>0.83</v>
      </c>
      <c r="L384" s="53">
        <v>0.83</v>
      </c>
      <c r="M384" s="53">
        <v>0.83</v>
      </c>
      <c r="N384" s="53">
        <v>0.83</v>
      </c>
      <c r="O384" s="53">
        <v>0.83</v>
      </c>
      <c r="P384" s="53">
        <v>0.83</v>
      </c>
      <c r="Q384" s="53">
        <v>0.83</v>
      </c>
      <c r="R384" s="53">
        <v>0.83</v>
      </c>
      <c r="S384" s="53">
        <v>0.83</v>
      </c>
      <c r="T384" s="53">
        <v>0.83</v>
      </c>
      <c r="U384" s="53">
        <v>0.83</v>
      </c>
      <c r="V384" s="53">
        <v>0.83</v>
      </c>
      <c r="W384" s="53">
        <v>0.83</v>
      </c>
      <c r="X384" s="53">
        <v>0.83</v>
      </c>
      <c r="Y384" s="53">
        <v>0.83</v>
      </c>
      <c r="Z384" s="53">
        <v>0.83</v>
      </c>
      <c r="AA384" s="53">
        <v>0.83</v>
      </c>
      <c r="AB384" s="53">
        <v>0.83</v>
      </c>
      <c r="AC384" s="5">
        <f t="shared" si="73"/>
        <v>0.82999999999999963</v>
      </c>
      <c r="AD384" s="98"/>
    </row>
    <row r="385" spans="1:30">
      <c r="A385" s="5" t="s">
        <v>7</v>
      </c>
      <c r="B385" s="5" t="s">
        <v>15</v>
      </c>
      <c r="C385" s="5" t="str">
        <f t="shared" si="86"/>
        <v>g3</v>
      </c>
      <c r="D385" s="69">
        <f>VLOOKUP(C385,days!A$2:F$13,5,0)</f>
        <v>2</v>
      </c>
      <c r="E385" s="53">
        <v>0.9</v>
      </c>
      <c r="F385" s="53">
        <v>0.9</v>
      </c>
      <c r="G385" s="53">
        <v>0.9</v>
      </c>
      <c r="H385" s="53">
        <v>0.9</v>
      </c>
      <c r="I385" s="53">
        <v>0.9</v>
      </c>
      <c r="J385" s="53">
        <v>0.9</v>
      </c>
      <c r="K385" s="53">
        <v>0.9</v>
      </c>
      <c r="L385" s="53">
        <v>0.9</v>
      </c>
      <c r="M385" s="53">
        <v>0.9</v>
      </c>
      <c r="N385" s="53">
        <v>0.9</v>
      </c>
      <c r="O385" s="53">
        <v>0.9</v>
      </c>
      <c r="P385" s="53">
        <v>0.9</v>
      </c>
      <c r="Q385" s="53">
        <v>0.9</v>
      </c>
      <c r="R385" s="53">
        <v>0.9</v>
      </c>
      <c r="S385" s="53">
        <v>0.9</v>
      </c>
      <c r="T385" s="53">
        <v>0.9</v>
      </c>
      <c r="U385" s="53">
        <v>0.9</v>
      </c>
      <c r="V385" s="53">
        <v>0.9</v>
      </c>
      <c r="W385" s="53">
        <v>0.9</v>
      </c>
      <c r="X385" s="53">
        <v>0.9</v>
      </c>
      <c r="Y385" s="53">
        <v>0.9</v>
      </c>
      <c r="Z385" s="53">
        <v>0.9</v>
      </c>
      <c r="AA385" s="53">
        <v>0.9</v>
      </c>
      <c r="AB385" s="53">
        <v>0.9</v>
      </c>
      <c r="AC385" s="5">
        <f t="shared" si="73"/>
        <v>0.8999999999999998</v>
      </c>
      <c r="AD385" s="98"/>
    </row>
    <row r="386" spans="1:30">
      <c r="A386" s="5" t="s">
        <v>7</v>
      </c>
      <c r="B386" s="5" t="s">
        <v>16</v>
      </c>
      <c r="C386" s="5" t="str">
        <f t="shared" si="86"/>
        <v>g3</v>
      </c>
      <c r="D386" s="69">
        <f>VLOOKUP(C386,days!A$2:F$13,5,0)</f>
        <v>2</v>
      </c>
      <c r="E386" s="43">
        <f>VLOOKUP($A386,hydro_!$A$2:$B$16,2,0)*VLOOKUP($D386,hydro_!F$2:H$13,2,0)</f>
        <v>0.32</v>
      </c>
      <c r="F386" s="43">
        <f t="shared" ref="F386:AB386" si="87">E386</f>
        <v>0.32</v>
      </c>
      <c r="G386" s="43">
        <f t="shared" si="87"/>
        <v>0.32</v>
      </c>
      <c r="H386" s="43">
        <f t="shared" si="87"/>
        <v>0.32</v>
      </c>
      <c r="I386" s="43">
        <f t="shared" si="87"/>
        <v>0.32</v>
      </c>
      <c r="J386" s="43">
        <f t="shared" si="87"/>
        <v>0.32</v>
      </c>
      <c r="K386" s="43">
        <f t="shared" si="87"/>
        <v>0.32</v>
      </c>
      <c r="L386" s="43">
        <f t="shared" si="87"/>
        <v>0.32</v>
      </c>
      <c r="M386" s="43">
        <f t="shared" si="87"/>
        <v>0.32</v>
      </c>
      <c r="N386" s="43">
        <f t="shared" si="87"/>
        <v>0.32</v>
      </c>
      <c r="O386" s="43">
        <f t="shared" si="87"/>
        <v>0.32</v>
      </c>
      <c r="P386" s="43">
        <f t="shared" si="87"/>
        <v>0.32</v>
      </c>
      <c r="Q386" s="43">
        <f t="shared" si="87"/>
        <v>0.32</v>
      </c>
      <c r="R386" s="43">
        <f t="shared" si="87"/>
        <v>0.32</v>
      </c>
      <c r="S386" s="43">
        <f t="shared" si="87"/>
        <v>0.32</v>
      </c>
      <c r="T386" s="43">
        <f t="shared" si="87"/>
        <v>0.32</v>
      </c>
      <c r="U386" s="43">
        <f t="shared" si="87"/>
        <v>0.32</v>
      </c>
      <c r="V386" s="43">
        <f t="shared" si="87"/>
        <v>0.32</v>
      </c>
      <c r="W386" s="43">
        <f t="shared" si="87"/>
        <v>0.32</v>
      </c>
      <c r="X386" s="43">
        <f t="shared" si="87"/>
        <v>0.32</v>
      </c>
      <c r="Y386" s="43">
        <f t="shared" si="87"/>
        <v>0.32</v>
      </c>
      <c r="Z386" s="43">
        <f t="shared" si="87"/>
        <v>0.32</v>
      </c>
      <c r="AA386" s="43">
        <f t="shared" si="87"/>
        <v>0.32</v>
      </c>
      <c r="AB386" s="43">
        <f t="shared" si="87"/>
        <v>0.32</v>
      </c>
      <c r="AC386" s="5">
        <f t="shared" si="73"/>
        <v>0.32000000000000012</v>
      </c>
      <c r="AD386" s="98"/>
    </row>
    <row r="387" spans="1:30">
      <c r="A387" s="5" t="s">
        <v>7</v>
      </c>
      <c r="B387" s="5" t="s">
        <v>17</v>
      </c>
      <c r="C387" s="5" t="str">
        <f t="shared" si="86"/>
        <v>g3</v>
      </c>
      <c r="D387" s="69">
        <f>VLOOKUP(C387,days!A$2:F$13,5,0)</f>
        <v>2</v>
      </c>
      <c r="E387" s="43">
        <f>VLOOKUP($A386,hydro_!$A$2:$C$16,3,0)*VLOOKUP($D386,hydro_!F$2:H$13,3,0)</f>
        <v>0.3</v>
      </c>
      <c r="F387" s="43">
        <f t="shared" ref="F387:AB387" si="88">E387</f>
        <v>0.3</v>
      </c>
      <c r="G387" s="43">
        <f t="shared" si="88"/>
        <v>0.3</v>
      </c>
      <c r="H387" s="43">
        <f t="shared" si="88"/>
        <v>0.3</v>
      </c>
      <c r="I387" s="43">
        <f t="shared" si="88"/>
        <v>0.3</v>
      </c>
      <c r="J387" s="43">
        <f t="shared" si="88"/>
        <v>0.3</v>
      </c>
      <c r="K387" s="43">
        <f t="shared" si="88"/>
        <v>0.3</v>
      </c>
      <c r="L387" s="43">
        <f t="shared" si="88"/>
        <v>0.3</v>
      </c>
      <c r="M387" s="43">
        <f t="shared" si="88"/>
        <v>0.3</v>
      </c>
      <c r="N387" s="43">
        <f t="shared" si="88"/>
        <v>0.3</v>
      </c>
      <c r="O387" s="43">
        <f t="shared" si="88"/>
        <v>0.3</v>
      </c>
      <c r="P387" s="43">
        <f t="shared" si="88"/>
        <v>0.3</v>
      </c>
      <c r="Q387" s="43">
        <f t="shared" si="88"/>
        <v>0.3</v>
      </c>
      <c r="R387" s="43">
        <f t="shared" si="88"/>
        <v>0.3</v>
      </c>
      <c r="S387" s="43">
        <f t="shared" si="88"/>
        <v>0.3</v>
      </c>
      <c r="T387" s="43">
        <f t="shared" si="88"/>
        <v>0.3</v>
      </c>
      <c r="U387" s="43">
        <f t="shared" si="88"/>
        <v>0.3</v>
      </c>
      <c r="V387" s="43">
        <f t="shared" si="88"/>
        <v>0.3</v>
      </c>
      <c r="W387" s="43">
        <f t="shared" si="88"/>
        <v>0.3</v>
      </c>
      <c r="X387" s="43">
        <f t="shared" si="88"/>
        <v>0.3</v>
      </c>
      <c r="Y387" s="43">
        <f t="shared" si="88"/>
        <v>0.3</v>
      </c>
      <c r="Z387" s="43">
        <f t="shared" si="88"/>
        <v>0.3</v>
      </c>
      <c r="AA387" s="43">
        <f t="shared" si="88"/>
        <v>0.3</v>
      </c>
      <c r="AB387" s="43">
        <f t="shared" si="88"/>
        <v>0.3</v>
      </c>
      <c r="AC387" s="5">
        <f t="shared" ref="AC387:AC450" si="89">AVERAGE(E387:AB387)</f>
        <v>0.29999999999999988</v>
      </c>
      <c r="AD387" s="98"/>
    </row>
    <row r="388" spans="1:30">
      <c r="A388" s="5" t="s">
        <v>7</v>
      </c>
      <c r="B388" s="5" t="s">
        <v>18</v>
      </c>
      <c r="C388" s="5" t="str">
        <f t="shared" si="86"/>
        <v>g3</v>
      </c>
      <c r="D388" s="69">
        <f>VLOOKUP(C388,days!A$2:F$13,5,0)</f>
        <v>2</v>
      </c>
      <c r="E388" s="67">
        <f>VLOOKUP($A388,wind_!$A$2:$B$16,2,0)*VLOOKUP($D388,wind_!$E$2:$AC$13,MID(E$1,2,LEN(E$1)-1)+2,0)</f>
        <v>0.43838340476757981</v>
      </c>
      <c r="F388" s="67">
        <f>VLOOKUP($A388,wind_!$A$2:$B$16,2,0)*VLOOKUP($D388,wind_!$E$2:$AC$13,MID(F$1,2,LEN(F$1)-1)+2,0)</f>
        <v>0.43627915556532476</v>
      </c>
      <c r="G388" s="67">
        <f>VLOOKUP($A388,wind_!$A$2:$B$16,2,0)*VLOOKUP($D388,wind_!$E$2:$AC$13,MID(G$1,2,LEN(G$1)-1)+2,0)</f>
        <v>0.43582667360914606</v>
      </c>
      <c r="H388" s="67">
        <f>VLOOKUP($A388,wind_!$A$2:$B$16,2,0)*VLOOKUP($D388,wind_!$E$2:$AC$13,MID(H$1,2,LEN(H$1)-1)+2,0)</f>
        <v>0.43736881357444679</v>
      </c>
      <c r="I388" s="67">
        <f>VLOOKUP($A388,wind_!$A$2:$B$16,2,0)*VLOOKUP($D388,wind_!$E$2:$AC$13,MID(I$1,2,LEN(I$1)-1)+2,0)</f>
        <v>0.43629483784074424</v>
      </c>
      <c r="J388" s="67">
        <f>VLOOKUP($A388,wind_!$A$2:$B$16,2,0)*VLOOKUP($D388,wind_!$E$2:$AC$13,MID(J$1,2,LEN(J$1)-1)+2,0)</f>
        <v>0.44212061735012431</v>
      </c>
      <c r="K388" s="67">
        <f>VLOOKUP($A388,wind_!$A$2:$B$16,2,0)*VLOOKUP($D388,wind_!$E$2:$AC$13,MID(K$1,2,LEN(K$1)-1)+2,0)</f>
        <v>0.44521994780571333</v>
      </c>
      <c r="L388" s="67">
        <f>VLOOKUP($A388,wind_!$A$2:$B$16,2,0)*VLOOKUP($D388,wind_!$E$2:$AC$13,MID(L$1,2,LEN(L$1)-1)+2,0)</f>
        <v>0.44921220175366955</v>
      </c>
      <c r="M388" s="67">
        <f>VLOOKUP($A388,wind_!$A$2:$B$16,2,0)*VLOOKUP($D388,wind_!$E$2:$AC$13,MID(M$1,2,LEN(M$1)-1)+2,0)</f>
        <v>0.4510446124613906</v>
      </c>
      <c r="N388" s="67">
        <f>VLOOKUP($A388,wind_!$A$2:$B$16,2,0)*VLOOKUP($D388,wind_!$E$2:$AC$13,MID(N$1,2,LEN(N$1)-1)+2,0)</f>
        <v>0.43588631828224617</v>
      </c>
      <c r="O388" s="67">
        <f>VLOOKUP($A388,wind_!$A$2:$B$16,2,0)*VLOOKUP($D388,wind_!$E$2:$AC$13,MID(O$1,2,LEN(O$1)-1)+2,0)</f>
        <v>0.42626472204734422</v>
      </c>
      <c r="P388" s="67">
        <f>VLOOKUP($A388,wind_!$A$2:$B$16,2,0)*VLOOKUP($D388,wind_!$E$2:$AC$13,MID(P$1,2,LEN(P$1)-1)+2,0)</f>
        <v>0.42773227829992727</v>
      </c>
      <c r="Q388" s="67">
        <f>VLOOKUP($A388,wind_!$A$2:$B$16,2,0)*VLOOKUP($D388,wind_!$E$2:$AC$13,MID(Q$1,2,LEN(Q$1)-1)+2,0)</f>
        <v>0.43475641405445287</v>
      </c>
      <c r="R388" s="67">
        <f>VLOOKUP($A388,wind_!$A$2:$B$16,2,0)*VLOOKUP($D388,wind_!$E$2:$AC$13,MID(R$1,2,LEN(R$1)-1)+2,0)</f>
        <v>0.44032666909514989</v>
      </c>
      <c r="S388" s="67">
        <f>VLOOKUP($A388,wind_!$A$2:$B$16,2,0)*VLOOKUP($D388,wind_!$E$2:$AC$13,MID(S$1,2,LEN(S$1)-1)+2,0)</f>
        <v>0.44436961172479361</v>
      </c>
      <c r="T388" s="67">
        <f>VLOOKUP($A388,wind_!$A$2:$B$16,2,0)*VLOOKUP($D388,wind_!$E$2:$AC$13,MID(T$1,2,LEN(T$1)-1)+2,0)</f>
        <v>0.44667557512367634</v>
      </c>
      <c r="U388" s="67">
        <f>VLOOKUP($A388,wind_!$A$2:$B$16,2,0)*VLOOKUP($D388,wind_!$E$2:$AC$13,MID(U$1,2,LEN(U$1)-1)+2,0)</f>
        <v>0.44597894020658324</v>
      </c>
      <c r="V388" s="67">
        <f>VLOOKUP($A388,wind_!$A$2:$B$16,2,0)*VLOOKUP($D388,wind_!$E$2:$AC$13,MID(V$1,2,LEN(V$1)-1)+2,0)</f>
        <v>0.44271100670933999</v>
      </c>
      <c r="W388" s="67">
        <f>VLOOKUP($A388,wind_!$A$2:$B$16,2,0)*VLOOKUP($D388,wind_!$E$2:$AC$13,MID(W$1,2,LEN(W$1)-1)+2,0)</f>
        <v>0.44116823499360763</v>
      </c>
      <c r="X388" s="67">
        <f>VLOOKUP($A388,wind_!$A$2:$B$16,2,0)*VLOOKUP($D388,wind_!$E$2:$AC$13,MID(X$1,2,LEN(X$1)-1)+2,0)</f>
        <v>0.44647360079451787</v>
      </c>
      <c r="Y388" s="67">
        <f>VLOOKUP($A388,wind_!$A$2:$B$16,2,0)*VLOOKUP($D388,wind_!$E$2:$AC$13,MID(Y$1,2,LEN(Y$1)-1)+2,0)</f>
        <v>0.44961908619340341</v>
      </c>
      <c r="Z388" s="67">
        <f>VLOOKUP($A388,wind_!$A$2:$B$16,2,0)*VLOOKUP($D388,wind_!$E$2:$AC$13,MID(Z$1,2,LEN(Z$1)-1)+2,0)</f>
        <v>0.44643970924195281</v>
      </c>
      <c r="AA388" s="67">
        <f>VLOOKUP($A388,wind_!$A$2:$B$16,2,0)*VLOOKUP($D388,wind_!$E$2:$AC$13,MID(AA$1,2,LEN(AA$1)-1)+2,0)</f>
        <v>0.44150681606314962</v>
      </c>
      <c r="AB388" s="67">
        <f>VLOOKUP($A388,wind_!$A$2:$B$16,2,0)*VLOOKUP($D388,wind_!$E$2:$AC$13,MID(AB$1,2,LEN(AB$1)-1)+2,0)</f>
        <v>0.43730273991166047</v>
      </c>
      <c r="AC388" s="5">
        <f t="shared" si="89"/>
        <v>0.4407900828112476</v>
      </c>
      <c r="AD388" s="98"/>
    </row>
    <row r="389" spans="1:30">
      <c r="A389" s="5" t="s">
        <v>7</v>
      </c>
      <c r="B389" s="5" t="s">
        <v>19</v>
      </c>
      <c r="C389" s="5" t="str">
        <f t="shared" si="86"/>
        <v>g3</v>
      </c>
      <c r="D389" s="69">
        <f>VLOOKUP(C389,days!A$2:F$13,5,0)</f>
        <v>2</v>
      </c>
      <c r="E389" s="68">
        <f>VLOOKUP($A389,solar_!$A$2:$B$16,2,0)*VLOOKUP($D389,solar_!$E$2:$AC$13,MID(E$1,2,LEN(E$1)-1)+2,0)</f>
        <v>0</v>
      </c>
      <c r="F389" s="68">
        <f>VLOOKUP($A389,solar_!$A$2:$B$16,2,0)*VLOOKUP($D389,solar_!$E$2:$AC$13,MID(F$1,2,LEN(F$1)-1)+2,0)</f>
        <v>0</v>
      </c>
      <c r="G389" s="68">
        <f>VLOOKUP($A389,solar_!$A$2:$B$16,2,0)*VLOOKUP($D389,solar_!$E$2:$AC$13,MID(G$1,2,LEN(G$1)-1)+2,0)</f>
        <v>0</v>
      </c>
      <c r="H389" s="68">
        <f>VLOOKUP($A389,solar_!$A$2:$B$16,2,0)*VLOOKUP($D389,solar_!$E$2:$AC$13,MID(H$1,2,LEN(H$1)-1)+2,0)</f>
        <v>0</v>
      </c>
      <c r="I389" s="68">
        <f>VLOOKUP($A389,solar_!$A$2:$B$16,2,0)*VLOOKUP($D389,solar_!$E$2:$AC$13,MID(I$1,2,LEN(I$1)-1)+2,0)</f>
        <v>0</v>
      </c>
      <c r="J389" s="68">
        <f>VLOOKUP($A389,solar_!$A$2:$B$16,2,0)*VLOOKUP($D389,solar_!$E$2:$AC$13,MID(J$1,2,LEN(J$1)-1)+2,0)</f>
        <v>4.9000359159439147E-5</v>
      </c>
      <c r="K389" s="68">
        <f>VLOOKUP($A389,solar_!$A$2:$B$16,2,0)*VLOOKUP($D389,solar_!$E$2:$AC$13,MID(K$1,2,LEN(K$1)-1)+2,0)</f>
        <v>2.9168213795153484E-3</v>
      </c>
      <c r="L389" s="68">
        <f>VLOOKUP($A389,solar_!$A$2:$B$16,2,0)*VLOOKUP($D389,solar_!$E$2:$AC$13,MID(L$1,2,LEN(L$1)-1)+2,0)</f>
        <v>2.1629558538840264E-2</v>
      </c>
      <c r="M389" s="68">
        <f>VLOOKUP($A389,solar_!$A$2:$B$16,2,0)*VLOOKUP($D389,solar_!$E$2:$AC$13,MID(M$1,2,LEN(M$1)-1)+2,0)</f>
        <v>0.15439073164249278</v>
      </c>
      <c r="N389" s="68">
        <f>VLOOKUP($A389,solar_!$A$2:$B$16,2,0)*VLOOKUP($D389,solar_!$E$2:$AC$13,MID(N$1,2,LEN(N$1)-1)+2,0)</f>
        <v>0.39478469366550761</v>
      </c>
      <c r="O389" s="68">
        <f>VLOOKUP($A389,solar_!$A$2:$B$16,2,0)*VLOOKUP($D389,solar_!$E$2:$AC$13,MID(O$1,2,LEN(O$1)-1)+2,0)</f>
        <v>0.56161991652277032</v>
      </c>
      <c r="P389" s="68">
        <f>VLOOKUP($A389,solar_!$A$2:$B$16,2,0)*VLOOKUP($D389,solar_!$E$2:$AC$13,MID(P$1,2,LEN(P$1)-1)+2,0)</f>
        <v>0.64517792898050319</v>
      </c>
      <c r="Q389" s="68">
        <f>VLOOKUP($A389,solar_!$A$2:$B$16,2,0)*VLOOKUP($D389,solar_!$E$2:$AC$13,MID(Q$1,2,LEN(Q$1)-1)+2,0)</f>
        <v>0.66332246197504485</v>
      </c>
      <c r="R389" s="68">
        <f>VLOOKUP($A389,solar_!$A$2:$B$16,2,0)*VLOOKUP($D389,solar_!$E$2:$AC$13,MID(R$1,2,LEN(R$1)-1)+2,0)</f>
        <v>0.63685166795125181</v>
      </c>
      <c r="S389" s="68">
        <f>VLOOKUP($A389,solar_!$A$2:$B$16,2,0)*VLOOKUP($D389,solar_!$E$2:$AC$13,MID(S$1,2,LEN(S$1)-1)+2,0)</f>
        <v>0.60250681621273616</v>
      </c>
      <c r="T389" s="68">
        <f>VLOOKUP($A389,solar_!$A$2:$B$16,2,0)*VLOOKUP($D389,solar_!$E$2:$AC$13,MID(T$1,2,LEN(T$1)-1)+2,0)</f>
        <v>0.49736064551961578</v>
      </c>
      <c r="U389" s="68">
        <f>VLOOKUP($A389,solar_!$A$2:$B$16,2,0)*VLOOKUP($D389,solar_!$E$2:$AC$13,MID(U$1,2,LEN(U$1)-1)+2,0)</f>
        <v>0.35529980425189961</v>
      </c>
      <c r="V389" s="68">
        <f>VLOOKUP($A389,solar_!$A$2:$B$16,2,0)*VLOOKUP($D389,solar_!$E$2:$AC$13,MID(V$1,2,LEN(V$1)-1)+2,0)</f>
        <v>0.1268185295456753</v>
      </c>
      <c r="W389" s="68">
        <f>VLOOKUP($A389,solar_!$A$2:$B$16,2,0)*VLOOKUP($D389,solar_!$E$2:$AC$13,MID(W$1,2,LEN(W$1)-1)+2,0)</f>
        <v>7.1198521865994862E-3</v>
      </c>
      <c r="X389" s="68">
        <f>VLOOKUP($A389,solar_!$A$2:$B$16,2,0)*VLOOKUP($D389,solar_!$E$2:$AC$13,MID(X$1,2,LEN(X$1)-1)+2,0)</f>
        <v>2.9400215495663489E-5</v>
      </c>
      <c r="Y389" s="68">
        <f>VLOOKUP($A389,solar_!$A$2:$B$16,2,0)*VLOOKUP($D389,solar_!$E$2:$AC$13,MID(Y$1,2,LEN(Y$1)-1)+2,0)</f>
        <v>0</v>
      </c>
      <c r="Z389" s="68">
        <f>VLOOKUP($A389,solar_!$A$2:$B$16,2,0)*VLOOKUP($D389,solar_!$E$2:$AC$13,MID(Z$1,2,LEN(Z$1)-1)+2,0)</f>
        <v>0</v>
      </c>
      <c r="AA389" s="68">
        <f>VLOOKUP($A389,solar_!$A$2:$B$16,2,0)*VLOOKUP($D389,solar_!$E$2:$AC$13,MID(AA$1,2,LEN(AA$1)-1)+2,0)</f>
        <v>0</v>
      </c>
      <c r="AB389" s="68">
        <f>VLOOKUP($A389,solar_!$A$2:$B$16,2,0)*VLOOKUP($D389,solar_!$E$2:$AC$13,MID(AB$1,2,LEN(AB$1)-1)+2,0)</f>
        <v>0</v>
      </c>
      <c r="AC389" s="5">
        <f t="shared" si="89"/>
        <v>0.19457824287279613</v>
      </c>
      <c r="AD389" s="98"/>
    </row>
    <row r="390" spans="1:30">
      <c r="A390" s="5" t="s">
        <v>7</v>
      </c>
      <c r="B390" s="5" t="s">
        <v>20</v>
      </c>
      <c r="C390" s="5" t="str">
        <f t="shared" si="86"/>
        <v>g3</v>
      </c>
      <c r="D390" s="69">
        <f>VLOOKUP(C390,days!A$2:F$13,5,0)</f>
        <v>2</v>
      </c>
      <c r="E390" s="9">
        <v>0</v>
      </c>
      <c r="F390" s="9">
        <v>0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  <c r="V390" s="9">
        <v>0</v>
      </c>
      <c r="W390" s="9">
        <v>0</v>
      </c>
      <c r="X390" s="9">
        <v>0</v>
      </c>
      <c r="Y390" s="9">
        <v>0</v>
      </c>
      <c r="Z390" s="9">
        <v>0</v>
      </c>
      <c r="AA390" s="9">
        <v>0</v>
      </c>
      <c r="AB390" s="9">
        <v>0</v>
      </c>
      <c r="AC390" s="5">
        <f t="shared" si="89"/>
        <v>0</v>
      </c>
      <c r="AD390" s="98"/>
    </row>
    <row r="391" spans="1:30">
      <c r="A391" s="5" t="s">
        <v>7</v>
      </c>
      <c r="B391" s="5" t="s">
        <v>21</v>
      </c>
      <c r="C391" s="5" t="str">
        <f t="shared" si="86"/>
        <v>g3</v>
      </c>
      <c r="D391" s="69">
        <f>VLOOKUP(C391,days!A$2:F$13,5,0)</f>
        <v>2</v>
      </c>
      <c r="E391" s="9">
        <v>0</v>
      </c>
      <c r="F391" s="9">
        <v>0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</v>
      </c>
      <c r="AA391" s="9">
        <v>0</v>
      </c>
      <c r="AB391" s="9">
        <v>0</v>
      </c>
      <c r="AC391" s="5">
        <f t="shared" si="89"/>
        <v>0</v>
      </c>
      <c r="AD391" s="98"/>
    </row>
    <row r="392" spans="1:30">
      <c r="A392" s="5" t="s">
        <v>7</v>
      </c>
      <c r="B392" s="5" t="s">
        <v>12</v>
      </c>
      <c r="C392" s="5" t="str">
        <f t="shared" si="86"/>
        <v>g4</v>
      </c>
      <c r="D392" s="69">
        <f>VLOOKUP(C392,days!A$2:F$13,5,0)</f>
        <v>2</v>
      </c>
      <c r="E392" s="53">
        <v>0.8</v>
      </c>
      <c r="F392" s="53">
        <v>0.8</v>
      </c>
      <c r="G392" s="53">
        <v>0.8</v>
      </c>
      <c r="H392" s="53">
        <v>0.8</v>
      </c>
      <c r="I392" s="53">
        <v>0.8</v>
      </c>
      <c r="J392" s="53">
        <v>0.8</v>
      </c>
      <c r="K392" s="53">
        <v>0.8</v>
      </c>
      <c r="L392" s="53">
        <v>0.8</v>
      </c>
      <c r="M392" s="53">
        <v>0.8</v>
      </c>
      <c r="N392" s="53">
        <v>0.8</v>
      </c>
      <c r="O392" s="53">
        <v>0.8</v>
      </c>
      <c r="P392" s="53">
        <v>0.8</v>
      </c>
      <c r="Q392" s="53">
        <v>0.8</v>
      </c>
      <c r="R392" s="53">
        <v>0.8</v>
      </c>
      <c r="S392" s="53">
        <v>0.8</v>
      </c>
      <c r="T392" s="53">
        <v>0.8</v>
      </c>
      <c r="U392" s="53">
        <v>0.8</v>
      </c>
      <c r="V392" s="53">
        <v>0.8</v>
      </c>
      <c r="W392" s="53">
        <v>0.8</v>
      </c>
      <c r="X392" s="53">
        <v>0.8</v>
      </c>
      <c r="Y392" s="53">
        <v>0.8</v>
      </c>
      <c r="Z392" s="53">
        <v>0.8</v>
      </c>
      <c r="AA392" s="53">
        <v>0.8</v>
      </c>
      <c r="AB392" s="53">
        <v>0.8</v>
      </c>
      <c r="AC392" s="5">
        <f t="shared" si="89"/>
        <v>0.80000000000000027</v>
      </c>
      <c r="AD392" s="98"/>
    </row>
    <row r="393" spans="1:30">
      <c r="A393" s="5" t="s">
        <v>7</v>
      </c>
      <c r="B393" s="5" t="s">
        <v>13</v>
      </c>
      <c r="C393" s="5" t="str">
        <f t="shared" si="86"/>
        <v>g4</v>
      </c>
      <c r="D393" s="69">
        <f>VLOOKUP(C393,days!A$2:F$13,5,0)</f>
        <v>2</v>
      </c>
      <c r="E393" s="53">
        <v>0.85</v>
      </c>
      <c r="F393" s="53">
        <v>0.85</v>
      </c>
      <c r="G393" s="53">
        <v>0.85</v>
      </c>
      <c r="H393" s="53">
        <v>0.85</v>
      </c>
      <c r="I393" s="53">
        <v>0.85</v>
      </c>
      <c r="J393" s="53">
        <v>0.85</v>
      </c>
      <c r="K393" s="53">
        <v>0.85</v>
      </c>
      <c r="L393" s="53">
        <v>0.85</v>
      </c>
      <c r="M393" s="53">
        <v>0.85</v>
      </c>
      <c r="N393" s="53">
        <v>0.85</v>
      </c>
      <c r="O393" s="53">
        <v>0.85</v>
      </c>
      <c r="P393" s="53">
        <v>0.85</v>
      </c>
      <c r="Q393" s="53">
        <v>0.85</v>
      </c>
      <c r="R393" s="53">
        <v>0.85</v>
      </c>
      <c r="S393" s="53">
        <v>0.85</v>
      </c>
      <c r="T393" s="53">
        <v>0.85</v>
      </c>
      <c r="U393" s="53">
        <v>0.85</v>
      </c>
      <c r="V393" s="53">
        <v>0.85</v>
      </c>
      <c r="W393" s="53">
        <v>0.85</v>
      </c>
      <c r="X393" s="53">
        <v>0.85</v>
      </c>
      <c r="Y393" s="53">
        <v>0.85</v>
      </c>
      <c r="Z393" s="53">
        <v>0.85</v>
      </c>
      <c r="AA393" s="53">
        <v>0.85</v>
      </c>
      <c r="AB393" s="53">
        <v>0.85</v>
      </c>
      <c r="AC393" s="5">
        <f t="shared" si="89"/>
        <v>0.85000000000000009</v>
      </c>
      <c r="AD393" s="98"/>
    </row>
    <row r="394" spans="1:30">
      <c r="A394" s="5" t="s">
        <v>7</v>
      </c>
      <c r="B394" s="5" t="s">
        <v>14</v>
      </c>
      <c r="C394" s="5" t="str">
        <f t="shared" si="86"/>
        <v>g4</v>
      </c>
      <c r="D394" s="69">
        <f>VLOOKUP(C394,days!A$2:F$13,5,0)</f>
        <v>2</v>
      </c>
      <c r="E394" s="53">
        <v>0.83</v>
      </c>
      <c r="F394" s="53">
        <v>0.83</v>
      </c>
      <c r="G394" s="53">
        <v>0.83</v>
      </c>
      <c r="H394" s="53">
        <v>0.83</v>
      </c>
      <c r="I394" s="53">
        <v>0.83</v>
      </c>
      <c r="J394" s="53">
        <v>0.83</v>
      </c>
      <c r="K394" s="53">
        <v>0.83</v>
      </c>
      <c r="L394" s="53">
        <v>0.83</v>
      </c>
      <c r="M394" s="53">
        <v>0.83</v>
      </c>
      <c r="N394" s="53">
        <v>0.83</v>
      </c>
      <c r="O394" s="53">
        <v>0.83</v>
      </c>
      <c r="P394" s="53">
        <v>0.83</v>
      </c>
      <c r="Q394" s="53">
        <v>0.83</v>
      </c>
      <c r="R394" s="53">
        <v>0.83</v>
      </c>
      <c r="S394" s="53">
        <v>0.83</v>
      </c>
      <c r="T394" s="53">
        <v>0.83</v>
      </c>
      <c r="U394" s="53">
        <v>0.83</v>
      </c>
      <c r="V394" s="53">
        <v>0.83</v>
      </c>
      <c r="W394" s="53">
        <v>0.83</v>
      </c>
      <c r="X394" s="53">
        <v>0.83</v>
      </c>
      <c r="Y394" s="53">
        <v>0.83</v>
      </c>
      <c r="Z394" s="53">
        <v>0.83</v>
      </c>
      <c r="AA394" s="53">
        <v>0.83</v>
      </c>
      <c r="AB394" s="53">
        <v>0.83</v>
      </c>
      <c r="AC394" s="5">
        <f t="shared" si="89"/>
        <v>0.82999999999999963</v>
      </c>
      <c r="AD394" s="98"/>
    </row>
    <row r="395" spans="1:30">
      <c r="A395" s="5" t="s">
        <v>7</v>
      </c>
      <c r="B395" s="5" t="s">
        <v>15</v>
      </c>
      <c r="C395" s="5" t="str">
        <f t="shared" si="86"/>
        <v>g4</v>
      </c>
      <c r="D395" s="69">
        <f>VLOOKUP(C395,days!A$2:F$13,5,0)</f>
        <v>2</v>
      </c>
      <c r="E395" s="53">
        <v>0.9</v>
      </c>
      <c r="F395" s="53">
        <v>0.9</v>
      </c>
      <c r="G395" s="53">
        <v>0.9</v>
      </c>
      <c r="H395" s="53">
        <v>0.9</v>
      </c>
      <c r="I395" s="53">
        <v>0.9</v>
      </c>
      <c r="J395" s="53">
        <v>0.9</v>
      </c>
      <c r="K395" s="53">
        <v>0.9</v>
      </c>
      <c r="L395" s="53">
        <v>0.9</v>
      </c>
      <c r="M395" s="53">
        <v>0.9</v>
      </c>
      <c r="N395" s="53">
        <v>0.9</v>
      </c>
      <c r="O395" s="53">
        <v>0.9</v>
      </c>
      <c r="P395" s="53">
        <v>0.9</v>
      </c>
      <c r="Q395" s="53">
        <v>0.9</v>
      </c>
      <c r="R395" s="53">
        <v>0.9</v>
      </c>
      <c r="S395" s="53">
        <v>0.9</v>
      </c>
      <c r="T395" s="53">
        <v>0.9</v>
      </c>
      <c r="U395" s="53">
        <v>0.9</v>
      </c>
      <c r="V395" s="53">
        <v>0.9</v>
      </c>
      <c r="W395" s="53">
        <v>0.9</v>
      </c>
      <c r="X395" s="53">
        <v>0.9</v>
      </c>
      <c r="Y395" s="53">
        <v>0.9</v>
      </c>
      <c r="Z395" s="53">
        <v>0.9</v>
      </c>
      <c r="AA395" s="53">
        <v>0.9</v>
      </c>
      <c r="AB395" s="53">
        <v>0.9</v>
      </c>
      <c r="AC395" s="5">
        <f t="shared" si="89"/>
        <v>0.8999999999999998</v>
      </c>
      <c r="AD395" s="98"/>
    </row>
    <row r="396" spans="1:30">
      <c r="A396" s="5" t="s">
        <v>7</v>
      </c>
      <c r="B396" s="5" t="s">
        <v>16</v>
      </c>
      <c r="C396" s="5" t="str">
        <f t="shared" si="86"/>
        <v>g4</v>
      </c>
      <c r="D396" s="69">
        <f>VLOOKUP(C396,days!A$2:F$13,5,0)</f>
        <v>2</v>
      </c>
      <c r="E396" s="43">
        <f>VLOOKUP($A396,hydro_!$A$2:$B$16,2,0)*VLOOKUP($D396,hydro_!F$2:H$13,2,0)</f>
        <v>0.32</v>
      </c>
      <c r="F396" s="43">
        <f t="shared" ref="F396:AB396" si="90">E396</f>
        <v>0.32</v>
      </c>
      <c r="G396" s="43">
        <f t="shared" si="90"/>
        <v>0.32</v>
      </c>
      <c r="H396" s="43">
        <f t="shared" si="90"/>
        <v>0.32</v>
      </c>
      <c r="I396" s="43">
        <f t="shared" si="90"/>
        <v>0.32</v>
      </c>
      <c r="J396" s="43">
        <f t="shared" si="90"/>
        <v>0.32</v>
      </c>
      <c r="K396" s="43">
        <f t="shared" si="90"/>
        <v>0.32</v>
      </c>
      <c r="L396" s="43">
        <f t="shared" si="90"/>
        <v>0.32</v>
      </c>
      <c r="M396" s="43">
        <f t="shared" si="90"/>
        <v>0.32</v>
      </c>
      <c r="N396" s="43">
        <f t="shared" si="90"/>
        <v>0.32</v>
      </c>
      <c r="O396" s="43">
        <f t="shared" si="90"/>
        <v>0.32</v>
      </c>
      <c r="P396" s="43">
        <f t="shared" si="90"/>
        <v>0.32</v>
      </c>
      <c r="Q396" s="43">
        <f t="shared" si="90"/>
        <v>0.32</v>
      </c>
      <c r="R396" s="43">
        <f t="shared" si="90"/>
        <v>0.32</v>
      </c>
      <c r="S396" s="43">
        <f t="shared" si="90"/>
        <v>0.32</v>
      </c>
      <c r="T396" s="43">
        <f t="shared" si="90"/>
        <v>0.32</v>
      </c>
      <c r="U396" s="43">
        <f t="shared" si="90"/>
        <v>0.32</v>
      </c>
      <c r="V396" s="43">
        <f t="shared" si="90"/>
        <v>0.32</v>
      </c>
      <c r="W396" s="43">
        <f t="shared" si="90"/>
        <v>0.32</v>
      </c>
      <c r="X396" s="43">
        <f t="shared" si="90"/>
        <v>0.32</v>
      </c>
      <c r="Y396" s="43">
        <f t="shared" si="90"/>
        <v>0.32</v>
      </c>
      <c r="Z396" s="43">
        <f t="shared" si="90"/>
        <v>0.32</v>
      </c>
      <c r="AA396" s="43">
        <f t="shared" si="90"/>
        <v>0.32</v>
      </c>
      <c r="AB396" s="43">
        <f t="shared" si="90"/>
        <v>0.32</v>
      </c>
      <c r="AC396" s="5">
        <f t="shared" si="89"/>
        <v>0.32000000000000012</v>
      </c>
      <c r="AD396" s="98"/>
    </row>
    <row r="397" spans="1:30">
      <c r="A397" s="5" t="s">
        <v>7</v>
      </c>
      <c r="B397" s="5" t="s">
        <v>17</v>
      </c>
      <c r="C397" s="5" t="str">
        <f t="shared" si="86"/>
        <v>g4</v>
      </c>
      <c r="D397" s="69">
        <f>VLOOKUP(C397,days!A$2:F$13,5,0)</f>
        <v>2</v>
      </c>
      <c r="E397" s="43">
        <f>VLOOKUP($A396,hydro_!$A$2:$C$16,3,0)*VLOOKUP($D396,hydro_!F$2:H$13,3,0)</f>
        <v>0.3</v>
      </c>
      <c r="F397" s="43">
        <f t="shared" ref="F397:AB397" si="91">E397</f>
        <v>0.3</v>
      </c>
      <c r="G397" s="43">
        <f t="shared" si="91"/>
        <v>0.3</v>
      </c>
      <c r="H397" s="43">
        <f t="shared" si="91"/>
        <v>0.3</v>
      </c>
      <c r="I397" s="43">
        <f t="shared" si="91"/>
        <v>0.3</v>
      </c>
      <c r="J397" s="43">
        <f t="shared" si="91"/>
        <v>0.3</v>
      </c>
      <c r="K397" s="43">
        <f t="shared" si="91"/>
        <v>0.3</v>
      </c>
      <c r="L397" s="43">
        <f t="shared" si="91"/>
        <v>0.3</v>
      </c>
      <c r="M397" s="43">
        <f t="shared" si="91"/>
        <v>0.3</v>
      </c>
      <c r="N397" s="43">
        <f t="shared" si="91"/>
        <v>0.3</v>
      </c>
      <c r="O397" s="43">
        <f t="shared" si="91"/>
        <v>0.3</v>
      </c>
      <c r="P397" s="43">
        <f t="shared" si="91"/>
        <v>0.3</v>
      </c>
      <c r="Q397" s="43">
        <f t="shared" si="91"/>
        <v>0.3</v>
      </c>
      <c r="R397" s="43">
        <f t="shared" si="91"/>
        <v>0.3</v>
      </c>
      <c r="S397" s="43">
        <f t="shared" si="91"/>
        <v>0.3</v>
      </c>
      <c r="T397" s="43">
        <f t="shared" si="91"/>
        <v>0.3</v>
      </c>
      <c r="U397" s="43">
        <f t="shared" si="91"/>
        <v>0.3</v>
      </c>
      <c r="V397" s="43">
        <f t="shared" si="91"/>
        <v>0.3</v>
      </c>
      <c r="W397" s="43">
        <f t="shared" si="91"/>
        <v>0.3</v>
      </c>
      <c r="X397" s="43">
        <f t="shared" si="91"/>
        <v>0.3</v>
      </c>
      <c r="Y397" s="43">
        <f t="shared" si="91"/>
        <v>0.3</v>
      </c>
      <c r="Z397" s="43">
        <f t="shared" si="91"/>
        <v>0.3</v>
      </c>
      <c r="AA397" s="43">
        <f t="shared" si="91"/>
        <v>0.3</v>
      </c>
      <c r="AB397" s="43">
        <f t="shared" si="91"/>
        <v>0.3</v>
      </c>
      <c r="AC397" s="5">
        <f t="shared" si="89"/>
        <v>0.29999999999999988</v>
      </c>
      <c r="AD397" s="98"/>
    </row>
    <row r="398" spans="1:30">
      <c r="A398" s="5" t="s">
        <v>7</v>
      </c>
      <c r="B398" s="5" t="s">
        <v>18</v>
      </c>
      <c r="C398" s="5" t="str">
        <f t="shared" si="86"/>
        <v>g4</v>
      </c>
      <c r="D398" s="69">
        <f>VLOOKUP(C398,days!A$2:F$13,5,0)</f>
        <v>2</v>
      </c>
      <c r="E398" s="67">
        <f>VLOOKUP($A398,wind_!$A$2:$B$16,2,0)*VLOOKUP($D398,wind_!$E$2:$AC$13,MID(E$1,2,LEN(E$1)-1)+2,0)</f>
        <v>0.43838340476757981</v>
      </c>
      <c r="F398" s="67">
        <f>VLOOKUP($A398,wind_!$A$2:$B$16,2,0)*VLOOKUP($D398,wind_!$E$2:$AC$13,MID(F$1,2,LEN(F$1)-1)+2,0)</f>
        <v>0.43627915556532476</v>
      </c>
      <c r="G398" s="67">
        <f>VLOOKUP($A398,wind_!$A$2:$B$16,2,0)*VLOOKUP($D398,wind_!$E$2:$AC$13,MID(G$1,2,LEN(G$1)-1)+2,0)</f>
        <v>0.43582667360914606</v>
      </c>
      <c r="H398" s="67">
        <f>VLOOKUP($A398,wind_!$A$2:$B$16,2,0)*VLOOKUP($D398,wind_!$E$2:$AC$13,MID(H$1,2,LEN(H$1)-1)+2,0)</f>
        <v>0.43736881357444679</v>
      </c>
      <c r="I398" s="67">
        <f>VLOOKUP($A398,wind_!$A$2:$B$16,2,0)*VLOOKUP($D398,wind_!$E$2:$AC$13,MID(I$1,2,LEN(I$1)-1)+2,0)</f>
        <v>0.43629483784074424</v>
      </c>
      <c r="J398" s="67">
        <f>VLOOKUP($A398,wind_!$A$2:$B$16,2,0)*VLOOKUP($D398,wind_!$E$2:$AC$13,MID(J$1,2,LEN(J$1)-1)+2,0)</f>
        <v>0.44212061735012431</v>
      </c>
      <c r="K398" s="67">
        <f>VLOOKUP($A398,wind_!$A$2:$B$16,2,0)*VLOOKUP($D398,wind_!$E$2:$AC$13,MID(K$1,2,LEN(K$1)-1)+2,0)</f>
        <v>0.44521994780571333</v>
      </c>
      <c r="L398" s="67">
        <f>VLOOKUP($A398,wind_!$A$2:$B$16,2,0)*VLOOKUP($D398,wind_!$E$2:$AC$13,MID(L$1,2,LEN(L$1)-1)+2,0)</f>
        <v>0.44921220175366955</v>
      </c>
      <c r="M398" s="67">
        <f>VLOOKUP($A398,wind_!$A$2:$B$16,2,0)*VLOOKUP($D398,wind_!$E$2:$AC$13,MID(M$1,2,LEN(M$1)-1)+2,0)</f>
        <v>0.4510446124613906</v>
      </c>
      <c r="N398" s="67">
        <f>VLOOKUP($A398,wind_!$A$2:$B$16,2,0)*VLOOKUP($D398,wind_!$E$2:$AC$13,MID(N$1,2,LEN(N$1)-1)+2,0)</f>
        <v>0.43588631828224617</v>
      </c>
      <c r="O398" s="67">
        <f>VLOOKUP($A398,wind_!$A$2:$B$16,2,0)*VLOOKUP($D398,wind_!$E$2:$AC$13,MID(O$1,2,LEN(O$1)-1)+2,0)</f>
        <v>0.42626472204734422</v>
      </c>
      <c r="P398" s="67">
        <f>VLOOKUP($A398,wind_!$A$2:$B$16,2,0)*VLOOKUP($D398,wind_!$E$2:$AC$13,MID(P$1,2,LEN(P$1)-1)+2,0)</f>
        <v>0.42773227829992727</v>
      </c>
      <c r="Q398" s="67">
        <f>VLOOKUP($A398,wind_!$A$2:$B$16,2,0)*VLOOKUP($D398,wind_!$E$2:$AC$13,MID(Q$1,2,LEN(Q$1)-1)+2,0)</f>
        <v>0.43475641405445287</v>
      </c>
      <c r="R398" s="67">
        <f>VLOOKUP($A398,wind_!$A$2:$B$16,2,0)*VLOOKUP($D398,wind_!$E$2:$AC$13,MID(R$1,2,LEN(R$1)-1)+2,0)</f>
        <v>0.44032666909514989</v>
      </c>
      <c r="S398" s="67">
        <f>VLOOKUP($A398,wind_!$A$2:$B$16,2,0)*VLOOKUP($D398,wind_!$E$2:$AC$13,MID(S$1,2,LEN(S$1)-1)+2,0)</f>
        <v>0.44436961172479361</v>
      </c>
      <c r="T398" s="67">
        <f>VLOOKUP($A398,wind_!$A$2:$B$16,2,0)*VLOOKUP($D398,wind_!$E$2:$AC$13,MID(T$1,2,LEN(T$1)-1)+2,0)</f>
        <v>0.44667557512367634</v>
      </c>
      <c r="U398" s="67">
        <f>VLOOKUP($A398,wind_!$A$2:$B$16,2,0)*VLOOKUP($D398,wind_!$E$2:$AC$13,MID(U$1,2,LEN(U$1)-1)+2,0)</f>
        <v>0.44597894020658324</v>
      </c>
      <c r="V398" s="67">
        <f>VLOOKUP($A398,wind_!$A$2:$B$16,2,0)*VLOOKUP($D398,wind_!$E$2:$AC$13,MID(V$1,2,LEN(V$1)-1)+2,0)</f>
        <v>0.44271100670933999</v>
      </c>
      <c r="W398" s="67">
        <f>VLOOKUP($A398,wind_!$A$2:$B$16,2,0)*VLOOKUP($D398,wind_!$E$2:$AC$13,MID(W$1,2,LEN(W$1)-1)+2,0)</f>
        <v>0.44116823499360763</v>
      </c>
      <c r="X398" s="67">
        <f>VLOOKUP($A398,wind_!$A$2:$B$16,2,0)*VLOOKUP($D398,wind_!$E$2:$AC$13,MID(X$1,2,LEN(X$1)-1)+2,0)</f>
        <v>0.44647360079451787</v>
      </c>
      <c r="Y398" s="67">
        <f>VLOOKUP($A398,wind_!$A$2:$B$16,2,0)*VLOOKUP($D398,wind_!$E$2:$AC$13,MID(Y$1,2,LEN(Y$1)-1)+2,0)</f>
        <v>0.44961908619340341</v>
      </c>
      <c r="Z398" s="67">
        <f>VLOOKUP($A398,wind_!$A$2:$B$16,2,0)*VLOOKUP($D398,wind_!$E$2:$AC$13,MID(Z$1,2,LEN(Z$1)-1)+2,0)</f>
        <v>0.44643970924195281</v>
      </c>
      <c r="AA398" s="67">
        <f>VLOOKUP($A398,wind_!$A$2:$B$16,2,0)*VLOOKUP($D398,wind_!$E$2:$AC$13,MID(AA$1,2,LEN(AA$1)-1)+2,0)</f>
        <v>0.44150681606314962</v>
      </c>
      <c r="AB398" s="67">
        <f>VLOOKUP($A398,wind_!$A$2:$B$16,2,0)*VLOOKUP($D398,wind_!$E$2:$AC$13,MID(AB$1,2,LEN(AB$1)-1)+2,0)</f>
        <v>0.43730273991166047</v>
      </c>
      <c r="AC398" s="5">
        <f t="shared" si="89"/>
        <v>0.4407900828112476</v>
      </c>
      <c r="AD398" s="98"/>
    </row>
    <row r="399" spans="1:30">
      <c r="A399" s="5" t="s">
        <v>7</v>
      </c>
      <c r="B399" s="5" t="s">
        <v>19</v>
      </c>
      <c r="C399" s="5" t="str">
        <f t="shared" si="86"/>
        <v>g4</v>
      </c>
      <c r="D399" s="69">
        <f>VLOOKUP(C399,days!A$2:F$13,5,0)</f>
        <v>2</v>
      </c>
      <c r="E399" s="68">
        <f>VLOOKUP($A399,solar_!$A$2:$B$16,2,0)*VLOOKUP($D399,solar_!$E$2:$AC$13,MID(E$1,2,LEN(E$1)-1)+2,0)</f>
        <v>0</v>
      </c>
      <c r="F399" s="68">
        <f>VLOOKUP($A399,solar_!$A$2:$B$16,2,0)*VLOOKUP($D399,solar_!$E$2:$AC$13,MID(F$1,2,LEN(F$1)-1)+2,0)</f>
        <v>0</v>
      </c>
      <c r="G399" s="68">
        <f>VLOOKUP($A399,solar_!$A$2:$B$16,2,0)*VLOOKUP($D399,solar_!$E$2:$AC$13,MID(G$1,2,LEN(G$1)-1)+2,0)</f>
        <v>0</v>
      </c>
      <c r="H399" s="68">
        <f>VLOOKUP($A399,solar_!$A$2:$B$16,2,0)*VLOOKUP($D399,solar_!$E$2:$AC$13,MID(H$1,2,LEN(H$1)-1)+2,0)</f>
        <v>0</v>
      </c>
      <c r="I399" s="68">
        <f>VLOOKUP($A399,solar_!$A$2:$B$16,2,0)*VLOOKUP($D399,solar_!$E$2:$AC$13,MID(I$1,2,LEN(I$1)-1)+2,0)</f>
        <v>0</v>
      </c>
      <c r="J399" s="68">
        <f>VLOOKUP($A399,solar_!$A$2:$B$16,2,0)*VLOOKUP($D399,solar_!$E$2:$AC$13,MID(J$1,2,LEN(J$1)-1)+2,0)</f>
        <v>4.9000359159439147E-5</v>
      </c>
      <c r="K399" s="68">
        <f>VLOOKUP($A399,solar_!$A$2:$B$16,2,0)*VLOOKUP($D399,solar_!$E$2:$AC$13,MID(K$1,2,LEN(K$1)-1)+2,0)</f>
        <v>2.9168213795153484E-3</v>
      </c>
      <c r="L399" s="68">
        <f>VLOOKUP($A399,solar_!$A$2:$B$16,2,0)*VLOOKUP($D399,solar_!$E$2:$AC$13,MID(L$1,2,LEN(L$1)-1)+2,0)</f>
        <v>2.1629558538840264E-2</v>
      </c>
      <c r="M399" s="68">
        <f>VLOOKUP($A399,solar_!$A$2:$B$16,2,0)*VLOOKUP($D399,solar_!$E$2:$AC$13,MID(M$1,2,LEN(M$1)-1)+2,0)</f>
        <v>0.15439073164249278</v>
      </c>
      <c r="N399" s="68">
        <f>VLOOKUP($A399,solar_!$A$2:$B$16,2,0)*VLOOKUP($D399,solar_!$E$2:$AC$13,MID(N$1,2,LEN(N$1)-1)+2,0)</f>
        <v>0.39478469366550761</v>
      </c>
      <c r="O399" s="68">
        <f>VLOOKUP($A399,solar_!$A$2:$B$16,2,0)*VLOOKUP($D399,solar_!$E$2:$AC$13,MID(O$1,2,LEN(O$1)-1)+2,0)</f>
        <v>0.56161991652277032</v>
      </c>
      <c r="P399" s="68">
        <f>VLOOKUP($A399,solar_!$A$2:$B$16,2,0)*VLOOKUP($D399,solar_!$E$2:$AC$13,MID(P$1,2,LEN(P$1)-1)+2,0)</f>
        <v>0.64517792898050319</v>
      </c>
      <c r="Q399" s="68">
        <f>VLOOKUP($A399,solar_!$A$2:$B$16,2,0)*VLOOKUP($D399,solar_!$E$2:$AC$13,MID(Q$1,2,LEN(Q$1)-1)+2,0)</f>
        <v>0.66332246197504485</v>
      </c>
      <c r="R399" s="68">
        <f>VLOOKUP($A399,solar_!$A$2:$B$16,2,0)*VLOOKUP($D399,solar_!$E$2:$AC$13,MID(R$1,2,LEN(R$1)-1)+2,0)</f>
        <v>0.63685166795125181</v>
      </c>
      <c r="S399" s="68">
        <f>VLOOKUP($A399,solar_!$A$2:$B$16,2,0)*VLOOKUP($D399,solar_!$E$2:$AC$13,MID(S$1,2,LEN(S$1)-1)+2,0)</f>
        <v>0.60250681621273616</v>
      </c>
      <c r="T399" s="68">
        <f>VLOOKUP($A399,solar_!$A$2:$B$16,2,0)*VLOOKUP($D399,solar_!$E$2:$AC$13,MID(T$1,2,LEN(T$1)-1)+2,0)</f>
        <v>0.49736064551961578</v>
      </c>
      <c r="U399" s="68">
        <f>VLOOKUP($A399,solar_!$A$2:$B$16,2,0)*VLOOKUP($D399,solar_!$E$2:$AC$13,MID(U$1,2,LEN(U$1)-1)+2,0)</f>
        <v>0.35529980425189961</v>
      </c>
      <c r="V399" s="68">
        <f>VLOOKUP($A399,solar_!$A$2:$B$16,2,0)*VLOOKUP($D399,solar_!$E$2:$AC$13,MID(V$1,2,LEN(V$1)-1)+2,0)</f>
        <v>0.1268185295456753</v>
      </c>
      <c r="W399" s="68">
        <f>VLOOKUP($A399,solar_!$A$2:$B$16,2,0)*VLOOKUP($D399,solar_!$E$2:$AC$13,MID(W$1,2,LEN(W$1)-1)+2,0)</f>
        <v>7.1198521865994862E-3</v>
      </c>
      <c r="X399" s="68">
        <f>VLOOKUP($A399,solar_!$A$2:$B$16,2,0)*VLOOKUP($D399,solar_!$E$2:$AC$13,MID(X$1,2,LEN(X$1)-1)+2,0)</f>
        <v>2.9400215495663489E-5</v>
      </c>
      <c r="Y399" s="68">
        <f>VLOOKUP($A399,solar_!$A$2:$B$16,2,0)*VLOOKUP($D399,solar_!$E$2:$AC$13,MID(Y$1,2,LEN(Y$1)-1)+2,0)</f>
        <v>0</v>
      </c>
      <c r="Z399" s="68">
        <f>VLOOKUP($A399,solar_!$A$2:$B$16,2,0)*VLOOKUP($D399,solar_!$E$2:$AC$13,MID(Z$1,2,LEN(Z$1)-1)+2,0)</f>
        <v>0</v>
      </c>
      <c r="AA399" s="68">
        <f>VLOOKUP($A399,solar_!$A$2:$B$16,2,0)*VLOOKUP($D399,solar_!$E$2:$AC$13,MID(AA$1,2,LEN(AA$1)-1)+2,0)</f>
        <v>0</v>
      </c>
      <c r="AB399" s="68">
        <f>VLOOKUP($A399,solar_!$A$2:$B$16,2,0)*VLOOKUP($D399,solar_!$E$2:$AC$13,MID(AB$1,2,LEN(AB$1)-1)+2,0)</f>
        <v>0</v>
      </c>
      <c r="AC399" s="5">
        <f t="shared" si="89"/>
        <v>0.19457824287279613</v>
      </c>
      <c r="AD399" s="98"/>
    </row>
    <row r="400" spans="1:30">
      <c r="A400" s="5" t="s">
        <v>7</v>
      </c>
      <c r="B400" s="5" t="s">
        <v>20</v>
      </c>
      <c r="C400" s="5" t="str">
        <f t="shared" si="86"/>
        <v>g4</v>
      </c>
      <c r="D400" s="69">
        <f>VLOOKUP(C400,days!A$2:F$13,5,0)</f>
        <v>2</v>
      </c>
      <c r="E400" s="9">
        <v>0</v>
      </c>
      <c r="F400" s="9">
        <v>0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  <c r="V400" s="9">
        <v>0</v>
      </c>
      <c r="W400" s="9">
        <v>0</v>
      </c>
      <c r="X400" s="9">
        <v>0</v>
      </c>
      <c r="Y400" s="9">
        <v>0</v>
      </c>
      <c r="Z400" s="9">
        <v>0</v>
      </c>
      <c r="AA400" s="9">
        <v>0</v>
      </c>
      <c r="AB400" s="9">
        <v>0</v>
      </c>
      <c r="AC400" s="5">
        <f t="shared" si="89"/>
        <v>0</v>
      </c>
      <c r="AD400" s="98"/>
    </row>
    <row r="401" spans="1:30">
      <c r="A401" s="5" t="s">
        <v>7</v>
      </c>
      <c r="B401" s="5" t="s">
        <v>21</v>
      </c>
      <c r="C401" s="5" t="str">
        <f t="shared" si="86"/>
        <v>g4</v>
      </c>
      <c r="D401" s="69">
        <f>VLOOKUP(C401,days!A$2:F$13,5,0)</f>
        <v>2</v>
      </c>
      <c r="E401" s="9">
        <v>0</v>
      </c>
      <c r="F401" s="9">
        <v>0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  <c r="V401" s="9">
        <v>0</v>
      </c>
      <c r="W401" s="9">
        <v>0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5">
        <f t="shared" si="89"/>
        <v>0</v>
      </c>
      <c r="AD401" s="98"/>
    </row>
    <row r="402" spans="1:30">
      <c r="A402" s="5" t="s">
        <v>7</v>
      </c>
      <c r="B402" s="5" t="s">
        <v>12</v>
      </c>
      <c r="C402" s="5" t="str">
        <f t="shared" si="86"/>
        <v>g5</v>
      </c>
      <c r="D402" s="69">
        <f>VLOOKUP(C402,days!A$2:F$13,5,0)</f>
        <v>3</v>
      </c>
      <c r="E402" s="53">
        <v>0.8</v>
      </c>
      <c r="F402" s="53">
        <v>0.8</v>
      </c>
      <c r="G402" s="53">
        <v>0.8</v>
      </c>
      <c r="H402" s="53">
        <v>0.8</v>
      </c>
      <c r="I402" s="53">
        <v>0.8</v>
      </c>
      <c r="J402" s="53">
        <v>0.8</v>
      </c>
      <c r="K402" s="53">
        <v>0.8</v>
      </c>
      <c r="L402" s="53">
        <v>0.8</v>
      </c>
      <c r="M402" s="53">
        <v>0.8</v>
      </c>
      <c r="N402" s="53">
        <v>0.8</v>
      </c>
      <c r="O402" s="53">
        <v>0.8</v>
      </c>
      <c r="P402" s="53">
        <v>0.8</v>
      </c>
      <c r="Q402" s="53">
        <v>0.8</v>
      </c>
      <c r="R402" s="53">
        <v>0.8</v>
      </c>
      <c r="S402" s="53">
        <v>0.8</v>
      </c>
      <c r="T402" s="53">
        <v>0.8</v>
      </c>
      <c r="U402" s="53">
        <v>0.8</v>
      </c>
      <c r="V402" s="53">
        <v>0.8</v>
      </c>
      <c r="W402" s="53">
        <v>0.8</v>
      </c>
      <c r="X402" s="53">
        <v>0.8</v>
      </c>
      <c r="Y402" s="53">
        <v>0.8</v>
      </c>
      <c r="Z402" s="53">
        <v>0.8</v>
      </c>
      <c r="AA402" s="53">
        <v>0.8</v>
      </c>
      <c r="AB402" s="53">
        <v>0.8</v>
      </c>
      <c r="AC402" s="5">
        <f t="shared" si="89"/>
        <v>0.80000000000000027</v>
      </c>
      <c r="AD402" s="98"/>
    </row>
    <row r="403" spans="1:30">
      <c r="A403" s="5" t="s">
        <v>7</v>
      </c>
      <c r="B403" s="5" t="s">
        <v>13</v>
      </c>
      <c r="C403" s="5" t="str">
        <f t="shared" si="86"/>
        <v>g5</v>
      </c>
      <c r="D403" s="69">
        <f>VLOOKUP(C403,days!A$2:F$13,5,0)</f>
        <v>3</v>
      </c>
      <c r="E403" s="53">
        <v>0.85</v>
      </c>
      <c r="F403" s="53">
        <v>0.85</v>
      </c>
      <c r="G403" s="53">
        <v>0.85</v>
      </c>
      <c r="H403" s="53">
        <v>0.85</v>
      </c>
      <c r="I403" s="53">
        <v>0.85</v>
      </c>
      <c r="J403" s="53">
        <v>0.85</v>
      </c>
      <c r="K403" s="53">
        <v>0.85</v>
      </c>
      <c r="L403" s="53">
        <v>0.85</v>
      </c>
      <c r="M403" s="53">
        <v>0.85</v>
      </c>
      <c r="N403" s="53">
        <v>0.85</v>
      </c>
      <c r="O403" s="53">
        <v>0.85</v>
      </c>
      <c r="P403" s="53">
        <v>0.85</v>
      </c>
      <c r="Q403" s="53">
        <v>0.85</v>
      </c>
      <c r="R403" s="53">
        <v>0.85</v>
      </c>
      <c r="S403" s="53">
        <v>0.85</v>
      </c>
      <c r="T403" s="53">
        <v>0.85</v>
      </c>
      <c r="U403" s="53">
        <v>0.85</v>
      </c>
      <c r="V403" s="53">
        <v>0.85</v>
      </c>
      <c r="W403" s="53">
        <v>0.85</v>
      </c>
      <c r="X403" s="53">
        <v>0.85</v>
      </c>
      <c r="Y403" s="53">
        <v>0.85</v>
      </c>
      <c r="Z403" s="53">
        <v>0.85</v>
      </c>
      <c r="AA403" s="53">
        <v>0.85</v>
      </c>
      <c r="AB403" s="53">
        <v>0.85</v>
      </c>
      <c r="AC403" s="5">
        <f t="shared" si="89"/>
        <v>0.85000000000000009</v>
      </c>
      <c r="AD403" s="98"/>
    </row>
    <row r="404" spans="1:30">
      <c r="A404" s="5" t="s">
        <v>7</v>
      </c>
      <c r="B404" s="5" t="s">
        <v>14</v>
      </c>
      <c r="C404" s="5" t="str">
        <f t="shared" si="86"/>
        <v>g5</v>
      </c>
      <c r="D404" s="69">
        <f>VLOOKUP(C404,days!A$2:F$13,5,0)</f>
        <v>3</v>
      </c>
      <c r="E404" s="53">
        <v>0.83</v>
      </c>
      <c r="F404" s="53">
        <v>0.83</v>
      </c>
      <c r="G404" s="53">
        <v>0.83</v>
      </c>
      <c r="H404" s="53">
        <v>0.83</v>
      </c>
      <c r="I404" s="53">
        <v>0.83</v>
      </c>
      <c r="J404" s="53">
        <v>0.83</v>
      </c>
      <c r="K404" s="53">
        <v>0.83</v>
      </c>
      <c r="L404" s="53">
        <v>0.83</v>
      </c>
      <c r="M404" s="53">
        <v>0.83</v>
      </c>
      <c r="N404" s="53">
        <v>0.83</v>
      </c>
      <c r="O404" s="53">
        <v>0.83</v>
      </c>
      <c r="P404" s="53">
        <v>0.83</v>
      </c>
      <c r="Q404" s="53">
        <v>0.83</v>
      </c>
      <c r="R404" s="53">
        <v>0.83</v>
      </c>
      <c r="S404" s="53">
        <v>0.83</v>
      </c>
      <c r="T404" s="53">
        <v>0.83</v>
      </c>
      <c r="U404" s="53">
        <v>0.83</v>
      </c>
      <c r="V404" s="53">
        <v>0.83</v>
      </c>
      <c r="W404" s="53">
        <v>0.83</v>
      </c>
      <c r="X404" s="53">
        <v>0.83</v>
      </c>
      <c r="Y404" s="53">
        <v>0.83</v>
      </c>
      <c r="Z404" s="53">
        <v>0.83</v>
      </c>
      <c r="AA404" s="53">
        <v>0.83</v>
      </c>
      <c r="AB404" s="53">
        <v>0.83</v>
      </c>
      <c r="AC404" s="5">
        <f t="shared" si="89"/>
        <v>0.82999999999999963</v>
      </c>
      <c r="AD404" s="98"/>
    </row>
    <row r="405" spans="1:30">
      <c r="A405" s="5" t="s">
        <v>7</v>
      </c>
      <c r="B405" s="5" t="s">
        <v>15</v>
      </c>
      <c r="C405" s="5" t="str">
        <f t="shared" si="86"/>
        <v>g5</v>
      </c>
      <c r="D405" s="69">
        <f>VLOOKUP(C405,days!A$2:F$13,5,0)</f>
        <v>3</v>
      </c>
      <c r="E405" s="53">
        <v>0.9</v>
      </c>
      <c r="F405" s="53">
        <v>0.9</v>
      </c>
      <c r="G405" s="53">
        <v>0.9</v>
      </c>
      <c r="H405" s="53">
        <v>0.9</v>
      </c>
      <c r="I405" s="53">
        <v>0.9</v>
      </c>
      <c r="J405" s="53">
        <v>0.9</v>
      </c>
      <c r="K405" s="53">
        <v>0.9</v>
      </c>
      <c r="L405" s="53">
        <v>0.9</v>
      </c>
      <c r="M405" s="53">
        <v>0.9</v>
      </c>
      <c r="N405" s="53">
        <v>0.9</v>
      </c>
      <c r="O405" s="53">
        <v>0.9</v>
      </c>
      <c r="P405" s="53">
        <v>0.9</v>
      </c>
      <c r="Q405" s="53">
        <v>0.9</v>
      </c>
      <c r="R405" s="53">
        <v>0.9</v>
      </c>
      <c r="S405" s="53">
        <v>0.9</v>
      </c>
      <c r="T405" s="53">
        <v>0.9</v>
      </c>
      <c r="U405" s="53">
        <v>0.9</v>
      </c>
      <c r="V405" s="53">
        <v>0.9</v>
      </c>
      <c r="W405" s="53">
        <v>0.9</v>
      </c>
      <c r="X405" s="53">
        <v>0.9</v>
      </c>
      <c r="Y405" s="53">
        <v>0.9</v>
      </c>
      <c r="Z405" s="53">
        <v>0.9</v>
      </c>
      <c r="AA405" s="53">
        <v>0.9</v>
      </c>
      <c r="AB405" s="53">
        <v>0.9</v>
      </c>
      <c r="AC405" s="5">
        <f t="shared" si="89"/>
        <v>0.8999999999999998</v>
      </c>
      <c r="AD405" s="98"/>
    </row>
    <row r="406" spans="1:30">
      <c r="A406" s="5" t="s">
        <v>7</v>
      </c>
      <c r="B406" s="5" t="s">
        <v>16</v>
      </c>
      <c r="C406" s="5" t="str">
        <f t="shared" si="86"/>
        <v>g5</v>
      </c>
      <c r="D406" s="69">
        <f>VLOOKUP(C406,days!A$2:F$13,5,0)</f>
        <v>3</v>
      </c>
      <c r="E406" s="43">
        <f>VLOOKUP($A406,hydro_!$A$2:$B$16,2,0)*VLOOKUP($D406,hydro_!F$2:H$13,2,0)</f>
        <v>0.4</v>
      </c>
      <c r="F406" s="43">
        <f t="shared" ref="F406:AB406" si="92">E406</f>
        <v>0.4</v>
      </c>
      <c r="G406" s="43">
        <f t="shared" si="92"/>
        <v>0.4</v>
      </c>
      <c r="H406" s="43">
        <f t="shared" si="92"/>
        <v>0.4</v>
      </c>
      <c r="I406" s="43">
        <f t="shared" si="92"/>
        <v>0.4</v>
      </c>
      <c r="J406" s="43">
        <f t="shared" si="92"/>
        <v>0.4</v>
      </c>
      <c r="K406" s="43">
        <f t="shared" si="92"/>
        <v>0.4</v>
      </c>
      <c r="L406" s="43">
        <f t="shared" si="92"/>
        <v>0.4</v>
      </c>
      <c r="M406" s="43">
        <f t="shared" si="92"/>
        <v>0.4</v>
      </c>
      <c r="N406" s="43">
        <f t="shared" si="92"/>
        <v>0.4</v>
      </c>
      <c r="O406" s="43">
        <f t="shared" si="92"/>
        <v>0.4</v>
      </c>
      <c r="P406" s="43">
        <f t="shared" si="92"/>
        <v>0.4</v>
      </c>
      <c r="Q406" s="43">
        <f t="shared" si="92"/>
        <v>0.4</v>
      </c>
      <c r="R406" s="43">
        <f t="shared" si="92"/>
        <v>0.4</v>
      </c>
      <c r="S406" s="43">
        <f t="shared" si="92"/>
        <v>0.4</v>
      </c>
      <c r="T406" s="43">
        <f t="shared" si="92"/>
        <v>0.4</v>
      </c>
      <c r="U406" s="43">
        <f t="shared" si="92"/>
        <v>0.4</v>
      </c>
      <c r="V406" s="43">
        <f t="shared" si="92"/>
        <v>0.4</v>
      </c>
      <c r="W406" s="43">
        <f t="shared" si="92"/>
        <v>0.4</v>
      </c>
      <c r="X406" s="43">
        <f t="shared" si="92"/>
        <v>0.4</v>
      </c>
      <c r="Y406" s="43">
        <f t="shared" si="92"/>
        <v>0.4</v>
      </c>
      <c r="Z406" s="43">
        <f t="shared" si="92"/>
        <v>0.4</v>
      </c>
      <c r="AA406" s="43">
        <f t="shared" si="92"/>
        <v>0.4</v>
      </c>
      <c r="AB406" s="43">
        <f t="shared" si="92"/>
        <v>0.4</v>
      </c>
      <c r="AC406" s="5">
        <f t="shared" si="89"/>
        <v>0.40000000000000013</v>
      </c>
      <c r="AD406" s="98"/>
    </row>
    <row r="407" spans="1:30">
      <c r="A407" s="5" t="s">
        <v>7</v>
      </c>
      <c r="B407" s="5" t="s">
        <v>17</v>
      </c>
      <c r="C407" s="5" t="str">
        <f t="shared" si="86"/>
        <v>g5</v>
      </c>
      <c r="D407" s="69">
        <f>VLOOKUP(C407,days!A$2:F$13,5,0)</f>
        <v>3</v>
      </c>
      <c r="E407" s="43">
        <f>VLOOKUP($A406,hydro_!$A$2:$C$16,3,0)*VLOOKUP($D406,hydro_!F$2:H$13,3,0)</f>
        <v>0.35</v>
      </c>
      <c r="F407" s="43">
        <f t="shared" ref="F407:AB407" si="93">E407</f>
        <v>0.35</v>
      </c>
      <c r="G407" s="43">
        <f t="shared" si="93"/>
        <v>0.35</v>
      </c>
      <c r="H407" s="43">
        <f t="shared" si="93"/>
        <v>0.35</v>
      </c>
      <c r="I407" s="43">
        <f t="shared" si="93"/>
        <v>0.35</v>
      </c>
      <c r="J407" s="43">
        <f t="shared" si="93"/>
        <v>0.35</v>
      </c>
      <c r="K407" s="43">
        <f t="shared" si="93"/>
        <v>0.35</v>
      </c>
      <c r="L407" s="43">
        <f t="shared" si="93"/>
        <v>0.35</v>
      </c>
      <c r="M407" s="43">
        <f t="shared" si="93"/>
        <v>0.35</v>
      </c>
      <c r="N407" s="43">
        <f t="shared" si="93"/>
        <v>0.35</v>
      </c>
      <c r="O407" s="43">
        <f t="shared" si="93"/>
        <v>0.35</v>
      </c>
      <c r="P407" s="43">
        <f t="shared" si="93"/>
        <v>0.35</v>
      </c>
      <c r="Q407" s="43">
        <f t="shared" si="93"/>
        <v>0.35</v>
      </c>
      <c r="R407" s="43">
        <f t="shared" si="93"/>
        <v>0.35</v>
      </c>
      <c r="S407" s="43">
        <f t="shared" si="93"/>
        <v>0.35</v>
      </c>
      <c r="T407" s="43">
        <f t="shared" si="93"/>
        <v>0.35</v>
      </c>
      <c r="U407" s="43">
        <f t="shared" si="93"/>
        <v>0.35</v>
      </c>
      <c r="V407" s="43">
        <f t="shared" si="93"/>
        <v>0.35</v>
      </c>
      <c r="W407" s="43">
        <f t="shared" si="93"/>
        <v>0.35</v>
      </c>
      <c r="X407" s="43">
        <f t="shared" si="93"/>
        <v>0.35</v>
      </c>
      <c r="Y407" s="43">
        <f t="shared" si="93"/>
        <v>0.35</v>
      </c>
      <c r="Z407" s="43">
        <f t="shared" si="93"/>
        <v>0.35</v>
      </c>
      <c r="AA407" s="43">
        <f t="shared" si="93"/>
        <v>0.35</v>
      </c>
      <c r="AB407" s="43">
        <f t="shared" si="93"/>
        <v>0.35</v>
      </c>
      <c r="AC407" s="5">
        <f t="shared" si="89"/>
        <v>0.34999999999999987</v>
      </c>
      <c r="AD407" s="98"/>
    </row>
    <row r="408" spans="1:30">
      <c r="A408" s="5" t="s">
        <v>7</v>
      </c>
      <c r="B408" s="5" t="s">
        <v>18</v>
      </c>
      <c r="C408" s="5" t="str">
        <f t="shared" si="86"/>
        <v>g5</v>
      </c>
      <c r="D408" s="69">
        <f>VLOOKUP(C408,days!A$2:F$13,5,0)</f>
        <v>3</v>
      </c>
      <c r="E408" s="67">
        <f>VLOOKUP($A408,wind_!$A$2:$B$16,2,0)*VLOOKUP($D408,wind_!$E$2:$AC$13,MID(E$1,2,LEN(E$1)-1)+2,0)</f>
        <v>0.47140496266498549</v>
      </c>
      <c r="F408" s="67">
        <f>VLOOKUP($A408,wind_!$A$2:$B$16,2,0)*VLOOKUP($D408,wind_!$E$2:$AC$13,MID(F$1,2,LEN(F$1)-1)+2,0)</f>
        <v>0.46204164087123351</v>
      </c>
      <c r="G408" s="67">
        <f>VLOOKUP($A408,wind_!$A$2:$B$16,2,0)*VLOOKUP($D408,wind_!$E$2:$AC$13,MID(G$1,2,LEN(G$1)-1)+2,0)</f>
        <v>0.45688009119798523</v>
      </c>
      <c r="H408" s="67">
        <f>VLOOKUP($A408,wind_!$A$2:$B$16,2,0)*VLOOKUP($D408,wind_!$E$2:$AC$13,MID(H$1,2,LEN(H$1)-1)+2,0)</f>
        <v>0.45214686831735446</v>
      </c>
      <c r="I408" s="67">
        <f>VLOOKUP($A408,wind_!$A$2:$B$16,2,0)*VLOOKUP($D408,wind_!$E$2:$AC$13,MID(I$1,2,LEN(I$1)-1)+2,0)</f>
        <v>0.45015789498796915</v>
      </c>
      <c r="J408" s="67">
        <f>VLOOKUP($A408,wind_!$A$2:$B$16,2,0)*VLOOKUP($D408,wind_!$E$2:$AC$13,MID(J$1,2,LEN(J$1)-1)+2,0)</f>
        <v>0.44572088873617405</v>
      </c>
      <c r="K408" s="67">
        <f>VLOOKUP($A408,wind_!$A$2:$B$16,2,0)*VLOOKUP($D408,wind_!$E$2:$AC$13,MID(K$1,2,LEN(K$1)-1)+2,0)</f>
        <v>0.44943647315688384</v>
      </c>
      <c r="L408" s="67">
        <f>VLOOKUP($A408,wind_!$A$2:$B$16,2,0)*VLOOKUP($D408,wind_!$E$2:$AC$13,MID(L$1,2,LEN(L$1)-1)+2,0)</f>
        <v>0.45170360248511887</v>
      </c>
      <c r="M408" s="67">
        <f>VLOOKUP($A408,wind_!$A$2:$B$16,2,0)*VLOOKUP($D408,wind_!$E$2:$AC$13,MID(M$1,2,LEN(M$1)-1)+2,0)</f>
        <v>0.4527789532050549</v>
      </c>
      <c r="N408" s="67">
        <f>VLOOKUP($A408,wind_!$A$2:$B$16,2,0)*VLOOKUP($D408,wind_!$E$2:$AC$13,MID(N$1,2,LEN(N$1)-1)+2,0)</f>
        <v>0.44119112665630528</v>
      </c>
      <c r="O408" s="67">
        <f>VLOOKUP($A408,wind_!$A$2:$B$16,2,0)*VLOOKUP($D408,wind_!$E$2:$AC$13,MID(O$1,2,LEN(O$1)-1)+2,0)</f>
        <v>0.43842851918075337</v>
      </c>
      <c r="P408" s="67">
        <f>VLOOKUP($A408,wind_!$A$2:$B$16,2,0)*VLOOKUP($D408,wind_!$E$2:$AC$13,MID(P$1,2,LEN(P$1)-1)+2,0)</f>
        <v>0.44831942690846305</v>
      </c>
      <c r="Q408" s="67">
        <f>VLOOKUP($A408,wind_!$A$2:$B$16,2,0)*VLOOKUP($D408,wind_!$E$2:$AC$13,MID(Q$1,2,LEN(Q$1)-1)+2,0)</f>
        <v>0.46235209046567477</v>
      </c>
      <c r="R408" s="67">
        <f>VLOOKUP($A408,wind_!$A$2:$B$16,2,0)*VLOOKUP($D408,wind_!$E$2:$AC$13,MID(R$1,2,LEN(R$1)-1)+2,0)</f>
        <v>0.47327810269464926</v>
      </c>
      <c r="S408" s="67">
        <f>VLOOKUP($A408,wind_!$A$2:$B$16,2,0)*VLOOKUP($D408,wind_!$E$2:$AC$13,MID(S$1,2,LEN(S$1)-1)+2,0)</f>
        <v>0.48308309236366237</v>
      </c>
      <c r="T408" s="67">
        <f>VLOOKUP($A408,wind_!$A$2:$B$16,2,0)*VLOOKUP($D408,wind_!$E$2:$AC$13,MID(T$1,2,LEN(T$1)-1)+2,0)</f>
        <v>0.49496613217291496</v>
      </c>
      <c r="U408" s="67">
        <f>VLOOKUP($A408,wind_!$A$2:$B$16,2,0)*VLOOKUP($D408,wind_!$E$2:$AC$13,MID(U$1,2,LEN(U$1)-1)+2,0)</f>
        <v>0.49798359520492819</v>
      </c>
      <c r="V408" s="67">
        <f>VLOOKUP($A408,wind_!$A$2:$B$16,2,0)*VLOOKUP($D408,wind_!$E$2:$AC$13,MID(V$1,2,LEN(V$1)-1)+2,0)</f>
        <v>0.49845974922139619</v>
      </c>
      <c r="W408" s="67">
        <f>VLOOKUP($A408,wind_!$A$2:$B$16,2,0)*VLOOKUP($D408,wind_!$E$2:$AC$13,MID(W$1,2,LEN(W$1)-1)+2,0)</f>
        <v>0.49498887518845236</v>
      </c>
      <c r="X408" s="67">
        <f>VLOOKUP($A408,wind_!$A$2:$B$16,2,0)*VLOOKUP($D408,wind_!$E$2:$AC$13,MID(X$1,2,LEN(X$1)-1)+2,0)</f>
        <v>0.49279432283626984</v>
      </c>
      <c r="Y408" s="67">
        <f>VLOOKUP($A408,wind_!$A$2:$B$16,2,0)*VLOOKUP($D408,wind_!$E$2:$AC$13,MID(Y$1,2,LEN(Y$1)-1)+2,0)</f>
        <v>0.49587927167909279</v>
      </c>
      <c r="Z408" s="67">
        <f>VLOOKUP($A408,wind_!$A$2:$B$16,2,0)*VLOOKUP($D408,wind_!$E$2:$AC$13,MID(Z$1,2,LEN(Z$1)-1)+2,0)</f>
        <v>0.49375417471259514</v>
      </c>
      <c r="AA408" s="67">
        <f>VLOOKUP($A408,wind_!$A$2:$B$16,2,0)*VLOOKUP($D408,wind_!$E$2:$AC$13,MID(AA$1,2,LEN(AA$1)-1)+2,0)</f>
        <v>0.48886572703474379</v>
      </c>
      <c r="AB408" s="67">
        <f>VLOOKUP($A408,wind_!$A$2:$B$16,2,0)*VLOOKUP($D408,wind_!$E$2:$AC$13,MID(AB$1,2,LEN(AB$1)-1)+2,0)</f>
        <v>0.48377560232205513</v>
      </c>
      <c r="AC408" s="5">
        <f t="shared" si="89"/>
        <v>0.47001629934436312</v>
      </c>
      <c r="AD408" s="98"/>
    </row>
    <row r="409" spans="1:30">
      <c r="A409" s="5" t="s">
        <v>7</v>
      </c>
      <c r="B409" s="5" t="s">
        <v>19</v>
      </c>
      <c r="C409" s="5" t="str">
        <f t="shared" si="86"/>
        <v>g5</v>
      </c>
      <c r="D409" s="69">
        <f>VLOOKUP(C409,days!A$2:F$13,5,0)</f>
        <v>3</v>
      </c>
      <c r="E409" s="68">
        <f>VLOOKUP($A409,solar_!$A$2:$B$16,2,0)*VLOOKUP($D409,solar_!$E$2:$AC$13,MID(E$1,2,LEN(E$1)-1)+2,0)</f>
        <v>0</v>
      </c>
      <c r="F409" s="68">
        <f>VLOOKUP($A409,solar_!$A$2:$B$16,2,0)*VLOOKUP($D409,solar_!$E$2:$AC$13,MID(F$1,2,LEN(F$1)-1)+2,0)</f>
        <v>0</v>
      </c>
      <c r="G409" s="68">
        <f>VLOOKUP($A409,solar_!$A$2:$B$16,2,0)*VLOOKUP($D409,solar_!$E$2:$AC$13,MID(G$1,2,LEN(G$1)-1)+2,0)</f>
        <v>0</v>
      </c>
      <c r="H409" s="68">
        <f>VLOOKUP($A409,solar_!$A$2:$B$16,2,0)*VLOOKUP($D409,solar_!$E$2:$AC$13,MID(H$1,2,LEN(H$1)-1)+2,0)</f>
        <v>0</v>
      </c>
      <c r="I409" s="68">
        <f>VLOOKUP($A409,solar_!$A$2:$B$16,2,0)*VLOOKUP($D409,solar_!$E$2:$AC$13,MID(I$1,2,LEN(I$1)-1)+2,0)</f>
        <v>0</v>
      </c>
      <c r="J409" s="68">
        <f>VLOOKUP($A409,solar_!$A$2:$B$16,2,0)*VLOOKUP($D409,solar_!$E$2:$AC$13,MID(J$1,2,LEN(J$1)-1)+2,0)</f>
        <v>5.0860372792838277E-4</v>
      </c>
      <c r="K409" s="68">
        <f>VLOOKUP($A409,solar_!$A$2:$B$16,2,0)*VLOOKUP($D409,solar_!$E$2:$AC$13,MID(K$1,2,LEN(K$1)-1)+2,0)</f>
        <v>7.2536531673246486E-3</v>
      </c>
      <c r="L409" s="68">
        <f>VLOOKUP($A409,solar_!$A$2:$B$16,2,0)*VLOOKUP($D409,solar_!$E$2:$AC$13,MID(L$1,2,LEN(L$1)-1)+2,0)</f>
        <v>7.8531975618236313E-2</v>
      </c>
      <c r="M409" s="68">
        <f>VLOOKUP($A409,solar_!$A$2:$B$16,2,0)*VLOOKUP($D409,solar_!$E$2:$AC$13,MID(M$1,2,LEN(M$1)-1)+2,0)</f>
        <v>0.3162947183551223</v>
      </c>
      <c r="N409" s="68">
        <f>VLOOKUP($A409,solar_!$A$2:$B$16,2,0)*VLOOKUP($D409,solar_!$E$2:$AC$13,MID(N$1,2,LEN(N$1)-1)+2,0)</f>
        <v>0.51444517074458584</v>
      </c>
      <c r="O409" s="68">
        <f>VLOOKUP($A409,solar_!$A$2:$B$16,2,0)*VLOOKUP($D409,solar_!$E$2:$AC$13,MID(O$1,2,LEN(O$1)-1)+2,0)</f>
        <v>0.5996803954958333</v>
      </c>
      <c r="P409" s="68">
        <f>VLOOKUP($A409,solar_!$A$2:$B$16,2,0)*VLOOKUP($D409,solar_!$E$2:$AC$13,MID(P$1,2,LEN(P$1)-1)+2,0)</f>
        <v>0.65707921621373455</v>
      </c>
      <c r="Q409" s="68">
        <f>VLOOKUP($A409,solar_!$A$2:$B$16,2,0)*VLOOKUP($D409,solar_!$E$2:$AC$13,MID(Q$1,2,LEN(Q$1)-1)+2,0)</f>
        <v>0.65404199395171292</v>
      </c>
      <c r="R409" s="68">
        <f>VLOOKUP($A409,solar_!$A$2:$B$16,2,0)*VLOOKUP($D409,solar_!$E$2:$AC$13,MID(R$1,2,LEN(R$1)-1)+2,0)</f>
        <v>0.65840142590517547</v>
      </c>
      <c r="S409" s="68">
        <f>VLOOKUP($A409,solar_!$A$2:$B$16,2,0)*VLOOKUP($D409,solar_!$E$2:$AC$13,MID(S$1,2,LEN(S$1)-1)+2,0)</f>
        <v>0.61722392408517424</v>
      </c>
      <c r="T409" s="68">
        <f>VLOOKUP($A409,solar_!$A$2:$B$16,2,0)*VLOOKUP($D409,solar_!$E$2:$AC$13,MID(T$1,2,LEN(T$1)-1)+2,0)</f>
        <v>0.5232760354724465</v>
      </c>
      <c r="U409" s="68">
        <f>VLOOKUP($A409,solar_!$A$2:$B$16,2,0)*VLOOKUP($D409,solar_!$E$2:$AC$13,MID(U$1,2,LEN(U$1)-1)+2,0)</f>
        <v>0.40853399444418026</v>
      </c>
      <c r="V409" s="68">
        <f>VLOOKUP($A409,solar_!$A$2:$B$16,2,0)*VLOOKUP($D409,solar_!$E$2:$AC$13,MID(V$1,2,LEN(V$1)-1)+2,0)</f>
        <v>0.20552610645102182</v>
      </c>
      <c r="W409" s="68">
        <f>VLOOKUP($A409,solar_!$A$2:$B$16,2,0)*VLOOKUP($D409,solar_!$E$2:$AC$13,MID(W$1,2,LEN(W$1)-1)+2,0)</f>
        <v>3.8677883498471913E-2</v>
      </c>
      <c r="X409" s="68">
        <f>VLOOKUP($A409,solar_!$A$2:$B$16,2,0)*VLOOKUP($D409,solar_!$E$2:$AC$13,MID(X$1,2,LEN(X$1)-1)+2,0)</f>
        <v>3.6500267537133228E-4</v>
      </c>
      <c r="Y409" s="68">
        <f>VLOOKUP($A409,solar_!$A$2:$B$16,2,0)*VLOOKUP($D409,solar_!$E$2:$AC$13,MID(Y$1,2,LEN(Y$1)-1)+2,0)</f>
        <v>0</v>
      </c>
      <c r="Z409" s="68">
        <f>VLOOKUP($A409,solar_!$A$2:$B$16,2,0)*VLOOKUP($D409,solar_!$E$2:$AC$13,MID(Z$1,2,LEN(Z$1)-1)+2,0)</f>
        <v>0</v>
      </c>
      <c r="AA409" s="68">
        <f>VLOOKUP($A409,solar_!$A$2:$B$16,2,0)*VLOOKUP($D409,solar_!$E$2:$AC$13,MID(AA$1,2,LEN(AA$1)-1)+2,0)</f>
        <v>0</v>
      </c>
      <c r="AB409" s="68">
        <f>VLOOKUP($A409,solar_!$A$2:$B$16,2,0)*VLOOKUP($D409,solar_!$E$2:$AC$13,MID(AB$1,2,LEN(AB$1)-1)+2,0)</f>
        <v>0</v>
      </c>
      <c r="AC409" s="5">
        <f t="shared" si="89"/>
        <v>0.21999333749192998</v>
      </c>
      <c r="AD409" s="98"/>
    </row>
    <row r="410" spans="1:30">
      <c r="A410" s="5" t="s">
        <v>7</v>
      </c>
      <c r="B410" s="5" t="s">
        <v>20</v>
      </c>
      <c r="C410" s="5" t="str">
        <f t="shared" si="86"/>
        <v>g5</v>
      </c>
      <c r="D410" s="69">
        <f>VLOOKUP(C410,days!A$2:F$13,5,0)</f>
        <v>3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5">
        <f t="shared" si="89"/>
        <v>0</v>
      </c>
      <c r="AD410" s="98"/>
    </row>
    <row r="411" spans="1:30">
      <c r="A411" s="5" t="s">
        <v>7</v>
      </c>
      <c r="B411" s="5" t="s">
        <v>21</v>
      </c>
      <c r="C411" s="5" t="str">
        <f t="shared" si="86"/>
        <v>g5</v>
      </c>
      <c r="D411" s="69">
        <f>VLOOKUP(C411,days!A$2:F$13,5,0)</f>
        <v>3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5">
        <f t="shared" si="89"/>
        <v>0</v>
      </c>
      <c r="AD411" s="98"/>
    </row>
    <row r="412" spans="1:30">
      <c r="A412" s="5" t="s">
        <v>7</v>
      </c>
      <c r="B412" s="5" t="s">
        <v>12</v>
      </c>
      <c r="C412" s="5" t="str">
        <f t="shared" si="86"/>
        <v>g6</v>
      </c>
      <c r="D412" s="69">
        <f>VLOOKUP(C412,days!A$2:F$13,5,0)</f>
        <v>3</v>
      </c>
      <c r="E412" s="53">
        <v>0.8</v>
      </c>
      <c r="F412" s="53">
        <v>0.8</v>
      </c>
      <c r="G412" s="53">
        <v>0.8</v>
      </c>
      <c r="H412" s="53">
        <v>0.8</v>
      </c>
      <c r="I412" s="53">
        <v>0.8</v>
      </c>
      <c r="J412" s="53">
        <v>0.8</v>
      </c>
      <c r="K412" s="53">
        <v>0.8</v>
      </c>
      <c r="L412" s="53">
        <v>0.8</v>
      </c>
      <c r="M412" s="53">
        <v>0.8</v>
      </c>
      <c r="N412" s="53">
        <v>0.8</v>
      </c>
      <c r="O412" s="53">
        <v>0.8</v>
      </c>
      <c r="P412" s="53">
        <v>0.8</v>
      </c>
      <c r="Q412" s="53">
        <v>0.8</v>
      </c>
      <c r="R412" s="53">
        <v>0.8</v>
      </c>
      <c r="S412" s="53">
        <v>0.8</v>
      </c>
      <c r="T412" s="53">
        <v>0.8</v>
      </c>
      <c r="U412" s="53">
        <v>0.8</v>
      </c>
      <c r="V412" s="53">
        <v>0.8</v>
      </c>
      <c r="W412" s="53">
        <v>0.8</v>
      </c>
      <c r="X412" s="53">
        <v>0.8</v>
      </c>
      <c r="Y412" s="53">
        <v>0.8</v>
      </c>
      <c r="Z412" s="53">
        <v>0.8</v>
      </c>
      <c r="AA412" s="53">
        <v>0.8</v>
      </c>
      <c r="AB412" s="53">
        <v>0.8</v>
      </c>
      <c r="AC412" s="5">
        <f t="shared" si="89"/>
        <v>0.80000000000000027</v>
      </c>
      <c r="AD412" s="98"/>
    </row>
    <row r="413" spans="1:30">
      <c r="A413" s="5" t="s">
        <v>7</v>
      </c>
      <c r="B413" s="5" t="s">
        <v>13</v>
      </c>
      <c r="C413" s="5" t="str">
        <f t="shared" si="86"/>
        <v>g6</v>
      </c>
      <c r="D413" s="69">
        <f>VLOOKUP(C413,days!A$2:F$13,5,0)</f>
        <v>3</v>
      </c>
      <c r="E413" s="53">
        <v>0.85</v>
      </c>
      <c r="F413" s="53">
        <v>0.85</v>
      </c>
      <c r="G413" s="53">
        <v>0.85</v>
      </c>
      <c r="H413" s="53">
        <v>0.85</v>
      </c>
      <c r="I413" s="53">
        <v>0.85</v>
      </c>
      <c r="J413" s="53">
        <v>0.85</v>
      </c>
      <c r="K413" s="53">
        <v>0.85</v>
      </c>
      <c r="L413" s="53">
        <v>0.85</v>
      </c>
      <c r="M413" s="53">
        <v>0.85</v>
      </c>
      <c r="N413" s="53">
        <v>0.85</v>
      </c>
      <c r="O413" s="53">
        <v>0.85</v>
      </c>
      <c r="P413" s="53">
        <v>0.85</v>
      </c>
      <c r="Q413" s="53">
        <v>0.85</v>
      </c>
      <c r="R413" s="53">
        <v>0.85</v>
      </c>
      <c r="S413" s="53">
        <v>0.85</v>
      </c>
      <c r="T413" s="53">
        <v>0.85</v>
      </c>
      <c r="U413" s="53">
        <v>0.85</v>
      </c>
      <c r="V413" s="53">
        <v>0.85</v>
      </c>
      <c r="W413" s="53">
        <v>0.85</v>
      </c>
      <c r="X413" s="53">
        <v>0.85</v>
      </c>
      <c r="Y413" s="53">
        <v>0.85</v>
      </c>
      <c r="Z413" s="53">
        <v>0.85</v>
      </c>
      <c r="AA413" s="53">
        <v>0.85</v>
      </c>
      <c r="AB413" s="53">
        <v>0.85</v>
      </c>
      <c r="AC413" s="5">
        <f t="shared" si="89"/>
        <v>0.85000000000000009</v>
      </c>
      <c r="AD413" s="98"/>
    </row>
    <row r="414" spans="1:30">
      <c r="A414" s="5" t="s">
        <v>7</v>
      </c>
      <c r="B414" s="5" t="s">
        <v>14</v>
      </c>
      <c r="C414" s="5" t="str">
        <f t="shared" si="86"/>
        <v>g6</v>
      </c>
      <c r="D414" s="69">
        <f>VLOOKUP(C414,days!A$2:F$13,5,0)</f>
        <v>3</v>
      </c>
      <c r="E414" s="53">
        <v>0.83</v>
      </c>
      <c r="F414" s="53">
        <v>0.83</v>
      </c>
      <c r="G414" s="53">
        <v>0.83</v>
      </c>
      <c r="H414" s="53">
        <v>0.83</v>
      </c>
      <c r="I414" s="53">
        <v>0.83</v>
      </c>
      <c r="J414" s="53">
        <v>0.83</v>
      </c>
      <c r="K414" s="53">
        <v>0.83</v>
      </c>
      <c r="L414" s="53">
        <v>0.83</v>
      </c>
      <c r="M414" s="53">
        <v>0.83</v>
      </c>
      <c r="N414" s="53">
        <v>0.83</v>
      </c>
      <c r="O414" s="53">
        <v>0.83</v>
      </c>
      <c r="P414" s="53">
        <v>0.83</v>
      </c>
      <c r="Q414" s="53">
        <v>0.83</v>
      </c>
      <c r="R414" s="53">
        <v>0.83</v>
      </c>
      <c r="S414" s="53">
        <v>0.83</v>
      </c>
      <c r="T414" s="53">
        <v>0.83</v>
      </c>
      <c r="U414" s="53">
        <v>0.83</v>
      </c>
      <c r="V414" s="53">
        <v>0.83</v>
      </c>
      <c r="W414" s="53">
        <v>0.83</v>
      </c>
      <c r="X414" s="53">
        <v>0.83</v>
      </c>
      <c r="Y414" s="53">
        <v>0.83</v>
      </c>
      <c r="Z414" s="53">
        <v>0.83</v>
      </c>
      <c r="AA414" s="53">
        <v>0.83</v>
      </c>
      <c r="AB414" s="53">
        <v>0.83</v>
      </c>
      <c r="AC414" s="5">
        <f t="shared" si="89"/>
        <v>0.82999999999999963</v>
      </c>
      <c r="AD414" s="98"/>
    </row>
    <row r="415" spans="1:30">
      <c r="A415" s="5" t="s">
        <v>7</v>
      </c>
      <c r="B415" s="5" t="s">
        <v>15</v>
      </c>
      <c r="C415" s="5" t="str">
        <f t="shared" si="86"/>
        <v>g6</v>
      </c>
      <c r="D415" s="69">
        <f>VLOOKUP(C415,days!A$2:F$13,5,0)</f>
        <v>3</v>
      </c>
      <c r="E415" s="53">
        <v>0.9</v>
      </c>
      <c r="F415" s="53">
        <v>0.9</v>
      </c>
      <c r="G415" s="53">
        <v>0.9</v>
      </c>
      <c r="H415" s="53">
        <v>0.9</v>
      </c>
      <c r="I415" s="53">
        <v>0.9</v>
      </c>
      <c r="J415" s="53">
        <v>0.9</v>
      </c>
      <c r="K415" s="53">
        <v>0.9</v>
      </c>
      <c r="L415" s="53">
        <v>0.9</v>
      </c>
      <c r="M415" s="53">
        <v>0.9</v>
      </c>
      <c r="N415" s="53">
        <v>0.9</v>
      </c>
      <c r="O415" s="53">
        <v>0.9</v>
      </c>
      <c r="P415" s="53">
        <v>0.9</v>
      </c>
      <c r="Q415" s="53">
        <v>0.9</v>
      </c>
      <c r="R415" s="53">
        <v>0.9</v>
      </c>
      <c r="S415" s="53">
        <v>0.9</v>
      </c>
      <c r="T415" s="53">
        <v>0.9</v>
      </c>
      <c r="U415" s="53">
        <v>0.9</v>
      </c>
      <c r="V415" s="53">
        <v>0.9</v>
      </c>
      <c r="W415" s="53">
        <v>0.9</v>
      </c>
      <c r="X415" s="53">
        <v>0.9</v>
      </c>
      <c r="Y415" s="53">
        <v>0.9</v>
      </c>
      <c r="Z415" s="53">
        <v>0.9</v>
      </c>
      <c r="AA415" s="53">
        <v>0.9</v>
      </c>
      <c r="AB415" s="53">
        <v>0.9</v>
      </c>
      <c r="AC415" s="5">
        <f t="shared" si="89"/>
        <v>0.8999999999999998</v>
      </c>
      <c r="AD415" s="98"/>
    </row>
    <row r="416" spans="1:30">
      <c r="A416" s="5" t="s">
        <v>7</v>
      </c>
      <c r="B416" s="5" t="s">
        <v>16</v>
      </c>
      <c r="C416" s="5" t="str">
        <f t="shared" si="86"/>
        <v>g6</v>
      </c>
      <c r="D416" s="69">
        <f>VLOOKUP(C416,days!A$2:F$13,5,0)</f>
        <v>3</v>
      </c>
      <c r="E416" s="43">
        <f>VLOOKUP($A416,hydro_!$A$2:$B$16,2,0)*VLOOKUP($D416,hydro_!F$2:H$13,2,0)</f>
        <v>0.4</v>
      </c>
      <c r="F416" s="43">
        <f t="shared" ref="F416:AB416" si="94">E416</f>
        <v>0.4</v>
      </c>
      <c r="G416" s="43">
        <f t="shared" si="94"/>
        <v>0.4</v>
      </c>
      <c r="H416" s="43">
        <f t="shared" si="94"/>
        <v>0.4</v>
      </c>
      <c r="I416" s="43">
        <f t="shared" si="94"/>
        <v>0.4</v>
      </c>
      <c r="J416" s="43">
        <f t="shared" si="94"/>
        <v>0.4</v>
      </c>
      <c r="K416" s="43">
        <f t="shared" si="94"/>
        <v>0.4</v>
      </c>
      <c r="L416" s="43">
        <f t="shared" si="94"/>
        <v>0.4</v>
      </c>
      <c r="M416" s="43">
        <f t="shared" si="94"/>
        <v>0.4</v>
      </c>
      <c r="N416" s="43">
        <f t="shared" si="94"/>
        <v>0.4</v>
      </c>
      <c r="O416" s="43">
        <f t="shared" si="94"/>
        <v>0.4</v>
      </c>
      <c r="P416" s="43">
        <f t="shared" si="94"/>
        <v>0.4</v>
      </c>
      <c r="Q416" s="43">
        <f t="shared" si="94"/>
        <v>0.4</v>
      </c>
      <c r="R416" s="43">
        <f t="shared" si="94"/>
        <v>0.4</v>
      </c>
      <c r="S416" s="43">
        <f t="shared" si="94"/>
        <v>0.4</v>
      </c>
      <c r="T416" s="43">
        <f t="shared" si="94"/>
        <v>0.4</v>
      </c>
      <c r="U416" s="43">
        <f t="shared" si="94"/>
        <v>0.4</v>
      </c>
      <c r="V416" s="43">
        <f t="shared" si="94"/>
        <v>0.4</v>
      </c>
      <c r="W416" s="43">
        <f t="shared" si="94"/>
        <v>0.4</v>
      </c>
      <c r="X416" s="43">
        <f t="shared" si="94"/>
        <v>0.4</v>
      </c>
      <c r="Y416" s="43">
        <f t="shared" si="94"/>
        <v>0.4</v>
      </c>
      <c r="Z416" s="43">
        <f t="shared" si="94"/>
        <v>0.4</v>
      </c>
      <c r="AA416" s="43">
        <f t="shared" si="94"/>
        <v>0.4</v>
      </c>
      <c r="AB416" s="43">
        <f t="shared" si="94"/>
        <v>0.4</v>
      </c>
      <c r="AC416" s="5">
        <f t="shared" si="89"/>
        <v>0.40000000000000013</v>
      </c>
      <c r="AD416" s="98"/>
    </row>
    <row r="417" spans="1:30">
      <c r="A417" s="5" t="s">
        <v>7</v>
      </c>
      <c r="B417" s="5" t="s">
        <v>17</v>
      </c>
      <c r="C417" s="5" t="str">
        <f t="shared" si="86"/>
        <v>g6</v>
      </c>
      <c r="D417" s="69">
        <f>VLOOKUP(C417,days!A$2:F$13,5,0)</f>
        <v>3</v>
      </c>
      <c r="E417" s="43">
        <f>VLOOKUP($A416,hydro_!$A$2:$C$16,3,0)*VLOOKUP($D416,hydro_!F$2:H$13,3,0)</f>
        <v>0.35</v>
      </c>
      <c r="F417" s="43">
        <f t="shared" ref="F417:AB417" si="95">E417</f>
        <v>0.35</v>
      </c>
      <c r="G417" s="43">
        <f t="shared" si="95"/>
        <v>0.35</v>
      </c>
      <c r="H417" s="43">
        <f t="shared" si="95"/>
        <v>0.35</v>
      </c>
      <c r="I417" s="43">
        <f t="shared" si="95"/>
        <v>0.35</v>
      </c>
      <c r="J417" s="43">
        <f t="shared" si="95"/>
        <v>0.35</v>
      </c>
      <c r="K417" s="43">
        <f t="shared" si="95"/>
        <v>0.35</v>
      </c>
      <c r="L417" s="43">
        <f t="shared" si="95"/>
        <v>0.35</v>
      </c>
      <c r="M417" s="43">
        <f t="shared" si="95"/>
        <v>0.35</v>
      </c>
      <c r="N417" s="43">
        <f t="shared" si="95"/>
        <v>0.35</v>
      </c>
      <c r="O417" s="43">
        <f t="shared" si="95"/>
        <v>0.35</v>
      </c>
      <c r="P417" s="43">
        <f t="shared" si="95"/>
        <v>0.35</v>
      </c>
      <c r="Q417" s="43">
        <f t="shared" si="95"/>
        <v>0.35</v>
      </c>
      <c r="R417" s="43">
        <f t="shared" si="95"/>
        <v>0.35</v>
      </c>
      <c r="S417" s="43">
        <f t="shared" si="95"/>
        <v>0.35</v>
      </c>
      <c r="T417" s="43">
        <f t="shared" si="95"/>
        <v>0.35</v>
      </c>
      <c r="U417" s="43">
        <f t="shared" si="95"/>
        <v>0.35</v>
      </c>
      <c r="V417" s="43">
        <f t="shared" si="95"/>
        <v>0.35</v>
      </c>
      <c r="W417" s="43">
        <f t="shared" si="95"/>
        <v>0.35</v>
      </c>
      <c r="X417" s="43">
        <f t="shared" si="95"/>
        <v>0.35</v>
      </c>
      <c r="Y417" s="43">
        <f t="shared" si="95"/>
        <v>0.35</v>
      </c>
      <c r="Z417" s="43">
        <f t="shared" si="95"/>
        <v>0.35</v>
      </c>
      <c r="AA417" s="43">
        <f t="shared" si="95"/>
        <v>0.35</v>
      </c>
      <c r="AB417" s="43">
        <f t="shared" si="95"/>
        <v>0.35</v>
      </c>
      <c r="AC417" s="5">
        <f t="shared" si="89"/>
        <v>0.34999999999999987</v>
      </c>
      <c r="AD417" s="98"/>
    </row>
    <row r="418" spans="1:30">
      <c r="A418" s="5" t="s">
        <v>7</v>
      </c>
      <c r="B418" s="5" t="s">
        <v>18</v>
      </c>
      <c r="C418" s="5" t="str">
        <f t="shared" si="86"/>
        <v>g6</v>
      </c>
      <c r="D418" s="69">
        <f>VLOOKUP(C418,days!A$2:F$13,5,0)</f>
        <v>3</v>
      </c>
      <c r="E418" s="67">
        <f>VLOOKUP($A418,wind_!$A$2:$B$16,2,0)*VLOOKUP($D418,wind_!$E$2:$AC$13,MID(E$1,2,LEN(E$1)-1)+2,0)</f>
        <v>0.47140496266498549</v>
      </c>
      <c r="F418" s="67">
        <f>VLOOKUP($A418,wind_!$A$2:$B$16,2,0)*VLOOKUP($D418,wind_!$E$2:$AC$13,MID(F$1,2,LEN(F$1)-1)+2,0)</f>
        <v>0.46204164087123351</v>
      </c>
      <c r="G418" s="67">
        <f>VLOOKUP($A418,wind_!$A$2:$B$16,2,0)*VLOOKUP($D418,wind_!$E$2:$AC$13,MID(G$1,2,LEN(G$1)-1)+2,0)</f>
        <v>0.45688009119798523</v>
      </c>
      <c r="H418" s="67">
        <f>VLOOKUP($A418,wind_!$A$2:$B$16,2,0)*VLOOKUP($D418,wind_!$E$2:$AC$13,MID(H$1,2,LEN(H$1)-1)+2,0)</f>
        <v>0.45214686831735446</v>
      </c>
      <c r="I418" s="67">
        <f>VLOOKUP($A418,wind_!$A$2:$B$16,2,0)*VLOOKUP($D418,wind_!$E$2:$AC$13,MID(I$1,2,LEN(I$1)-1)+2,0)</f>
        <v>0.45015789498796915</v>
      </c>
      <c r="J418" s="67">
        <f>VLOOKUP($A418,wind_!$A$2:$B$16,2,0)*VLOOKUP($D418,wind_!$E$2:$AC$13,MID(J$1,2,LEN(J$1)-1)+2,0)</f>
        <v>0.44572088873617405</v>
      </c>
      <c r="K418" s="67">
        <f>VLOOKUP($A418,wind_!$A$2:$B$16,2,0)*VLOOKUP($D418,wind_!$E$2:$AC$13,MID(K$1,2,LEN(K$1)-1)+2,0)</f>
        <v>0.44943647315688384</v>
      </c>
      <c r="L418" s="67">
        <f>VLOOKUP($A418,wind_!$A$2:$B$16,2,0)*VLOOKUP($D418,wind_!$E$2:$AC$13,MID(L$1,2,LEN(L$1)-1)+2,0)</f>
        <v>0.45170360248511887</v>
      </c>
      <c r="M418" s="67">
        <f>VLOOKUP($A418,wind_!$A$2:$B$16,2,0)*VLOOKUP($D418,wind_!$E$2:$AC$13,MID(M$1,2,LEN(M$1)-1)+2,0)</f>
        <v>0.4527789532050549</v>
      </c>
      <c r="N418" s="67">
        <f>VLOOKUP($A418,wind_!$A$2:$B$16,2,0)*VLOOKUP($D418,wind_!$E$2:$AC$13,MID(N$1,2,LEN(N$1)-1)+2,0)</f>
        <v>0.44119112665630528</v>
      </c>
      <c r="O418" s="67">
        <f>VLOOKUP($A418,wind_!$A$2:$B$16,2,0)*VLOOKUP($D418,wind_!$E$2:$AC$13,MID(O$1,2,LEN(O$1)-1)+2,0)</f>
        <v>0.43842851918075337</v>
      </c>
      <c r="P418" s="67">
        <f>VLOOKUP($A418,wind_!$A$2:$B$16,2,0)*VLOOKUP($D418,wind_!$E$2:$AC$13,MID(P$1,2,LEN(P$1)-1)+2,0)</f>
        <v>0.44831942690846305</v>
      </c>
      <c r="Q418" s="67">
        <f>VLOOKUP($A418,wind_!$A$2:$B$16,2,0)*VLOOKUP($D418,wind_!$E$2:$AC$13,MID(Q$1,2,LEN(Q$1)-1)+2,0)</f>
        <v>0.46235209046567477</v>
      </c>
      <c r="R418" s="67">
        <f>VLOOKUP($A418,wind_!$A$2:$B$16,2,0)*VLOOKUP($D418,wind_!$E$2:$AC$13,MID(R$1,2,LEN(R$1)-1)+2,0)</f>
        <v>0.47327810269464926</v>
      </c>
      <c r="S418" s="67">
        <f>VLOOKUP($A418,wind_!$A$2:$B$16,2,0)*VLOOKUP($D418,wind_!$E$2:$AC$13,MID(S$1,2,LEN(S$1)-1)+2,0)</f>
        <v>0.48308309236366237</v>
      </c>
      <c r="T418" s="67">
        <f>VLOOKUP($A418,wind_!$A$2:$B$16,2,0)*VLOOKUP($D418,wind_!$E$2:$AC$13,MID(T$1,2,LEN(T$1)-1)+2,0)</f>
        <v>0.49496613217291496</v>
      </c>
      <c r="U418" s="67">
        <f>VLOOKUP($A418,wind_!$A$2:$B$16,2,0)*VLOOKUP($D418,wind_!$E$2:$AC$13,MID(U$1,2,LEN(U$1)-1)+2,0)</f>
        <v>0.49798359520492819</v>
      </c>
      <c r="V418" s="67">
        <f>VLOOKUP($A418,wind_!$A$2:$B$16,2,0)*VLOOKUP($D418,wind_!$E$2:$AC$13,MID(V$1,2,LEN(V$1)-1)+2,0)</f>
        <v>0.49845974922139619</v>
      </c>
      <c r="W418" s="67">
        <f>VLOOKUP($A418,wind_!$A$2:$B$16,2,0)*VLOOKUP($D418,wind_!$E$2:$AC$13,MID(W$1,2,LEN(W$1)-1)+2,0)</f>
        <v>0.49498887518845236</v>
      </c>
      <c r="X418" s="67">
        <f>VLOOKUP($A418,wind_!$A$2:$B$16,2,0)*VLOOKUP($D418,wind_!$E$2:$AC$13,MID(X$1,2,LEN(X$1)-1)+2,0)</f>
        <v>0.49279432283626984</v>
      </c>
      <c r="Y418" s="67">
        <f>VLOOKUP($A418,wind_!$A$2:$B$16,2,0)*VLOOKUP($D418,wind_!$E$2:$AC$13,MID(Y$1,2,LEN(Y$1)-1)+2,0)</f>
        <v>0.49587927167909279</v>
      </c>
      <c r="Z418" s="67">
        <f>VLOOKUP($A418,wind_!$A$2:$B$16,2,0)*VLOOKUP($D418,wind_!$E$2:$AC$13,MID(Z$1,2,LEN(Z$1)-1)+2,0)</f>
        <v>0.49375417471259514</v>
      </c>
      <c r="AA418" s="67">
        <f>VLOOKUP($A418,wind_!$A$2:$B$16,2,0)*VLOOKUP($D418,wind_!$E$2:$AC$13,MID(AA$1,2,LEN(AA$1)-1)+2,0)</f>
        <v>0.48886572703474379</v>
      </c>
      <c r="AB418" s="67">
        <f>VLOOKUP($A418,wind_!$A$2:$B$16,2,0)*VLOOKUP($D418,wind_!$E$2:$AC$13,MID(AB$1,2,LEN(AB$1)-1)+2,0)</f>
        <v>0.48377560232205513</v>
      </c>
      <c r="AC418" s="5">
        <f t="shared" si="89"/>
        <v>0.47001629934436312</v>
      </c>
      <c r="AD418" s="98"/>
    </row>
    <row r="419" spans="1:30">
      <c r="A419" s="5" t="s">
        <v>7</v>
      </c>
      <c r="B419" s="5" t="s">
        <v>19</v>
      </c>
      <c r="C419" s="5" t="str">
        <f t="shared" si="86"/>
        <v>g6</v>
      </c>
      <c r="D419" s="69">
        <f>VLOOKUP(C419,days!A$2:F$13,5,0)</f>
        <v>3</v>
      </c>
      <c r="E419" s="68">
        <f>VLOOKUP($A419,solar_!$A$2:$B$16,2,0)*VLOOKUP($D419,solar_!$E$2:$AC$13,MID(E$1,2,LEN(E$1)-1)+2,0)</f>
        <v>0</v>
      </c>
      <c r="F419" s="68">
        <f>VLOOKUP($A419,solar_!$A$2:$B$16,2,0)*VLOOKUP($D419,solar_!$E$2:$AC$13,MID(F$1,2,LEN(F$1)-1)+2,0)</f>
        <v>0</v>
      </c>
      <c r="G419" s="68">
        <f>VLOOKUP($A419,solar_!$A$2:$B$16,2,0)*VLOOKUP($D419,solar_!$E$2:$AC$13,MID(G$1,2,LEN(G$1)-1)+2,0)</f>
        <v>0</v>
      </c>
      <c r="H419" s="68">
        <f>VLOOKUP($A419,solar_!$A$2:$B$16,2,0)*VLOOKUP($D419,solar_!$E$2:$AC$13,MID(H$1,2,LEN(H$1)-1)+2,0)</f>
        <v>0</v>
      </c>
      <c r="I419" s="68">
        <f>VLOOKUP($A419,solar_!$A$2:$B$16,2,0)*VLOOKUP($D419,solar_!$E$2:$AC$13,MID(I$1,2,LEN(I$1)-1)+2,0)</f>
        <v>0</v>
      </c>
      <c r="J419" s="68">
        <f>VLOOKUP($A419,solar_!$A$2:$B$16,2,0)*VLOOKUP($D419,solar_!$E$2:$AC$13,MID(J$1,2,LEN(J$1)-1)+2,0)</f>
        <v>5.0860372792838277E-4</v>
      </c>
      <c r="K419" s="68">
        <f>VLOOKUP($A419,solar_!$A$2:$B$16,2,0)*VLOOKUP($D419,solar_!$E$2:$AC$13,MID(K$1,2,LEN(K$1)-1)+2,0)</f>
        <v>7.2536531673246486E-3</v>
      </c>
      <c r="L419" s="68">
        <f>VLOOKUP($A419,solar_!$A$2:$B$16,2,0)*VLOOKUP($D419,solar_!$E$2:$AC$13,MID(L$1,2,LEN(L$1)-1)+2,0)</f>
        <v>7.8531975618236313E-2</v>
      </c>
      <c r="M419" s="68">
        <f>VLOOKUP($A419,solar_!$A$2:$B$16,2,0)*VLOOKUP($D419,solar_!$E$2:$AC$13,MID(M$1,2,LEN(M$1)-1)+2,0)</f>
        <v>0.3162947183551223</v>
      </c>
      <c r="N419" s="68">
        <f>VLOOKUP($A419,solar_!$A$2:$B$16,2,0)*VLOOKUP($D419,solar_!$E$2:$AC$13,MID(N$1,2,LEN(N$1)-1)+2,0)</f>
        <v>0.51444517074458584</v>
      </c>
      <c r="O419" s="68">
        <f>VLOOKUP($A419,solar_!$A$2:$B$16,2,0)*VLOOKUP($D419,solar_!$E$2:$AC$13,MID(O$1,2,LEN(O$1)-1)+2,0)</f>
        <v>0.5996803954958333</v>
      </c>
      <c r="P419" s="68">
        <f>VLOOKUP($A419,solar_!$A$2:$B$16,2,0)*VLOOKUP($D419,solar_!$E$2:$AC$13,MID(P$1,2,LEN(P$1)-1)+2,0)</f>
        <v>0.65707921621373455</v>
      </c>
      <c r="Q419" s="68">
        <f>VLOOKUP($A419,solar_!$A$2:$B$16,2,0)*VLOOKUP($D419,solar_!$E$2:$AC$13,MID(Q$1,2,LEN(Q$1)-1)+2,0)</f>
        <v>0.65404199395171292</v>
      </c>
      <c r="R419" s="68">
        <f>VLOOKUP($A419,solar_!$A$2:$B$16,2,0)*VLOOKUP($D419,solar_!$E$2:$AC$13,MID(R$1,2,LEN(R$1)-1)+2,0)</f>
        <v>0.65840142590517547</v>
      </c>
      <c r="S419" s="68">
        <f>VLOOKUP($A419,solar_!$A$2:$B$16,2,0)*VLOOKUP($D419,solar_!$E$2:$AC$13,MID(S$1,2,LEN(S$1)-1)+2,0)</f>
        <v>0.61722392408517424</v>
      </c>
      <c r="T419" s="68">
        <f>VLOOKUP($A419,solar_!$A$2:$B$16,2,0)*VLOOKUP($D419,solar_!$E$2:$AC$13,MID(T$1,2,LEN(T$1)-1)+2,0)</f>
        <v>0.5232760354724465</v>
      </c>
      <c r="U419" s="68">
        <f>VLOOKUP($A419,solar_!$A$2:$B$16,2,0)*VLOOKUP($D419,solar_!$E$2:$AC$13,MID(U$1,2,LEN(U$1)-1)+2,0)</f>
        <v>0.40853399444418026</v>
      </c>
      <c r="V419" s="68">
        <f>VLOOKUP($A419,solar_!$A$2:$B$16,2,0)*VLOOKUP($D419,solar_!$E$2:$AC$13,MID(V$1,2,LEN(V$1)-1)+2,0)</f>
        <v>0.20552610645102182</v>
      </c>
      <c r="W419" s="68">
        <f>VLOOKUP($A419,solar_!$A$2:$B$16,2,0)*VLOOKUP($D419,solar_!$E$2:$AC$13,MID(W$1,2,LEN(W$1)-1)+2,0)</f>
        <v>3.8677883498471913E-2</v>
      </c>
      <c r="X419" s="68">
        <f>VLOOKUP($A419,solar_!$A$2:$B$16,2,0)*VLOOKUP($D419,solar_!$E$2:$AC$13,MID(X$1,2,LEN(X$1)-1)+2,0)</f>
        <v>3.6500267537133228E-4</v>
      </c>
      <c r="Y419" s="68">
        <f>VLOOKUP($A419,solar_!$A$2:$B$16,2,0)*VLOOKUP($D419,solar_!$E$2:$AC$13,MID(Y$1,2,LEN(Y$1)-1)+2,0)</f>
        <v>0</v>
      </c>
      <c r="Z419" s="68">
        <f>VLOOKUP($A419,solar_!$A$2:$B$16,2,0)*VLOOKUP($D419,solar_!$E$2:$AC$13,MID(Z$1,2,LEN(Z$1)-1)+2,0)</f>
        <v>0</v>
      </c>
      <c r="AA419" s="68">
        <f>VLOOKUP($A419,solar_!$A$2:$B$16,2,0)*VLOOKUP($D419,solar_!$E$2:$AC$13,MID(AA$1,2,LEN(AA$1)-1)+2,0)</f>
        <v>0</v>
      </c>
      <c r="AB419" s="68">
        <f>VLOOKUP($A419,solar_!$A$2:$B$16,2,0)*VLOOKUP($D419,solar_!$E$2:$AC$13,MID(AB$1,2,LEN(AB$1)-1)+2,0)</f>
        <v>0</v>
      </c>
      <c r="AC419" s="5">
        <f t="shared" si="89"/>
        <v>0.21999333749192998</v>
      </c>
      <c r="AD419" s="98"/>
    </row>
    <row r="420" spans="1:30">
      <c r="A420" s="5" t="s">
        <v>7</v>
      </c>
      <c r="B420" s="5" t="s">
        <v>20</v>
      </c>
      <c r="C420" s="5" t="str">
        <f t="shared" si="86"/>
        <v>g6</v>
      </c>
      <c r="D420" s="69">
        <f>VLOOKUP(C420,days!A$2:F$13,5,0)</f>
        <v>3</v>
      </c>
      <c r="E420" s="9">
        <v>0</v>
      </c>
      <c r="F420" s="9">
        <v>0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  <c r="V420" s="9">
        <v>0</v>
      </c>
      <c r="W420" s="9">
        <v>0</v>
      </c>
      <c r="X420" s="9">
        <v>0</v>
      </c>
      <c r="Y420" s="9">
        <v>0</v>
      </c>
      <c r="Z420" s="9">
        <v>0</v>
      </c>
      <c r="AA420" s="9">
        <v>0</v>
      </c>
      <c r="AB420" s="9">
        <v>0</v>
      </c>
      <c r="AC420" s="5">
        <f t="shared" si="89"/>
        <v>0</v>
      </c>
      <c r="AD420" s="98"/>
    </row>
    <row r="421" spans="1:30">
      <c r="A421" s="5" t="s">
        <v>7</v>
      </c>
      <c r="B421" s="5" t="s">
        <v>21</v>
      </c>
      <c r="C421" s="5" t="str">
        <f t="shared" si="86"/>
        <v>g6</v>
      </c>
      <c r="D421" s="69">
        <f>VLOOKUP(C421,days!A$2:F$13,5,0)</f>
        <v>3</v>
      </c>
      <c r="E421" s="9">
        <v>0</v>
      </c>
      <c r="F421" s="9">
        <v>0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0</v>
      </c>
      <c r="AC421" s="5">
        <f t="shared" si="89"/>
        <v>0</v>
      </c>
      <c r="AD421" s="98"/>
    </row>
    <row r="422" spans="1:30">
      <c r="A422" s="5" t="s">
        <v>7</v>
      </c>
      <c r="B422" s="5" t="s">
        <v>12</v>
      </c>
      <c r="C422" s="5" t="str">
        <f t="shared" si="86"/>
        <v>g7</v>
      </c>
      <c r="D422" s="69">
        <f>VLOOKUP(C422,days!A$2:F$13,5,0)</f>
        <v>4</v>
      </c>
      <c r="E422" s="53">
        <v>0.8</v>
      </c>
      <c r="F422" s="53">
        <v>0.8</v>
      </c>
      <c r="G422" s="53">
        <v>0.8</v>
      </c>
      <c r="H422" s="53">
        <v>0.8</v>
      </c>
      <c r="I422" s="53">
        <v>0.8</v>
      </c>
      <c r="J422" s="53">
        <v>0.8</v>
      </c>
      <c r="K422" s="53">
        <v>0.8</v>
      </c>
      <c r="L422" s="53">
        <v>0.8</v>
      </c>
      <c r="M422" s="53">
        <v>0.8</v>
      </c>
      <c r="N422" s="53">
        <v>0.8</v>
      </c>
      <c r="O422" s="53">
        <v>0.8</v>
      </c>
      <c r="P422" s="53">
        <v>0.8</v>
      </c>
      <c r="Q422" s="53">
        <v>0.8</v>
      </c>
      <c r="R422" s="53">
        <v>0.8</v>
      </c>
      <c r="S422" s="53">
        <v>0.8</v>
      </c>
      <c r="T422" s="53">
        <v>0.8</v>
      </c>
      <c r="U422" s="53">
        <v>0.8</v>
      </c>
      <c r="V422" s="53">
        <v>0.8</v>
      </c>
      <c r="W422" s="53">
        <v>0.8</v>
      </c>
      <c r="X422" s="53">
        <v>0.8</v>
      </c>
      <c r="Y422" s="53">
        <v>0.8</v>
      </c>
      <c r="Z422" s="53">
        <v>0.8</v>
      </c>
      <c r="AA422" s="53">
        <v>0.8</v>
      </c>
      <c r="AB422" s="53">
        <v>0.8</v>
      </c>
      <c r="AC422" s="5">
        <f t="shared" si="89"/>
        <v>0.80000000000000027</v>
      </c>
      <c r="AD422" s="98"/>
    </row>
    <row r="423" spans="1:30">
      <c r="A423" s="5" t="s">
        <v>7</v>
      </c>
      <c r="B423" s="5" t="s">
        <v>13</v>
      </c>
      <c r="C423" s="5" t="str">
        <f t="shared" si="86"/>
        <v>g7</v>
      </c>
      <c r="D423" s="69">
        <f>VLOOKUP(C423,days!A$2:F$13,5,0)</f>
        <v>4</v>
      </c>
      <c r="E423" s="53">
        <v>0.85</v>
      </c>
      <c r="F423" s="53">
        <v>0.85</v>
      </c>
      <c r="G423" s="53">
        <v>0.85</v>
      </c>
      <c r="H423" s="53">
        <v>0.85</v>
      </c>
      <c r="I423" s="53">
        <v>0.85</v>
      </c>
      <c r="J423" s="53">
        <v>0.85</v>
      </c>
      <c r="K423" s="53">
        <v>0.85</v>
      </c>
      <c r="L423" s="53">
        <v>0.85</v>
      </c>
      <c r="M423" s="53">
        <v>0.85</v>
      </c>
      <c r="N423" s="53">
        <v>0.85</v>
      </c>
      <c r="O423" s="53">
        <v>0.85</v>
      </c>
      <c r="P423" s="53">
        <v>0.85</v>
      </c>
      <c r="Q423" s="53">
        <v>0.85</v>
      </c>
      <c r="R423" s="53">
        <v>0.85</v>
      </c>
      <c r="S423" s="53">
        <v>0.85</v>
      </c>
      <c r="T423" s="53">
        <v>0.85</v>
      </c>
      <c r="U423" s="53">
        <v>0.85</v>
      </c>
      <c r="V423" s="53">
        <v>0.85</v>
      </c>
      <c r="W423" s="53">
        <v>0.85</v>
      </c>
      <c r="X423" s="53">
        <v>0.85</v>
      </c>
      <c r="Y423" s="53">
        <v>0.85</v>
      </c>
      <c r="Z423" s="53">
        <v>0.85</v>
      </c>
      <c r="AA423" s="53">
        <v>0.85</v>
      </c>
      <c r="AB423" s="53">
        <v>0.85</v>
      </c>
      <c r="AC423" s="5">
        <f t="shared" si="89"/>
        <v>0.85000000000000009</v>
      </c>
      <c r="AD423" s="98"/>
    </row>
    <row r="424" spans="1:30">
      <c r="A424" s="5" t="s">
        <v>7</v>
      </c>
      <c r="B424" s="5" t="s">
        <v>14</v>
      </c>
      <c r="C424" s="5" t="str">
        <f t="shared" si="86"/>
        <v>g7</v>
      </c>
      <c r="D424" s="69">
        <f>VLOOKUP(C424,days!A$2:F$13,5,0)</f>
        <v>4</v>
      </c>
      <c r="E424" s="53">
        <v>0.83</v>
      </c>
      <c r="F424" s="53">
        <v>0.83</v>
      </c>
      <c r="G424" s="53">
        <v>0.83</v>
      </c>
      <c r="H424" s="53">
        <v>0.83</v>
      </c>
      <c r="I424" s="53">
        <v>0.83</v>
      </c>
      <c r="J424" s="53">
        <v>0.83</v>
      </c>
      <c r="K424" s="53">
        <v>0.83</v>
      </c>
      <c r="L424" s="53">
        <v>0.83</v>
      </c>
      <c r="M424" s="53">
        <v>0.83</v>
      </c>
      <c r="N424" s="53">
        <v>0.83</v>
      </c>
      <c r="O424" s="53">
        <v>0.83</v>
      </c>
      <c r="P424" s="53">
        <v>0.83</v>
      </c>
      <c r="Q424" s="53">
        <v>0.83</v>
      </c>
      <c r="R424" s="53">
        <v>0.83</v>
      </c>
      <c r="S424" s="53">
        <v>0.83</v>
      </c>
      <c r="T424" s="53">
        <v>0.83</v>
      </c>
      <c r="U424" s="53">
        <v>0.83</v>
      </c>
      <c r="V424" s="53">
        <v>0.83</v>
      </c>
      <c r="W424" s="53">
        <v>0.83</v>
      </c>
      <c r="X424" s="53">
        <v>0.83</v>
      </c>
      <c r="Y424" s="53">
        <v>0.83</v>
      </c>
      <c r="Z424" s="53">
        <v>0.83</v>
      </c>
      <c r="AA424" s="53">
        <v>0.83</v>
      </c>
      <c r="AB424" s="53">
        <v>0.83</v>
      </c>
      <c r="AC424" s="5">
        <f t="shared" si="89"/>
        <v>0.82999999999999963</v>
      </c>
      <c r="AD424" s="98"/>
    </row>
    <row r="425" spans="1:30">
      <c r="A425" s="5" t="s">
        <v>7</v>
      </c>
      <c r="B425" s="5" t="s">
        <v>15</v>
      </c>
      <c r="C425" s="5" t="str">
        <f t="shared" si="86"/>
        <v>g7</v>
      </c>
      <c r="D425" s="69">
        <f>VLOOKUP(C425,days!A$2:F$13,5,0)</f>
        <v>4</v>
      </c>
      <c r="E425" s="53">
        <v>0.9</v>
      </c>
      <c r="F425" s="53">
        <v>0.9</v>
      </c>
      <c r="G425" s="53">
        <v>0.9</v>
      </c>
      <c r="H425" s="53">
        <v>0.9</v>
      </c>
      <c r="I425" s="53">
        <v>0.9</v>
      </c>
      <c r="J425" s="53">
        <v>0.9</v>
      </c>
      <c r="K425" s="53">
        <v>0.9</v>
      </c>
      <c r="L425" s="53">
        <v>0.9</v>
      </c>
      <c r="M425" s="53">
        <v>0.9</v>
      </c>
      <c r="N425" s="53">
        <v>0.9</v>
      </c>
      <c r="O425" s="53">
        <v>0.9</v>
      </c>
      <c r="P425" s="53">
        <v>0.9</v>
      </c>
      <c r="Q425" s="53">
        <v>0.9</v>
      </c>
      <c r="R425" s="53">
        <v>0.9</v>
      </c>
      <c r="S425" s="53">
        <v>0.9</v>
      </c>
      <c r="T425" s="53">
        <v>0.9</v>
      </c>
      <c r="U425" s="53">
        <v>0.9</v>
      </c>
      <c r="V425" s="53">
        <v>0.9</v>
      </c>
      <c r="W425" s="53">
        <v>0.9</v>
      </c>
      <c r="X425" s="53">
        <v>0.9</v>
      </c>
      <c r="Y425" s="53">
        <v>0.9</v>
      </c>
      <c r="Z425" s="53">
        <v>0.9</v>
      </c>
      <c r="AA425" s="53">
        <v>0.9</v>
      </c>
      <c r="AB425" s="53">
        <v>0.9</v>
      </c>
      <c r="AC425" s="5">
        <f t="shared" si="89"/>
        <v>0.8999999999999998</v>
      </c>
      <c r="AD425" s="98"/>
    </row>
    <row r="426" spans="1:30">
      <c r="A426" s="5" t="s">
        <v>7</v>
      </c>
      <c r="B426" s="5" t="s">
        <v>16</v>
      </c>
      <c r="C426" s="5" t="str">
        <f t="shared" si="86"/>
        <v>g7</v>
      </c>
      <c r="D426" s="69">
        <f>VLOOKUP(C426,days!A$2:F$13,5,0)</f>
        <v>4</v>
      </c>
      <c r="E426" s="43">
        <f>VLOOKUP($A426,hydro_!$A$2:$B$16,2,0)*VLOOKUP($D426,hydro_!F$2:H$13,2,0)</f>
        <v>0.5</v>
      </c>
      <c r="F426" s="43">
        <f t="shared" ref="F426:AB426" si="96">E426</f>
        <v>0.5</v>
      </c>
      <c r="G426" s="43">
        <f t="shared" si="96"/>
        <v>0.5</v>
      </c>
      <c r="H426" s="43">
        <f t="shared" si="96"/>
        <v>0.5</v>
      </c>
      <c r="I426" s="43">
        <f t="shared" si="96"/>
        <v>0.5</v>
      </c>
      <c r="J426" s="43">
        <f t="shared" si="96"/>
        <v>0.5</v>
      </c>
      <c r="K426" s="43">
        <f t="shared" si="96"/>
        <v>0.5</v>
      </c>
      <c r="L426" s="43">
        <f t="shared" si="96"/>
        <v>0.5</v>
      </c>
      <c r="M426" s="43">
        <f t="shared" si="96"/>
        <v>0.5</v>
      </c>
      <c r="N426" s="43">
        <f t="shared" si="96"/>
        <v>0.5</v>
      </c>
      <c r="O426" s="43">
        <f t="shared" si="96"/>
        <v>0.5</v>
      </c>
      <c r="P426" s="43">
        <f t="shared" si="96"/>
        <v>0.5</v>
      </c>
      <c r="Q426" s="43">
        <f t="shared" si="96"/>
        <v>0.5</v>
      </c>
      <c r="R426" s="43">
        <f t="shared" si="96"/>
        <v>0.5</v>
      </c>
      <c r="S426" s="43">
        <f t="shared" si="96"/>
        <v>0.5</v>
      </c>
      <c r="T426" s="43">
        <f t="shared" si="96"/>
        <v>0.5</v>
      </c>
      <c r="U426" s="43">
        <f t="shared" si="96"/>
        <v>0.5</v>
      </c>
      <c r="V426" s="43">
        <f t="shared" si="96"/>
        <v>0.5</v>
      </c>
      <c r="W426" s="43">
        <f t="shared" si="96"/>
        <v>0.5</v>
      </c>
      <c r="X426" s="43">
        <f t="shared" si="96"/>
        <v>0.5</v>
      </c>
      <c r="Y426" s="43">
        <f t="shared" si="96"/>
        <v>0.5</v>
      </c>
      <c r="Z426" s="43">
        <f t="shared" si="96"/>
        <v>0.5</v>
      </c>
      <c r="AA426" s="43">
        <f t="shared" si="96"/>
        <v>0.5</v>
      </c>
      <c r="AB426" s="43">
        <f t="shared" si="96"/>
        <v>0.5</v>
      </c>
      <c r="AC426" s="5">
        <f t="shared" si="89"/>
        <v>0.5</v>
      </c>
      <c r="AD426" s="98"/>
    </row>
    <row r="427" spans="1:30">
      <c r="A427" s="5" t="s">
        <v>7</v>
      </c>
      <c r="B427" s="5" t="s">
        <v>17</v>
      </c>
      <c r="C427" s="5" t="str">
        <f t="shared" si="86"/>
        <v>g7</v>
      </c>
      <c r="D427" s="69">
        <f>VLOOKUP(C427,days!A$2:F$13,5,0)</f>
        <v>4</v>
      </c>
      <c r="E427" s="43">
        <f>VLOOKUP($A426,hydro_!$A$2:$C$16,3,0)*VLOOKUP($D426,hydro_!F$2:H$13,3,0)</f>
        <v>0.4</v>
      </c>
      <c r="F427" s="43">
        <f t="shared" ref="F427:AB427" si="97">E427</f>
        <v>0.4</v>
      </c>
      <c r="G427" s="43">
        <f t="shared" si="97"/>
        <v>0.4</v>
      </c>
      <c r="H427" s="43">
        <f t="shared" si="97"/>
        <v>0.4</v>
      </c>
      <c r="I427" s="43">
        <f t="shared" si="97"/>
        <v>0.4</v>
      </c>
      <c r="J427" s="43">
        <f t="shared" si="97"/>
        <v>0.4</v>
      </c>
      <c r="K427" s="43">
        <f t="shared" si="97"/>
        <v>0.4</v>
      </c>
      <c r="L427" s="43">
        <f t="shared" si="97"/>
        <v>0.4</v>
      </c>
      <c r="M427" s="43">
        <f t="shared" si="97"/>
        <v>0.4</v>
      </c>
      <c r="N427" s="43">
        <f t="shared" si="97"/>
        <v>0.4</v>
      </c>
      <c r="O427" s="43">
        <f t="shared" si="97"/>
        <v>0.4</v>
      </c>
      <c r="P427" s="43">
        <f t="shared" si="97"/>
        <v>0.4</v>
      </c>
      <c r="Q427" s="43">
        <f t="shared" si="97"/>
        <v>0.4</v>
      </c>
      <c r="R427" s="43">
        <f t="shared" si="97"/>
        <v>0.4</v>
      </c>
      <c r="S427" s="43">
        <f t="shared" si="97"/>
        <v>0.4</v>
      </c>
      <c r="T427" s="43">
        <f t="shared" si="97"/>
        <v>0.4</v>
      </c>
      <c r="U427" s="43">
        <f t="shared" si="97"/>
        <v>0.4</v>
      </c>
      <c r="V427" s="43">
        <f t="shared" si="97"/>
        <v>0.4</v>
      </c>
      <c r="W427" s="43">
        <f t="shared" si="97"/>
        <v>0.4</v>
      </c>
      <c r="X427" s="43">
        <f t="shared" si="97"/>
        <v>0.4</v>
      </c>
      <c r="Y427" s="43">
        <f t="shared" si="97"/>
        <v>0.4</v>
      </c>
      <c r="Z427" s="43">
        <f t="shared" si="97"/>
        <v>0.4</v>
      </c>
      <c r="AA427" s="43">
        <f t="shared" si="97"/>
        <v>0.4</v>
      </c>
      <c r="AB427" s="43">
        <f t="shared" si="97"/>
        <v>0.4</v>
      </c>
      <c r="AC427" s="5">
        <f t="shared" si="89"/>
        <v>0.40000000000000013</v>
      </c>
      <c r="AD427" s="98"/>
    </row>
    <row r="428" spans="1:30">
      <c r="A428" s="5" t="s">
        <v>7</v>
      </c>
      <c r="B428" s="5" t="s">
        <v>18</v>
      </c>
      <c r="C428" s="5" t="str">
        <f t="shared" si="86"/>
        <v>g7</v>
      </c>
      <c r="D428" s="69">
        <f>VLOOKUP(C428,days!A$2:F$13,5,0)</f>
        <v>4</v>
      </c>
      <c r="E428" s="67">
        <f>VLOOKUP($A428,wind_!$A$2:$B$16,2,0)*VLOOKUP($D428,wind_!$E$2:$AC$13,MID(E$1,2,LEN(E$1)-1)+2,0)</f>
        <v>0.36605388907517955</v>
      </c>
      <c r="F428" s="67">
        <f>VLOOKUP($A428,wind_!$A$2:$B$16,2,0)*VLOOKUP($D428,wind_!$E$2:$AC$13,MID(F$1,2,LEN(F$1)-1)+2,0)</f>
        <v>0.35447854888790137</v>
      </c>
      <c r="G428" s="67">
        <f>VLOOKUP($A428,wind_!$A$2:$B$16,2,0)*VLOOKUP($D428,wind_!$E$2:$AC$13,MID(G$1,2,LEN(G$1)-1)+2,0)</f>
        <v>0.34828453320048458</v>
      </c>
      <c r="H428" s="67">
        <f>VLOOKUP($A428,wind_!$A$2:$B$16,2,0)*VLOOKUP($D428,wind_!$E$2:$AC$13,MID(H$1,2,LEN(H$1)-1)+2,0)</f>
        <v>0.34641221073020323</v>
      </c>
      <c r="I428" s="67">
        <f>VLOOKUP($A428,wind_!$A$2:$B$16,2,0)*VLOOKUP($D428,wind_!$E$2:$AC$13,MID(I$1,2,LEN(I$1)-1)+2,0)</f>
        <v>0.34335609943649265</v>
      </c>
      <c r="J428" s="67">
        <f>VLOOKUP($A428,wind_!$A$2:$B$16,2,0)*VLOOKUP($D428,wind_!$E$2:$AC$13,MID(J$1,2,LEN(J$1)-1)+2,0)</f>
        <v>0.3396754470984707</v>
      </c>
      <c r="K428" s="67">
        <f>VLOOKUP($A428,wind_!$A$2:$B$16,2,0)*VLOOKUP($D428,wind_!$E$2:$AC$13,MID(K$1,2,LEN(K$1)-1)+2,0)</f>
        <v>0.34088004652435211</v>
      </c>
      <c r="L428" s="67">
        <f>VLOOKUP($A428,wind_!$A$2:$B$16,2,0)*VLOOKUP($D428,wind_!$E$2:$AC$13,MID(L$1,2,LEN(L$1)-1)+2,0)</f>
        <v>0.33198860514120765</v>
      </c>
      <c r="M428" s="67">
        <f>VLOOKUP($A428,wind_!$A$2:$B$16,2,0)*VLOOKUP($D428,wind_!$E$2:$AC$13,MID(M$1,2,LEN(M$1)-1)+2,0)</f>
        <v>0.32124684106751689</v>
      </c>
      <c r="N428" s="67">
        <f>VLOOKUP($A428,wind_!$A$2:$B$16,2,0)*VLOOKUP($D428,wind_!$E$2:$AC$13,MID(N$1,2,LEN(N$1)-1)+2,0)</f>
        <v>0.31796876240157795</v>
      </c>
      <c r="O428" s="67">
        <f>VLOOKUP($A428,wind_!$A$2:$B$16,2,0)*VLOOKUP($D428,wind_!$E$2:$AC$13,MID(O$1,2,LEN(O$1)-1)+2,0)</f>
        <v>0.33349176238870021</v>
      </c>
      <c r="P428" s="67">
        <f>VLOOKUP($A428,wind_!$A$2:$B$16,2,0)*VLOOKUP($D428,wind_!$E$2:$AC$13,MID(P$1,2,LEN(P$1)-1)+2,0)</f>
        <v>0.35677206308710285</v>
      </c>
      <c r="Q428" s="67">
        <f>VLOOKUP($A428,wind_!$A$2:$B$16,2,0)*VLOOKUP($D428,wind_!$E$2:$AC$13,MID(Q$1,2,LEN(Q$1)-1)+2,0)</f>
        <v>0.37735378607428477</v>
      </c>
      <c r="R428" s="67">
        <f>VLOOKUP($A428,wind_!$A$2:$B$16,2,0)*VLOOKUP($D428,wind_!$E$2:$AC$13,MID(R$1,2,LEN(R$1)-1)+2,0)</f>
        <v>0.39806390304623973</v>
      </c>
      <c r="S428" s="67">
        <f>VLOOKUP($A428,wind_!$A$2:$B$16,2,0)*VLOOKUP($D428,wind_!$E$2:$AC$13,MID(S$1,2,LEN(S$1)-1)+2,0)</f>
        <v>0.41760580198481495</v>
      </c>
      <c r="T428" s="67">
        <f>VLOOKUP($A428,wind_!$A$2:$B$16,2,0)*VLOOKUP($D428,wind_!$E$2:$AC$13,MID(T$1,2,LEN(T$1)-1)+2,0)</f>
        <v>0.42175212871449885</v>
      </c>
      <c r="U428" s="67">
        <f>VLOOKUP($A428,wind_!$A$2:$B$16,2,0)*VLOOKUP($D428,wind_!$E$2:$AC$13,MID(U$1,2,LEN(U$1)-1)+2,0)</f>
        <v>0.42851936501410803</v>
      </c>
      <c r="V428" s="67">
        <f>VLOOKUP($A428,wind_!$A$2:$B$16,2,0)*VLOOKUP($D428,wind_!$E$2:$AC$13,MID(V$1,2,LEN(V$1)-1)+2,0)</f>
        <v>0.4215076041356835</v>
      </c>
      <c r="W428" s="67">
        <f>VLOOKUP($A428,wind_!$A$2:$B$16,2,0)*VLOOKUP($D428,wind_!$E$2:$AC$13,MID(W$1,2,LEN(W$1)-1)+2,0)</f>
        <v>0.40780846764456113</v>
      </c>
      <c r="X428" s="67">
        <f>VLOOKUP($A428,wind_!$A$2:$B$16,2,0)*VLOOKUP($D428,wind_!$E$2:$AC$13,MID(X$1,2,LEN(X$1)-1)+2,0)</f>
        <v>0.39706707518877127</v>
      </c>
      <c r="Y428" s="67">
        <f>VLOOKUP($A428,wind_!$A$2:$B$16,2,0)*VLOOKUP($D428,wind_!$E$2:$AC$13,MID(Y$1,2,LEN(Y$1)-1)+2,0)</f>
        <v>0.39328638331181753</v>
      </c>
      <c r="Z428" s="67">
        <f>VLOOKUP($A428,wind_!$A$2:$B$16,2,0)*VLOOKUP($D428,wind_!$E$2:$AC$13,MID(Z$1,2,LEN(Z$1)-1)+2,0)</f>
        <v>0.38400221613096491</v>
      </c>
      <c r="AA428" s="67">
        <f>VLOOKUP($A428,wind_!$A$2:$B$16,2,0)*VLOOKUP($D428,wind_!$E$2:$AC$13,MID(AA$1,2,LEN(AA$1)-1)+2,0)</f>
        <v>0.37020233402689873</v>
      </c>
      <c r="AB428" s="67">
        <f>VLOOKUP($A428,wind_!$A$2:$B$16,2,0)*VLOOKUP($D428,wind_!$E$2:$AC$13,MID(AB$1,2,LEN(AB$1)-1)+2,0)</f>
        <v>0.35732889534986401</v>
      </c>
      <c r="AC428" s="5">
        <f t="shared" si="89"/>
        <v>0.36979611540257085</v>
      </c>
      <c r="AD428" s="98"/>
    </row>
    <row r="429" spans="1:30">
      <c r="A429" s="5" t="s">
        <v>7</v>
      </c>
      <c r="B429" s="5" t="s">
        <v>19</v>
      </c>
      <c r="C429" s="5" t="str">
        <f t="shared" si="86"/>
        <v>g7</v>
      </c>
      <c r="D429" s="69">
        <f>VLOOKUP(C429,days!A$2:F$13,5,0)</f>
        <v>4</v>
      </c>
      <c r="E429" s="68">
        <f>VLOOKUP($A429,solar_!$A$2:$B$16,2,0)*VLOOKUP($D429,solar_!$E$2:$AC$13,MID(E$1,2,LEN(E$1)-1)+2,0)</f>
        <v>0</v>
      </c>
      <c r="F429" s="68">
        <f>VLOOKUP($A429,solar_!$A$2:$B$16,2,0)*VLOOKUP($D429,solar_!$E$2:$AC$13,MID(F$1,2,LEN(F$1)-1)+2,0)</f>
        <v>0</v>
      </c>
      <c r="G429" s="68">
        <f>VLOOKUP($A429,solar_!$A$2:$B$16,2,0)*VLOOKUP($D429,solar_!$E$2:$AC$13,MID(G$1,2,LEN(G$1)-1)+2,0)</f>
        <v>0</v>
      </c>
      <c r="H429" s="68">
        <f>VLOOKUP($A429,solar_!$A$2:$B$16,2,0)*VLOOKUP($D429,solar_!$E$2:$AC$13,MID(H$1,2,LEN(H$1)-1)+2,0)</f>
        <v>0</v>
      </c>
      <c r="I429" s="68">
        <f>VLOOKUP($A429,solar_!$A$2:$B$16,2,0)*VLOOKUP($D429,solar_!$E$2:$AC$13,MID(I$1,2,LEN(I$1)-1)+2,0)</f>
        <v>0</v>
      </c>
      <c r="J429" s="68">
        <f>VLOOKUP($A429,solar_!$A$2:$B$16,2,0)*VLOOKUP($D429,solar_!$E$2:$AC$13,MID(J$1,2,LEN(J$1)-1)+2,0)</f>
        <v>2.1122154819707617E-3</v>
      </c>
      <c r="K429" s="68">
        <f>VLOOKUP($A429,solar_!$A$2:$B$16,2,0)*VLOOKUP($D429,solar_!$E$2:$AC$13,MID(K$1,2,LEN(K$1)-1)+2,0)</f>
        <v>4.247071129887843E-2</v>
      </c>
      <c r="L429" s="68">
        <f>VLOOKUP($A429,solar_!$A$2:$B$16,2,0)*VLOOKUP($D429,solar_!$E$2:$AC$13,MID(L$1,2,LEN(L$1)-1)+2,0)</f>
        <v>0.24910702588742692</v>
      </c>
      <c r="M429" s="68">
        <f>VLOOKUP($A429,solar_!$A$2:$B$16,2,0)*VLOOKUP($D429,solar_!$E$2:$AC$13,MID(M$1,2,LEN(M$1)-1)+2,0)</f>
        <v>0.50111447303416068</v>
      </c>
      <c r="N429" s="68">
        <f>VLOOKUP($A429,solar_!$A$2:$B$16,2,0)*VLOOKUP($D429,solar_!$E$2:$AC$13,MID(N$1,2,LEN(N$1)-1)+2,0)</f>
        <v>0.63551065812201091</v>
      </c>
      <c r="O429" s="68">
        <f>VLOOKUP($A429,solar_!$A$2:$B$16,2,0)*VLOOKUP($D429,solar_!$E$2:$AC$13,MID(O$1,2,LEN(O$1)-1)+2,0)</f>
        <v>0.72082748347136849</v>
      </c>
      <c r="P429" s="68">
        <f>VLOOKUP($A429,solar_!$A$2:$B$16,2,0)*VLOOKUP($D429,solar_!$E$2:$AC$13,MID(P$1,2,LEN(P$1)-1)+2,0)</f>
        <v>0.72336090204064474</v>
      </c>
      <c r="Q429" s="68">
        <f>VLOOKUP($A429,solar_!$A$2:$B$16,2,0)*VLOOKUP($D429,solar_!$E$2:$AC$13,MID(Q$1,2,LEN(Q$1)-1)+2,0)</f>
        <v>0.71051700789835903</v>
      </c>
      <c r="R429" s="68">
        <f>VLOOKUP($A429,solar_!$A$2:$B$16,2,0)*VLOOKUP($D429,solar_!$E$2:$AC$13,MID(R$1,2,LEN(R$1)-1)+2,0)</f>
        <v>0.69871392138491273</v>
      </c>
      <c r="S429" s="68">
        <f>VLOOKUP($A429,solar_!$A$2:$B$16,2,0)*VLOOKUP($D429,solar_!$E$2:$AC$13,MID(S$1,2,LEN(S$1)-1)+2,0)</f>
        <v>0.67218232691546909</v>
      </c>
      <c r="T429" s="68">
        <f>VLOOKUP($A429,solar_!$A$2:$B$16,2,0)*VLOOKUP($D429,solar_!$E$2:$AC$13,MID(T$1,2,LEN(T$1)-1)+2,0)</f>
        <v>0.60521383605446233</v>
      </c>
      <c r="U429" s="68">
        <f>VLOOKUP($A429,solar_!$A$2:$B$16,2,0)*VLOOKUP($D429,solar_!$E$2:$AC$13,MID(U$1,2,LEN(U$1)-1)+2,0)</f>
        <v>0.49372461886851926</v>
      </c>
      <c r="V429" s="68">
        <f>VLOOKUP($A429,solar_!$A$2:$B$16,2,0)*VLOOKUP($D429,solar_!$E$2:$AC$13,MID(V$1,2,LEN(V$1)-1)+2,0)</f>
        <v>0.32262556475852172</v>
      </c>
      <c r="W429" s="68">
        <f>VLOOKUP($A429,solar_!$A$2:$B$16,2,0)*VLOOKUP($D429,solar_!$E$2:$AC$13,MID(W$1,2,LEN(W$1)-1)+2,0)</f>
        <v>9.0379462457124859E-2</v>
      </c>
      <c r="X429" s="68">
        <f>VLOOKUP($A429,solar_!$A$2:$B$16,2,0)*VLOOKUP($D429,solar_!$E$2:$AC$13,MID(X$1,2,LEN(X$1)-1)+2,0)</f>
        <v>2.9606217005599079E-3</v>
      </c>
      <c r="Y429" s="68">
        <f>VLOOKUP($A429,solar_!$A$2:$B$16,2,0)*VLOOKUP($D429,solar_!$E$2:$AC$13,MID(Y$1,2,LEN(Y$1)-1)+2,0)</f>
        <v>0</v>
      </c>
      <c r="Z429" s="68">
        <f>VLOOKUP($A429,solar_!$A$2:$B$16,2,0)*VLOOKUP($D429,solar_!$E$2:$AC$13,MID(Z$1,2,LEN(Z$1)-1)+2,0)</f>
        <v>0</v>
      </c>
      <c r="AA429" s="68">
        <f>VLOOKUP($A429,solar_!$A$2:$B$16,2,0)*VLOOKUP($D429,solar_!$E$2:$AC$13,MID(AA$1,2,LEN(AA$1)-1)+2,0)</f>
        <v>0</v>
      </c>
      <c r="AB429" s="68">
        <f>VLOOKUP($A429,solar_!$A$2:$B$16,2,0)*VLOOKUP($D429,solar_!$E$2:$AC$13,MID(AB$1,2,LEN(AB$1)-1)+2,0)</f>
        <v>0</v>
      </c>
      <c r="AC429" s="5">
        <f t="shared" si="89"/>
        <v>0.26961753455726628</v>
      </c>
      <c r="AD429" s="98"/>
    </row>
    <row r="430" spans="1:30">
      <c r="A430" s="5" t="s">
        <v>7</v>
      </c>
      <c r="B430" s="5" t="s">
        <v>20</v>
      </c>
      <c r="C430" s="5" t="str">
        <f t="shared" si="86"/>
        <v>g7</v>
      </c>
      <c r="D430" s="69">
        <f>VLOOKUP(C430,days!A$2:F$13,5,0)</f>
        <v>4</v>
      </c>
      <c r="E430" s="9">
        <v>0</v>
      </c>
      <c r="F430" s="9">
        <v>0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  <c r="V430" s="9">
        <v>0</v>
      </c>
      <c r="W430" s="9">
        <v>0</v>
      </c>
      <c r="X430" s="9">
        <v>0</v>
      </c>
      <c r="Y430" s="9">
        <v>0</v>
      </c>
      <c r="Z430" s="9">
        <v>0</v>
      </c>
      <c r="AA430" s="9">
        <v>0</v>
      </c>
      <c r="AB430" s="9">
        <v>0</v>
      </c>
      <c r="AC430" s="5">
        <f t="shared" si="89"/>
        <v>0</v>
      </c>
      <c r="AD430" s="98"/>
    </row>
    <row r="431" spans="1:30">
      <c r="A431" s="5" t="s">
        <v>7</v>
      </c>
      <c r="B431" s="5" t="s">
        <v>21</v>
      </c>
      <c r="C431" s="5" t="str">
        <f t="shared" si="86"/>
        <v>g7</v>
      </c>
      <c r="D431" s="69">
        <f>VLOOKUP(C431,days!A$2:F$13,5,0)</f>
        <v>4</v>
      </c>
      <c r="E431" s="9">
        <v>0</v>
      </c>
      <c r="F431" s="9">
        <v>0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5">
        <f t="shared" si="89"/>
        <v>0</v>
      </c>
      <c r="AD431" s="98"/>
    </row>
    <row r="432" spans="1:30">
      <c r="A432" s="5" t="s">
        <v>7</v>
      </c>
      <c r="B432" s="5" t="s">
        <v>12</v>
      </c>
      <c r="C432" s="5" t="str">
        <f t="shared" si="86"/>
        <v>g8</v>
      </c>
      <c r="D432" s="69">
        <f>VLOOKUP(C432,days!A$2:F$13,5,0)</f>
        <v>4</v>
      </c>
      <c r="E432" s="53">
        <v>0.8</v>
      </c>
      <c r="F432" s="53">
        <v>0.8</v>
      </c>
      <c r="G432" s="53">
        <v>0.8</v>
      </c>
      <c r="H432" s="53">
        <v>0.8</v>
      </c>
      <c r="I432" s="53">
        <v>0.8</v>
      </c>
      <c r="J432" s="53">
        <v>0.8</v>
      </c>
      <c r="K432" s="53">
        <v>0.8</v>
      </c>
      <c r="L432" s="53">
        <v>0.8</v>
      </c>
      <c r="M432" s="53">
        <v>0.8</v>
      </c>
      <c r="N432" s="53">
        <v>0.8</v>
      </c>
      <c r="O432" s="53">
        <v>0.8</v>
      </c>
      <c r="P432" s="53">
        <v>0.8</v>
      </c>
      <c r="Q432" s="53">
        <v>0.8</v>
      </c>
      <c r="R432" s="53">
        <v>0.8</v>
      </c>
      <c r="S432" s="53">
        <v>0.8</v>
      </c>
      <c r="T432" s="53">
        <v>0.8</v>
      </c>
      <c r="U432" s="53">
        <v>0.8</v>
      </c>
      <c r="V432" s="53">
        <v>0.8</v>
      </c>
      <c r="W432" s="53">
        <v>0.8</v>
      </c>
      <c r="X432" s="53">
        <v>0.8</v>
      </c>
      <c r="Y432" s="53">
        <v>0.8</v>
      </c>
      <c r="Z432" s="53">
        <v>0.8</v>
      </c>
      <c r="AA432" s="53">
        <v>0.8</v>
      </c>
      <c r="AB432" s="53">
        <v>0.8</v>
      </c>
      <c r="AC432" s="5">
        <f t="shared" si="89"/>
        <v>0.80000000000000027</v>
      </c>
      <c r="AD432" s="98"/>
    </row>
    <row r="433" spans="1:30">
      <c r="A433" s="5" t="s">
        <v>7</v>
      </c>
      <c r="B433" s="5" t="s">
        <v>13</v>
      </c>
      <c r="C433" s="5" t="str">
        <f t="shared" si="86"/>
        <v>g8</v>
      </c>
      <c r="D433" s="69">
        <f>VLOOKUP(C433,days!A$2:F$13,5,0)</f>
        <v>4</v>
      </c>
      <c r="E433" s="53">
        <v>0.85</v>
      </c>
      <c r="F433" s="53">
        <v>0.85</v>
      </c>
      <c r="G433" s="53">
        <v>0.85</v>
      </c>
      <c r="H433" s="53">
        <v>0.85</v>
      </c>
      <c r="I433" s="53">
        <v>0.85</v>
      </c>
      <c r="J433" s="53">
        <v>0.85</v>
      </c>
      <c r="K433" s="53">
        <v>0.85</v>
      </c>
      <c r="L433" s="53">
        <v>0.85</v>
      </c>
      <c r="M433" s="53">
        <v>0.85</v>
      </c>
      <c r="N433" s="53">
        <v>0.85</v>
      </c>
      <c r="O433" s="53">
        <v>0.85</v>
      </c>
      <c r="P433" s="53">
        <v>0.85</v>
      </c>
      <c r="Q433" s="53">
        <v>0.85</v>
      </c>
      <c r="R433" s="53">
        <v>0.85</v>
      </c>
      <c r="S433" s="53">
        <v>0.85</v>
      </c>
      <c r="T433" s="53">
        <v>0.85</v>
      </c>
      <c r="U433" s="53">
        <v>0.85</v>
      </c>
      <c r="V433" s="53">
        <v>0.85</v>
      </c>
      <c r="W433" s="53">
        <v>0.85</v>
      </c>
      <c r="X433" s="53">
        <v>0.85</v>
      </c>
      <c r="Y433" s="53">
        <v>0.85</v>
      </c>
      <c r="Z433" s="53">
        <v>0.85</v>
      </c>
      <c r="AA433" s="53">
        <v>0.85</v>
      </c>
      <c r="AB433" s="53">
        <v>0.85</v>
      </c>
      <c r="AC433" s="5">
        <f t="shared" si="89"/>
        <v>0.85000000000000009</v>
      </c>
      <c r="AD433" s="98"/>
    </row>
    <row r="434" spans="1:30">
      <c r="A434" s="5" t="s">
        <v>7</v>
      </c>
      <c r="B434" s="5" t="s">
        <v>14</v>
      </c>
      <c r="C434" s="5" t="str">
        <f t="shared" si="86"/>
        <v>g8</v>
      </c>
      <c r="D434" s="69">
        <f>VLOOKUP(C434,days!A$2:F$13,5,0)</f>
        <v>4</v>
      </c>
      <c r="E434" s="53">
        <v>0.83</v>
      </c>
      <c r="F434" s="53">
        <v>0.83</v>
      </c>
      <c r="G434" s="53">
        <v>0.83</v>
      </c>
      <c r="H434" s="53">
        <v>0.83</v>
      </c>
      <c r="I434" s="53">
        <v>0.83</v>
      </c>
      <c r="J434" s="53">
        <v>0.83</v>
      </c>
      <c r="K434" s="53">
        <v>0.83</v>
      </c>
      <c r="L434" s="53">
        <v>0.83</v>
      </c>
      <c r="M434" s="53">
        <v>0.83</v>
      </c>
      <c r="N434" s="53">
        <v>0.83</v>
      </c>
      <c r="O434" s="53">
        <v>0.83</v>
      </c>
      <c r="P434" s="53">
        <v>0.83</v>
      </c>
      <c r="Q434" s="53">
        <v>0.83</v>
      </c>
      <c r="R434" s="53">
        <v>0.83</v>
      </c>
      <c r="S434" s="53">
        <v>0.83</v>
      </c>
      <c r="T434" s="53">
        <v>0.83</v>
      </c>
      <c r="U434" s="53">
        <v>0.83</v>
      </c>
      <c r="V434" s="53">
        <v>0.83</v>
      </c>
      <c r="W434" s="53">
        <v>0.83</v>
      </c>
      <c r="X434" s="53">
        <v>0.83</v>
      </c>
      <c r="Y434" s="53">
        <v>0.83</v>
      </c>
      <c r="Z434" s="53">
        <v>0.83</v>
      </c>
      <c r="AA434" s="53">
        <v>0.83</v>
      </c>
      <c r="AB434" s="53">
        <v>0.83</v>
      </c>
      <c r="AC434" s="5">
        <f t="shared" si="89"/>
        <v>0.82999999999999963</v>
      </c>
      <c r="AD434" s="98"/>
    </row>
    <row r="435" spans="1:30">
      <c r="A435" s="5" t="s">
        <v>7</v>
      </c>
      <c r="B435" s="5" t="s">
        <v>15</v>
      </c>
      <c r="C435" s="5" t="str">
        <f t="shared" si="86"/>
        <v>g8</v>
      </c>
      <c r="D435" s="69">
        <f>VLOOKUP(C435,days!A$2:F$13,5,0)</f>
        <v>4</v>
      </c>
      <c r="E435" s="53">
        <v>0.9</v>
      </c>
      <c r="F435" s="53">
        <v>0.9</v>
      </c>
      <c r="G435" s="53">
        <v>0.9</v>
      </c>
      <c r="H435" s="53">
        <v>0.9</v>
      </c>
      <c r="I435" s="53">
        <v>0.9</v>
      </c>
      <c r="J435" s="53">
        <v>0.9</v>
      </c>
      <c r="K435" s="53">
        <v>0.9</v>
      </c>
      <c r="L435" s="53">
        <v>0.9</v>
      </c>
      <c r="M435" s="53">
        <v>0.9</v>
      </c>
      <c r="N435" s="53">
        <v>0.9</v>
      </c>
      <c r="O435" s="53">
        <v>0.9</v>
      </c>
      <c r="P435" s="53">
        <v>0.9</v>
      </c>
      <c r="Q435" s="53">
        <v>0.9</v>
      </c>
      <c r="R435" s="53">
        <v>0.9</v>
      </c>
      <c r="S435" s="53">
        <v>0.9</v>
      </c>
      <c r="T435" s="53">
        <v>0.9</v>
      </c>
      <c r="U435" s="53">
        <v>0.9</v>
      </c>
      <c r="V435" s="53">
        <v>0.9</v>
      </c>
      <c r="W435" s="53">
        <v>0.9</v>
      </c>
      <c r="X435" s="53">
        <v>0.9</v>
      </c>
      <c r="Y435" s="53">
        <v>0.9</v>
      </c>
      <c r="Z435" s="53">
        <v>0.9</v>
      </c>
      <c r="AA435" s="53">
        <v>0.9</v>
      </c>
      <c r="AB435" s="53">
        <v>0.9</v>
      </c>
      <c r="AC435" s="5">
        <f t="shared" si="89"/>
        <v>0.8999999999999998</v>
      </c>
      <c r="AD435" s="98"/>
    </row>
    <row r="436" spans="1:30">
      <c r="A436" s="5" t="s">
        <v>7</v>
      </c>
      <c r="B436" s="5" t="s">
        <v>16</v>
      </c>
      <c r="C436" s="5" t="str">
        <f t="shared" si="86"/>
        <v>g8</v>
      </c>
      <c r="D436" s="69">
        <f>VLOOKUP(C436,days!A$2:F$13,5,0)</f>
        <v>4</v>
      </c>
      <c r="E436" s="43">
        <f>VLOOKUP($A436,hydro_!$A$2:$B$16,2,0)*VLOOKUP($D436,hydro_!F$2:H$13,2,0)</f>
        <v>0.5</v>
      </c>
      <c r="F436" s="43">
        <f t="shared" ref="F436:AB436" si="98">E436</f>
        <v>0.5</v>
      </c>
      <c r="G436" s="43">
        <f t="shared" si="98"/>
        <v>0.5</v>
      </c>
      <c r="H436" s="43">
        <f t="shared" si="98"/>
        <v>0.5</v>
      </c>
      <c r="I436" s="43">
        <f t="shared" si="98"/>
        <v>0.5</v>
      </c>
      <c r="J436" s="43">
        <f t="shared" si="98"/>
        <v>0.5</v>
      </c>
      <c r="K436" s="43">
        <f t="shared" si="98"/>
        <v>0.5</v>
      </c>
      <c r="L436" s="43">
        <f t="shared" si="98"/>
        <v>0.5</v>
      </c>
      <c r="M436" s="43">
        <f t="shared" si="98"/>
        <v>0.5</v>
      </c>
      <c r="N436" s="43">
        <f t="shared" si="98"/>
        <v>0.5</v>
      </c>
      <c r="O436" s="43">
        <f t="shared" si="98"/>
        <v>0.5</v>
      </c>
      <c r="P436" s="43">
        <f t="shared" si="98"/>
        <v>0.5</v>
      </c>
      <c r="Q436" s="43">
        <f t="shared" si="98"/>
        <v>0.5</v>
      </c>
      <c r="R436" s="43">
        <f t="shared" si="98"/>
        <v>0.5</v>
      </c>
      <c r="S436" s="43">
        <f t="shared" si="98"/>
        <v>0.5</v>
      </c>
      <c r="T436" s="43">
        <f t="shared" si="98"/>
        <v>0.5</v>
      </c>
      <c r="U436" s="43">
        <f t="shared" si="98"/>
        <v>0.5</v>
      </c>
      <c r="V436" s="43">
        <f t="shared" si="98"/>
        <v>0.5</v>
      </c>
      <c r="W436" s="43">
        <f t="shared" si="98"/>
        <v>0.5</v>
      </c>
      <c r="X436" s="43">
        <f t="shared" si="98"/>
        <v>0.5</v>
      </c>
      <c r="Y436" s="43">
        <f t="shared" si="98"/>
        <v>0.5</v>
      </c>
      <c r="Z436" s="43">
        <f t="shared" si="98"/>
        <v>0.5</v>
      </c>
      <c r="AA436" s="43">
        <f t="shared" si="98"/>
        <v>0.5</v>
      </c>
      <c r="AB436" s="43">
        <f t="shared" si="98"/>
        <v>0.5</v>
      </c>
      <c r="AC436" s="5">
        <f t="shared" si="89"/>
        <v>0.5</v>
      </c>
      <c r="AD436" s="98"/>
    </row>
    <row r="437" spans="1:30">
      <c r="A437" s="5" t="s">
        <v>7</v>
      </c>
      <c r="B437" s="5" t="s">
        <v>17</v>
      </c>
      <c r="C437" s="5" t="str">
        <f t="shared" si="86"/>
        <v>g8</v>
      </c>
      <c r="D437" s="69">
        <f>VLOOKUP(C437,days!A$2:F$13,5,0)</f>
        <v>4</v>
      </c>
      <c r="E437" s="43">
        <f>VLOOKUP($A436,hydro_!$A$2:$C$16,3,0)*VLOOKUP($D436,hydro_!F$2:H$13,3,0)</f>
        <v>0.4</v>
      </c>
      <c r="F437" s="43">
        <f t="shared" ref="F437:AB437" si="99">E437</f>
        <v>0.4</v>
      </c>
      <c r="G437" s="43">
        <f t="shared" si="99"/>
        <v>0.4</v>
      </c>
      <c r="H437" s="43">
        <f t="shared" si="99"/>
        <v>0.4</v>
      </c>
      <c r="I437" s="43">
        <f t="shared" si="99"/>
        <v>0.4</v>
      </c>
      <c r="J437" s="43">
        <f t="shared" si="99"/>
        <v>0.4</v>
      </c>
      <c r="K437" s="43">
        <f t="shared" si="99"/>
        <v>0.4</v>
      </c>
      <c r="L437" s="43">
        <f t="shared" si="99"/>
        <v>0.4</v>
      </c>
      <c r="M437" s="43">
        <f t="shared" si="99"/>
        <v>0.4</v>
      </c>
      <c r="N437" s="43">
        <f t="shared" si="99"/>
        <v>0.4</v>
      </c>
      <c r="O437" s="43">
        <f t="shared" si="99"/>
        <v>0.4</v>
      </c>
      <c r="P437" s="43">
        <f t="shared" si="99"/>
        <v>0.4</v>
      </c>
      <c r="Q437" s="43">
        <f t="shared" si="99"/>
        <v>0.4</v>
      </c>
      <c r="R437" s="43">
        <f t="shared" si="99"/>
        <v>0.4</v>
      </c>
      <c r="S437" s="43">
        <f t="shared" si="99"/>
        <v>0.4</v>
      </c>
      <c r="T437" s="43">
        <f t="shared" si="99"/>
        <v>0.4</v>
      </c>
      <c r="U437" s="43">
        <f t="shared" si="99"/>
        <v>0.4</v>
      </c>
      <c r="V437" s="43">
        <f t="shared" si="99"/>
        <v>0.4</v>
      </c>
      <c r="W437" s="43">
        <f t="shared" si="99"/>
        <v>0.4</v>
      </c>
      <c r="X437" s="43">
        <f t="shared" si="99"/>
        <v>0.4</v>
      </c>
      <c r="Y437" s="43">
        <f t="shared" si="99"/>
        <v>0.4</v>
      </c>
      <c r="Z437" s="43">
        <f t="shared" si="99"/>
        <v>0.4</v>
      </c>
      <c r="AA437" s="43">
        <f t="shared" si="99"/>
        <v>0.4</v>
      </c>
      <c r="AB437" s="43">
        <f t="shared" si="99"/>
        <v>0.4</v>
      </c>
      <c r="AC437" s="5">
        <f t="shared" si="89"/>
        <v>0.40000000000000013</v>
      </c>
      <c r="AD437" s="98"/>
    </row>
    <row r="438" spans="1:30">
      <c r="A438" s="5" t="s">
        <v>7</v>
      </c>
      <c r="B438" s="5" t="s">
        <v>18</v>
      </c>
      <c r="C438" s="5" t="str">
        <f t="shared" si="86"/>
        <v>g8</v>
      </c>
      <c r="D438" s="69">
        <f>VLOOKUP(C438,days!A$2:F$13,5,0)</f>
        <v>4</v>
      </c>
      <c r="E438" s="67">
        <f>VLOOKUP($A438,wind_!$A$2:$B$16,2,0)*VLOOKUP($D438,wind_!$E$2:$AC$13,MID(E$1,2,LEN(E$1)-1)+2,0)</f>
        <v>0.36605388907517955</v>
      </c>
      <c r="F438" s="67">
        <f>VLOOKUP($A438,wind_!$A$2:$B$16,2,0)*VLOOKUP($D438,wind_!$E$2:$AC$13,MID(F$1,2,LEN(F$1)-1)+2,0)</f>
        <v>0.35447854888790137</v>
      </c>
      <c r="G438" s="67">
        <f>VLOOKUP($A438,wind_!$A$2:$B$16,2,0)*VLOOKUP($D438,wind_!$E$2:$AC$13,MID(G$1,2,LEN(G$1)-1)+2,0)</f>
        <v>0.34828453320048458</v>
      </c>
      <c r="H438" s="67">
        <f>VLOOKUP($A438,wind_!$A$2:$B$16,2,0)*VLOOKUP($D438,wind_!$E$2:$AC$13,MID(H$1,2,LEN(H$1)-1)+2,0)</f>
        <v>0.34641221073020323</v>
      </c>
      <c r="I438" s="67">
        <f>VLOOKUP($A438,wind_!$A$2:$B$16,2,0)*VLOOKUP($D438,wind_!$E$2:$AC$13,MID(I$1,2,LEN(I$1)-1)+2,0)</f>
        <v>0.34335609943649265</v>
      </c>
      <c r="J438" s="67">
        <f>VLOOKUP($A438,wind_!$A$2:$B$16,2,0)*VLOOKUP($D438,wind_!$E$2:$AC$13,MID(J$1,2,LEN(J$1)-1)+2,0)</f>
        <v>0.3396754470984707</v>
      </c>
      <c r="K438" s="67">
        <f>VLOOKUP($A438,wind_!$A$2:$B$16,2,0)*VLOOKUP($D438,wind_!$E$2:$AC$13,MID(K$1,2,LEN(K$1)-1)+2,0)</f>
        <v>0.34088004652435211</v>
      </c>
      <c r="L438" s="67">
        <f>VLOOKUP($A438,wind_!$A$2:$B$16,2,0)*VLOOKUP($D438,wind_!$E$2:$AC$13,MID(L$1,2,LEN(L$1)-1)+2,0)</f>
        <v>0.33198860514120765</v>
      </c>
      <c r="M438" s="67">
        <f>VLOOKUP($A438,wind_!$A$2:$B$16,2,0)*VLOOKUP($D438,wind_!$E$2:$AC$13,MID(M$1,2,LEN(M$1)-1)+2,0)</f>
        <v>0.32124684106751689</v>
      </c>
      <c r="N438" s="67">
        <f>VLOOKUP($A438,wind_!$A$2:$B$16,2,0)*VLOOKUP($D438,wind_!$E$2:$AC$13,MID(N$1,2,LEN(N$1)-1)+2,0)</f>
        <v>0.31796876240157795</v>
      </c>
      <c r="O438" s="67">
        <f>VLOOKUP($A438,wind_!$A$2:$B$16,2,0)*VLOOKUP($D438,wind_!$E$2:$AC$13,MID(O$1,2,LEN(O$1)-1)+2,0)</f>
        <v>0.33349176238870021</v>
      </c>
      <c r="P438" s="67">
        <f>VLOOKUP($A438,wind_!$A$2:$B$16,2,0)*VLOOKUP($D438,wind_!$E$2:$AC$13,MID(P$1,2,LEN(P$1)-1)+2,0)</f>
        <v>0.35677206308710285</v>
      </c>
      <c r="Q438" s="67">
        <f>VLOOKUP($A438,wind_!$A$2:$B$16,2,0)*VLOOKUP($D438,wind_!$E$2:$AC$13,MID(Q$1,2,LEN(Q$1)-1)+2,0)</f>
        <v>0.37735378607428477</v>
      </c>
      <c r="R438" s="67">
        <f>VLOOKUP($A438,wind_!$A$2:$B$16,2,0)*VLOOKUP($D438,wind_!$E$2:$AC$13,MID(R$1,2,LEN(R$1)-1)+2,0)</f>
        <v>0.39806390304623973</v>
      </c>
      <c r="S438" s="67">
        <f>VLOOKUP($A438,wind_!$A$2:$B$16,2,0)*VLOOKUP($D438,wind_!$E$2:$AC$13,MID(S$1,2,LEN(S$1)-1)+2,0)</f>
        <v>0.41760580198481495</v>
      </c>
      <c r="T438" s="67">
        <f>VLOOKUP($A438,wind_!$A$2:$B$16,2,0)*VLOOKUP($D438,wind_!$E$2:$AC$13,MID(T$1,2,LEN(T$1)-1)+2,0)</f>
        <v>0.42175212871449885</v>
      </c>
      <c r="U438" s="67">
        <f>VLOOKUP($A438,wind_!$A$2:$B$16,2,0)*VLOOKUP($D438,wind_!$E$2:$AC$13,MID(U$1,2,LEN(U$1)-1)+2,0)</f>
        <v>0.42851936501410803</v>
      </c>
      <c r="V438" s="67">
        <f>VLOOKUP($A438,wind_!$A$2:$B$16,2,0)*VLOOKUP($D438,wind_!$E$2:$AC$13,MID(V$1,2,LEN(V$1)-1)+2,0)</f>
        <v>0.4215076041356835</v>
      </c>
      <c r="W438" s="67">
        <f>VLOOKUP($A438,wind_!$A$2:$B$16,2,0)*VLOOKUP($D438,wind_!$E$2:$AC$13,MID(W$1,2,LEN(W$1)-1)+2,0)</f>
        <v>0.40780846764456113</v>
      </c>
      <c r="X438" s="67">
        <f>VLOOKUP($A438,wind_!$A$2:$B$16,2,0)*VLOOKUP($D438,wind_!$E$2:$AC$13,MID(X$1,2,LEN(X$1)-1)+2,0)</f>
        <v>0.39706707518877127</v>
      </c>
      <c r="Y438" s="67">
        <f>VLOOKUP($A438,wind_!$A$2:$B$16,2,0)*VLOOKUP($D438,wind_!$E$2:$AC$13,MID(Y$1,2,LEN(Y$1)-1)+2,0)</f>
        <v>0.39328638331181753</v>
      </c>
      <c r="Z438" s="67">
        <f>VLOOKUP($A438,wind_!$A$2:$B$16,2,0)*VLOOKUP($D438,wind_!$E$2:$AC$13,MID(Z$1,2,LEN(Z$1)-1)+2,0)</f>
        <v>0.38400221613096491</v>
      </c>
      <c r="AA438" s="67">
        <f>VLOOKUP($A438,wind_!$A$2:$B$16,2,0)*VLOOKUP($D438,wind_!$E$2:$AC$13,MID(AA$1,2,LEN(AA$1)-1)+2,0)</f>
        <v>0.37020233402689873</v>
      </c>
      <c r="AB438" s="67">
        <f>VLOOKUP($A438,wind_!$A$2:$B$16,2,0)*VLOOKUP($D438,wind_!$E$2:$AC$13,MID(AB$1,2,LEN(AB$1)-1)+2,0)</f>
        <v>0.35732889534986401</v>
      </c>
      <c r="AC438" s="5">
        <f t="shared" si="89"/>
        <v>0.36979611540257085</v>
      </c>
      <c r="AD438" s="98"/>
    </row>
    <row r="439" spans="1:30">
      <c r="A439" s="5" t="s">
        <v>7</v>
      </c>
      <c r="B439" s="5" t="s">
        <v>19</v>
      </c>
      <c r="C439" s="5" t="str">
        <f t="shared" si="86"/>
        <v>g8</v>
      </c>
      <c r="D439" s="69">
        <f>VLOOKUP(C439,days!A$2:F$13,5,0)</f>
        <v>4</v>
      </c>
      <c r="E439" s="68">
        <f>VLOOKUP($A439,solar_!$A$2:$B$16,2,0)*VLOOKUP($D439,solar_!$E$2:$AC$13,MID(E$1,2,LEN(E$1)-1)+2,0)</f>
        <v>0</v>
      </c>
      <c r="F439" s="68">
        <f>VLOOKUP($A439,solar_!$A$2:$B$16,2,0)*VLOOKUP($D439,solar_!$E$2:$AC$13,MID(F$1,2,LEN(F$1)-1)+2,0)</f>
        <v>0</v>
      </c>
      <c r="G439" s="68">
        <f>VLOOKUP($A439,solar_!$A$2:$B$16,2,0)*VLOOKUP($D439,solar_!$E$2:$AC$13,MID(G$1,2,LEN(G$1)-1)+2,0)</f>
        <v>0</v>
      </c>
      <c r="H439" s="68">
        <f>VLOOKUP($A439,solar_!$A$2:$B$16,2,0)*VLOOKUP($D439,solar_!$E$2:$AC$13,MID(H$1,2,LEN(H$1)-1)+2,0)</f>
        <v>0</v>
      </c>
      <c r="I439" s="68">
        <f>VLOOKUP($A439,solar_!$A$2:$B$16,2,0)*VLOOKUP($D439,solar_!$E$2:$AC$13,MID(I$1,2,LEN(I$1)-1)+2,0)</f>
        <v>0</v>
      </c>
      <c r="J439" s="68">
        <f>VLOOKUP($A439,solar_!$A$2:$B$16,2,0)*VLOOKUP($D439,solar_!$E$2:$AC$13,MID(J$1,2,LEN(J$1)-1)+2,0)</f>
        <v>2.1122154819707617E-3</v>
      </c>
      <c r="K439" s="68">
        <f>VLOOKUP($A439,solar_!$A$2:$B$16,2,0)*VLOOKUP($D439,solar_!$E$2:$AC$13,MID(K$1,2,LEN(K$1)-1)+2,0)</f>
        <v>4.247071129887843E-2</v>
      </c>
      <c r="L439" s="68">
        <f>VLOOKUP($A439,solar_!$A$2:$B$16,2,0)*VLOOKUP($D439,solar_!$E$2:$AC$13,MID(L$1,2,LEN(L$1)-1)+2,0)</f>
        <v>0.24910702588742692</v>
      </c>
      <c r="M439" s="68">
        <f>VLOOKUP($A439,solar_!$A$2:$B$16,2,0)*VLOOKUP($D439,solar_!$E$2:$AC$13,MID(M$1,2,LEN(M$1)-1)+2,0)</f>
        <v>0.50111447303416068</v>
      </c>
      <c r="N439" s="68">
        <f>VLOOKUP($A439,solar_!$A$2:$B$16,2,0)*VLOOKUP($D439,solar_!$E$2:$AC$13,MID(N$1,2,LEN(N$1)-1)+2,0)</f>
        <v>0.63551065812201091</v>
      </c>
      <c r="O439" s="68">
        <f>VLOOKUP($A439,solar_!$A$2:$B$16,2,0)*VLOOKUP($D439,solar_!$E$2:$AC$13,MID(O$1,2,LEN(O$1)-1)+2,0)</f>
        <v>0.72082748347136849</v>
      </c>
      <c r="P439" s="68">
        <f>VLOOKUP($A439,solar_!$A$2:$B$16,2,0)*VLOOKUP($D439,solar_!$E$2:$AC$13,MID(P$1,2,LEN(P$1)-1)+2,0)</f>
        <v>0.72336090204064474</v>
      </c>
      <c r="Q439" s="68">
        <f>VLOOKUP($A439,solar_!$A$2:$B$16,2,0)*VLOOKUP($D439,solar_!$E$2:$AC$13,MID(Q$1,2,LEN(Q$1)-1)+2,0)</f>
        <v>0.71051700789835903</v>
      </c>
      <c r="R439" s="68">
        <f>VLOOKUP($A439,solar_!$A$2:$B$16,2,0)*VLOOKUP($D439,solar_!$E$2:$AC$13,MID(R$1,2,LEN(R$1)-1)+2,0)</f>
        <v>0.69871392138491273</v>
      </c>
      <c r="S439" s="68">
        <f>VLOOKUP($A439,solar_!$A$2:$B$16,2,0)*VLOOKUP($D439,solar_!$E$2:$AC$13,MID(S$1,2,LEN(S$1)-1)+2,0)</f>
        <v>0.67218232691546909</v>
      </c>
      <c r="T439" s="68">
        <f>VLOOKUP($A439,solar_!$A$2:$B$16,2,0)*VLOOKUP($D439,solar_!$E$2:$AC$13,MID(T$1,2,LEN(T$1)-1)+2,0)</f>
        <v>0.60521383605446233</v>
      </c>
      <c r="U439" s="68">
        <f>VLOOKUP($A439,solar_!$A$2:$B$16,2,0)*VLOOKUP($D439,solar_!$E$2:$AC$13,MID(U$1,2,LEN(U$1)-1)+2,0)</f>
        <v>0.49372461886851926</v>
      </c>
      <c r="V439" s="68">
        <f>VLOOKUP($A439,solar_!$A$2:$B$16,2,0)*VLOOKUP($D439,solar_!$E$2:$AC$13,MID(V$1,2,LEN(V$1)-1)+2,0)</f>
        <v>0.32262556475852172</v>
      </c>
      <c r="W439" s="68">
        <f>VLOOKUP($A439,solar_!$A$2:$B$16,2,0)*VLOOKUP($D439,solar_!$E$2:$AC$13,MID(W$1,2,LEN(W$1)-1)+2,0)</f>
        <v>9.0379462457124859E-2</v>
      </c>
      <c r="X439" s="68">
        <f>VLOOKUP($A439,solar_!$A$2:$B$16,2,0)*VLOOKUP($D439,solar_!$E$2:$AC$13,MID(X$1,2,LEN(X$1)-1)+2,0)</f>
        <v>2.9606217005599079E-3</v>
      </c>
      <c r="Y439" s="68">
        <f>VLOOKUP($A439,solar_!$A$2:$B$16,2,0)*VLOOKUP($D439,solar_!$E$2:$AC$13,MID(Y$1,2,LEN(Y$1)-1)+2,0)</f>
        <v>0</v>
      </c>
      <c r="Z439" s="68">
        <f>VLOOKUP($A439,solar_!$A$2:$B$16,2,0)*VLOOKUP($D439,solar_!$E$2:$AC$13,MID(Z$1,2,LEN(Z$1)-1)+2,0)</f>
        <v>0</v>
      </c>
      <c r="AA439" s="68">
        <f>VLOOKUP($A439,solar_!$A$2:$B$16,2,0)*VLOOKUP($D439,solar_!$E$2:$AC$13,MID(AA$1,2,LEN(AA$1)-1)+2,0)</f>
        <v>0</v>
      </c>
      <c r="AB439" s="68">
        <f>VLOOKUP($A439,solar_!$A$2:$B$16,2,0)*VLOOKUP($D439,solar_!$E$2:$AC$13,MID(AB$1,2,LEN(AB$1)-1)+2,0)</f>
        <v>0</v>
      </c>
      <c r="AC439" s="5">
        <f t="shared" si="89"/>
        <v>0.26961753455726628</v>
      </c>
      <c r="AD439" s="98"/>
    </row>
    <row r="440" spans="1:30">
      <c r="A440" s="5" t="s">
        <v>7</v>
      </c>
      <c r="B440" s="5" t="s">
        <v>20</v>
      </c>
      <c r="C440" s="5" t="str">
        <f t="shared" si="86"/>
        <v>g8</v>
      </c>
      <c r="D440" s="69">
        <f>VLOOKUP(C440,days!A$2:F$13,5,0)</f>
        <v>4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5">
        <f t="shared" si="89"/>
        <v>0</v>
      </c>
      <c r="AD440" s="98"/>
    </row>
    <row r="441" spans="1:30">
      <c r="A441" s="5" t="s">
        <v>7</v>
      </c>
      <c r="B441" s="5" t="s">
        <v>21</v>
      </c>
      <c r="C441" s="5" t="str">
        <f t="shared" si="86"/>
        <v>g8</v>
      </c>
      <c r="D441" s="69">
        <f>VLOOKUP(C441,days!A$2:F$13,5,0)</f>
        <v>4</v>
      </c>
      <c r="E441" s="9">
        <v>0</v>
      </c>
      <c r="F441" s="9">
        <v>0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5">
        <f t="shared" si="89"/>
        <v>0</v>
      </c>
      <c r="AD441" s="98"/>
    </row>
    <row r="442" spans="1:30">
      <c r="A442" s="5" t="s">
        <v>7</v>
      </c>
      <c r="B442" s="5" t="s">
        <v>12</v>
      </c>
      <c r="C442" s="5" t="str">
        <f t="shared" si="86"/>
        <v>g9</v>
      </c>
      <c r="D442" s="69">
        <f>VLOOKUP(C442,days!A$2:F$13,5,0)</f>
        <v>5</v>
      </c>
      <c r="E442" s="53">
        <v>0.8</v>
      </c>
      <c r="F442" s="53">
        <v>0.8</v>
      </c>
      <c r="G442" s="53">
        <v>0.8</v>
      </c>
      <c r="H442" s="53">
        <v>0.8</v>
      </c>
      <c r="I442" s="53">
        <v>0.8</v>
      </c>
      <c r="J442" s="53">
        <v>0.8</v>
      </c>
      <c r="K442" s="53">
        <v>0.8</v>
      </c>
      <c r="L442" s="53">
        <v>0.8</v>
      </c>
      <c r="M442" s="53">
        <v>0.8</v>
      </c>
      <c r="N442" s="53">
        <v>0.8</v>
      </c>
      <c r="O442" s="53">
        <v>0.8</v>
      </c>
      <c r="P442" s="53">
        <v>0.8</v>
      </c>
      <c r="Q442" s="53">
        <v>0.8</v>
      </c>
      <c r="R442" s="53">
        <v>0.8</v>
      </c>
      <c r="S442" s="53">
        <v>0.8</v>
      </c>
      <c r="T442" s="53">
        <v>0.8</v>
      </c>
      <c r="U442" s="53">
        <v>0.8</v>
      </c>
      <c r="V442" s="53">
        <v>0.8</v>
      </c>
      <c r="W442" s="53">
        <v>0.8</v>
      </c>
      <c r="X442" s="53">
        <v>0.8</v>
      </c>
      <c r="Y442" s="53">
        <v>0.8</v>
      </c>
      <c r="Z442" s="53">
        <v>0.8</v>
      </c>
      <c r="AA442" s="53">
        <v>0.8</v>
      </c>
      <c r="AB442" s="53">
        <v>0.8</v>
      </c>
      <c r="AC442" s="5">
        <f t="shared" si="89"/>
        <v>0.80000000000000027</v>
      </c>
      <c r="AD442" s="98"/>
    </row>
    <row r="443" spans="1:30">
      <c r="A443" s="5" t="s">
        <v>7</v>
      </c>
      <c r="B443" s="5" t="s">
        <v>13</v>
      </c>
      <c r="C443" s="5" t="str">
        <f t="shared" ref="C443:C506" si="100">C323</f>
        <v>g9</v>
      </c>
      <c r="D443" s="69">
        <f>VLOOKUP(C443,days!A$2:F$13,5,0)</f>
        <v>5</v>
      </c>
      <c r="E443" s="53">
        <v>0.85</v>
      </c>
      <c r="F443" s="53">
        <v>0.85</v>
      </c>
      <c r="G443" s="53">
        <v>0.85</v>
      </c>
      <c r="H443" s="53">
        <v>0.85</v>
      </c>
      <c r="I443" s="53">
        <v>0.85</v>
      </c>
      <c r="J443" s="53">
        <v>0.85</v>
      </c>
      <c r="K443" s="53">
        <v>0.85</v>
      </c>
      <c r="L443" s="53">
        <v>0.85</v>
      </c>
      <c r="M443" s="53">
        <v>0.85</v>
      </c>
      <c r="N443" s="53">
        <v>0.85</v>
      </c>
      <c r="O443" s="53">
        <v>0.85</v>
      </c>
      <c r="P443" s="53">
        <v>0.85</v>
      </c>
      <c r="Q443" s="53">
        <v>0.85</v>
      </c>
      <c r="R443" s="53">
        <v>0.85</v>
      </c>
      <c r="S443" s="53">
        <v>0.85</v>
      </c>
      <c r="T443" s="53">
        <v>0.85</v>
      </c>
      <c r="U443" s="53">
        <v>0.85</v>
      </c>
      <c r="V443" s="53">
        <v>0.85</v>
      </c>
      <c r="W443" s="53">
        <v>0.85</v>
      </c>
      <c r="X443" s="53">
        <v>0.85</v>
      </c>
      <c r="Y443" s="53">
        <v>0.85</v>
      </c>
      <c r="Z443" s="53">
        <v>0.85</v>
      </c>
      <c r="AA443" s="53">
        <v>0.85</v>
      </c>
      <c r="AB443" s="53">
        <v>0.85</v>
      </c>
      <c r="AC443" s="5">
        <f t="shared" si="89"/>
        <v>0.85000000000000009</v>
      </c>
      <c r="AD443" s="98"/>
    </row>
    <row r="444" spans="1:30">
      <c r="A444" s="5" t="s">
        <v>7</v>
      </c>
      <c r="B444" s="5" t="s">
        <v>14</v>
      </c>
      <c r="C444" s="5" t="str">
        <f t="shared" si="100"/>
        <v>g9</v>
      </c>
      <c r="D444" s="69">
        <f>VLOOKUP(C444,days!A$2:F$13,5,0)</f>
        <v>5</v>
      </c>
      <c r="E444" s="53">
        <v>0.83</v>
      </c>
      <c r="F444" s="53">
        <v>0.83</v>
      </c>
      <c r="G444" s="53">
        <v>0.83</v>
      </c>
      <c r="H444" s="53">
        <v>0.83</v>
      </c>
      <c r="I444" s="53">
        <v>0.83</v>
      </c>
      <c r="J444" s="53">
        <v>0.83</v>
      </c>
      <c r="K444" s="53">
        <v>0.83</v>
      </c>
      <c r="L444" s="53">
        <v>0.83</v>
      </c>
      <c r="M444" s="53">
        <v>0.83</v>
      </c>
      <c r="N444" s="53">
        <v>0.83</v>
      </c>
      <c r="O444" s="53">
        <v>0.83</v>
      </c>
      <c r="P444" s="53">
        <v>0.83</v>
      </c>
      <c r="Q444" s="53">
        <v>0.83</v>
      </c>
      <c r="R444" s="53">
        <v>0.83</v>
      </c>
      <c r="S444" s="53">
        <v>0.83</v>
      </c>
      <c r="T444" s="53">
        <v>0.83</v>
      </c>
      <c r="U444" s="53">
        <v>0.83</v>
      </c>
      <c r="V444" s="53">
        <v>0.83</v>
      </c>
      <c r="W444" s="53">
        <v>0.83</v>
      </c>
      <c r="X444" s="53">
        <v>0.83</v>
      </c>
      <c r="Y444" s="53">
        <v>0.83</v>
      </c>
      <c r="Z444" s="53">
        <v>0.83</v>
      </c>
      <c r="AA444" s="53">
        <v>0.83</v>
      </c>
      <c r="AB444" s="53">
        <v>0.83</v>
      </c>
      <c r="AC444" s="5">
        <f t="shared" si="89"/>
        <v>0.82999999999999963</v>
      </c>
      <c r="AD444" s="98"/>
    </row>
    <row r="445" spans="1:30">
      <c r="A445" s="5" t="s">
        <v>7</v>
      </c>
      <c r="B445" s="5" t="s">
        <v>15</v>
      </c>
      <c r="C445" s="5" t="str">
        <f t="shared" si="100"/>
        <v>g9</v>
      </c>
      <c r="D445" s="69">
        <f>VLOOKUP(C445,days!A$2:F$13,5,0)</f>
        <v>5</v>
      </c>
      <c r="E445" s="53">
        <v>0.9</v>
      </c>
      <c r="F445" s="53">
        <v>0.9</v>
      </c>
      <c r="G445" s="53">
        <v>0.9</v>
      </c>
      <c r="H445" s="53">
        <v>0.9</v>
      </c>
      <c r="I445" s="53">
        <v>0.9</v>
      </c>
      <c r="J445" s="53">
        <v>0.9</v>
      </c>
      <c r="K445" s="53">
        <v>0.9</v>
      </c>
      <c r="L445" s="53">
        <v>0.9</v>
      </c>
      <c r="M445" s="53">
        <v>0.9</v>
      </c>
      <c r="N445" s="53">
        <v>0.9</v>
      </c>
      <c r="O445" s="53">
        <v>0.9</v>
      </c>
      <c r="P445" s="53">
        <v>0.9</v>
      </c>
      <c r="Q445" s="53">
        <v>0.9</v>
      </c>
      <c r="R445" s="53">
        <v>0.9</v>
      </c>
      <c r="S445" s="53">
        <v>0.9</v>
      </c>
      <c r="T445" s="53">
        <v>0.9</v>
      </c>
      <c r="U445" s="53">
        <v>0.9</v>
      </c>
      <c r="V445" s="53">
        <v>0.9</v>
      </c>
      <c r="W445" s="53">
        <v>0.9</v>
      </c>
      <c r="X445" s="53">
        <v>0.9</v>
      </c>
      <c r="Y445" s="53">
        <v>0.9</v>
      </c>
      <c r="Z445" s="53">
        <v>0.9</v>
      </c>
      <c r="AA445" s="53">
        <v>0.9</v>
      </c>
      <c r="AB445" s="53">
        <v>0.9</v>
      </c>
      <c r="AC445" s="5">
        <f t="shared" si="89"/>
        <v>0.8999999999999998</v>
      </c>
      <c r="AD445" s="98"/>
    </row>
    <row r="446" spans="1:30">
      <c r="A446" s="5" t="s">
        <v>7</v>
      </c>
      <c r="B446" s="5" t="s">
        <v>16</v>
      </c>
      <c r="C446" s="5" t="str">
        <f t="shared" si="100"/>
        <v>g9</v>
      </c>
      <c r="D446" s="69">
        <f>VLOOKUP(C446,days!A$2:F$13,5,0)</f>
        <v>5</v>
      </c>
      <c r="E446" s="43">
        <f>VLOOKUP($A446,hydro_!$A$2:$B$16,2,0)*VLOOKUP($D446,hydro_!F$2:H$13,2,0)</f>
        <v>0.55000000000000004</v>
      </c>
      <c r="F446" s="43">
        <f t="shared" ref="F446:AB446" si="101">E446</f>
        <v>0.55000000000000004</v>
      </c>
      <c r="G446" s="43">
        <f t="shared" si="101"/>
        <v>0.55000000000000004</v>
      </c>
      <c r="H446" s="43">
        <f t="shared" si="101"/>
        <v>0.55000000000000004</v>
      </c>
      <c r="I446" s="43">
        <f t="shared" si="101"/>
        <v>0.55000000000000004</v>
      </c>
      <c r="J446" s="43">
        <f t="shared" si="101"/>
        <v>0.55000000000000004</v>
      </c>
      <c r="K446" s="43">
        <f t="shared" si="101"/>
        <v>0.55000000000000004</v>
      </c>
      <c r="L446" s="43">
        <f t="shared" si="101"/>
        <v>0.55000000000000004</v>
      </c>
      <c r="M446" s="43">
        <f t="shared" si="101"/>
        <v>0.55000000000000004</v>
      </c>
      <c r="N446" s="43">
        <f t="shared" si="101"/>
        <v>0.55000000000000004</v>
      </c>
      <c r="O446" s="43">
        <f t="shared" si="101"/>
        <v>0.55000000000000004</v>
      </c>
      <c r="P446" s="43">
        <f t="shared" si="101"/>
        <v>0.55000000000000004</v>
      </c>
      <c r="Q446" s="43">
        <f t="shared" si="101"/>
        <v>0.55000000000000004</v>
      </c>
      <c r="R446" s="43">
        <f t="shared" si="101"/>
        <v>0.55000000000000004</v>
      </c>
      <c r="S446" s="43">
        <f t="shared" si="101"/>
        <v>0.55000000000000004</v>
      </c>
      <c r="T446" s="43">
        <f t="shared" si="101"/>
        <v>0.55000000000000004</v>
      </c>
      <c r="U446" s="43">
        <f t="shared" si="101"/>
        <v>0.55000000000000004</v>
      </c>
      <c r="V446" s="43">
        <f t="shared" si="101"/>
        <v>0.55000000000000004</v>
      </c>
      <c r="W446" s="43">
        <f t="shared" si="101"/>
        <v>0.55000000000000004</v>
      </c>
      <c r="X446" s="43">
        <f t="shared" si="101"/>
        <v>0.55000000000000004</v>
      </c>
      <c r="Y446" s="43">
        <f t="shared" si="101"/>
        <v>0.55000000000000004</v>
      </c>
      <c r="Z446" s="43">
        <f t="shared" si="101"/>
        <v>0.55000000000000004</v>
      </c>
      <c r="AA446" s="43">
        <f t="shared" si="101"/>
        <v>0.55000000000000004</v>
      </c>
      <c r="AB446" s="43">
        <f t="shared" si="101"/>
        <v>0.55000000000000004</v>
      </c>
      <c r="AC446" s="5">
        <f t="shared" si="89"/>
        <v>0.55000000000000016</v>
      </c>
      <c r="AD446" s="98"/>
    </row>
    <row r="447" spans="1:30">
      <c r="A447" s="5" t="s">
        <v>7</v>
      </c>
      <c r="B447" s="5" t="s">
        <v>17</v>
      </c>
      <c r="C447" s="5" t="str">
        <f t="shared" si="100"/>
        <v>g9</v>
      </c>
      <c r="D447" s="69">
        <f>VLOOKUP(C447,days!A$2:F$13,5,0)</f>
        <v>5</v>
      </c>
      <c r="E447" s="43">
        <f>VLOOKUP($A446,hydro_!$A$2:$C$16,3,0)*VLOOKUP($D446,hydro_!F$2:H$13,3,0)</f>
        <v>0.45</v>
      </c>
      <c r="F447" s="43">
        <f t="shared" ref="F447:AB447" si="102">E447</f>
        <v>0.45</v>
      </c>
      <c r="G447" s="43">
        <f t="shared" si="102"/>
        <v>0.45</v>
      </c>
      <c r="H447" s="43">
        <f t="shared" si="102"/>
        <v>0.45</v>
      </c>
      <c r="I447" s="43">
        <f t="shared" si="102"/>
        <v>0.45</v>
      </c>
      <c r="J447" s="43">
        <f t="shared" si="102"/>
        <v>0.45</v>
      </c>
      <c r="K447" s="43">
        <f t="shared" si="102"/>
        <v>0.45</v>
      </c>
      <c r="L447" s="43">
        <f t="shared" si="102"/>
        <v>0.45</v>
      </c>
      <c r="M447" s="43">
        <f t="shared" si="102"/>
        <v>0.45</v>
      </c>
      <c r="N447" s="43">
        <f t="shared" si="102"/>
        <v>0.45</v>
      </c>
      <c r="O447" s="43">
        <f t="shared" si="102"/>
        <v>0.45</v>
      </c>
      <c r="P447" s="43">
        <f t="shared" si="102"/>
        <v>0.45</v>
      </c>
      <c r="Q447" s="43">
        <f t="shared" si="102"/>
        <v>0.45</v>
      </c>
      <c r="R447" s="43">
        <f t="shared" si="102"/>
        <v>0.45</v>
      </c>
      <c r="S447" s="43">
        <f t="shared" si="102"/>
        <v>0.45</v>
      </c>
      <c r="T447" s="43">
        <f t="shared" si="102"/>
        <v>0.45</v>
      </c>
      <c r="U447" s="43">
        <f t="shared" si="102"/>
        <v>0.45</v>
      </c>
      <c r="V447" s="43">
        <f t="shared" si="102"/>
        <v>0.45</v>
      </c>
      <c r="W447" s="43">
        <f t="shared" si="102"/>
        <v>0.45</v>
      </c>
      <c r="X447" s="43">
        <f t="shared" si="102"/>
        <v>0.45</v>
      </c>
      <c r="Y447" s="43">
        <f t="shared" si="102"/>
        <v>0.45</v>
      </c>
      <c r="Z447" s="43">
        <f t="shared" si="102"/>
        <v>0.45</v>
      </c>
      <c r="AA447" s="43">
        <f t="shared" si="102"/>
        <v>0.45</v>
      </c>
      <c r="AB447" s="43">
        <f t="shared" si="102"/>
        <v>0.45</v>
      </c>
      <c r="AC447" s="5">
        <f t="shared" si="89"/>
        <v>0.4499999999999999</v>
      </c>
      <c r="AD447" s="98"/>
    </row>
    <row r="448" spans="1:30">
      <c r="A448" s="5" t="s">
        <v>7</v>
      </c>
      <c r="B448" s="5" t="s">
        <v>18</v>
      </c>
      <c r="C448" s="5" t="str">
        <f t="shared" si="100"/>
        <v>g9</v>
      </c>
      <c r="D448" s="69">
        <f>VLOOKUP(C448,days!A$2:F$13,5,0)</f>
        <v>5</v>
      </c>
      <c r="E448" s="67">
        <f>VLOOKUP($A448,wind_!$A$2:$B$16,2,0)*VLOOKUP($D448,wind_!$E$2:$AC$13,MID(E$1,2,LEN(E$1)-1)+2,0)</f>
        <v>0.340014920050975</v>
      </c>
      <c r="F448" s="67">
        <f>VLOOKUP($A448,wind_!$A$2:$B$16,2,0)*VLOOKUP($D448,wind_!$E$2:$AC$13,MID(F$1,2,LEN(F$1)-1)+2,0)</f>
        <v>0.33046842779385216</v>
      </c>
      <c r="G448" s="67">
        <f>VLOOKUP($A448,wind_!$A$2:$B$16,2,0)*VLOOKUP($D448,wind_!$E$2:$AC$13,MID(G$1,2,LEN(G$1)-1)+2,0)</f>
        <v>0.32799687145831263</v>
      </c>
      <c r="H448" s="67">
        <f>VLOOKUP($A448,wind_!$A$2:$B$16,2,0)*VLOOKUP($D448,wind_!$E$2:$AC$13,MID(H$1,2,LEN(H$1)-1)+2,0)</f>
        <v>0.32963448006236368</v>
      </c>
      <c r="I448" s="67">
        <f>VLOOKUP($A448,wind_!$A$2:$B$16,2,0)*VLOOKUP($D448,wind_!$E$2:$AC$13,MID(I$1,2,LEN(I$1)-1)+2,0)</f>
        <v>0.33027135882098624</v>
      </c>
      <c r="J448" s="67">
        <f>VLOOKUP($A448,wind_!$A$2:$B$16,2,0)*VLOOKUP($D448,wind_!$E$2:$AC$13,MID(J$1,2,LEN(J$1)-1)+2,0)</f>
        <v>0.33358990667633709</v>
      </c>
      <c r="K448" s="67">
        <f>VLOOKUP($A448,wind_!$A$2:$B$16,2,0)*VLOOKUP($D448,wind_!$E$2:$AC$13,MID(K$1,2,LEN(K$1)-1)+2,0)</f>
        <v>0.33761958254691743</v>
      </c>
      <c r="L448" s="67">
        <f>VLOOKUP($A448,wind_!$A$2:$B$16,2,0)*VLOOKUP($D448,wind_!$E$2:$AC$13,MID(L$1,2,LEN(L$1)-1)+2,0)</f>
        <v>0.32791946344954803</v>
      </c>
      <c r="M448" s="67">
        <f>VLOOKUP($A448,wind_!$A$2:$B$16,2,0)*VLOOKUP($D448,wind_!$E$2:$AC$13,MID(M$1,2,LEN(M$1)-1)+2,0)</f>
        <v>0.32155171639344426</v>
      </c>
      <c r="N448" s="67">
        <f>VLOOKUP($A448,wind_!$A$2:$B$16,2,0)*VLOOKUP($D448,wind_!$E$2:$AC$13,MID(N$1,2,LEN(N$1)-1)+2,0)</f>
        <v>0.31603252165233564</v>
      </c>
      <c r="O448" s="67">
        <f>VLOOKUP($A448,wind_!$A$2:$B$16,2,0)*VLOOKUP($D448,wind_!$E$2:$AC$13,MID(O$1,2,LEN(O$1)-1)+2,0)</f>
        <v>0.31830871845735348</v>
      </c>
      <c r="P448" s="67">
        <f>VLOOKUP($A448,wind_!$A$2:$B$16,2,0)*VLOOKUP($D448,wind_!$E$2:$AC$13,MID(P$1,2,LEN(P$1)-1)+2,0)</f>
        <v>0.3286412568985343</v>
      </c>
      <c r="Q448" s="67">
        <f>VLOOKUP($A448,wind_!$A$2:$B$16,2,0)*VLOOKUP($D448,wind_!$E$2:$AC$13,MID(Q$1,2,LEN(Q$1)-1)+2,0)</f>
        <v>0.34059300885766974</v>
      </c>
      <c r="R448" s="67">
        <f>VLOOKUP($A448,wind_!$A$2:$B$16,2,0)*VLOOKUP($D448,wind_!$E$2:$AC$13,MID(R$1,2,LEN(R$1)-1)+2,0)</f>
        <v>0.36106012488420325</v>
      </c>
      <c r="S448" s="67">
        <f>VLOOKUP($A448,wind_!$A$2:$B$16,2,0)*VLOOKUP($D448,wind_!$E$2:$AC$13,MID(S$1,2,LEN(S$1)-1)+2,0)</f>
        <v>0.38064580041150869</v>
      </c>
      <c r="T448" s="67">
        <f>VLOOKUP($A448,wind_!$A$2:$B$16,2,0)*VLOOKUP($D448,wind_!$E$2:$AC$13,MID(T$1,2,LEN(T$1)-1)+2,0)</f>
        <v>0.40469178263299821</v>
      </c>
      <c r="U448" s="67">
        <f>VLOOKUP($A448,wind_!$A$2:$B$16,2,0)*VLOOKUP($D448,wind_!$E$2:$AC$13,MID(U$1,2,LEN(U$1)-1)+2,0)</f>
        <v>0.42627505302499052</v>
      </c>
      <c r="V448" s="67">
        <f>VLOOKUP($A448,wind_!$A$2:$B$16,2,0)*VLOOKUP($D448,wind_!$E$2:$AC$13,MID(V$1,2,LEN(V$1)-1)+2,0)</f>
        <v>0.4349980771754311</v>
      </c>
      <c r="W448" s="67">
        <f>VLOOKUP($A448,wind_!$A$2:$B$16,2,0)*VLOOKUP($D448,wind_!$E$2:$AC$13,MID(W$1,2,LEN(W$1)-1)+2,0)</f>
        <v>0.42636312646751207</v>
      </c>
      <c r="X448" s="67">
        <f>VLOOKUP($A448,wind_!$A$2:$B$16,2,0)*VLOOKUP($D448,wind_!$E$2:$AC$13,MID(X$1,2,LEN(X$1)-1)+2,0)</f>
        <v>0.41411177615664263</v>
      </c>
      <c r="Y448" s="67">
        <f>VLOOKUP($A448,wind_!$A$2:$B$16,2,0)*VLOOKUP($D448,wind_!$E$2:$AC$13,MID(Y$1,2,LEN(Y$1)-1)+2,0)</f>
        <v>0.41165170281424196</v>
      </c>
      <c r="Z448" s="67">
        <f>VLOOKUP($A448,wind_!$A$2:$B$16,2,0)*VLOOKUP($D448,wind_!$E$2:$AC$13,MID(Z$1,2,LEN(Z$1)-1)+2,0)</f>
        <v>0.40141366680526913</v>
      </c>
      <c r="AA448" s="67">
        <f>VLOOKUP($A448,wind_!$A$2:$B$16,2,0)*VLOOKUP($D448,wind_!$E$2:$AC$13,MID(AA$1,2,LEN(AA$1)-1)+2,0)</f>
        <v>0.37905211704334835</v>
      </c>
      <c r="AB448" s="67">
        <f>VLOOKUP($A448,wind_!$A$2:$B$16,2,0)*VLOOKUP($D448,wind_!$E$2:$AC$13,MID(AB$1,2,LEN(AB$1)-1)+2,0)</f>
        <v>0.35984831607104395</v>
      </c>
      <c r="AC448" s="5">
        <f t="shared" si="89"/>
        <v>0.36178140735857589</v>
      </c>
      <c r="AD448" s="98"/>
    </row>
    <row r="449" spans="1:30">
      <c r="A449" s="5" t="s">
        <v>7</v>
      </c>
      <c r="B449" s="5" t="s">
        <v>19</v>
      </c>
      <c r="C449" s="5" t="str">
        <f t="shared" si="100"/>
        <v>g9</v>
      </c>
      <c r="D449" s="69">
        <f>VLOOKUP(C449,days!A$2:F$13,5,0)</f>
        <v>5</v>
      </c>
      <c r="E449" s="68">
        <f>VLOOKUP($A449,solar_!$A$2:$B$16,2,0)*VLOOKUP($D449,solar_!$E$2:$AC$13,MID(E$1,2,LEN(E$1)-1)+2,0)</f>
        <v>0</v>
      </c>
      <c r="F449" s="68">
        <f>VLOOKUP($A449,solar_!$A$2:$B$16,2,0)*VLOOKUP($D449,solar_!$E$2:$AC$13,MID(F$1,2,LEN(F$1)-1)+2,0)</f>
        <v>0</v>
      </c>
      <c r="G449" s="68">
        <f>VLOOKUP($A449,solar_!$A$2:$B$16,2,0)*VLOOKUP($D449,solar_!$E$2:$AC$13,MID(G$1,2,LEN(G$1)-1)+2,0)</f>
        <v>0</v>
      </c>
      <c r="H449" s="68">
        <f>VLOOKUP($A449,solar_!$A$2:$B$16,2,0)*VLOOKUP($D449,solar_!$E$2:$AC$13,MID(H$1,2,LEN(H$1)-1)+2,0)</f>
        <v>0</v>
      </c>
      <c r="I449" s="68">
        <f>VLOOKUP($A449,solar_!$A$2:$B$16,2,0)*VLOOKUP($D449,solar_!$E$2:$AC$13,MID(I$1,2,LEN(I$1)-1)+2,0)</f>
        <v>0</v>
      </c>
      <c r="J449" s="68">
        <f>VLOOKUP($A449,solar_!$A$2:$B$16,2,0)*VLOOKUP($D449,solar_!$E$2:$AC$13,MID(J$1,2,LEN(J$1)-1)+2,0)</f>
        <v>9.7352713569177959E-3</v>
      </c>
      <c r="K449" s="68">
        <f>VLOOKUP($A449,solar_!$A$2:$B$16,2,0)*VLOOKUP($D449,solar_!$E$2:$AC$13,MID(K$1,2,LEN(K$1)-1)+2,0)</f>
        <v>0.14263044544276141</v>
      </c>
      <c r="L449" s="68">
        <f>VLOOKUP($A449,solar_!$A$2:$B$16,2,0)*VLOOKUP($D449,solar_!$E$2:$AC$13,MID(L$1,2,LEN(L$1)-1)+2,0)</f>
        <v>0.45506613551224551</v>
      </c>
      <c r="M449" s="68">
        <f>VLOOKUP($A449,solar_!$A$2:$B$16,2,0)*VLOOKUP($D449,solar_!$E$2:$AC$13,MID(M$1,2,LEN(M$1)-1)+2,0)</f>
        <v>0.65385079255025824</v>
      </c>
      <c r="N449" s="68">
        <f>VLOOKUP($A449,solar_!$A$2:$B$16,2,0)*VLOOKUP($D449,solar_!$E$2:$AC$13,MID(N$1,2,LEN(N$1)-1)+2,0)</f>
        <v>0.70902519696378619</v>
      </c>
      <c r="O449" s="68">
        <f>VLOOKUP($A449,solar_!$A$2:$B$16,2,0)*VLOOKUP($D449,solar_!$E$2:$AC$13,MID(O$1,2,LEN(O$1)-1)+2,0)</f>
        <v>0.76146238131422894</v>
      </c>
      <c r="P449" s="68">
        <f>VLOOKUP($A449,solar_!$A$2:$B$16,2,0)*VLOOKUP($D449,solar_!$E$2:$AC$13,MID(P$1,2,LEN(P$1)-1)+2,0)</f>
        <v>0.77144965451825276</v>
      </c>
      <c r="Q449" s="68">
        <f>VLOOKUP($A449,solar_!$A$2:$B$16,2,0)*VLOOKUP($D449,solar_!$E$2:$AC$13,MID(Q$1,2,LEN(Q$1)-1)+2,0)</f>
        <v>0.76362779718614404</v>
      </c>
      <c r="R449" s="68">
        <f>VLOOKUP($A449,solar_!$A$2:$B$16,2,0)*VLOOKUP($D449,solar_!$E$2:$AC$13,MID(R$1,2,LEN(R$1)-1)+2,0)</f>
        <v>0.76076737622002877</v>
      </c>
      <c r="S449" s="68">
        <f>VLOOKUP($A449,solar_!$A$2:$B$16,2,0)*VLOOKUP($D449,solar_!$E$2:$AC$13,MID(S$1,2,LEN(S$1)-1)+2,0)</f>
        <v>0.73300217270856305</v>
      </c>
      <c r="T449" s="68">
        <f>VLOOKUP($A449,solar_!$A$2:$B$16,2,0)*VLOOKUP($D449,solar_!$E$2:$AC$13,MID(T$1,2,LEN(T$1)-1)+2,0)</f>
        <v>0.66592508105154147</v>
      </c>
      <c r="U449" s="68">
        <f>VLOOKUP($A449,solar_!$A$2:$B$16,2,0)*VLOOKUP($D449,solar_!$E$2:$AC$13,MID(U$1,2,LEN(U$1)-1)+2,0)</f>
        <v>0.56415793512576318</v>
      </c>
      <c r="V449" s="68">
        <f>VLOOKUP($A449,solar_!$A$2:$B$16,2,0)*VLOOKUP($D449,solar_!$E$2:$AC$13,MID(V$1,2,LEN(V$1)-1)+2,0)</f>
        <v>0.42117768711904324</v>
      </c>
      <c r="W449" s="68">
        <f>VLOOKUP($A449,solar_!$A$2:$B$16,2,0)*VLOOKUP($D449,solar_!$E$2:$AC$13,MID(W$1,2,LEN(W$1)-1)+2,0)</f>
        <v>0.17021844765538946</v>
      </c>
      <c r="X449" s="68">
        <f>VLOOKUP($A449,solar_!$A$2:$B$16,2,0)*VLOOKUP($D449,solar_!$E$2:$AC$13,MID(X$1,2,LEN(X$1)-1)+2,0)</f>
        <v>1.7773530275191345E-2</v>
      </c>
      <c r="Y449" s="68">
        <f>VLOOKUP($A449,solar_!$A$2:$B$16,2,0)*VLOOKUP($D449,solar_!$E$2:$AC$13,MID(Y$1,2,LEN(Y$1)-1)+2,0)</f>
        <v>0</v>
      </c>
      <c r="Z449" s="68">
        <f>VLOOKUP($A449,solar_!$A$2:$B$16,2,0)*VLOOKUP($D449,solar_!$E$2:$AC$13,MID(Z$1,2,LEN(Z$1)-1)+2,0)</f>
        <v>0</v>
      </c>
      <c r="AA449" s="68">
        <f>VLOOKUP($A449,solar_!$A$2:$B$16,2,0)*VLOOKUP($D449,solar_!$E$2:$AC$13,MID(AA$1,2,LEN(AA$1)-1)+2,0)</f>
        <v>0</v>
      </c>
      <c r="AB449" s="68">
        <f>VLOOKUP($A449,solar_!$A$2:$B$16,2,0)*VLOOKUP($D449,solar_!$E$2:$AC$13,MID(AB$1,2,LEN(AB$1)-1)+2,0)</f>
        <v>0</v>
      </c>
      <c r="AC449" s="5">
        <f t="shared" si="89"/>
        <v>0.31666124604167145</v>
      </c>
      <c r="AD449" s="98"/>
    </row>
    <row r="450" spans="1:30">
      <c r="A450" s="5" t="s">
        <v>7</v>
      </c>
      <c r="B450" s="5" t="s">
        <v>20</v>
      </c>
      <c r="C450" s="5" t="str">
        <f t="shared" si="100"/>
        <v>g9</v>
      </c>
      <c r="D450" s="69">
        <f>VLOOKUP(C450,days!A$2:F$13,5,0)</f>
        <v>5</v>
      </c>
      <c r="E450" s="9">
        <v>0</v>
      </c>
      <c r="F450" s="9">
        <v>0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  <c r="V450" s="9">
        <v>0</v>
      </c>
      <c r="W450" s="9">
        <v>0</v>
      </c>
      <c r="X450" s="9">
        <v>0</v>
      </c>
      <c r="Y450" s="9">
        <v>0</v>
      </c>
      <c r="Z450" s="9">
        <v>0</v>
      </c>
      <c r="AA450" s="9">
        <v>0</v>
      </c>
      <c r="AB450" s="9">
        <v>0</v>
      </c>
      <c r="AC450" s="5">
        <f t="shared" si="89"/>
        <v>0</v>
      </c>
      <c r="AD450" s="98"/>
    </row>
    <row r="451" spans="1:30">
      <c r="A451" s="5" t="s">
        <v>7</v>
      </c>
      <c r="B451" s="5" t="s">
        <v>21</v>
      </c>
      <c r="C451" s="5" t="str">
        <f t="shared" si="100"/>
        <v>g9</v>
      </c>
      <c r="D451" s="69">
        <f>VLOOKUP(C451,days!A$2:F$13,5,0)</f>
        <v>5</v>
      </c>
      <c r="E451" s="9">
        <v>0</v>
      </c>
      <c r="F451" s="9">
        <v>0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5">
        <f t="shared" ref="AC451:AC514" si="103">AVERAGE(E451:AB451)</f>
        <v>0</v>
      </c>
      <c r="AD451" s="98"/>
    </row>
    <row r="452" spans="1:30">
      <c r="A452" s="5" t="s">
        <v>7</v>
      </c>
      <c r="B452" s="5" t="s">
        <v>12</v>
      </c>
      <c r="C452" s="5" t="str">
        <f t="shared" si="100"/>
        <v>g10</v>
      </c>
      <c r="D452" s="69">
        <f>VLOOKUP(C452,days!A$2:F$13,5,0)</f>
        <v>5</v>
      </c>
      <c r="E452" s="53">
        <v>0.8</v>
      </c>
      <c r="F452" s="53">
        <v>0.8</v>
      </c>
      <c r="G452" s="53">
        <v>0.8</v>
      </c>
      <c r="H452" s="53">
        <v>0.8</v>
      </c>
      <c r="I452" s="53">
        <v>0.8</v>
      </c>
      <c r="J452" s="53">
        <v>0.8</v>
      </c>
      <c r="K452" s="53">
        <v>0.8</v>
      </c>
      <c r="L452" s="53">
        <v>0.8</v>
      </c>
      <c r="M452" s="53">
        <v>0.8</v>
      </c>
      <c r="N452" s="53">
        <v>0.8</v>
      </c>
      <c r="O452" s="53">
        <v>0.8</v>
      </c>
      <c r="P452" s="53">
        <v>0.8</v>
      </c>
      <c r="Q452" s="53">
        <v>0.8</v>
      </c>
      <c r="R452" s="53">
        <v>0.8</v>
      </c>
      <c r="S452" s="53">
        <v>0.8</v>
      </c>
      <c r="T452" s="53">
        <v>0.8</v>
      </c>
      <c r="U452" s="53">
        <v>0.8</v>
      </c>
      <c r="V452" s="53">
        <v>0.8</v>
      </c>
      <c r="W452" s="53">
        <v>0.8</v>
      </c>
      <c r="X452" s="53">
        <v>0.8</v>
      </c>
      <c r="Y452" s="53">
        <v>0.8</v>
      </c>
      <c r="Z452" s="53">
        <v>0.8</v>
      </c>
      <c r="AA452" s="53">
        <v>0.8</v>
      </c>
      <c r="AB452" s="53">
        <v>0.8</v>
      </c>
      <c r="AC452" s="5">
        <f t="shared" si="103"/>
        <v>0.80000000000000027</v>
      </c>
      <c r="AD452" s="98"/>
    </row>
    <row r="453" spans="1:30">
      <c r="A453" s="5" t="s">
        <v>7</v>
      </c>
      <c r="B453" s="5" t="s">
        <v>13</v>
      </c>
      <c r="C453" s="5" t="str">
        <f t="shared" si="100"/>
        <v>g10</v>
      </c>
      <c r="D453" s="69">
        <f>VLOOKUP(C453,days!A$2:F$13,5,0)</f>
        <v>5</v>
      </c>
      <c r="E453" s="53">
        <v>0.85</v>
      </c>
      <c r="F453" s="53">
        <v>0.85</v>
      </c>
      <c r="G453" s="53">
        <v>0.85</v>
      </c>
      <c r="H453" s="53">
        <v>0.85</v>
      </c>
      <c r="I453" s="53">
        <v>0.85</v>
      </c>
      <c r="J453" s="53">
        <v>0.85</v>
      </c>
      <c r="K453" s="53">
        <v>0.85</v>
      </c>
      <c r="L453" s="53">
        <v>0.85</v>
      </c>
      <c r="M453" s="53">
        <v>0.85</v>
      </c>
      <c r="N453" s="53">
        <v>0.85</v>
      </c>
      <c r="O453" s="53">
        <v>0.85</v>
      </c>
      <c r="P453" s="53">
        <v>0.85</v>
      </c>
      <c r="Q453" s="53">
        <v>0.85</v>
      </c>
      <c r="R453" s="53">
        <v>0.85</v>
      </c>
      <c r="S453" s="53">
        <v>0.85</v>
      </c>
      <c r="T453" s="53">
        <v>0.85</v>
      </c>
      <c r="U453" s="53">
        <v>0.85</v>
      </c>
      <c r="V453" s="53">
        <v>0.85</v>
      </c>
      <c r="W453" s="53">
        <v>0.85</v>
      </c>
      <c r="X453" s="53">
        <v>0.85</v>
      </c>
      <c r="Y453" s="53">
        <v>0.85</v>
      </c>
      <c r="Z453" s="53">
        <v>0.85</v>
      </c>
      <c r="AA453" s="53">
        <v>0.85</v>
      </c>
      <c r="AB453" s="53">
        <v>0.85</v>
      </c>
      <c r="AC453" s="5">
        <f t="shared" si="103"/>
        <v>0.85000000000000009</v>
      </c>
      <c r="AD453" s="98"/>
    </row>
    <row r="454" spans="1:30">
      <c r="A454" s="5" t="s">
        <v>7</v>
      </c>
      <c r="B454" s="5" t="s">
        <v>14</v>
      </c>
      <c r="C454" s="5" t="str">
        <f t="shared" si="100"/>
        <v>g10</v>
      </c>
      <c r="D454" s="69">
        <f>VLOOKUP(C454,days!A$2:F$13,5,0)</f>
        <v>5</v>
      </c>
      <c r="E454" s="53">
        <v>0.83</v>
      </c>
      <c r="F454" s="53">
        <v>0.83</v>
      </c>
      <c r="G454" s="53">
        <v>0.83</v>
      </c>
      <c r="H454" s="53">
        <v>0.83</v>
      </c>
      <c r="I454" s="53">
        <v>0.83</v>
      </c>
      <c r="J454" s="53">
        <v>0.83</v>
      </c>
      <c r="K454" s="53">
        <v>0.83</v>
      </c>
      <c r="L454" s="53">
        <v>0.83</v>
      </c>
      <c r="M454" s="53">
        <v>0.83</v>
      </c>
      <c r="N454" s="53">
        <v>0.83</v>
      </c>
      <c r="O454" s="53">
        <v>0.83</v>
      </c>
      <c r="P454" s="53">
        <v>0.83</v>
      </c>
      <c r="Q454" s="53">
        <v>0.83</v>
      </c>
      <c r="R454" s="53">
        <v>0.83</v>
      </c>
      <c r="S454" s="53">
        <v>0.83</v>
      </c>
      <c r="T454" s="53">
        <v>0.83</v>
      </c>
      <c r="U454" s="53">
        <v>0.83</v>
      </c>
      <c r="V454" s="53">
        <v>0.83</v>
      </c>
      <c r="W454" s="53">
        <v>0.83</v>
      </c>
      <c r="X454" s="53">
        <v>0.83</v>
      </c>
      <c r="Y454" s="53">
        <v>0.83</v>
      </c>
      <c r="Z454" s="53">
        <v>0.83</v>
      </c>
      <c r="AA454" s="53">
        <v>0.83</v>
      </c>
      <c r="AB454" s="53">
        <v>0.83</v>
      </c>
      <c r="AC454" s="5">
        <f t="shared" si="103"/>
        <v>0.82999999999999963</v>
      </c>
      <c r="AD454" s="98"/>
    </row>
    <row r="455" spans="1:30">
      <c r="A455" s="5" t="s">
        <v>7</v>
      </c>
      <c r="B455" s="5" t="s">
        <v>15</v>
      </c>
      <c r="C455" s="5" t="str">
        <f t="shared" si="100"/>
        <v>g10</v>
      </c>
      <c r="D455" s="69">
        <f>VLOOKUP(C455,days!A$2:F$13,5,0)</f>
        <v>5</v>
      </c>
      <c r="E455" s="53">
        <v>0.9</v>
      </c>
      <c r="F455" s="53">
        <v>0.9</v>
      </c>
      <c r="G455" s="53">
        <v>0.9</v>
      </c>
      <c r="H455" s="53">
        <v>0.9</v>
      </c>
      <c r="I455" s="53">
        <v>0.9</v>
      </c>
      <c r="J455" s="53">
        <v>0.9</v>
      </c>
      <c r="K455" s="53">
        <v>0.9</v>
      </c>
      <c r="L455" s="53">
        <v>0.9</v>
      </c>
      <c r="M455" s="53">
        <v>0.9</v>
      </c>
      <c r="N455" s="53">
        <v>0.9</v>
      </c>
      <c r="O455" s="53">
        <v>0.9</v>
      </c>
      <c r="P455" s="53">
        <v>0.9</v>
      </c>
      <c r="Q455" s="53">
        <v>0.9</v>
      </c>
      <c r="R455" s="53">
        <v>0.9</v>
      </c>
      <c r="S455" s="53">
        <v>0.9</v>
      </c>
      <c r="T455" s="53">
        <v>0.9</v>
      </c>
      <c r="U455" s="53">
        <v>0.9</v>
      </c>
      <c r="V455" s="53">
        <v>0.9</v>
      </c>
      <c r="W455" s="53">
        <v>0.9</v>
      </c>
      <c r="X455" s="53">
        <v>0.9</v>
      </c>
      <c r="Y455" s="53">
        <v>0.9</v>
      </c>
      <c r="Z455" s="53">
        <v>0.9</v>
      </c>
      <c r="AA455" s="53">
        <v>0.9</v>
      </c>
      <c r="AB455" s="53">
        <v>0.9</v>
      </c>
      <c r="AC455" s="5">
        <f t="shared" si="103"/>
        <v>0.8999999999999998</v>
      </c>
      <c r="AD455" s="98"/>
    </row>
    <row r="456" spans="1:30">
      <c r="A456" s="5" t="s">
        <v>7</v>
      </c>
      <c r="B456" s="5" t="s">
        <v>16</v>
      </c>
      <c r="C456" s="5" t="str">
        <f t="shared" si="100"/>
        <v>g10</v>
      </c>
      <c r="D456" s="69">
        <f>VLOOKUP(C456,days!A$2:F$13,5,0)</f>
        <v>5</v>
      </c>
      <c r="E456" s="43">
        <f>VLOOKUP($A456,hydro_!$A$2:$B$16,2,0)*VLOOKUP($D456,hydro_!F$2:H$13,2,0)</f>
        <v>0.55000000000000004</v>
      </c>
      <c r="F456" s="43">
        <f t="shared" ref="F456:AB456" si="104">E456</f>
        <v>0.55000000000000004</v>
      </c>
      <c r="G456" s="43">
        <f t="shared" si="104"/>
        <v>0.55000000000000004</v>
      </c>
      <c r="H456" s="43">
        <f t="shared" si="104"/>
        <v>0.55000000000000004</v>
      </c>
      <c r="I456" s="43">
        <f t="shared" si="104"/>
        <v>0.55000000000000004</v>
      </c>
      <c r="J456" s="43">
        <f t="shared" si="104"/>
        <v>0.55000000000000004</v>
      </c>
      <c r="K456" s="43">
        <f t="shared" si="104"/>
        <v>0.55000000000000004</v>
      </c>
      <c r="L456" s="43">
        <f t="shared" si="104"/>
        <v>0.55000000000000004</v>
      </c>
      <c r="M456" s="43">
        <f t="shared" si="104"/>
        <v>0.55000000000000004</v>
      </c>
      <c r="N456" s="43">
        <f t="shared" si="104"/>
        <v>0.55000000000000004</v>
      </c>
      <c r="O456" s="43">
        <f t="shared" si="104"/>
        <v>0.55000000000000004</v>
      </c>
      <c r="P456" s="43">
        <f t="shared" si="104"/>
        <v>0.55000000000000004</v>
      </c>
      <c r="Q456" s="43">
        <f t="shared" si="104"/>
        <v>0.55000000000000004</v>
      </c>
      <c r="R456" s="43">
        <f t="shared" si="104"/>
        <v>0.55000000000000004</v>
      </c>
      <c r="S456" s="43">
        <f t="shared" si="104"/>
        <v>0.55000000000000004</v>
      </c>
      <c r="T456" s="43">
        <f t="shared" si="104"/>
        <v>0.55000000000000004</v>
      </c>
      <c r="U456" s="43">
        <f t="shared" si="104"/>
        <v>0.55000000000000004</v>
      </c>
      <c r="V456" s="43">
        <f t="shared" si="104"/>
        <v>0.55000000000000004</v>
      </c>
      <c r="W456" s="43">
        <f t="shared" si="104"/>
        <v>0.55000000000000004</v>
      </c>
      <c r="X456" s="43">
        <f t="shared" si="104"/>
        <v>0.55000000000000004</v>
      </c>
      <c r="Y456" s="43">
        <f t="shared" si="104"/>
        <v>0.55000000000000004</v>
      </c>
      <c r="Z456" s="43">
        <f t="shared" si="104"/>
        <v>0.55000000000000004</v>
      </c>
      <c r="AA456" s="43">
        <f t="shared" si="104"/>
        <v>0.55000000000000004</v>
      </c>
      <c r="AB456" s="43">
        <f t="shared" si="104"/>
        <v>0.55000000000000004</v>
      </c>
      <c r="AC456" s="5">
        <f t="shared" si="103"/>
        <v>0.55000000000000016</v>
      </c>
      <c r="AD456" s="98"/>
    </row>
    <row r="457" spans="1:30">
      <c r="A457" s="5" t="s">
        <v>7</v>
      </c>
      <c r="B457" s="5" t="s">
        <v>17</v>
      </c>
      <c r="C457" s="5" t="str">
        <f t="shared" si="100"/>
        <v>g10</v>
      </c>
      <c r="D457" s="69">
        <f>VLOOKUP(C457,days!A$2:F$13,5,0)</f>
        <v>5</v>
      </c>
      <c r="E457" s="43">
        <f>VLOOKUP($A456,hydro_!$A$2:$C$16,3,0)*VLOOKUP($D456,hydro_!F$2:H$13,3,0)</f>
        <v>0.45</v>
      </c>
      <c r="F457" s="43">
        <f t="shared" ref="F457:AB457" si="105">E457</f>
        <v>0.45</v>
      </c>
      <c r="G457" s="43">
        <f t="shared" si="105"/>
        <v>0.45</v>
      </c>
      <c r="H457" s="43">
        <f t="shared" si="105"/>
        <v>0.45</v>
      </c>
      <c r="I457" s="43">
        <f t="shared" si="105"/>
        <v>0.45</v>
      </c>
      <c r="J457" s="43">
        <f t="shared" si="105"/>
        <v>0.45</v>
      </c>
      <c r="K457" s="43">
        <f t="shared" si="105"/>
        <v>0.45</v>
      </c>
      <c r="L457" s="43">
        <f t="shared" si="105"/>
        <v>0.45</v>
      </c>
      <c r="M457" s="43">
        <f t="shared" si="105"/>
        <v>0.45</v>
      </c>
      <c r="N457" s="43">
        <f t="shared" si="105"/>
        <v>0.45</v>
      </c>
      <c r="O457" s="43">
        <f t="shared" si="105"/>
        <v>0.45</v>
      </c>
      <c r="P457" s="43">
        <f t="shared" si="105"/>
        <v>0.45</v>
      </c>
      <c r="Q457" s="43">
        <f t="shared" si="105"/>
        <v>0.45</v>
      </c>
      <c r="R457" s="43">
        <f t="shared" si="105"/>
        <v>0.45</v>
      </c>
      <c r="S457" s="43">
        <f t="shared" si="105"/>
        <v>0.45</v>
      </c>
      <c r="T457" s="43">
        <f t="shared" si="105"/>
        <v>0.45</v>
      </c>
      <c r="U457" s="43">
        <f t="shared" si="105"/>
        <v>0.45</v>
      </c>
      <c r="V457" s="43">
        <f t="shared" si="105"/>
        <v>0.45</v>
      </c>
      <c r="W457" s="43">
        <f t="shared" si="105"/>
        <v>0.45</v>
      </c>
      <c r="X457" s="43">
        <f t="shared" si="105"/>
        <v>0.45</v>
      </c>
      <c r="Y457" s="43">
        <f t="shared" si="105"/>
        <v>0.45</v>
      </c>
      <c r="Z457" s="43">
        <f t="shared" si="105"/>
        <v>0.45</v>
      </c>
      <c r="AA457" s="43">
        <f t="shared" si="105"/>
        <v>0.45</v>
      </c>
      <c r="AB457" s="43">
        <f t="shared" si="105"/>
        <v>0.45</v>
      </c>
      <c r="AC457" s="5">
        <f t="shared" si="103"/>
        <v>0.4499999999999999</v>
      </c>
      <c r="AD457" s="98"/>
    </row>
    <row r="458" spans="1:30">
      <c r="A458" s="5" t="s">
        <v>7</v>
      </c>
      <c r="B458" s="5" t="s">
        <v>18</v>
      </c>
      <c r="C458" s="5" t="str">
        <f t="shared" si="100"/>
        <v>g10</v>
      </c>
      <c r="D458" s="69">
        <f>VLOOKUP(C458,days!A$2:F$13,5,0)</f>
        <v>5</v>
      </c>
      <c r="E458" s="67">
        <f>VLOOKUP($A458,wind_!$A$2:$B$16,2,0)*VLOOKUP($D458,wind_!$E$2:$AC$13,MID(E$1,2,LEN(E$1)-1)+2,0)</f>
        <v>0.340014920050975</v>
      </c>
      <c r="F458" s="67">
        <f>VLOOKUP($A458,wind_!$A$2:$B$16,2,0)*VLOOKUP($D458,wind_!$E$2:$AC$13,MID(F$1,2,LEN(F$1)-1)+2,0)</f>
        <v>0.33046842779385216</v>
      </c>
      <c r="G458" s="67">
        <f>VLOOKUP($A458,wind_!$A$2:$B$16,2,0)*VLOOKUP($D458,wind_!$E$2:$AC$13,MID(G$1,2,LEN(G$1)-1)+2,0)</f>
        <v>0.32799687145831263</v>
      </c>
      <c r="H458" s="67">
        <f>VLOOKUP($A458,wind_!$A$2:$B$16,2,0)*VLOOKUP($D458,wind_!$E$2:$AC$13,MID(H$1,2,LEN(H$1)-1)+2,0)</f>
        <v>0.32963448006236368</v>
      </c>
      <c r="I458" s="67">
        <f>VLOOKUP($A458,wind_!$A$2:$B$16,2,0)*VLOOKUP($D458,wind_!$E$2:$AC$13,MID(I$1,2,LEN(I$1)-1)+2,0)</f>
        <v>0.33027135882098624</v>
      </c>
      <c r="J458" s="67">
        <f>VLOOKUP($A458,wind_!$A$2:$B$16,2,0)*VLOOKUP($D458,wind_!$E$2:$AC$13,MID(J$1,2,LEN(J$1)-1)+2,0)</f>
        <v>0.33358990667633709</v>
      </c>
      <c r="K458" s="67">
        <f>VLOOKUP($A458,wind_!$A$2:$B$16,2,0)*VLOOKUP($D458,wind_!$E$2:$AC$13,MID(K$1,2,LEN(K$1)-1)+2,0)</f>
        <v>0.33761958254691743</v>
      </c>
      <c r="L458" s="67">
        <f>VLOOKUP($A458,wind_!$A$2:$B$16,2,0)*VLOOKUP($D458,wind_!$E$2:$AC$13,MID(L$1,2,LEN(L$1)-1)+2,0)</f>
        <v>0.32791946344954803</v>
      </c>
      <c r="M458" s="67">
        <f>VLOOKUP($A458,wind_!$A$2:$B$16,2,0)*VLOOKUP($D458,wind_!$E$2:$AC$13,MID(M$1,2,LEN(M$1)-1)+2,0)</f>
        <v>0.32155171639344426</v>
      </c>
      <c r="N458" s="67">
        <f>VLOOKUP($A458,wind_!$A$2:$B$16,2,0)*VLOOKUP($D458,wind_!$E$2:$AC$13,MID(N$1,2,LEN(N$1)-1)+2,0)</f>
        <v>0.31603252165233564</v>
      </c>
      <c r="O458" s="67">
        <f>VLOOKUP($A458,wind_!$A$2:$B$16,2,0)*VLOOKUP($D458,wind_!$E$2:$AC$13,MID(O$1,2,LEN(O$1)-1)+2,0)</f>
        <v>0.31830871845735348</v>
      </c>
      <c r="P458" s="67">
        <f>VLOOKUP($A458,wind_!$A$2:$B$16,2,0)*VLOOKUP($D458,wind_!$E$2:$AC$13,MID(P$1,2,LEN(P$1)-1)+2,0)</f>
        <v>0.3286412568985343</v>
      </c>
      <c r="Q458" s="67">
        <f>VLOOKUP($A458,wind_!$A$2:$B$16,2,0)*VLOOKUP($D458,wind_!$E$2:$AC$13,MID(Q$1,2,LEN(Q$1)-1)+2,0)</f>
        <v>0.34059300885766974</v>
      </c>
      <c r="R458" s="67">
        <f>VLOOKUP($A458,wind_!$A$2:$B$16,2,0)*VLOOKUP($D458,wind_!$E$2:$AC$13,MID(R$1,2,LEN(R$1)-1)+2,0)</f>
        <v>0.36106012488420325</v>
      </c>
      <c r="S458" s="67">
        <f>VLOOKUP($A458,wind_!$A$2:$B$16,2,0)*VLOOKUP($D458,wind_!$E$2:$AC$13,MID(S$1,2,LEN(S$1)-1)+2,0)</f>
        <v>0.38064580041150869</v>
      </c>
      <c r="T458" s="67">
        <f>VLOOKUP($A458,wind_!$A$2:$B$16,2,0)*VLOOKUP($D458,wind_!$E$2:$AC$13,MID(T$1,2,LEN(T$1)-1)+2,0)</f>
        <v>0.40469178263299821</v>
      </c>
      <c r="U458" s="67">
        <f>VLOOKUP($A458,wind_!$A$2:$B$16,2,0)*VLOOKUP($D458,wind_!$E$2:$AC$13,MID(U$1,2,LEN(U$1)-1)+2,0)</f>
        <v>0.42627505302499052</v>
      </c>
      <c r="V458" s="67">
        <f>VLOOKUP($A458,wind_!$A$2:$B$16,2,0)*VLOOKUP($D458,wind_!$E$2:$AC$13,MID(V$1,2,LEN(V$1)-1)+2,0)</f>
        <v>0.4349980771754311</v>
      </c>
      <c r="W458" s="67">
        <f>VLOOKUP($A458,wind_!$A$2:$B$16,2,0)*VLOOKUP($D458,wind_!$E$2:$AC$13,MID(W$1,2,LEN(W$1)-1)+2,0)</f>
        <v>0.42636312646751207</v>
      </c>
      <c r="X458" s="67">
        <f>VLOOKUP($A458,wind_!$A$2:$B$16,2,0)*VLOOKUP($D458,wind_!$E$2:$AC$13,MID(X$1,2,LEN(X$1)-1)+2,0)</f>
        <v>0.41411177615664263</v>
      </c>
      <c r="Y458" s="67">
        <f>VLOOKUP($A458,wind_!$A$2:$B$16,2,0)*VLOOKUP($D458,wind_!$E$2:$AC$13,MID(Y$1,2,LEN(Y$1)-1)+2,0)</f>
        <v>0.41165170281424196</v>
      </c>
      <c r="Z458" s="67">
        <f>VLOOKUP($A458,wind_!$A$2:$B$16,2,0)*VLOOKUP($D458,wind_!$E$2:$AC$13,MID(Z$1,2,LEN(Z$1)-1)+2,0)</f>
        <v>0.40141366680526913</v>
      </c>
      <c r="AA458" s="67">
        <f>VLOOKUP($A458,wind_!$A$2:$B$16,2,0)*VLOOKUP($D458,wind_!$E$2:$AC$13,MID(AA$1,2,LEN(AA$1)-1)+2,0)</f>
        <v>0.37905211704334835</v>
      </c>
      <c r="AB458" s="67">
        <f>VLOOKUP($A458,wind_!$A$2:$B$16,2,0)*VLOOKUP($D458,wind_!$E$2:$AC$13,MID(AB$1,2,LEN(AB$1)-1)+2,0)</f>
        <v>0.35984831607104395</v>
      </c>
      <c r="AC458" s="5">
        <f t="shared" si="103"/>
        <v>0.36178140735857589</v>
      </c>
      <c r="AD458" s="98"/>
    </row>
    <row r="459" spans="1:30">
      <c r="A459" s="5" t="s">
        <v>7</v>
      </c>
      <c r="B459" s="5" t="s">
        <v>19</v>
      </c>
      <c r="C459" s="5" t="str">
        <f t="shared" si="100"/>
        <v>g10</v>
      </c>
      <c r="D459" s="69">
        <f>VLOOKUP(C459,days!A$2:F$13,5,0)</f>
        <v>5</v>
      </c>
      <c r="E459" s="68">
        <f>VLOOKUP($A459,solar_!$A$2:$B$16,2,0)*VLOOKUP($D459,solar_!$E$2:$AC$13,MID(E$1,2,LEN(E$1)-1)+2,0)</f>
        <v>0</v>
      </c>
      <c r="F459" s="68">
        <f>VLOOKUP($A459,solar_!$A$2:$B$16,2,0)*VLOOKUP($D459,solar_!$E$2:$AC$13,MID(F$1,2,LEN(F$1)-1)+2,0)</f>
        <v>0</v>
      </c>
      <c r="G459" s="68">
        <f>VLOOKUP($A459,solar_!$A$2:$B$16,2,0)*VLOOKUP($D459,solar_!$E$2:$AC$13,MID(G$1,2,LEN(G$1)-1)+2,0)</f>
        <v>0</v>
      </c>
      <c r="H459" s="68">
        <f>VLOOKUP($A459,solar_!$A$2:$B$16,2,0)*VLOOKUP($D459,solar_!$E$2:$AC$13,MID(H$1,2,LEN(H$1)-1)+2,0)</f>
        <v>0</v>
      </c>
      <c r="I459" s="68">
        <f>VLOOKUP($A459,solar_!$A$2:$B$16,2,0)*VLOOKUP($D459,solar_!$E$2:$AC$13,MID(I$1,2,LEN(I$1)-1)+2,0)</f>
        <v>0</v>
      </c>
      <c r="J459" s="68">
        <f>VLOOKUP($A459,solar_!$A$2:$B$16,2,0)*VLOOKUP($D459,solar_!$E$2:$AC$13,MID(J$1,2,LEN(J$1)-1)+2,0)</f>
        <v>9.7352713569177959E-3</v>
      </c>
      <c r="K459" s="68">
        <f>VLOOKUP($A459,solar_!$A$2:$B$16,2,0)*VLOOKUP($D459,solar_!$E$2:$AC$13,MID(K$1,2,LEN(K$1)-1)+2,0)</f>
        <v>0.14263044544276141</v>
      </c>
      <c r="L459" s="68">
        <f>VLOOKUP($A459,solar_!$A$2:$B$16,2,0)*VLOOKUP($D459,solar_!$E$2:$AC$13,MID(L$1,2,LEN(L$1)-1)+2,0)</f>
        <v>0.45506613551224551</v>
      </c>
      <c r="M459" s="68">
        <f>VLOOKUP($A459,solar_!$A$2:$B$16,2,0)*VLOOKUP($D459,solar_!$E$2:$AC$13,MID(M$1,2,LEN(M$1)-1)+2,0)</f>
        <v>0.65385079255025824</v>
      </c>
      <c r="N459" s="68">
        <f>VLOOKUP($A459,solar_!$A$2:$B$16,2,0)*VLOOKUP($D459,solar_!$E$2:$AC$13,MID(N$1,2,LEN(N$1)-1)+2,0)</f>
        <v>0.70902519696378619</v>
      </c>
      <c r="O459" s="68">
        <f>VLOOKUP($A459,solar_!$A$2:$B$16,2,0)*VLOOKUP($D459,solar_!$E$2:$AC$13,MID(O$1,2,LEN(O$1)-1)+2,0)</f>
        <v>0.76146238131422894</v>
      </c>
      <c r="P459" s="68">
        <f>VLOOKUP($A459,solar_!$A$2:$B$16,2,0)*VLOOKUP($D459,solar_!$E$2:$AC$13,MID(P$1,2,LEN(P$1)-1)+2,0)</f>
        <v>0.77144965451825276</v>
      </c>
      <c r="Q459" s="68">
        <f>VLOOKUP($A459,solar_!$A$2:$B$16,2,0)*VLOOKUP($D459,solar_!$E$2:$AC$13,MID(Q$1,2,LEN(Q$1)-1)+2,0)</f>
        <v>0.76362779718614404</v>
      </c>
      <c r="R459" s="68">
        <f>VLOOKUP($A459,solar_!$A$2:$B$16,2,0)*VLOOKUP($D459,solar_!$E$2:$AC$13,MID(R$1,2,LEN(R$1)-1)+2,0)</f>
        <v>0.76076737622002877</v>
      </c>
      <c r="S459" s="68">
        <f>VLOOKUP($A459,solar_!$A$2:$B$16,2,0)*VLOOKUP($D459,solar_!$E$2:$AC$13,MID(S$1,2,LEN(S$1)-1)+2,0)</f>
        <v>0.73300217270856305</v>
      </c>
      <c r="T459" s="68">
        <f>VLOOKUP($A459,solar_!$A$2:$B$16,2,0)*VLOOKUP($D459,solar_!$E$2:$AC$13,MID(T$1,2,LEN(T$1)-1)+2,0)</f>
        <v>0.66592508105154147</v>
      </c>
      <c r="U459" s="68">
        <f>VLOOKUP($A459,solar_!$A$2:$B$16,2,0)*VLOOKUP($D459,solar_!$E$2:$AC$13,MID(U$1,2,LEN(U$1)-1)+2,0)</f>
        <v>0.56415793512576318</v>
      </c>
      <c r="V459" s="68">
        <f>VLOOKUP($A459,solar_!$A$2:$B$16,2,0)*VLOOKUP($D459,solar_!$E$2:$AC$13,MID(V$1,2,LEN(V$1)-1)+2,0)</f>
        <v>0.42117768711904324</v>
      </c>
      <c r="W459" s="68">
        <f>VLOOKUP($A459,solar_!$A$2:$B$16,2,0)*VLOOKUP($D459,solar_!$E$2:$AC$13,MID(W$1,2,LEN(W$1)-1)+2,0)</f>
        <v>0.17021844765538946</v>
      </c>
      <c r="X459" s="68">
        <f>VLOOKUP($A459,solar_!$A$2:$B$16,2,0)*VLOOKUP($D459,solar_!$E$2:$AC$13,MID(X$1,2,LEN(X$1)-1)+2,0)</f>
        <v>1.7773530275191345E-2</v>
      </c>
      <c r="Y459" s="68">
        <f>VLOOKUP($A459,solar_!$A$2:$B$16,2,0)*VLOOKUP($D459,solar_!$E$2:$AC$13,MID(Y$1,2,LEN(Y$1)-1)+2,0)</f>
        <v>0</v>
      </c>
      <c r="Z459" s="68">
        <f>VLOOKUP($A459,solar_!$A$2:$B$16,2,0)*VLOOKUP($D459,solar_!$E$2:$AC$13,MID(Z$1,2,LEN(Z$1)-1)+2,0)</f>
        <v>0</v>
      </c>
      <c r="AA459" s="68">
        <f>VLOOKUP($A459,solar_!$A$2:$B$16,2,0)*VLOOKUP($D459,solar_!$E$2:$AC$13,MID(AA$1,2,LEN(AA$1)-1)+2,0)</f>
        <v>0</v>
      </c>
      <c r="AB459" s="68">
        <f>VLOOKUP($A459,solar_!$A$2:$B$16,2,0)*VLOOKUP($D459,solar_!$E$2:$AC$13,MID(AB$1,2,LEN(AB$1)-1)+2,0)</f>
        <v>0</v>
      </c>
      <c r="AC459" s="5">
        <f t="shared" si="103"/>
        <v>0.31666124604167145</v>
      </c>
      <c r="AD459" s="98"/>
    </row>
    <row r="460" spans="1:30">
      <c r="A460" s="5" t="s">
        <v>7</v>
      </c>
      <c r="B460" s="5" t="s">
        <v>20</v>
      </c>
      <c r="C460" s="5" t="str">
        <f t="shared" si="100"/>
        <v>g10</v>
      </c>
      <c r="D460" s="69">
        <f>VLOOKUP(C460,days!A$2:F$13,5,0)</f>
        <v>5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5">
        <f t="shared" si="103"/>
        <v>0</v>
      </c>
      <c r="AD460" s="98"/>
    </row>
    <row r="461" spans="1:30">
      <c r="A461" s="5" t="s">
        <v>7</v>
      </c>
      <c r="B461" s="5" t="s">
        <v>21</v>
      </c>
      <c r="C461" s="5" t="str">
        <f t="shared" si="100"/>
        <v>g10</v>
      </c>
      <c r="D461" s="69">
        <f>VLOOKUP(C461,days!A$2:F$13,5,0)</f>
        <v>5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0</v>
      </c>
      <c r="AC461" s="5">
        <f t="shared" si="103"/>
        <v>0</v>
      </c>
      <c r="AD461" s="98"/>
    </row>
    <row r="462" spans="1:30">
      <c r="A462" s="5" t="s">
        <v>7</v>
      </c>
      <c r="B462" s="5" t="s">
        <v>12</v>
      </c>
      <c r="C462" s="5" t="str">
        <f t="shared" si="100"/>
        <v>g11</v>
      </c>
      <c r="D462" s="69">
        <f>VLOOKUP(C462,days!A$2:F$13,5,0)</f>
        <v>6</v>
      </c>
      <c r="E462" s="53">
        <v>0.8</v>
      </c>
      <c r="F462" s="53">
        <v>0.8</v>
      </c>
      <c r="G462" s="53">
        <v>0.8</v>
      </c>
      <c r="H462" s="53">
        <v>0.8</v>
      </c>
      <c r="I462" s="53">
        <v>0.8</v>
      </c>
      <c r="J462" s="53">
        <v>0.8</v>
      </c>
      <c r="K462" s="53">
        <v>0.8</v>
      </c>
      <c r="L462" s="53">
        <v>0.8</v>
      </c>
      <c r="M462" s="53">
        <v>0.8</v>
      </c>
      <c r="N462" s="53">
        <v>0.8</v>
      </c>
      <c r="O462" s="53">
        <v>0.8</v>
      </c>
      <c r="P462" s="53">
        <v>0.8</v>
      </c>
      <c r="Q462" s="53">
        <v>0.8</v>
      </c>
      <c r="R462" s="53">
        <v>0.8</v>
      </c>
      <c r="S462" s="53">
        <v>0.8</v>
      </c>
      <c r="T462" s="53">
        <v>0.8</v>
      </c>
      <c r="U462" s="53">
        <v>0.8</v>
      </c>
      <c r="V462" s="53">
        <v>0.8</v>
      </c>
      <c r="W462" s="53">
        <v>0.8</v>
      </c>
      <c r="X462" s="53">
        <v>0.8</v>
      </c>
      <c r="Y462" s="53">
        <v>0.8</v>
      </c>
      <c r="Z462" s="53">
        <v>0.8</v>
      </c>
      <c r="AA462" s="53">
        <v>0.8</v>
      </c>
      <c r="AB462" s="53">
        <v>0.8</v>
      </c>
      <c r="AC462" s="5">
        <f t="shared" si="103"/>
        <v>0.80000000000000027</v>
      </c>
      <c r="AD462" s="98"/>
    </row>
    <row r="463" spans="1:30">
      <c r="A463" s="5" t="s">
        <v>7</v>
      </c>
      <c r="B463" s="5" t="s">
        <v>13</v>
      </c>
      <c r="C463" s="5" t="str">
        <f t="shared" si="100"/>
        <v>g11</v>
      </c>
      <c r="D463" s="69">
        <f>VLOOKUP(C463,days!A$2:F$13,5,0)</f>
        <v>6</v>
      </c>
      <c r="E463" s="53">
        <v>0.85</v>
      </c>
      <c r="F463" s="53">
        <v>0.85</v>
      </c>
      <c r="G463" s="53">
        <v>0.85</v>
      </c>
      <c r="H463" s="53">
        <v>0.85</v>
      </c>
      <c r="I463" s="53">
        <v>0.85</v>
      </c>
      <c r="J463" s="53">
        <v>0.85</v>
      </c>
      <c r="K463" s="53">
        <v>0.85</v>
      </c>
      <c r="L463" s="53">
        <v>0.85</v>
      </c>
      <c r="M463" s="53">
        <v>0.85</v>
      </c>
      <c r="N463" s="53">
        <v>0.85</v>
      </c>
      <c r="O463" s="53">
        <v>0.85</v>
      </c>
      <c r="P463" s="53">
        <v>0.85</v>
      </c>
      <c r="Q463" s="53">
        <v>0.85</v>
      </c>
      <c r="R463" s="53">
        <v>0.85</v>
      </c>
      <c r="S463" s="53">
        <v>0.85</v>
      </c>
      <c r="T463" s="53">
        <v>0.85</v>
      </c>
      <c r="U463" s="53">
        <v>0.85</v>
      </c>
      <c r="V463" s="53">
        <v>0.85</v>
      </c>
      <c r="W463" s="53">
        <v>0.85</v>
      </c>
      <c r="X463" s="53">
        <v>0.85</v>
      </c>
      <c r="Y463" s="53">
        <v>0.85</v>
      </c>
      <c r="Z463" s="53">
        <v>0.85</v>
      </c>
      <c r="AA463" s="53">
        <v>0.85</v>
      </c>
      <c r="AB463" s="53">
        <v>0.85</v>
      </c>
      <c r="AC463" s="5">
        <f t="shared" si="103"/>
        <v>0.85000000000000009</v>
      </c>
      <c r="AD463" s="98"/>
    </row>
    <row r="464" spans="1:30">
      <c r="A464" s="5" t="s">
        <v>7</v>
      </c>
      <c r="B464" s="5" t="s">
        <v>14</v>
      </c>
      <c r="C464" s="5" t="str">
        <f t="shared" si="100"/>
        <v>g11</v>
      </c>
      <c r="D464" s="69">
        <f>VLOOKUP(C464,days!A$2:F$13,5,0)</f>
        <v>6</v>
      </c>
      <c r="E464" s="53">
        <v>0.83</v>
      </c>
      <c r="F464" s="53">
        <v>0.83</v>
      </c>
      <c r="G464" s="53">
        <v>0.83</v>
      </c>
      <c r="H464" s="53">
        <v>0.83</v>
      </c>
      <c r="I464" s="53">
        <v>0.83</v>
      </c>
      <c r="J464" s="53">
        <v>0.83</v>
      </c>
      <c r="K464" s="53">
        <v>0.83</v>
      </c>
      <c r="L464" s="53">
        <v>0.83</v>
      </c>
      <c r="M464" s="53">
        <v>0.83</v>
      </c>
      <c r="N464" s="53">
        <v>0.83</v>
      </c>
      <c r="O464" s="53">
        <v>0.83</v>
      </c>
      <c r="P464" s="53">
        <v>0.83</v>
      </c>
      <c r="Q464" s="53">
        <v>0.83</v>
      </c>
      <c r="R464" s="53">
        <v>0.83</v>
      </c>
      <c r="S464" s="53">
        <v>0.83</v>
      </c>
      <c r="T464" s="53">
        <v>0.83</v>
      </c>
      <c r="U464" s="53">
        <v>0.83</v>
      </c>
      <c r="V464" s="53">
        <v>0.83</v>
      </c>
      <c r="W464" s="53">
        <v>0.83</v>
      </c>
      <c r="X464" s="53">
        <v>0.83</v>
      </c>
      <c r="Y464" s="53">
        <v>0.83</v>
      </c>
      <c r="Z464" s="53">
        <v>0.83</v>
      </c>
      <c r="AA464" s="53">
        <v>0.83</v>
      </c>
      <c r="AB464" s="53">
        <v>0.83</v>
      </c>
      <c r="AC464" s="5">
        <f t="shared" si="103"/>
        <v>0.82999999999999963</v>
      </c>
      <c r="AD464" s="98"/>
    </row>
    <row r="465" spans="1:30">
      <c r="A465" s="5" t="s">
        <v>7</v>
      </c>
      <c r="B465" s="5" t="s">
        <v>15</v>
      </c>
      <c r="C465" s="5" t="str">
        <f t="shared" si="100"/>
        <v>g11</v>
      </c>
      <c r="D465" s="69">
        <f>VLOOKUP(C465,days!A$2:F$13,5,0)</f>
        <v>6</v>
      </c>
      <c r="E465" s="53">
        <v>0.9</v>
      </c>
      <c r="F465" s="53">
        <v>0.9</v>
      </c>
      <c r="G465" s="53">
        <v>0.9</v>
      </c>
      <c r="H465" s="53">
        <v>0.9</v>
      </c>
      <c r="I465" s="53">
        <v>0.9</v>
      </c>
      <c r="J465" s="53">
        <v>0.9</v>
      </c>
      <c r="K465" s="53">
        <v>0.9</v>
      </c>
      <c r="L465" s="53">
        <v>0.9</v>
      </c>
      <c r="M465" s="53">
        <v>0.9</v>
      </c>
      <c r="N465" s="53">
        <v>0.9</v>
      </c>
      <c r="O465" s="53">
        <v>0.9</v>
      </c>
      <c r="P465" s="53">
        <v>0.9</v>
      </c>
      <c r="Q465" s="53">
        <v>0.9</v>
      </c>
      <c r="R465" s="53">
        <v>0.9</v>
      </c>
      <c r="S465" s="53">
        <v>0.9</v>
      </c>
      <c r="T465" s="53">
        <v>0.9</v>
      </c>
      <c r="U465" s="53">
        <v>0.9</v>
      </c>
      <c r="V465" s="53">
        <v>0.9</v>
      </c>
      <c r="W465" s="53">
        <v>0.9</v>
      </c>
      <c r="X465" s="53">
        <v>0.9</v>
      </c>
      <c r="Y465" s="53">
        <v>0.9</v>
      </c>
      <c r="Z465" s="53">
        <v>0.9</v>
      </c>
      <c r="AA465" s="53">
        <v>0.9</v>
      </c>
      <c r="AB465" s="53">
        <v>0.9</v>
      </c>
      <c r="AC465" s="5">
        <f t="shared" si="103"/>
        <v>0.8999999999999998</v>
      </c>
      <c r="AD465" s="98"/>
    </row>
    <row r="466" spans="1:30">
      <c r="A466" s="5" t="s">
        <v>7</v>
      </c>
      <c r="B466" s="5" t="s">
        <v>16</v>
      </c>
      <c r="C466" s="5" t="str">
        <f t="shared" si="100"/>
        <v>g11</v>
      </c>
      <c r="D466" s="69">
        <f>VLOOKUP(C466,days!A$2:F$13,5,0)</f>
        <v>6</v>
      </c>
      <c r="E466" s="43">
        <f>VLOOKUP($A466,hydro_!$A$2:$B$16,2,0)*VLOOKUP($D466,hydro_!F$2:H$13,2,0)</f>
        <v>0.45</v>
      </c>
      <c r="F466" s="43">
        <f t="shared" ref="F466:AB466" si="106">E466</f>
        <v>0.45</v>
      </c>
      <c r="G466" s="43">
        <f t="shared" si="106"/>
        <v>0.45</v>
      </c>
      <c r="H466" s="43">
        <f t="shared" si="106"/>
        <v>0.45</v>
      </c>
      <c r="I466" s="43">
        <f t="shared" si="106"/>
        <v>0.45</v>
      </c>
      <c r="J466" s="43">
        <f t="shared" si="106"/>
        <v>0.45</v>
      </c>
      <c r="K466" s="43">
        <f t="shared" si="106"/>
        <v>0.45</v>
      </c>
      <c r="L466" s="43">
        <f t="shared" si="106"/>
        <v>0.45</v>
      </c>
      <c r="M466" s="43">
        <f t="shared" si="106"/>
        <v>0.45</v>
      </c>
      <c r="N466" s="43">
        <f t="shared" si="106"/>
        <v>0.45</v>
      </c>
      <c r="O466" s="43">
        <f t="shared" si="106"/>
        <v>0.45</v>
      </c>
      <c r="P466" s="43">
        <f t="shared" si="106"/>
        <v>0.45</v>
      </c>
      <c r="Q466" s="43">
        <f t="shared" si="106"/>
        <v>0.45</v>
      </c>
      <c r="R466" s="43">
        <f t="shared" si="106"/>
        <v>0.45</v>
      </c>
      <c r="S466" s="43">
        <f t="shared" si="106"/>
        <v>0.45</v>
      </c>
      <c r="T466" s="43">
        <f t="shared" si="106"/>
        <v>0.45</v>
      </c>
      <c r="U466" s="43">
        <f t="shared" si="106"/>
        <v>0.45</v>
      </c>
      <c r="V466" s="43">
        <f t="shared" si="106"/>
        <v>0.45</v>
      </c>
      <c r="W466" s="43">
        <f t="shared" si="106"/>
        <v>0.45</v>
      </c>
      <c r="X466" s="43">
        <f t="shared" si="106"/>
        <v>0.45</v>
      </c>
      <c r="Y466" s="43">
        <f t="shared" si="106"/>
        <v>0.45</v>
      </c>
      <c r="Z466" s="43">
        <f t="shared" si="106"/>
        <v>0.45</v>
      </c>
      <c r="AA466" s="43">
        <f t="shared" si="106"/>
        <v>0.45</v>
      </c>
      <c r="AB466" s="43">
        <f t="shared" si="106"/>
        <v>0.45</v>
      </c>
      <c r="AC466" s="5">
        <f t="shared" si="103"/>
        <v>0.4499999999999999</v>
      </c>
      <c r="AD466" s="98"/>
    </row>
    <row r="467" spans="1:30">
      <c r="A467" s="5" t="s">
        <v>7</v>
      </c>
      <c r="B467" s="5" t="s">
        <v>17</v>
      </c>
      <c r="C467" s="5" t="str">
        <f t="shared" si="100"/>
        <v>g11</v>
      </c>
      <c r="D467" s="69">
        <f>VLOOKUP(C467,days!A$2:F$13,5,0)</f>
        <v>6</v>
      </c>
      <c r="E467" s="43">
        <f>VLOOKUP($A466,hydro_!$A$2:$C$16,3,0)*VLOOKUP($D466,hydro_!F$2:H$13,3,0)</f>
        <v>0.35</v>
      </c>
      <c r="F467" s="43">
        <f t="shared" ref="F467:AB467" si="107">E467</f>
        <v>0.35</v>
      </c>
      <c r="G467" s="43">
        <f t="shared" si="107"/>
        <v>0.35</v>
      </c>
      <c r="H467" s="43">
        <f t="shared" si="107"/>
        <v>0.35</v>
      </c>
      <c r="I467" s="43">
        <f t="shared" si="107"/>
        <v>0.35</v>
      </c>
      <c r="J467" s="43">
        <f t="shared" si="107"/>
        <v>0.35</v>
      </c>
      <c r="K467" s="43">
        <f t="shared" si="107"/>
        <v>0.35</v>
      </c>
      <c r="L467" s="43">
        <f t="shared" si="107"/>
        <v>0.35</v>
      </c>
      <c r="M467" s="43">
        <f t="shared" si="107"/>
        <v>0.35</v>
      </c>
      <c r="N467" s="43">
        <f t="shared" si="107"/>
        <v>0.35</v>
      </c>
      <c r="O467" s="43">
        <f t="shared" si="107"/>
        <v>0.35</v>
      </c>
      <c r="P467" s="43">
        <f t="shared" si="107"/>
        <v>0.35</v>
      </c>
      <c r="Q467" s="43">
        <f t="shared" si="107"/>
        <v>0.35</v>
      </c>
      <c r="R467" s="43">
        <f t="shared" si="107"/>
        <v>0.35</v>
      </c>
      <c r="S467" s="43">
        <f t="shared" si="107"/>
        <v>0.35</v>
      </c>
      <c r="T467" s="43">
        <f t="shared" si="107"/>
        <v>0.35</v>
      </c>
      <c r="U467" s="43">
        <f t="shared" si="107"/>
        <v>0.35</v>
      </c>
      <c r="V467" s="43">
        <f t="shared" si="107"/>
        <v>0.35</v>
      </c>
      <c r="W467" s="43">
        <f t="shared" si="107"/>
        <v>0.35</v>
      </c>
      <c r="X467" s="43">
        <f t="shared" si="107"/>
        <v>0.35</v>
      </c>
      <c r="Y467" s="43">
        <f t="shared" si="107"/>
        <v>0.35</v>
      </c>
      <c r="Z467" s="43">
        <f t="shared" si="107"/>
        <v>0.35</v>
      </c>
      <c r="AA467" s="43">
        <f t="shared" si="107"/>
        <v>0.35</v>
      </c>
      <c r="AB467" s="43">
        <f t="shared" si="107"/>
        <v>0.35</v>
      </c>
      <c r="AC467" s="5">
        <f t="shared" si="103"/>
        <v>0.34999999999999987</v>
      </c>
      <c r="AD467" s="98"/>
    </row>
    <row r="468" spans="1:30">
      <c r="A468" s="5" t="s">
        <v>7</v>
      </c>
      <c r="B468" s="5" t="s">
        <v>18</v>
      </c>
      <c r="C468" s="5" t="str">
        <f t="shared" si="100"/>
        <v>g11</v>
      </c>
      <c r="D468" s="69">
        <f>VLOOKUP(C468,days!A$2:F$13,5,0)</f>
        <v>6</v>
      </c>
      <c r="E468" s="67">
        <f>VLOOKUP($A468,wind_!$A$2:$B$16,2,0)*VLOOKUP($D468,wind_!$E$2:$AC$13,MID(E$1,2,LEN(E$1)-1)+2,0)</f>
        <v>0.35156792600240705</v>
      </c>
      <c r="F468" s="67">
        <f>VLOOKUP($A468,wind_!$A$2:$B$16,2,0)*VLOOKUP($D468,wind_!$E$2:$AC$13,MID(F$1,2,LEN(F$1)-1)+2,0)</f>
        <v>0.33422972121637701</v>
      </c>
      <c r="G468" s="67">
        <f>VLOOKUP($A468,wind_!$A$2:$B$16,2,0)*VLOOKUP($D468,wind_!$E$2:$AC$13,MID(G$1,2,LEN(G$1)-1)+2,0)</f>
        <v>0.32317007519022645</v>
      </c>
      <c r="H468" s="67">
        <f>VLOOKUP($A468,wind_!$A$2:$B$16,2,0)*VLOOKUP($D468,wind_!$E$2:$AC$13,MID(H$1,2,LEN(H$1)-1)+2,0)</f>
        <v>0.32002247156930591</v>
      </c>
      <c r="I468" s="67">
        <f>VLOOKUP($A468,wind_!$A$2:$B$16,2,0)*VLOOKUP($D468,wind_!$E$2:$AC$13,MID(I$1,2,LEN(I$1)-1)+2,0)</f>
        <v>0.31945560562321945</v>
      </c>
      <c r="J468" s="67">
        <f>VLOOKUP($A468,wind_!$A$2:$B$16,2,0)*VLOOKUP($D468,wind_!$E$2:$AC$13,MID(J$1,2,LEN(J$1)-1)+2,0)</f>
        <v>0.32076039323519273</v>
      </c>
      <c r="K468" s="67">
        <f>VLOOKUP($A468,wind_!$A$2:$B$16,2,0)*VLOOKUP($D468,wind_!$E$2:$AC$13,MID(K$1,2,LEN(K$1)-1)+2,0)</f>
        <v>0.31799046488699256</v>
      </c>
      <c r="L468" s="67">
        <f>VLOOKUP($A468,wind_!$A$2:$B$16,2,0)*VLOOKUP($D468,wind_!$E$2:$AC$13,MID(L$1,2,LEN(L$1)-1)+2,0)</f>
        <v>0.29481960566041532</v>
      </c>
      <c r="M468" s="67">
        <f>VLOOKUP($A468,wind_!$A$2:$B$16,2,0)*VLOOKUP($D468,wind_!$E$2:$AC$13,MID(M$1,2,LEN(M$1)-1)+2,0)</f>
        <v>0.28004530425830726</v>
      </c>
      <c r="N468" s="67">
        <f>VLOOKUP($A468,wind_!$A$2:$B$16,2,0)*VLOOKUP($D468,wind_!$E$2:$AC$13,MID(N$1,2,LEN(N$1)-1)+2,0)</f>
        <v>0.27327245652839394</v>
      </c>
      <c r="O468" s="67">
        <f>VLOOKUP($A468,wind_!$A$2:$B$16,2,0)*VLOOKUP($D468,wind_!$E$2:$AC$13,MID(O$1,2,LEN(O$1)-1)+2,0)</f>
        <v>0.28121656955847452</v>
      </c>
      <c r="P468" s="67">
        <f>VLOOKUP($A468,wind_!$A$2:$B$16,2,0)*VLOOKUP($D468,wind_!$E$2:$AC$13,MID(P$1,2,LEN(P$1)-1)+2,0)</f>
        <v>0.29353971644780447</v>
      </c>
      <c r="Q468" s="67">
        <f>VLOOKUP($A468,wind_!$A$2:$B$16,2,0)*VLOOKUP($D468,wind_!$E$2:$AC$13,MID(Q$1,2,LEN(Q$1)-1)+2,0)</f>
        <v>0.30999439967436127</v>
      </c>
      <c r="R468" s="67">
        <f>VLOOKUP($A468,wind_!$A$2:$B$16,2,0)*VLOOKUP($D468,wind_!$E$2:$AC$13,MID(R$1,2,LEN(R$1)-1)+2,0)</f>
        <v>0.330847886832497</v>
      </c>
      <c r="S468" s="67">
        <f>VLOOKUP($A468,wind_!$A$2:$B$16,2,0)*VLOOKUP($D468,wind_!$E$2:$AC$13,MID(S$1,2,LEN(S$1)-1)+2,0)</f>
        <v>0.36060689969222276</v>
      </c>
      <c r="T468" s="67">
        <f>VLOOKUP($A468,wind_!$A$2:$B$16,2,0)*VLOOKUP($D468,wind_!$E$2:$AC$13,MID(T$1,2,LEN(T$1)-1)+2,0)</f>
        <v>0.39028976804404686</v>
      </c>
      <c r="U468" s="67">
        <f>VLOOKUP($A468,wind_!$A$2:$B$16,2,0)*VLOOKUP($D468,wind_!$E$2:$AC$13,MID(U$1,2,LEN(U$1)-1)+2,0)</f>
        <v>0.41401972640258089</v>
      </c>
      <c r="V468" s="67">
        <f>VLOOKUP($A468,wind_!$A$2:$B$16,2,0)*VLOOKUP($D468,wind_!$E$2:$AC$13,MID(V$1,2,LEN(V$1)-1)+2,0)</f>
        <v>0.43042922089238389</v>
      </c>
      <c r="W468" s="67">
        <f>VLOOKUP($A468,wind_!$A$2:$B$16,2,0)*VLOOKUP($D468,wind_!$E$2:$AC$13,MID(W$1,2,LEN(W$1)-1)+2,0)</f>
        <v>0.43339350540277327</v>
      </c>
      <c r="X468" s="67">
        <f>VLOOKUP($A468,wind_!$A$2:$B$16,2,0)*VLOOKUP($D468,wind_!$E$2:$AC$13,MID(X$1,2,LEN(X$1)-1)+2,0)</f>
        <v>0.42030337632770315</v>
      </c>
      <c r="Y468" s="67">
        <f>VLOOKUP($A468,wind_!$A$2:$B$16,2,0)*VLOOKUP($D468,wind_!$E$2:$AC$13,MID(Y$1,2,LEN(Y$1)-1)+2,0)</f>
        <v>0.42065303161069301</v>
      </c>
      <c r="Z468" s="67">
        <f>VLOOKUP($A468,wind_!$A$2:$B$16,2,0)*VLOOKUP($D468,wind_!$E$2:$AC$13,MID(Z$1,2,LEN(Z$1)-1)+2,0)</f>
        <v>0.41347355957357651</v>
      </c>
      <c r="AA468" s="67">
        <f>VLOOKUP($A468,wind_!$A$2:$B$16,2,0)*VLOOKUP($D468,wind_!$E$2:$AC$13,MID(AA$1,2,LEN(AA$1)-1)+2,0)</f>
        <v>0.3928342358117497</v>
      </c>
      <c r="AB468" s="67">
        <f>VLOOKUP($A468,wind_!$A$2:$B$16,2,0)*VLOOKUP($D468,wind_!$E$2:$AC$13,MID(AB$1,2,LEN(AB$1)-1)+2,0)</f>
        <v>0.36733515327402372</v>
      </c>
      <c r="AC468" s="5">
        <f t="shared" si="103"/>
        <v>0.34976129473815537</v>
      </c>
      <c r="AD468" s="98"/>
    </row>
    <row r="469" spans="1:30">
      <c r="A469" s="5" t="s">
        <v>7</v>
      </c>
      <c r="B469" s="5" t="s">
        <v>19</v>
      </c>
      <c r="C469" s="5" t="str">
        <f t="shared" si="100"/>
        <v>g11</v>
      </c>
      <c r="D469" s="69">
        <f>VLOOKUP(C469,days!A$2:F$13,5,0)</f>
        <v>6</v>
      </c>
      <c r="E469" s="68">
        <f>VLOOKUP($A469,solar_!$A$2:$B$16,2,0)*VLOOKUP($D469,solar_!$E$2:$AC$13,MID(E$1,2,LEN(E$1)-1)+2,0)</f>
        <v>0</v>
      </c>
      <c r="F469" s="68">
        <f>VLOOKUP($A469,solar_!$A$2:$B$16,2,0)*VLOOKUP($D469,solar_!$E$2:$AC$13,MID(F$1,2,LEN(F$1)-1)+2,0)</f>
        <v>0</v>
      </c>
      <c r="G469" s="68">
        <f>VLOOKUP($A469,solar_!$A$2:$B$16,2,0)*VLOOKUP($D469,solar_!$E$2:$AC$13,MID(G$1,2,LEN(G$1)-1)+2,0)</f>
        <v>0</v>
      </c>
      <c r="H469" s="68">
        <f>VLOOKUP($A469,solar_!$A$2:$B$16,2,0)*VLOOKUP($D469,solar_!$E$2:$AC$13,MID(H$1,2,LEN(H$1)-1)+2,0)</f>
        <v>0</v>
      </c>
      <c r="I469" s="68">
        <f>VLOOKUP($A469,solar_!$A$2:$B$16,2,0)*VLOOKUP($D469,solar_!$E$2:$AC$13,MID(I$1,2,LEN(I$1)-1)+2,0)</f>
        <v>0</v>
      </c>
      <c r="J469" s="68">
        <f>VLOOKUP($A469,solar_!$A$2:$B$16,2,0)*VLOOKUP($D469,solar_!$E$2:$AC$13,MID(J$1,2,LEN(J$1)-1)+2,0)</f>
        <v>1.5908716606609263E-2</v>
      </c>
      <c r="K469" s="68">
        <f>VLOOKUP($A469,solar_!$A$2:$B$16,2,0)*VLOOKUP($D469,solar_!$E$2:$AC$13,MID(K$1,2,LEN(K$1)-1)+2,0)</f>
        <v>0.16635261931990869</v>
      </c>
      <c r="L469" s="68">
        <f>VLOOKUP($A469,solar_!$A$2:$B$16,2,0)*VLOOKUP($D469,solar_!$E$2:$AC$13,MID(L$1,2,LEN(L$1)-1)+2,0)</f>
        <v>0.4676138274834491</v>
      </c>
      <c r="M469" s="68">
        <f>VLOOKUP($A469,solar_!$A$2:$B$16,2,0)*VLOOKUP($D469,solar_!$E$2:$AC$13,MID(M$1,2,LEN(M$1)-1)+2,0)</f>
        <v>0.64299371297078811</v>
      </c>
      <c r="N469" s="68">
        <f>VLOOKUP($A469,solar_!$A$2:$B$16,2,0)*VLOOKUP($D469,solar_!$E$2:$AC$13,MID(N$1,2,LEN(N$1)-1)+2,0)</f>
        <v>0.73504258766425512</v>
      </c>
      <c r="O469" s="68">
        <f>VLOOKUP($A469,solar_!$A$2:$B$16,2,0)*VLOOKUP($D469,solar_!$E$2:$AC$13,MID(O$1,2,LEN(O$1)-1)+2,0)</f>
        <v>0.79182740388166872</v>
      </c>
      <c r="P469" s="68">
        <f>VLOOKUP($A469,solar_!$A$2:$B$16,2,0)*VLOOKUP($D469,solar_!$E$2:$AC$13,MID(P$1,2,LEN(P$1)-1)+2,0)</f>
        <v>0.79482082582264502</v>
      </c>
      <c r="Q469" s="68">
        <f>VLOOKUP($A469,solar_!$A$2:$B$16,2,0)*VLOOKUP($D469,solar_!$E$2:$AC$13,MID(Q$1,2,LEN(Q$1)-1)+2,0)</f>
        <v>0.79817585041407202</v>
      </c>
      <c r="R469" s="68">
        <f>VLOOKUP($A469,solar_!$A$2:$B$16,2,0)*VLOOKUP($D469,solar_!$E$2:$AC$13,MID(R$1,2,LEN(R$1)-1)+2,0)</f>
        <v>0.77971831512530831</v>
      </c>
      <c r="S469" s="68">
        <f>VLOOKUP($A469,solar_!$A$2:$B$16,2,0)*VLOOKUP($D469,solar_!$E$2:$AC$13,MID(S$1,2,LEN(S$1)-1)+2,0)</f>
        <v>0.73901781680161427</v>
      </c>
      <c r="T469" s="68">
        <f>VLOOKUP($A469,solar_!$A$2:$B$16,2,0)*VLOOKUP($D469,solar_!$E$2:$AC$13,MID(T$1,2,LEN(T$1)-1)+2,0)</f>
        <v>0.70778078784260279</v>
      </c>
      <c r="U469" s="68">
        <f>VLOOKUP($A469,solar_!$A$2:$B$16,2,0)*VLOOKUP($D469,solar_!$E$2:$AC$13,MID(U$1,2,LEN(U$1)-1)+2,0)</f>
        <v>0.63780807496145764</v>
      </c>
      <c r="V469" s="68">
        <f>VLOOKUP($A469,solar_!$A$2:$B$16,2,0)*VLOOKUP($D469,solar_!$E$2:$AC$13,MID(V$1,2,LEN(V$1)-1)+2,0)</f>
        <v>0.52153562271568943</v>
      </c>
      <c r="W469" s="68">
        <f>VLOOKUP($A469,solar_!$A$2:$B$16,2,0)*VLOOKUP($D469,solar_!$E$2:$AC$13,MID(W$1,2,LEN(W$1)-1)+2,0)</f>
        <v>0.26581574835786376</v>
      </c>
      <c r="X469" s="68">
        <f>VLOOKUP($A469,solar_!$A$2:$B$16,2,0)*VLOOKUP($D469,solar_!$E$2:$AC$13,MID(X$1,2,LEN(X$1)-1)+2,0)</f>
        <v>4.7991151762220657E-2</v>
      </c>
      <c r="Y469" s="68">
        <f>VLOOKUP($A469,solar_!$A$2:$B$16,2,0)*VLOOKUP($D469,solar_!$E$2:$AC$13,MID(Y$1,2,LEN(Y$1)-1)+2,0)</f>
        <v>2.6794778620734934E-2</v>
      </c>
      <c r="Z469" s="68">
        <f>VLOOKUP($A469,solar_!$A$2:$B$16,2,0)*VLOOKUP($D469,solar_!$E$2:$AC$13,MID(Z$1,2,LEN(Z$1)-1)+2,0)</f>
        <v>0</v>
      </c>
      <c r="AA469" s="68">
        <f>VLOOKUP($A469,solar_!$A$2:$B$16,2,0)*VLOOKUP($D469,solar_!$E$2:$AC$13,MID(AA$1,2,LEN(AA$1)-1)+2,0)</f>
        <v>0</v>
      </c>
      <c r="AB469" s="68">
        <f>VLOOKUP($A469,solar_!$A$2:$B$16,2,0)*VLOOKUP($D469,solar_!$E$2:$AC$13,MID(AB$1,2,LEN(AB$1)-1)+2,0)</f>
        <v>0</v>
      </c>
      <c r="AC469" s="5">
        <f t="shared" si="103"/>
        <v>0.33913324334795364</v>
      </c>
      <c r="AD469" s="98"/>
    </row>
    <row r="470" spans="1:30">
      <c r="A470" s="5" t="s">
        <v>7</v>
      </c>
      <c r="B470" s="5" t="s">
        <v>20</v>
      </c>
      <c r="C470" s="5" t="str">
        <f t="shared" si="100"/>
        <v>g11</v>
      </c>
      <c r="D470" s="69">
        <f>VLOOKUP(C470,days!A$2:F$13,5,0)</f>
        <v>6</v>
      </c>
      <c r="E470" s="9">
        <v>0</v>
      </c>
      <c r="F470" s="9">
        <v>0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  <c r="V470" s="9">
        <v>0</v>
      </c>
      <c r="W470" s="9">
        <v>0</v>
      </c>
      <c r="X470" s="9">
        <v>0</v>
      </c>
      <c r="Y470" s="9">
        <v>0</v>
      </c>
      <c r="Z470" s="9">
        <v>0</v>
      </c>
      <c r="AA470" s="9">
        <v>0</v>
      </c>
      <c r="AB470" s="9">
        <v>0</v>
      </c>
      <c r="AC470" s="5">
        <f t="shared" si="103"/>
        <v>0</v>
      </c>
      <c r="AD470" s="98"/>
    </row>
    <row r="471" spans="1:30">
      <c r="A471" s="5" t="s">
        <v>7</v>
      </c>
      <c r="B471" s="5" t="s">
        <v>21</v>
      </c>
      <c r="C471" s="5" t="str">
        <f t="shared" si="100"/>
        <v>g11</v>
      </c>
      <c r="D471" s="69">
        <f>VLOOKUP(C471,days!A$2:F$13,5,0)</f>
        <v>6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5">
        <f t="shared" si="103"/>
        <v>0</v>
      </c>
      <c r="AD471" s="98"/>
    </row>
    <row r="472" spans="1:30">
      <c r="A472" s="5" t="s">
        <v>7</v>
      </c>
      <c r="B472" s="5" t="s">
        <v>12</v>
      </c>
      <c r="C472" s="5" t="str">
        <f t="shared" si="100"/>
        <v>g12</v>
      </c>
      <c r="D472" s="69">
        <f>VLOOKUP(C472,days!A$2:F$13,5,0)</f>
        <v>6</v>
      </c>
      <c r="E472" s="53">
        <v>0.8</v>
      </c>
      <c r="F472" s="53">
        <v>0.8</v>
      </c>
      <c r="G472" s="53">
        <v>0.8</v>
      </c>
      <c r="H472" s="53">
        <v>0.8</v>
      </c>
      <c r="I472" s="53">
        <v>0.8</v>
      </c>
      <c r="J472" s="53">
        <v>0.8</v>
      </c>
      <c r="K472" s="53">
        <v>0.8</v>
      </c>
      <c r="L472" s="53">
        <v>0.8</v>
      </c>
      <c r="M472" s="53">
        <v>0.8</v>
      </c>
      <c r="N472" s="53">
        <v>0.8</v>
      </c>
      <c r="O472" s="53">
        <v>0.8</v>
      </c>
      <c r="P472" s="53">
        <v>0.8</v>
      </c>
      <c r="Q472" s="53">
        <v>0.8</v>
      </c>
      <c r="R472" s="53">
        <v>0.8</v>
      </c>
      <c r="S472" s="53">
        <v>0.8</v>
      </c>
      <c r="T472" s="53">
        <v>0.8</v>
      </c>
      <c r="U472" s="53">
        <v>0.8</v>
      </c>
      <c r="V472" s="53">
        <v>0.8</v>
      </c>
      <c r="W472" s="53">
        <v>0.8</v>
      </c>
      <c r="X472" s="53">
        <v>0.8</v>
      </c>
      <c r="Y472" s="53">
        <v>0.8</v>
      </c>
      <c r="Z472" s="53">
        <v>0.8</v>
      </c>
      <c r="AA472" s="53">
        <v>0.8</v>
      </c>
      <c r="AB472" s="53">
        <v>0.8</v>
      </c>
      <c r="AC472" s="5">
        <f t="shared" si="103"/>
        <v>0.80000000000000027</v>
      </c>
      <c r="AD472" s="98"/>
    </row>
    <row r="473" spans="1:30">
      <c r="A473" s="5" t="s">
        <v>7</v>
      </c>
      <c r="B473" s="5" t="s">
        <v>13</v>
      </c>
      <c r="C473" s="5" t="str">
        <f t="shared" si="100"/>
        <v>g12</v>
      </c>
      <c r="D473" s="69">
        <f>VLOOKUP(C473,days!A$2:F$13,5,0)</f>
        <v>6</v>
      </c>
      <c r="E473" s="53">
        <v>0.85</v>
      </c>
      <c r="F473" s="53">
        <v>0.85</v>
      </c>
      <c r="G473" s="53">
        <v>0.85</v>
      </c>
      <c r="H473" s="53">
        <v>0.85</v>
      </c>
      <c r="I473" s="53">
        <v>0.85</v>
      </c>
      <c r="J473" s="53">
        <v>0.85</v>
      </c>
      <c r="K473" s="53">
        <v>0.85</v>
      </c>
      <c r="L473" s="53">
        <v>0.85</v>
      </c>
      <c r="M473" s="53">
        <v>0.85</v>
      </c>
      <c r="N473" s="53">
        <v>0.85</v>
      </c>
      <c r="O473" s="53">
        <v>0.85</v>
      </c>
      <c r="P473" s="53">
        <v>0.85</v>
      </c>
      <c r="Q473" s="53">
        <v>0.85</v>
      </c>
      <c r="R473" s="53">
        <v>0.85</v>
      </c>
      <c r="S473" s="53">
        <v>0.85</v>
      </c>
      <c r="T473" s="53">
        <v>0.85</v>
      </c>
      <c r="U473" s="53">
        <v>0.85</v>
      </c>
      <c r="V473" s="53">
        <v>0.85</v>
      </c>
      <c r="W473" s="53">
        <v>0.85</v>
      </c>
      <c r="X473" s="53">
        <v>0.85</v>
      </c>
      <c r="Y473" s="53">
        <v>0.85</v>
      </c>
      <c r="Z473" s="53">
        <v>0.85</v>
      </c>
      <c r="AA473" s="53">
        <v>0.85</v>
      </c>
      <c r="AB473" s="53">
        <v>0.85</v>
      </c>
      <c r="AC473" s="5">
        <f t="shared" si="103"/>
        <v>0.85000000000000009</v>
      </c>
      <c r="AD473" s="98"/>
    </row>
    <row r="474" spans="1:30">
      <c r="A474" s="5" t="s">
        <v>7</v>
      </c>
      <c r="B474" s="5" t="s">
        <v>14</v>
      </c>
      <c r="C474" s="5" t="str">
        <f t="shared" si="100"/>
        <v>g12</v>
      </c>
      <c r="D474" s="69">
        <f>VLOOKUP(C474,days!A$2:F$13,5,0)</f>
        <v>6</v>
      </c>
      <c r="E474" s="53">
        <v>0.83</v>
      </c>
      <c r="F474" s="53">
        <v>0.83</v>
      </c>
      <c r="G474" s="53">
        <v>0.83</v>
      </c>
      <c r="H474" s="53">
        <v>0.83</v>
      </c>
      <c r="I474" s="53">
        <v>0.83</v>
      </c>
      <c r="J474" s="53">
        <v>0.83</v>
      </c>
      <c r="K474" s="53">
        <v>0.83</v>
      </c>
      <c r="L474" s="53">
        <v>0.83</v>
      </c>
      <c r="M474" s="53">
        <v>0.83</v>
      </c>
      <c r="N474" s="53">
        <v>0.83</v>
      </c>
      <c r="O474" s="53">
        <v>0.83</v>
      </c>
      <c r="P474" s="53">
        <v>0.83</v>
      </c>
      <c r="Q474" s="53">
        <v>0.83</v>
      </c>
      <c r="R474" s="53">
        <v>0.83</v>
      </c>
      <c r="S474" s="53">
        <v>0.83</v>
      </c>
      <c r="T474" s="53">
        <v>0.83</v>
      </c>
      <c r="U474" s="53">
        <v>0.83</v>
      </c>
      <c r="V474" s="53">
        <v>0.83</v>
      </c>
      <c r="W474" s="53">
        <v>0.83</v>
      </c>
      <c r="X474" s="53">
        <v>0.83</v>
      </c>
      <c r="Y474" s="53">
        <v>0.83</v>
      </c>
      <c r="Z474" s="53">
        <v>0.83</v>
      </c>
      <c r="AA474" s="53">
        <v>0.83</v>
      </c>
      <c r="AB474" s="53">
        <v>0.83</v>
      </c>
      <c r="AC474" s="5">
        <f t="shared" si="103"/>
        <v>0.82999999999999963</v>
      </c>
      <c r="AD474" s="98"/>
    </row>
    <row r="475" spans="1:30">
      <c r="A475" s="5" t="s">
        <v>7</v>
      </c>
      <c r="B475" s="5" t="s">
        <v>15</v>
      </c>
      <c r="C475" s="5" t="str">
        <f t="shared" si="100"/>
        <v>g12</v>
      </c>
      <c r="D475" s="69">
        <f>VLOOKUP(C475,days!A$2:F$13,5,0)</f>
        <v>6</v>
      </c>
      <c r="E475" s="53">
        <v>0.9</v>
      </c>
      <c r="F475" s="53">
        <v>0.9</v>
      </c>
      <c r="G475" s="53">
        <v>0.9</v>
      </c>
      <c r="H475" s="53">
        <v>0.9</v>
      </c>
      <c r="I475" s="53">
        <v>0.9</v>
      </c>
      <c r="J475" s="53">
        <v>0.9</v>
      </c>
      <c r="K475" s="53">
        <v>0.9</v>
      </c>
      <c r="L475" s="53">
        <v>0.9</v>
      </c>
      <c r="M475" s="53">
        <v>0.9</v>
      </c>
      <c r="N475" s="53">
        <v>0.9</v>
      </c>
      <c r="O475" s="53">
        <v>0.9</v>
      </c>
      <c r="P475" s="53">
        <v>0.9</v>
      </c>
      <c r="Q475" s="53">
        <v>0.9</v>
      </c>
      <c r="R475" s="53">
        <v>0.9</v>
      </c>
      <c r="S475" s="53">
        <v>0.9</v>
      </c>
      <c r="T475" s="53">
        <v>0.9</v>
      </c>
      <c r="U475" s="53">
        <v>0.9</v>
      </c>
      <c r="V475" s="53">
        <v>0.9</v>
      </c>
      <c r="W475" s="53">
        <v>0.9</v>
      </c>
      <c r="X475" s="53">
        <v>0.9</v>
      </c>
      <c r="Y475" s="53">
        <v>0.9</v>
      </c>
      <c r="Z475" s="53">
        <v>0.9</v>
      </c>
      <c r="AA475" s="53">
        <v>0.9</v>
      </c>
      <c r="AB475" s="53">
        <v>0.9</v>
      </c>
      <c r="AC475" s="5">
        <f t="shared" si="103"/>
        <v>0.8999999999999998</v>
      </c>
      <c r="AD475" s="98"/>
    </row>
    <row r="476" spans="1:30">
      <c r="A476" s="5" t="s">
        <v>7</v>
      </c>
      <c r="B476" s="5" t="s">
        <v>16</v>
      </c>
      <c r="C476" s="5" t="str">
        <f t="shared" si="100"/>
        <v>g12</v>
      </c>
      <c r="D476" s="69">
        <f>VLOOKUP(C476,days!A$2:F$13,5,0)</f>
        <v>6</v>
      </c>
      <c r="E476" s="43">
        <f>VLOOKUP($A476,hydro_!$A$2:$B$16,2,0)*VLOOKUP($D476,hydro_!F$2:H$13,2,0)</f>
        <v>0.45</v>
      </c>
      <c r="F476" s="43">
        <f t="shared" ref="F476:AB476" si="108">E476</f>
        <v>0.45</v>
      </c>
      <c r="G476" s="43">
        <f t="shared" si="108"/>
        <v>0.45</v>
      </c>
      <c r="H476" s="43">
        <f t="shared" si="108"/>
        <v>0.45</v>
      </c>
      <c r="I476" s="43">
        <f t="shared" si="108"/>
        <v>0.45</v>
      </c>
      <c r="J476" s="43">
        <f t="shared" si="108"/>
        <v>0.45</v>
      </c>
      <c r="K476" s="43">
        <f t="shared" si="108"/>
        <v>0.45</v>
      </c>
      <c r="L476" s="43">
        <f t="shared" si="108"/>
        <v>0.45</v>
      </c>
      <c r="M476" s="43">
        <f t="shared" si="108"/>
        <v>0.45</v>
      </c>
      <c r="N476" s="43">
        <f t="shared" si="108"/>
        <v>0.45</v>
      </c>
      <c r="O476" s="43">
        <f t="shared" si="108"/>
        <v>0.45</v>
      </c>
      <c r="P476" s="43">
        <f t="shared" si="108"/>
        <v>0.45</v>
      </c>
      <c r="Q476" s="43">
        <f t="shared" si="108"/>
        <v>0.45</v>
      </c>
      <c r="R476" s="43">
        <f t="shared" si="108"/>
        <v>0.45</v>
      </c>
      <c r="S476" s="43">
        <f t="shared" si="108"/>
        <v>0.45</v>
      </c>
      <c r="T476" s="43">
        <f t="shared" si="108"/>
        <v>0.45</v>
      </c>
      <c r="U476" s="43">
        <f t="shared" si="108"/>
        <v>0.45</v>
      </c>
      <c r="V476" s="43">
        <f t="shared" si="108"/>
        <v>0.45</v>
      </c>
      <c r="W476" s="43">
        <f t="shared" si="108"/>
        <v>0.45</v>
      </c>
      <c r="X476" s="43">
        <f t="shared" si="108"/>
        <v>0.45</v>
      </c>
      <c r="Y476" s="43">
        <f t="shared" si="108"/>
        <v>0.45</v>
      </c>
      <c r="Z476" s="43">
        <f t="shared" si="108"/>
        <v>0.45</v>
      </c>
      <c r="AA476" s="43">
        <f t="shared" si="108"/>
        <v>0.45</v>
      </c>
      <c r="AB476" s="43">
        <f t="shared" si="108"/>
        <v>0.45</v>
      </c>
      <c r="AC476" s="5">
        <f t="shared" si="103"/>
        <v>0.4499999999999999</v>
      </c>
      <c r="AD476" s="98"/>
    </row>
    <row r="477" spans="1:30">
      <c r="A477" s="5" t="s">
        <v>7</v>
      </c>
      <c r="B477" s="5" t="s">
        <v>17</v>
      </c>
      <c r="C477" s="5" t="str">
        <f t="shared" si="100"/>
        <v>g12</v>
      </c>
      <c r="D477" s="69">
        <f>VLOOKUP(C477,days!A$2:F$13,5,0)</f>
        <v>6</v>
      </c>
      <c r="E477" s="43">
        <f>VLOOKUP($A476,hydro_!$A$2:$C$16,3,0)*VLOOKUP($D476,hydro_!F$2:H$13,3,0)</f>
        <v>0.35</v>
      </c>
      <c r="F477" s="43">
        <f t="shared" ref="F477:AB477" si="109">E477</f>
        <v>0.35</v>
      </c>
      <c r="G477" s="43">
        <f t="shared" si="109"/>
        <v>0.35</v>
      </c>
      <c r="H477" s="43">
        <f t="shared" si="109"/>
        <v>0.35</v>
      </c>
      <c r="I477" s="43">
        <f t="shared" si="109"/>
        <v>0.35</v>
      </c>
      <c r="J477" s="43">
        <f t="shared" si="109"/>
        <v>0.35</v>
      </c>
      <c r="K477" s="43">
        <f t="shared" si="109"/>
        <v>0.35</v>
      </c>
      <c r="L477" s="43">
        <f t="shared" si="109"/>
        <v>0.35</v>
      </c>
      <c r="M477" s="43">
        <f t="shared" si="109"/>
        <v>0.35</v>
      </c>
      <c r="N477" s="43">
        <f t="shared" si="109"/>
        <v>0.35</v>
      </c>
      <c r="O477" s="43">
        <f t="shared" si="109"/>
        <v>0.35</v>
      </c>
      <c r="P477" s="43">
        <f t="shared" si="109"/>
        <v>0.35</v>
      </c>
      <c r="Q477" s="43">
        <f t="shared" si="109"/>
        <v>0.35</v>
      </c>
      <c r="R477" s="43">
        <f t="shared" si="109"/>
        <v>0.35</v>
      </c>
      <c r="S477" s="43">
        <f t="shared" si="109"/>
        <v>0.35</v>
      </c>
      <c r="T477" s="43">
        <f t="shared" si="109"/>
        <v>0.35</v>
      </c>
      <c r="U477" s="43">
        <f t="shared" si="109"/>
        <v>0.35</v>
      </c>
      <c r="V477" s="43">
        <f t="shared" si="109"/>
        <v>0.35</v>
      </c>
      <c r="W477" s="43">
        <f t="shared" si="109"/>
        <v>0.35</v>
      </c>
      <c r="X477" s="43">
        <f t="shared" si="109"/>
        <v>0.35</v>
      </c>
      <c r="Y477" s="43">
        <f t="shared" si="109"/>
        <v>0.35</v>
      </c>
      <c r="Z477" s="43">
        <f t="shared" si="109"/>
        <v>0.35</v>
      </c>
      <c r="AA477" s="43">
        <f t="shared" si="109"/>
        <v>0.35</v>
      </c>
      <c r="AB477" s="43">
        <f t="shared" si="109"/>
        <v>0.35</v>
      </c>
      <c r="AC477" s="5">
        <f t="shared" si="103"/>
        <v>0.34999999999999987</v>
      </c>
      <c r="AD477" s="98"/>
    </row>
    <row r="478" spans="1:30">
      <c r="A478" s="5" t="s">
        <v>7</v>
      </c>
      <c r="B478" s="5" t="s">
        <v>18</v>
      </c>
      <c r="C478" s="5" t="str">
        <f t="shared" si="100"/>
        <v>g12</v>
      </c>
      <c r="D478" s="69">
        <f>VLOOKUP(C478,days!A$2:F$13,5,0)</f>
        <v>6</v>
      </c>
      <c r="E478" s="67">
        <f>VLOOKUP($A478,wind_!$A$2:$B$16,2,0)*VLOOKUP($D478,wind_!$E$2:$AC$13,MID(E$1,2,LEN(E$1)-1)+2,0)</f>
        <v>0.35156792600240705</v>
      </c>
      <c r="F478" s="67">
        <f>VLOOKUP($A478,wind_!$A$2:$B$16,2,0)*VLOOKUP($D478,wind_!$E$2:$AC$13,MID(F$1,2,LEN(F$1)-1)+2,0)</f>
        <v>0.33422972121637701</v>
      </c>
      <c r="G478" s="67">
        <f>VLOOKUP($A478,wind_!$A$2:$B$16,2,0)*VLOOKUP($D478,wind_!$E$2:$AC$13,MID(G$1,2,LEN(G$1)-1)+2,0)</f>
        <v>0.32317007519022645</v>
      </c>
      <c r="H478" s="67">
        <f>VLOOKUP($A478,wind_!$A$2:$B$16,2,0)*VLOOKUP($D478,wind_!$E$2:$AC$13,MID(H$1,2,LEN(H$1)-1)+2,0)</f>
        <v>0.32002247156930591</v>
      </c>
      <c r="I478" s="67">
        <f>VLOOKUP($A478,wind_!$A$2:$B$16,2,0)*VLOOKUP($D478,wind_!$E$2:$AC$13,MID(I$1,2,LEN(I$1)-1)+2,0)</f>
        <v>0.31945560562321945</v>
      </c>
      <c r="J478" s="67">
        <f>VLOOKUP($A478,wind_!$A$2:$B$16,2,0)*VLOOKUP($D478,wind_!$E$2:$AC$13,MID(J$1,2,LEN(J$1)-1)+2,0)</f>
        <v>0.32076039323519273</v>
      </c>
      <c r="K478" s="67">
        <f>VLOOKUP($A478,wind_!$A$2:$B$16,2,0)*VLOOKUP($D478,wind_!$E$2:$AC$13,MID(K$1,2,LEN(K$1)-1)+2,0)</f>
        <v>0.31799046488699256</v>
      </c>
      <c r="L478" s="67">
        <f>VLOOKUP($A478,wind_!$A$2:$B$16,2,0)*VLOOKUP($D478,wind_!$E$2:$AC$13,MID(L$1,2,LEN(L$1)-1)+2,0)</f>
        <v>0.29481960566041532</v>
      </c>
      <c r="M478" s="67">
        <f>VLOOKUP($A478,wind_!$A$2:$B$16,2,0)*VLOOKUP($D478,wind_!$E$2:$AC$13,MID(M$1,2,LEN(M$1)-1)+2,0)</f>
        <v>0.28004530425830726</v>
      </c>
      <c r="N478" s="67">
        <f>VLOOKUP($A478,wind_!$A$2:$B$16,2,0)*VLOOKUP($D478,wind_!$E$2:$AC$13,MID(N$1,2,LEN(N$1)-1)+2,0)</f>
        <v>0.27327245652839394</v>
      </c>
      <c r="O478" s="67">
        <f>VLOOKUP($A478,wind_!$A$2:$B$16,2,0)*VLOOKUP($D478,wind_!$E$2:$AC$13,MID(O$1,2,LEN(O$1)-1)+2,0)</f>
        <v>0.28121656955847452</v>
      </c>
      <c r="P478" s="67">
        <f>VLOOKUP($A478,wind_!$A$2:$B$16,2,0)*VLOOKUP($D478,wind_!$E$2:$AC$13,MID(P$1,2,LEN(P$1)-1)+2,0)</f>
        <v>0.29353971644780447</v>
      </c>
      <c r="Q478" s="67">
        <f>VLOOKUP($A478,wind_!$A$2:$B$16,2,0)*VLOOKUP($D478,wind_!$E$2:$AC$13,MID(Q$1,2,LEN(Q$1)-1)+2,0)</f>
        <v>0.30999439967436127</v>
      </c>
      <c r="R478" s="67">
        <f>VLOOKUP($A478,wind_!$A$2:$B$16,2,0)*VLOOKUP($D478,wind_!$E$2:$AC$13,MID(R$1,2,LEN(R$1)-1)+2,0)</f>
        <v>0.330847886832497</v>
      </c>
      <c r="S478" s="67">
        <f>VLOOKUP($A478,wind_!$A$2:$B$16,2,0)*VLOOKUP($D478,wind_!$E$2:$AC$13,MID(S$1,2,LEN(S$1)-1)+2,0)</f>
        <v>0.36060689969222276</v>
      </c>
      <c r="T478" s="67">
        <f>VLOOKUP($A478,wind_!$A$2:$B$16,2,0)*VLOOKUP($D478,wind_!$E$2:$AC$13,MID(T$1,2,LEN(T$1)-1)+2,0)</f>
        <v>0.39028976804404686</v>
      </c>
      <c r="U478" s="67">
        <f>VLOOKUP($A478,wind_!$A$2:$B$16,2,0)*VLOOKUP($D478,wind_!$E$2:$AC$13,MID(U$1,2,LEN(U$1)-1)+2,0)</f>
        <v>0.41401972640258089</v>
      </c>
      <c r="V478" s="67">
        <f>VLOOKUP($A478,wind_!$A$2:$B$16,2,0)*VLOOKUP($D478,wind_!$E$2:$AC$13,MID(V$1,2,LEN(V$1)-1)+2,0)</f>
        <v>0.43042922089238389</v>
      </c>
      <c r="W478" s="67">
        <f>VLOOKUP($A478,wind_!$A$2:$B$16,2,0)*VLOOKUP($D478,wind_!$E$2:$AC$13,MID(W$1,2,LEN(W$1)-1)+2,0)</f>
        <v>0.43339350540277327</v>
      </c>
      <c r="X478" s="67">
        <f>VLOOKUP($A478,wind_!$A$2:$B$16,2,0)*VLOOKUP($D478,wind_!$E$2:$AC$13,MID(X$1,2,LEN(X$1)-1)+2,0)</f>
        <v>0.42030337632770315</v>
      </c>
      <c r="Y478" s="67">
        <f>VLOOKUP($A478,wind_!$A$2:$B$16,2,0)*VLOOKUP($D478,wind_!$E$2:$AC$13,MID(Y$1,2,LEN(Y$1)-1)+2,0)</f>
        <v>0.42065303161069301</v>
      </c>
      <c r="Z478" s="67">
        <f>VLOOKUP($A478,wind_!$A$2:$B$16,2,0)*VLOOKUP($D478,wind_!$E$2:$AC$13,MID(Z$1,2,LEN(Z$1)-1)+2,0)</f>
        <v>0.41347355957357651</v>
      </c>
      <c r="AA478" s="67">
        <f>VLOOKUP($A478,wind_!$A$2:$B$16,2,0)*VLOOKUP($D478,wind_!$E$2:$AC$13,MID(AA$1,2,LEN(AA$1)-1)+2,0)</f>
        <v>0.3928342358117497</v>
      </c>
      <c r="AB478" s="67">
        <f>VLOOKUP($A478,wind_!$A$2:$B$16,2,0)*VLOOKUP($D478,wind_!$E$2:$AC$13,MID(AB$1,2,LEN(AB$1)-1)+2,0)</f>
        <v>0.36733515327402372</v>
      </c>
      <c r="AC478" s="5">
        <f t="shared" si="103"/>
        <v>0.34976129473815537</v>
      </c>
      <c r="AD478" s="98"/>
    </row>
    <row r="479" spans="1:30">
      <c r="A479" s="5" t="s">
        <v>7</v>
      </c>
      <c r="B479" s="5" t="s">
        <v>19</v>
      </c>
      <c r="C479" s="5" t="str">
        <f t="shared" si="100"/>
        <v>g12</v>
      </c>
      <c r="D479" s="69">
        <f>VLOOKUP(C479,days!A$2:F$13,5,0)</f>
        <v>6</v>
      </c>
      <c r="E479" s="68">
        <f>VLOOKUP($A479,solar_!$A$2:$B$16,2,0)*VLOOKUP($D479,solar_!$E$2:$AC$13,MID(E$1,2,LEN(E$1)-1)+2,0)</f>
        <v>0</v>
      </c>
      <c r="F479" s="68">
        <f>VLOOKUP($A479,solar_!$A$2:$B$16,2,0)*VLOOKUP($D479,solar_!$E$2:$AC$13,MID(F$1,2,LEN(F$1)-1)+2,0)</f>
        <v>0</v>
      </c>
      <c r="G479" s="68">
        <f>VLOOKUP($A479,solar_!$A$2:$B$16,2,0)*VLOOKUP($D479,solar_!$E$2:$AC$13,MID(G$1,2,LEN(G$1)-1)+2,0)</f>
        <v>0</v>
      </c>
      <c r="H479" s="68">
        <f>VLOOKUP($A479,solar_!$A$2:$B$16,2,0)*VLOOKUP($D479,solar_!$E$2:$AC$13,MID(H$1,2,LEN(H$1)-1)+2,0)</f>
        <v>0</v>
      </c>
      <c r="I479" s="68">
        <f>VLOOKUP($A479,solar_!$A$2:$B$16,2,0)*VLOOKUP($D479,solar_!$E$2:$AC$13,MID(I$1,2,LEN(I$1)-1)+2,0)</f>
        <v>0</v>
      </c>
      <c r="J479" s="68">
        <f>VLOOKUP($A479,solar_!$A$2:$B$16,2,0)*VLOOKUP($D479,solar_!$E$2:$AC$13,MID(J$1,2,LEN(J$1)-1)+2,0)</f>
        <v>1.5908716606609263E-2</v>
      </c>
      <c r="K479" s="68">
        <f>VLOOKUP($A479,solar_!$A$2:$B$16,2,0)*VLOOKUP($D479,solar_!$E$2:$AC$13,MID(K$1,2,LEN(K$1)-1)+2,0)</f>
        <v>0.16635261931990869</v>
      </c>
      <c r="L479" s="68">
        <f>VLOOKUP($A479,solar_!$A$2:$B$16,2,0)*VLOOKUP($D479,solar_!$E$2:$AC$13,MID(L$1,2,LEN(L$1)-1)+2,0)</f>
        <v>0.4676138274834491</v>
      </c>
      <c r="M479" s="68">
        <f>VLOOKUP($A479,solar_!$A$2:$B$16,2,0)*VLOOKUP($D479,solar_!$E$2:$AC$13,MID(M$1,2,LEN(M$1)-1)+2,0)</f>
        <v>0.64299371297078811</v>
      </c>
      <c r="N479" s="68">
        <f>VLOOKUP($A479,solar_!$A$2:$B$16,2,0)*VLOOKUP($D479,solar_!$E$2:$AC$13,MID(N$1,2,LEN(N$1)-1)+2,0)</f>
        <v>0.73504258766425512</v>
      </c>
      <c r="O479" s="68">
        <f>VLOOKUP($A479,solar_!$A$2:$B$16,2,0)*VLOOKUP($D479,solar_!$E$2:$AC$13,MID(O$1,2,LEN(O$1)-1)+2,0)</f>
        <v>0.79182740388166872</v>
      </c>
      <c r="P479" s="68">
        <f>VLOOKUP($A479,solar_!$A$2:$B$16,2,0)*VLOOKUP($D479,solar_!$E$2:$AC$13,MID(P$1,2,LEN(P$1)-1)+2,0)</f>
        <v>0.79482082582264502</v>
      </c>
      <c r="Q479" s="68">
        <f>VLOOKUP($A479,solar_!$A$2:$B$16,2,0)*VLOOKUP($D479,solar_!$E$2:$AC$13,MID(Q$1,2,LEN(Q$1)-1)+2,0)</f>
        <v>0.79817585041407202</v>
      </c>
      <c r="R479" s="68">
        <f>VLOOKUP($A479,solar_!$A$2:$B$16,2,0)*VLOOKUP($D479,solar_!$E$2:$AC$13,MID(R$1,2,LEN(R$1)-1)+2,0)</f>
        <v>0.77971831512530831</v>
      </c>
      <c r="S479" s="68">
        <f>VLOOKUP($A479,solar_!$A$2:$B$16,2,0)*VLOOKUP($D479,solar_!$E$2:$AC$13,MID(S$1,2,LEN(S$1)-1)+2,0)</f>
        <v>0.73901781680161427</v>
      </c>
      <c r="T479" s="68">
        <f>VLOOKUP($A479,solar_!$A$2:$B$16,2,0)*VLOOKUP($D479,solar_!$E$2:$AC$13,MID(T$1,2,LEN(T$1)-1)+2,0)</f>
        <v>0.70778078784260279</v>
      </c>
      <c r="U479" s="68">
        <f>VLOOKUP($A479,solar_!$A$2:$B$16,2,0)*VLOOKUP($D479,solar_!$E$2:$AC$13,MID(U$1,2,LEN(U$1)-1)+2,0)</f>
        <v>0.63780807496145764</v>
      </c>
      <c r="V479" s="68">
        <f>VLOOKUP($A479,solar_!$A$2:$B$16,2,0)*VLOOKUP($D479,solar_!$E$2:$AC$13,MID(V$1,2,LEN(V$1)-1)+2,0)</f>
        <v>0.52153562271568943</v>
      </c>
      <c r="W479" s="68">
        <f>VLOOKUP($A479,solar_!$A$2:$B$16,2,0)*VLOOKUP($D479,solar_!$E$2:$AC$13,MID(W$1,2,LEN(W$1)-1)+2,0)</f>
        <v>0.26581574835786376</v>
      </c>
      <c r="X479" s="68">
        <f>VLOOKUP($A479,solar_!$A$2:$B$16,2,0)*VLOOKUP($D479,solar_!$E$2:$AC$13,MID(X$1,2,LEN(X$1)-1)+2,0)</f>
        <v>4.7991151762220657E-2</v>
      </c>
      <c r="Y479" s="68">
        <f>VLOOKUP($A479,solar_!$A$2:$B$16,2,0)*VLOOKUP($D479,solar_!$E$2:$AC$13,MID(Y$1,2,LEN(Y$1)-1)+2,0)</f>
        <v>2.6794778620734934E-2</v>
      </c>
      <c r="Z479" s="68">
        <f>VLOOKUP($A479,solar_!$A$2:$B$16,2,0)*VLOOKUP($D479,solar_!$E$2:$AC$13,MID(Z$1,2,LEN(Z$1)-1)+2,0)</f>
        <v>0</v>
      </c>
      <c r="AA479" s="68">
        <f>VLOOKUP($A479,solar_!$A$2:$B$16,2,0)*VLOOKUP($D479,solar_!$E$2:$AC$13,MID(AA$1,2,LEN(AA$1)-1)+2,0)</f>
        <v>0</v>
      </c>
      <c r="AB479" s="68">
        <f>VLOOKUP($A479,solar_!$A$2:$B$16,2,0)*VLOOKUP($D479,solar_!$E$2:$AC$13,MID(AB$1,2,LEN(AB$1)-1)+2,0)</f>
        <v>0</v>
      </c>
      <c r="AC479" s="5">
        <f t="shared" si="103"/>
        <v>0.33913324334795364</v>
      </c>
      <c r="AD479" s="98"/>
    </row>
    <row r="480" spans="1:30">
      <c r="A480" s="5" t="s">
        <v>7</v>
      </c>
      <c r="B480" s="5" t="s">
        <v>20</v>
      </c>
      <c r="C480" s="5" t="str">
        <f t="shared" si="100"/>
        <v>g12</v>
      </c>
      <c r="D480" s="69">
        <f>VLOOKUP(C480,days!A$2:F$13,5,0)</f>
        <v>6</v>
      </c>
      <c r="E480" s="9">
        <v>0</v>
      </c>
      <c r="F480" s="9">
        <v>0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  <c r="V480" s="9">
        <v>0</v>
      </c>
      <c r="W480" s="9">
        <v>0</v>
      </c>
      <c r="X480" s="9">
        <v>0</v>
      </c>
      <c r="Y480" s="9">
        <v>0</v>
      </c>
      <c r="Z480" s="9">
        <v>0</v>
      </c>
      <c r="AA480" s="9">
        <v>0</v>
      </c>
      <c r="AB480" s="9">
        <v>0</v>
      </c>
      <c r="AC480" s="5">
        <f t="shared" si="103"/>
        <v>0</v>
      </c>
      <c r="AD480" s="98"/>
    </row>
    <row r="481" spans="1:30">
      <c r="A481" s="5" t="s">
        <v>7</v>
      </c>
      <c r="B481" s="5" t="s">
        <v>21</v>
      </c>
      <c r="C481" s="5" t="str">
        <f t="shared" si="100"/>
        <v>g12</v>
      </c>
      <c r="D481" s="69">
        <f>VLOOKUP(C481,days!A$2:F$13,5,0)</f>
        <v>6</v>
      </c>
      <c r="E481" s="9">
        <v>0</v>
      </c>
      <c r="F481" s="9">
        <v>0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0</v>
      </c>
      <c r="Y481" s="9">
        <v>0</v>
      </c>
      <c r="Z481" s="9">
        <v>0</v>
      </c>
      <c r="AA481" s="9">
        <v>0</v>
      </c>
      <c r="AB481" s="9">
        <v>0</v>
      </c>
      <c r="AC481" s="5">
        <f t="shared" si="103"/>
        <v>0</v>
      </c>
      <c r="AD481" s="98"/>
    </row>
    <row r="482" spans="1:30">
      <c r="A482" s="5" t="s">
        <v>66</v>
      </c>
      <c r="B482" s="5" t="s">
        <v>12</v>
      </c>
      <c r="C482" s="5" t="str">
        <f t="shared" si="100"/>
        <v>g1</v>
      </c>
      <c r="D482" s="69">
        <f>VLOOKUP(C482,days!A$2:F$13,5,0)</f>
        <v>1</v>
      </c>
      <c r="E482" s="53">
        <v>0.8</v>
      </c>
      <c r="F482" s="53">
        <v>0.8</v>
      </c>
      <c r="G482" s="53">
        <v>0.8</v>
      </c>
      <c r="H482" s="53">
        <v>0.8</v>
      </c>
      <c r="I482" s="53">
        <v>0.8</v>
      </c>
      <c r="J482" s="53">
        <v>0.8</v>
      </c>
      <c r="K482" s="53">
        <v>0.8</v>
      </c>
      <c r="L482" s="53">
        <v>0.8</v>
      </c>
      <c r="M482" s="53">
        <v>0.8</v>
      </c>
      <c r="N482" s="53">
        <v>0.8</v>
      </c>
      <c r="O482" s="53">
        <v>0.8</v>
      </c>
      <c r="P482" s="53">
        <v>0.8</v>
      </c>
      <c r="Q482" s="53">
        <v>0.8</v>
      </c>
      <c r="R482" s="53">
        <v>0.8</v>
      </c>
      <c r="S482" s="53">
        <v>0.8</v>
      </c>
      <c r="T482" s="53">
        <v>0.8</v>
      </c>
      <c r="U482" s="53">
        <v>0.8</v>
      </c>
      <c r="V482" s="53">
        <v>0.8</v>
      </c>
      <c r="W482" s="53">
        <v>0.8</v>
      </c>
      <c r="X482" s="53">
        <v>0.8</v>
      </c>
      <c r="Y482" s="53">
        <v>0.8</v>
      </c>
      <c r="Z482" s="53">
        <v>0.8</v>
      </c>
      <c r="AA482" s="53">
        <v>0.8</v>
      </c>
      <c r="AB482" s="53">
        <v>0.8</v>
      </c>
      <c r="AC482" s="5">
        <f t="shared" si="103"/>
        <v>0.80000000000000027</v>
      </c>
      <c r="AD482" s="98"/>
    </row>
    <row r="483" spans="1:30">
      <c r="A483" s="5" t="s">
        <v>66</v>
      </c>
      <c r="B483" s="5" t="s">
        <v>13</v>
      </c>
      <c r="C483" s="5" t="str">
        <f t="shared" si="100"/>
        <v>g1</v>
      </c>
      <c r="D483" s="69">
        <f>VLOOKUP(C483,days!A$2:F$13,5,0)</f>
        <v>1</v>
      </c>
      <c r="E483" s="53">
        <v>0.85</v>
      </c>
      <c r="F483" s="53">
        <v>0.85</v>
      </c>
      <c r="G483" s="53">
        <v>0.85</v>
      </c>
      <c r="H483" s="53">
        <v>0.85</v>
      </c>
      <c r="I483" s="53">
        <v>0.85</v>
      </c>
      <c r="J483" s="53">
        <v>0.85</v>
      </c>
      <c r="K483" s="53">
        <v>0.85</v>
      </c>
      <c r="L483" s="53">
        <v>0.85</v>
      </c>
      <c r="M483" s="53">
        <v>0.85</v>
      </c>
      <c r="N483" s="53">
        <v>0.85</v>
      </c>
      <c r="O483" s="53">
        <v>0.85</v>
      </c>
      <c r="P483" s="53">
        <v>0.85</v>
      </c>
      <c r="Q483" s="53">
        <v>0.85</v>
      </c>
      <c r="R483" s="53">
        <v>0.85</v>
      </c>
      <c r="S483" s="53">
        <v>0.85</v>
      </c>
      <c r="T483" s="53">
        <v>0.85</v>
      </c>
      <c r="U483" s="53">
        <v>0.85</v>
      </c>
      <c r="V483" s="53">
        <v>0.85</v>
      </c>
      <c r="W483" s="53">
        <v>0.85</v>
      </c>
      <c r="X483" s="53">
        <v>0.85</v>
      </c>
      <c r="Y483" s="53">
        <v>0.85</v>
      </c>
      <c r="Z483" s="53">
        <v>0.85</v>
      </c>
      <c r="AA483" s="53">
        <v>0.85</v>
      </c>
      <c r="AB483" s="53">
        <v>0.85</v>
      </c>
      <c r="AC483" s="5">
        <f t="shared" si="103"/>
        <v>0.85000000000000009</v>
      </c>
      <c r="AD483" s="98"/>
    </row>
    <row r="484" spans="1:30">
      <c r="A484" s="5" t="s">
        <v>66</v>
      </c>
      <c r="B484" s="5" t="s">
        <v>14</v>
      </c>
      <c r="C484" s="5" t="str">
        <f t="shared" si="100"/>
        <v>g1</v>
      </c>
      <c r="D484" s="69">
        <f>VLOOKUP(C484,days!A$2:F$13,5,0)</f>
        <v>1</v>
      </c>
      <c r="E484" s="53">
        <v>0.83</v>
      </c>
      <c r="F484" s="53">
        <v>0.83</v>
      </c>
      <c r="G484" s="53">
        <v>0.83</v>
      </c>
      <c r="H484" s="53">
        <v>0.83</v>
      </c>
      <c r="I484" s="53">
        <v>0.83</v>
      </c>
      <c r="J484" s="53">
        <v>0.83</v>
      </c>
      <c r="K484" s="53">
        <v>0.83</v>
      </c>
      <c r="L484" s="53">
        <v>0.83</v>
      </c>
      <c r="M484" s="53">
        <v>0.83</v>
      </c>
      <c r="N484" s="53">
        <v>0.83</v>
      </c>
      <c r="O484" s="53">
        <v>0.83</v>
      </c>
      <c r="P484" s="53">
        <v>0.83</v>
      </c>
      <c r="Q484" s="53">
        <v>0.83</v>
      </c>
      <c r="R484" s="53">
        <v>0.83</v>
      </c>
      <c r="S484" s="53">
        <v>0.83</v>
      </c>
      <c r="T484" s="53">
        <v>0.83</v>
      </c>
      <c r="U484" s="53">
        <v>0.83</v>
      </c>
      <c r="V484" s="53">
        <v>0.83</v>
      </c>
      <c r="W484" s="53">
        <v>0.83</v>
      </c>
      <c r="X484" s="53">
        <v>0.83</v>
      </c>
      <c r="Y484" s="53">
        <v>0.83</v>
      </c>
      <c r="Z484" s="53">
        <v>0.83</v>
      </c>
      <c r="AA484" s="53">
        <v>0.83</v>
      </c>
      <c r="AB484" s="53">
        <v>0.83</v>
      </c>
      <c r="AC484" s="5">
        <f t="shared" si="103"/>
        <v>0.82999999999999963</v>
      </c>
      <c r="AD484" s="98"/>
    </row>
    <row r="485" spans="1:30">
      <c r="A485" s="5" t="s">
        <v>66</v>
      </c>
      <c r="B485" s="5" t="s">
        <v>15</v>
      </c>
      <c r="C485" s="5" t="str">
        <f t="shared" si="100"/>
        <v>g1</v>
      </c>
      <c r="D485" s="69">
        <f>VLOOKUP(C485,days!A$2:F$13,5,0)</f>
        <v>1</v>
      </c>
      <c r="E485" s="53">
        <v>0.9</v>
      </c>
      <c r="F485" s="53">
        <v>0.9</v>
      </c>
      <c r="G485" s="53">
        <v>0.9</v>
      </c>
      <c r="H485" s="53">
        <v>0.9</v>
      </c>
      <c r="I485" s="53">
        <v>0.9</v>
      </c>
      <c r="J485" s="53">
        <v>0.9</v>
      </c>
      <c r="K485" s="53">
        <v>0.9</v>
      </c>
      <c r="L485" s="53">
        <v>0.9</v>
      </c>
      <c r="M485" s="53">
        <v>0.9</v>
      </c>
      <c r="N485" s="53">
        <v>0.9</v>
      </c>
      <c r="O485" s="53">
        <v>0.9</v>
      </c>
      <c r="P485" s="53">
        <v>0.9</v>
      </c>
      <c r="Q485" s="53">
        <v>0.9</v>
      </c>
      <c r="R485" s="53">
        <v>0.9</v>
      </c>
      <c r="S485" s="53">
        <v>0.9</v>
      </c>
      <c r="T485" s="53">
        <v>0.9</v>
      </c>
      <c r="U485" s="53">
        <v>0.9</v>
      </c>
      <c r="V485" s="53">
        <v>0.9</v>
      </c>
      <c r="W485" s="53">
        <v>0.9</v>
      </c>
      <c r="X485" s="53">
        <v>0.9</v>
      </c>
      <c r="Y485" s="53">
        <v>0.9</v>
      </c>
      <c r="Z485" s="53">
        <v>0.9</v>
      </c>
      <c r="AA485" s="53">
        <v>0.9</v>
      </c>
      <c r="AB485" s="53">
        <v>0.9</v>
      </c>
      <c r="AC485" s="5">
        <f t="shared" si="103"/>
        <v>0.8999999999999998</v>
      </c>
      <c r="AD485" s="98"/>
    </row>
    <row r="486" spans="1:30">
      <c r="A486" s="5" t="s">
        <v>66</v>
      </c>
      <c r="B486" s="5" t="s">
        <v>16</v>
      </c>
      <c r="C486" s="5" t="str">
        <f t="shared" si="100"/>
        <v>g1</v>
      </c>
      <c r="D486" s="69">
        <f>VLOOKUP(C486,days!A$2:F$13,5,0)</f>
        <v>1</v>
      </c>
      <c r="E486" s="43">
        <f>VLOOKUP($A486,hydro_!$A$2:$B$16,2,0)*VLOOKUP($D486,hydro_!F$2:H$13,2,0)</f>
        <v>0.3</v>
      </c>
      <c r="F486" s="43">
        <f t="shared" ref="F486:AB486" si="110">E486</f>
        <v>0.3</v>
      </c>
      <c r="G486" s="43">
        <f t="shared" si="110"/>
        <v>0.3</v>
      </c>
      <c r="H486" s="43">
        <f t="shared" si="110"/>
        <v>0.3</v>
      </c>
      <c r="I486" s="43">
        <f t="shared" si="110"/>
        <v>0.3</v>
      </c>
      <c r="J486" s="43">
        <f t="shared" si="110"/>
        <v>0.3</v>
      </c>
      <c r="K486" s="43">
        <f t="shared" si="110"/>
        <v>0.3</v>
      </c>
      <c r="L486" s="43">
        <f t="shared" si="110"/>
        <v>0.3</v>
      </c>
      <c r="M486" s="43">
        <f t="shared" si="110"/>
        <v>0.3</v>
      </c>
      <c r="N486" s="43">
        <f t="shared" si="110"/>
        <v>0.3</v>
      </c>
      <c r="O486" s="43">
        <f t="shared" si="110"/>
        <v>0.3</v>
      </c>
      <c r="P486" s="43">
        <f t="shared" si="110"/>
        <v>0.3</v>
      </c>
      <c r="Q486" s="43">
        <f t="shared" si="110"/>
        <v>0.3</v>
      </c>
      <c r="R486" s="43">
        <f t="shared" si="110"/>
        <v>0.3</v>
      </c>
      <c r="S486" s="43">
        <f t="shared" si="110"/>
        <v>0.3</v>
      </c>
      <c r="T486" s="43">
        <f t="shared" si="110"/>
        <v>0.3</v>
      </c>
      <c r="U486" s="43">
        <f t="shared" si="110"/>
        <v>0.3</v>
      </c>
      <c r="V486" s="43">
        <f t="shared" si="110"/>
        <v>0.3</v>
      </c>
      <c r="W486" s="43">
        <f t="shared" si="110"/>
        <v>0.3</v>
      </c>
      <c r="X486" s="43">
        <f t="shared" si="110"/>
        <v>0.3</v>
      </c>
      <c r="Y486" s="43">
        <f t="shared" si="110"/>
        <v>0.3</v>
      </c>
      <c r="Z486" s="43">
        <f t="shared" si="110"/>
        <v>0.3</v>
      </c>
      <c r="AA486" s="43">
        <f t="shared" si="110"/>
        <v>0.3</v>
      </c>
      <c r="AB486" s="43">
        <f t="shared" si="110"/>
        <v>0.3</v>
      </c>
      <c r="AC486" s="5">
        <f t="shared" si="103"/>
        <v>0.29999999999999988</v>
      </c>
      <c r="AD486" s="98"/>
    </row>
    <row r="487" spans="1:30">
      <c r="A487" s="5" t="s">
        <v>66</v>
      </c>
      <c r="B487" s="5" t="s">
        <v>17</v>
      </c>
      <c r="C487" s="5" t="str">
        <f t="shared" si="100"/>
        <v>g1</v>
      </c>
      <c r="D487" s="69">
        <f>VLOOKUP(C487,days!A$2:F$13,5,0)</f>
        <v>1</v>
      </c>
      <c r="E487" s="43">
        <f>VLOOKUP($A486,hydro_!$A$2:$C$16,3,0)*VLOOKUP($D486,hydro_!F$2:H$13,3,0)</f>
        <v>0.3</v>
      </c>
      <c r="F487" s="43">
        <f t="shared" ref="F487:AB487" si="111">E487</f>
        <v>0.3</v>
      </c>
      <c r="G487" s="43">
        <f t="shared" si="111"/>
        <v>0.3</v>
      </c>
      <c r="H487" s="43">
        <f t="shared" si="111"/>
        <v>0.3</v>
      </c>
      <c r="I487" s="43">
        <f t="shared" si="111"/>
        <v>0.3</v>
      </c>
      <c r="J487" s="43">
        <f t="shared" si="111"/>
        <v>0.3</v>
      </c>
      <c r="K487" s="43">
        <f t="shared" si="111"/>
        <v>0.3</v>
      </c>
      <c r="L487" s="43">
        <f t="shared" si="111"/>
        <v>0.3</v>
      </c>
      <c r="M487" s="43">
        <f t="shared" si="111"/>
        <v>0.3</v>
      </c>
      <c r="N487" s="43">
        <f t="shared" si="111"/>
        <v>0.3</v>
      </c>
      <c r="O487" s="43">
        <f t="shared" si="111"/>
        <v>0.3</v>
      </c>
      <c r="P487" s="43">
        <f t="shared" si="111"/>
        <v>0.3</v>
      </c>
      <c r="Q487" s="43">
        <f t="shared" si="111"/>
        <v>0.3</v>
      </c>
      <c r="R487" s="43">
        <f t="shared" si="111"/>
        <v>0.3</v>
      </c>
      <c r="S487" s="43">
        <f t="shared" si="111"/>
        <v>0.3</v>
      </c>
      <c r="T487" s="43">
        <f t="shared" si="111"/>
        <v>0.3</v>
      </c>
      <c r="U487" s="43">
        <f t="shared" si="111"/>
        <v>0.3</v>
      </c>
      <c r="V487" s="43">
        <f t="shared" si="111"/>
        <v>0.3</v>
      </c>
      <c r="W487" s="43">
        <f t="shared" si="111"/>
        <v>0.3</v>
      </c>
      <c r="X487" s="43">
        <f t="shared" si="111"/>
        <v>0.3</v>
      </c>
      <c r="Y487" s="43">
        <f t="shared" si="111"/>
        <v>0.3</v>
      </c>
      <c r="Z487" s="43">
        <f t="shared" si="111"/>
        <v>0.3</v>
      </c>
      <c r="AA487" s="43">
        <f t="shared" si="111"/>
        <v>0.3</v>
      </c>
      <c r="AB487" s="43">
        <f t="shared" si="111"/>
        <v>0.3</v>
      </c>
      <c r="AC487" s="5">
        <f t="shared" si="103"/>
        <v>0.29999999999999988</v>
      </c>
      <c r="AD487" s="98"/>
    </row>
    <row r="488" spans="1:30">
      <c r="A488" s="5" t="s">
        <v>66</v>
      </c>
      <c r="B488" s="5" t="s">
        <v>18</v>
      </c>
      <c r="C488" s="5" t="str">
        <f t="shared" si="100"/>
        <v>g1</v>
      </c>
      <c r="D488" s="69">
        <f>VLOOKUP(C488,days!A$2:F$13,5,0)</f>
        <v>1</v>
      </c>
      <c r="E488" s="67">
        <f>VLOOKUP($A488,wind_!$A$2:$B$16,2,0)*VLOOKUP($D488,wind_!$E$2:$AC$13,MID(E$1,2,LEN(E$1)-1)+2,0)</f>
        <v>0.35837592540740409</v>
      </c>
      <c r="F488" s="67">
        <f>VLOOKUP($A488,wind_!$A$2:$B$16,2,0)*VLOOKUP($D488,wind_!$E$2:$AC$13,MID(F$1,2,LEN(F$1)-1)+2,0)</f>
        <v>0.35235477285412431</v>
      </c>
      <c r="G488" s="67">
        <f>VLOOKUP($A488,wind_!$A$2:$B$16,2,0)*VLOOKUP($D488,wind_!$E$2:$AC$13,MID(G$1,2,LEN(G$1)-1)+2,0)</f>
        <v>0.34294849878771339</v>
      </c>
      <c r="H488" s="67">
        <f>VLOOKUP($A488,wind_!$A$2:$B$16,2,0)*VLOOKUP($D488,wind_!$E$2:$AC$13,MID(H$1,2,LEN(H$1)-1)+2,0)</f>
        <v>0.33688541760017437</v>
      </c>
      <c r="I488" s="67">
        <f>VLOOKUP($A488,wind_!$A$2:$B$16,2,0)*VLOOKUP($D488,wind_!$E$2:$AC$13,MID(I$1,2,LEN(I$1)-1)+2,0)</f>
        <v>0.32929125714740448</v>
      </c>
      <c r="J488" s="67">
        <f>VLOOKUP($A488,wind_!$A$2:$B$16,2,0)*VLOOKUP($D488,wind_!$E$2:$AC$13,MID(J$1,2,LEN(J$1)-1)+2,0)</f>
        <v>0.32739853961105075</v>
      </c>
      <c r="K488" s="67">
        <f>VLOOKUP($A488,wind_!$A$2:$B$16,2,0)*VLOOKUP($D488,wind_!$E$2:$AC$13,MID(K$1,2,LEN(K$1)-1)+2,0)</f>
        <v>0.32806863763167232</v>
      </c>
      <c r="L488" s="67">
        <f>VLOOKUP($A488,wind_!$A$2:$B$16,2,0)*VLOOKUP($D488,wind_!$E$2:$AC$13,MID(L$1,2,LEN(L$1)-1)+2,0)</f>
        <v>0.33061710198098265</v>
      </c>
      <c r="M488" s="67">
        <f>VLOOKUP($A488,wind_!$A$2:$B$16,2,0)*VLOOKUP($D488,wind_!$E$2:$AC$13,MID(M$1,2,LEN(M$1)-1)+2,0)</f>
        <v>0.3343203824708269</v>
      </c>
      <c r="N488" s="67">
        <f>VLOOKUP($A488,wind_!$A$2:$B$16,2,0)*VLOOKUP($D488,wind_!$E$2:$AC$13,MID(N$1,2,LEN(N$1)-1)+2,0)</f>
        <v>0.33456003547679553</v>
      </c>
      <c r="O488" s="67">
        <f>VLOOKUP($A488,wind_!$A$2:$B$16,2,0)*VLOOKUP($D488,wind_!$E$2:$AC$13,MID(O$1,2,LEN(O$1)-1)+2,0)</f>
        <v>0.32872401958341702</v>
      </c>
      <c r="P488" s="67">
        <f>VLOOKUP($A488,wind_!$A$2:$B$16,2,0)*VLOOKUP($D488,wind_!$E$2:$AC$13,MID(P$1,2,LEN(P$1)-1)+2,0)</f>
        <v>0.32161117187924926</v>
      </c>
      <c r="Q488" s="67">
        <f>VLOOKUP($A488,wind_!$A$2:$B$16,2,0)*VLOOKUP($D488,wind_!$E$2:$AC$13,MID(Q$1,2,LEN(Q$1)-1)+2,0)</f>
        <v>0.31661433677307332</v>
      </c>
      <c r="R488" s="67">
        <f>VLOOKUP($A488,wind_!$A$2:$B$16,2,0)*VLOOKUP($D488,wind_!$E$2:$AC$13,MID(R$1,2,LEN(R$1)-1)+2,0)</f>
        <v>0.31640806856798698</v>
      </c>
      <c r="S488" s="67">
        <f>VLOOKUP($A488,wind_!$A$2:$B$16,2,0)*VLOOKUP($D488,wind_!$E$2:$AC$13,MID(S$1,2,LEN(S$1)-1)+2,0)</f>
        <v>0.31581848325477507</v>
      </c>
      <c r="T488" s="67">
        <f>VLOOKUP($A488,wind_!$A$2:$B$16,2,0)*VLOOKUP($D488,wind_!$E$2:$AC$13,MID(T$1,2,LEN(T$1)-1)+2,0)</f>
        <v>0.3152472626225587</v>
      </c>
      <c r="U488" s="67">
        <f>VLOOKUP($A488,wind_!$A$2:$B$16,2,0)*VLOOKUP($D488,wind_!$E$2:$AC$13,MID(U$1,2,LEN(U$1)-1)+2,0)</f>
        <v>0.31992526983979946</v>
      </c>
      <c r="V488" s="67">
        <f>VLOOKUP($A488,wind_!$A$2:$B$16,2,0)*VLOOKUP($D488,wind_!$E$2:$AC$13,MID(V$1,2,LEN(V$1)-1)+2,0)</f>
        <v>0.33039915821711785</v>
      </c>
      <c r="W488" s="67">
        <f>VLOOKUP($A488,wind_!$A$2:$B$16,2,0)*VLOOKUP($D488,wind_!$E$2:$AC$13,MID(W$1,2,LEN(W$1)-1)+2,0)</f>
        <v>0.34720892234801803</v>
      </c>
      <c r="X488" s="67">
        <f>VLOOKUP($A488,wind_!$A$2:$B$16,2,0)*VLOOKUP($D488,wind_!$E$2:$AC$13,MID(X$1,2,LEN(X$1)-1)+2,0)</f>
        <v>0.35748280597105303</v>
      </c>
      <c r="Y488" s="67">
        <f>VLOOKUP($A488,wind_!$A$2:$B$16,2,0)*VLOOKUP($D488,wind_!$E$2:$AC$13,MID(Y$1,2,LEN(Y$1)-1)+2,0)</f>
        <v>0.36395589994538291</v>
      </c>
      <c r="Z488" s="67">
        <f>VLOOKUP($A488,wind_!$A$2:$B$16,2,0)*VLOOKUP($D488,wind_!$E$2:$AC$13,MID(Z$1,2,LEN(Z$1)-1)+2,0)</f>
        <v>0.36660397140552198</v>
      </c>
      <c r="AA488" s="67">
        <f>VLOOKUP($A488,wind_!$A$2:$B$16,2,0)*VLOOKUP($D488,wind_!$E$2:$AC$13,MID(AA$1,2,LEN(AA$1)-1)+2,0)</f>
        <v>0.36896888016018214</v>
      </c>
      <c r="AB488" s="67">
        <f>VLOOKUP($A488,wind_!$A$2:$B$16,2,0)*VLOOKUP($D488,wind_!$E$2:$AC$13,MID(AB$1,2,LEN(AB$1)-1)+2,0)</f>
        <v>0.36525742069817257</v>
      </c>
      <c r="AC488" s="5">
        <f t="shared" si="103"/>
        <v>0.33787692667643565</v>
      </c>
      <c r="AD488" s="98"/>
    </row>
    <row r="489" spans="1:30">
      <c r="A489" s="5" t="s">
        <v>66</v>
      </c>
      <c r="B489" s="5" t="s">
        <v>19</v>
      </c>
      <c r="C489" s="5" t="str">
        <f t="shared" si="100"/>
        <v>g1</v>
      </c>
      <c r="D489" s="69">
        <f>VLOOKUP(C489,days!A$2:F$13,5,0)</f>
        <v>1</v>
      </c>
      <c r="E489" s="68">
        <f>VLOOKUP($A489,solar_!$A$2:$B$16,2,0)*VLOOKUP($D489,solar_!$E$2:$AC$13,MID(E$1,2,LEN(E$1)-1)+2,0)</f>
        <v>0</v>
      </c>
      <c r="F489" s="68">
        <f>VLOOKUP($A489,solar_!$A$2:$B$16,2,0)*VLOOKUP($D489,solar_!$E$2:$AC$13,MID(F$1,2,LEN(F$1)-1)+2,0)</f>
        <v>0</v>
      </c>
      <c r="G489" s="68">
        <f>VLOOKUP($A489,solar_!$A$2:$B$16,2,0)*VLOOKUP($D489,solar_!$E$2:$AC$13,MID(G$1,2,LEN(G$1)-1)+2,0)</f>
        <v>0</v>
      </c>
      <c r="H489" s="68">
        <f>VLOOKUP($A489,solar_!$A$2:$B$16,2,0)*VLOOKUP($D489,solar_!$E$2:$AC$13,MID(H$1,2,LEN(H$1)-1)+2,0)</f>
        <v>0</v>
      </c>
      <c r="I489" s="68">
        <f>VLOOKUP($A489,solar_!$A$2:$B$16,2,0)*VLOOKUP($D489,solar_!$E$2:$AC$13,MID(I$1,2,LEN(I$1)-1)+2,0)</f>
        <v>0</v>
      </c>
      <c r="J489" s="68">
        <f>VLOOKUP($A489,solar_!$A$2:$B$16,2,0)*VLOOKUP($D489,solar_!$E$2:$AC$13,MID(J$1,2,LEN(J$1)-1)+2,0)</f>
        <v>3.5294357409719731E-5</v>
      </c>
      <c r="K489" s="68">
        <f>VLOOKUP($A489,solar_!$A$2:$B$16,2,0)*VLOOKUP($D489,solar_!$E$2:$AC$13,MID(K$1,2,LEN(K$1)-1)+2,0)</f>
        <v>9.9435736642928207E-4</v>
      </c>
      <c r="L489" s="68">
        <f>VLOOKUP($A489,solar_!$A$2:$B$16,2,0)*VLOOKUP($D489,solar_!$E$2:$AC$13,MID(L$1,2,LEN(L$1)-1)+2,0)</f>
        <v>9.0143885518923807E-3</v>
      </c>
      <c r="M489" s="68">
        <f>VLOOKUP($A489,solar_!$A$2:$B$16,2,0)*VLOOKUP($D489,solar_!$E$2:$AC$13,MID(M$1,2,LEN(M$1)-1)+2,0)</f>
        <v>7.2343997564677312E-2</v>
      </c>
      <c r="N489" s="68">
        <f>VLOOKUP($A489,solar_!$A$2:$B$16,2,0)*VLOOKUP($D489,solar_!$E$2:$AC$13,MID(N$1,2,LEN(N$1)-1)+2,0)</f>
        <v>0.26445153439486513</v>
      </c>
      <c r="O489" s="68">
        <f>VLOOKUP($A489,solar_!$A$2:$B$16,2,0)*VLOOKUP($D489,solar_!$E$2:$AC$13,MID(O$1,2,LEN(O$1)-1)+2,0)</f>
        <v>0.38871877344548916</v>
      </c>
      <c r="P489" s="68">
        <f>VLOOKUP($A489,solar_!$A$2:$B$16,2,0)*VLOOKUP($D489,solar_!$E$2:$AC$13,MID(P$1,2,LEN(P$1)-1)+2,0)</f>
        <v>0.44299922372259704</v>
      </c>
      <c r="Q489" s="68">
        <f>VLOOKUP($A489,solar_!$A$2:$B$16,2,0)*VLOOKUP($D489,solar_!$E$2:$AC$13,MID(Q$1,2,LEN(Q$1)-1)+2,0)</f>
        <v>0.46631900939609017</v>
      </c>
      <c r="R489" s="68">
        <f>VLOOKUP($A489,solar_!$A$2:$B$16,2,0)*VLOOKUP($D489,solar_!$E$2:$AC$13,MID(R$1,2,LEN(R$1)-1)+2,0)</f>
        <v>0.47146289990174445</v>
      </c>
      <c r="S489" s="68">
        <f>VLOOKUP($A489,solar_!$A$2:$B$16,2,0)*VLOOKUP($D489,solar_!$E$2:$AC$13,MID(S$1,2,LEN(S$1)-1)+2,0)</f>
        <v>0.44927760067706946</v>
      </c>
      <c r="T489" s="68">
        <f>VLOOKUP($A489,solar_!$A$2:$B$16,2,0)*VLOOKUP($D489,solar_!$E$2:$AC$13,MID(T$1,2,LEN(T$1)-1)+2,0)</f>
        <v>0.38605072969476423</v>
      </c>
      <c r="U489" s="68">
        <f>VLOOKUP($A489,solar_!$A$2:$B$16,2,0)*VLOOKUP($D489,solar_!$E$2:$AC$13,MID(U$1,2,LEN(U$1)-1)+2,0)</f>
        <v>0.19876506604000238</v>
      </c>
      <c r="V489" s="68">
        <f>VLOOKUP($A489,solar_!$A$2:$B$16,2,0)*VLOOKUP($D489,solar_!$E$2:$AC$13,MID(V$1,2,LEN(V$1)-1)+2,0)</f>
        <v>3.1011858894312655E-2</v>
      </c>
      <c r="W489" s="68">
        <f>VLOOKUP($A489,solar_!$A$2:$B$16,2,0)*VLOOKUP($D489,solar_!$E$2:$AC$13,MID(W$1,2,LEN(W$1)-1)+2,0)</f>
        <v>1.4414774684662766E-4</v>
      </c>
      <c r="X489" s="68">
        <f>VLOOKUP($A489,solar_!$A$2:$B$16,2,0)*VLOOKUP($D489,solar_!$E$2:$AC$13,MID(X$1,2,LEN(X$1)-1)+2,0)</f>
        <v>2.9703172077486903E-6</v>
      </c>
      <c r="Y489" s="68">
        <f>VLOOKUP($A489,solar_!$A$2:$B$16,2,0)*VLOOKUP($D489,solar_!$E$2:$AC$13,MID(Y$1,2,LEN(Y$1)-1)+2,0)</f>
        <v>0</v>
      </c>
      <c r="Z489" s="68">
        <f>VLOOKUP($A489,solar_!$A$2:$B$16,2,0)*VLOOKUP($D489,solar_!$E$2:$AC$13,MID(Z$1,2,LEN(Z$1)-1)+2,0)</f>
        <v>0</v>
      </c>
      <c r="AA489" s="68">
        <f>VLOOKUP($A489,solar_!$A$2:$B$16,2,0)*VLOOKUP($D489,solar_!$E$2:$AC$13,MID(AA$1,2,LEN(AA$1)-1)+2,0)</f>
        <v>0</v>
      </c>
      <c r="AB489" s="68">
        <f>VLOOKUP($A489,solar_!$A$2:$B$16,2,0)*VLOOKUP($D489,solar_!$E$2:$AC$13,MID(AB$1,2,LEN(AB$1)-1)+2,0)</f>
        <v>0</v>
      </c>
      <c r="AC489" s="5">
        <f t="shared" si="103"/>
        <v>0.13256632716964153</v>
      </c>
      <c r="AD489" s="98"/>
    </row>
    <row r="490" spans="1:30">
      <c r="A490" s="5" t="s">
        <v>66</v>
      </c>
      <c r="B490" s="5" t="s">
        <v>20</v>
      </c>
      <c r="C490" s="5" t="str">
        <f t="shared" si="100"/>
        <v>g1</v>
      </c>
      <c r="D490" s="69">
        <f>VLOOKUP(C490,days!A$2:F$13,5,0)</f>
        <v>1</v>
      </c>
      <c r="E490" s="9">
        <v>0</v>
      </c>
      <c r="F490" s="9">
        <v>0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  <c r="V490" s="9">
        <v>0</v>
      </c>
      <c r="W490" s="9">
        <v>0</v>
      </c>
      <c r="X490" s="9">
        <v>0</v>
      </c>
      <c r="Y490" s="9">
        <v>0</v>
      </c>
      <c r="Z490" s="9">
        <v>0</v>
      </c>
      <c r="AA490" s="9">
        <v>0</v>
      </c>
      <c r="AB490" s="9">
        <v>0</v>
      </c>
      <c r="AC490" s="5">
        <f t="shared" si="103"/>
        <v>0</v>
      </c>
      <c r="AD490" s="98"/>
    </row>
    <row r="491" spans="1:30">
      <c r="A491" s="5" t="s">
        <v>66</v>
      </c>
      <c r="B491" s="5" t="s">
        <v>21</v>
      </c>
      <c r="C491" s="5" t="str">
        <f t="shared" si="100"/>
        <v>g1</v>
      </c>
      <c r="D491" s="69">
        <f>VLOOKUP(C491,days!A$2:F$13,5,0)</f>
        <v>1</v>
      </c>
      <c r="E491" s="9">
        <v>0</v>
      </c>
      <c r="F491" s="9">
        <v>0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  <c r="V491" s="9">
        <v>0</v>
      </c>
      <c r="W491" s="9">
        <v>0</v>
      </c>
      <c r="X491" s="9">
        <v>0</v>
      </c>
      <c r="Y491" s="9">
        <v>0</v>
      </c>
      <c r="Z491" s="9">
        <v>0</v>
      </c>
      <c r="AA491" s="9">
        <v>0</v>
      </c>
      <c r="AB491" s="9">
        <v>0</v>
      </c>
      <c r="AC491" s="5">
        <f t="shared" si="103"/>
        <v>0</v>
      </c>
      <c r="AD491" s="98"/>
    </row>
    <row r="492" spans="1:30">
      <c r="A492" s="5" t="s">
        <v>66</v>
      </c>
      <c r="B492" s="5" t="s">
        <v>12</v>
      </c>
      <c r="C492" s="5" t="str">
        <f t="shared" si="100"/>
        <v>g2</v>
      </c>
      <c r="D492" s="69">
        <f>VLOOKUP(C492,days!A$2:F$13,5,0)</f>
        <v>1</v>
      </c>
      <c r="E492" s="53">
        <v>0.8</v>
      </c>
      <c r="F492" s="53">
        <v>0.8</v>
      </c>
      <c r="G492" s="53">
        <v>0.8</v>
      </c>
      <c r="H492" s="53">
        <v>0.8</v>
      </c>
      <c r="I492" s="53">
        <v>0.8</v>
      </c>
      <c r="J492" s="53">
        <v>0.8</v>
      </c>
      <c r="K492" s="53">
        <v>0.8</v>
      </c>
      <c r="L492" s="53">
        <v>0.8</v>
      </c>
      <c r="M492" s="53">
        <v>0.8</v>
      </c>
      <c r="N492" s="53">
        <v>0.8</v>
      </c>
      <c r="O492" s="53">
        <v>0.8</v>
      </c>
      <c r="P492" s="53">
        <v>0.8</v>
      </c>
      <c r="Q492" s="53">
        <v>0.8</v>
      </c>
      <c r="R492" s="53">
        <v>0.8</v>
      </c>
      <c r="S492" s="53">
        <v>0.8</v>
      </c>
      <c r="T492" s="53">
        <v>0.8</v>
      </c>
      <c r="U492" s="53">
        <v>0.8</v>
      </c>
      <c r="V492" s="53">
        <v>0.8</v>
      </c>
      <c r="W492" s="53">
        <v>0.8</v>
      </c>
      <c r="X492" s="53">
        <v>0.8</v>
      </c>
      <c r="Y492" s="53">
        <v>0.8</v>
      </c>
      <c r="Z492" s="53">
        <v>0.8</v>
      </c>
      <c r="AA492" s="53">
        <v>0.8</v>
      </c>
      <c r="AB492" s="53">
        <v>0.8</v>
      </c>
      <c r="AC492" s="5">
        <f t="shared" si="103"/>
        <v>0.80000000000000027</v>
      </c>
      <c r="AD492" s="98"/>
    </row>
    <row r="493" spans="1:30">
      <c r="A493" s="5" t="s">
        <v>66</v>
      </c>
      <c r="B493" s="5" t="s">
        <v>13</v>
      </c>
      <c r="C493" s="5" t="str">
        <f t="shared" si="100"/>
        <v>g2</v>
      </c>
      <c r="D493" s="69">
        <f>VLOOKUP(C493,days!A$2:F$13,5,0)</f>
        <v>1</v>
      </c>
      <c r="E493" s="53">
        <v>0.85</v>
      </c>
      <c r="F493" s="53">
        <v>0.85</v>
      </c>
      <c r="G493" s="53">
        <v>0.85</v>
      </c>
      <c r="H493" s="53">
        <v>0.85</v>
      </c>
      <c r="I493" s="53">
        <v>0.85</v>
      </c>
      <c r="J493" s="53">
        <v>0.85</v>
      </c>
      <c r="K493" s="53">
        <v>0.85</v>
      </c>
      <c r="L493" s="53">
        <v>0.85</v>
      </c>
      <c r="M493" s="53">
        <v>0.85</v>
      </c>
      <c r="N493" s="53">
        <v>0.85</v>
      </c>
      <c r="O493" s="53">
        <v>0.85</v>
      </c>
      <c r="P493" s="53">
        <v>0.85</v>
      </c>
      <c r="Q493" s="53">
        <v>0.85</v>
      </c>
      <c r="R493" s="53">
        <v>0.85</v>
      </c>
      <c r="S493" s="53">
        <v>0.85</v>
      </c>
      <c r="T493" s="53">
        <v>0.85</v>
      </c>
      <c r="U493" s="53">
        <v>0.85</v>
      </c>
      <c r="V493" s="53">
        <v>0.85</v>
      </c>
      <c r="W493" s="53">
        <v>0.85</v>
      </c>
      <c r="X493" s="53">
        <v>0.85</v>
      </c>
      <c r="Y493" s="53">
        <v>0.85</v>
      </c>
      <c r="Z493" s="53">
        <v>0.85</v>
      </c>
      <c r="AA493" s="53">
        <v>0.85</v>
      </c>
      <c r="AB493" s="53">
        <v>0.85</v>
      </c>
      <c r="AC493" s="5">
        <f t="shared" si="103"/>
        <v>0.85000000000000009</v>
      </c>
      <c r="AD493" s="98"/>
    </row>
    <row r="494" spans="1:30">
      <c r="A494" s="5" t="s">
        <v>66</v>
      </c>
      <c r="B494" s="5" t="s">
        <v>14</v>
      </c>
      <c r="C494" s="5" t="str">
        <f t="shared" si="100"/>
        <v>g2</v>
      </c>
      <c r="D494" s="69">
        <f>VLOOKUP(C494,days!A$2:F$13,5,0)</f>
        <v>1</v>
      </c>
      <c r="E494" s="53">
        <v>0.83</v>
      </c>
      <c r="F494" s="53">
        <v>0.83</v>
      </c>
      <c r="G494" s="53">
        <v>0.83</v>
      </c>
      <c r="H494" s="53">
        <v>0.83</v>
      </c>
      <c r="I494" s="53">
        <v>0.83</v>
      </c>
      <c r="J494" s="53">
        <v>0.83</v>
      </c>
      <c r="K494" s="53">
        <v>0.83</v>
      </c>
      <c r="L494" s="53">
        <v>0.83</v>
      </c>
      <c r="M494" s="53">
        <v>0.83</v>
      </c>
      <c r="N494" s="53">
        <v>0.83</v>
      </c>
      <c r="O494" s="53">
        <v>0.83</v>
      </c>
      <c r="P494" s="53">
        <v>0.83</v>
      </c>
      <c r="Q494" s="53">
        <v>0.83</v>
      </c>
      <c r="R494" s="53">
        <v>0.83</v>
      </c>
      <c r="S494" s="53">
        <v>0.83</v>
      </c>
      <c r="T494" s="53">
        <v>0.83</v>
      </c>
      <c r="U494" s="53">
        <v>0.83</v>
      </c>
      <c r="V494" s="53">
        <v>0.83</v>
      </c>
      <c r="W494" s="53">
        <v>0.83</v>
      </c>
      <c r="X494" s="53">
        <v>0.83</v>
      </c>
      <c r="Y494" s="53">
        <v>0.83</v>
      </c>
      <c r="Z494" s="53">
        <v>0.83</v>
      </c>
      <c r="AA494" s="53">
        <v>0.83</v>
      </c>
      <c r="AB494" s="53">
        <v>0.83</v>
      </c>
      <c r="AC494" s="5">
        <f t="shared" si="103"/>
        <v>0.82999999999999963</v>
      </c>
      <c r="AD494" s="98"/>
    </row>
    <row r="495" spans="1:30">
      <c r="A495" s="5" t="s">
        <v>66</v>
      </c>
      <c r="B495" s="5" t="s">
        <v>15</v>
      </c>
      <c r="C495" s="5" t="str">
        <f t="shared" si="100"/>
        <v>g2</v>
      </c>
      <c r="D495" s="69">
        <f>VLOOKUP(C495,days!A$2:F$13,5,0)</f>
        <v>1</v>
      </c>
      <c r="E495" s="53">
        <v>0.9</v>
      </c>
      <c r="F495" s="53">
        <v>0.9</v>
      </c>
      <c r="G495" s="53">
        <v>0.9</v>
      </c>
      <c r="H495" s="53">
        <v>0.9</v>
      </c>
      <c r="I495" s="53">
        <v>0.9</v>
      </c>
      <c r="J495" s="53">
        <v>0.9</v>
      </c>
      <c r="K495" s="53">
        <v>0.9</v>
      </c>
      <c r="L495" s="53">
        <v>0.9</v>
      </c>
      <c r="M495" s="53">
        <v>0.9</v>
      </c>
      <c r="N495" s="53">
        <v>0.9</v>
      </c>
      <c r="O495" s="53">
        <v>0.9</v>
      </c>
      <c r="P495" s="53">
        <v>0.9</v>
      </c>
      <c r="Q495" s="53">
        <v>0.9</v>
      </c>
      <c r="R495" s="53">
        <v>0.9</v>
      </c>
      <c r="S495" s="53">
        <v>0.9</v>
      </c>
      <c r="T495" s="53">
        <v>0.9</v>
      </c>
      <c r="U495" s="53">
        <v>0.9</v>
      </c>
      <c r="V495" s="53">
        <v>0.9</v>
      </c>
      <c r="W495" s="53">
        <v>0.9</v>
      </c>
      <c r="X495" s="53">
        <v>0.9</v>
      </c>
      <c r="Y495" s="53">
        <v>0.9</v>
      </c>
      <c r="Z495" s="53">
        <v>0.9</v>
      </c>
      <c r="AA495" s="53">
        <v>0.9</v>
      </c>
      <c r="AB495" s="53">
        <v>0.9</v>
      </c>
      <c r="AC495" s="5">
        <f t="shared" si="103"/>
        <v>0.8999999999999998</v>
      </c>
      <c r="AD495" s="98"/>
    </row>
    <row r="496" spans="1:30">
      <c r="A496" s="5" t="s">
        <v>66</v>
      </c>
      <c r="B496" s="5" t="s">
        <v>16</v>
      </c>
      <c r="C496" s="5" t="str">
        <f t="shared" si="100"/>
        <v>g2</v>
      </c>
      <c r="D496" s="69">
        <f>VLOOKUP(C496,days!A$2:F$13,5,0)</f>
        <v>1</v>
      </c>
      <c r="E496" s="43">
        <f>VLOOKUP($A496,hydro_!$A$2:$B$16,2,0)*VLOOKUP($D496,hydro_!F$2:H$13,2,0)</f>
        <v>0.3</v>
      </c>
      <c r="F496" s="43">
        <f t="shared" ref="F496:AB496" si="112">E496</f>
        <v>0.3</v>
      </c>
      <c r="G496" s="43">
        <f t="shared" si="112"/>
        <v>0.3</v>
      </c>
      <c r="H496" s="43">
        <f t="shared" si="112"/>
        <v>0.3</v>
      </c>
      <c r="I496" s="43">
        <f t="shared" si="112"/>
        <v>0.3</v>
      </c>
      <c r="J496" s="43">
        <f t="shared" si="112"/>
        <v>0.3</v>
      </c>
      <c r="K496" s="43">
        <f t="shared" si="112"/>
        <v>0.3</v>
      </c>
      <c r="L496" s="43">
        <f t="shared" si="112"/>
        <v>0.3</v>
      </c>
      <c r="M496" s="43">
        <f t="shared" si="112"/>
        <v>0.3</v>
      </c>
      <c r="N496" s="43">
        <f t="shared" si="112"/>
        <v>0.3</v>
      </c>
      <c r="O496" s="43">
        <f t="shared" si="112"/>
        <v>0.3</v>
      </c>
      <c r="P496" s="43">
        <f t="shared" si="112"/>
        <v>0.3</v>
      </c>
      <c r="Q496" s="43">
        <f t="shared" si="112"/>
        <v>0.3</v>
      </c>
      <c r="R496" s="43">
        <f t="shared" si="112"/>
        <v>0.3</v>
      </c>
      <c r="S496" s="43">
        <f t="shared" si="112"/>
        <v>0.3</v>
      </c>
      <c r="T496" s="43">
        <f t="shared" si="112"/>
        <v>0.3</v>
      </c>
      <c r="U496" s="43">
        <f t="shared" si="112"/>
        <v>0.3</v>
      </c>
      <c r="V496" s="43">
        <f t="shared" si="112"/>
        <v>0.3</v>
      </c>
      <c r="W496" s="43">
        <f t="shared" si="112"/>
        <v>0.3</v>
      </c>
      <c r="X496" s="43">
        <f t="shared" si="112"/>
        <v>0.3</v>
      </c>
      <c r="Y496" s="43">
        <f t="shared" si="112"/>
        <v>0.3</v>
      </c>
      <c r="Z496" s="43">
        <f t="shared" si="112"/>
        <v>0.3</v>
      </c>
      <c r="AA496" s="43">
        <f t="shared" si="112"/>
        <v>0.3</v>
      </c>
      <c r="AB496" s="43">
        <f t="shared" si="112"/>
        <v>0.3</v>
      </c>
      <c r="AC496" s="5">
        <f t="shared" si="103"/>
        <v>0.29999999999999988</v>
      </c>
      <c r="AD496" s="98"/>
    </row>
    <row r="497" spans="1:30">
      <c r="A497" s="5" t="s">
        <v>66</v>
      </c>
      <c r="B497" s="5" t="s">
        <v>17</v>
      </c>
      <c r="C497" s="5" t="str">
        <f t="shared" si="100"/>
        <v>g2</v>
      </c>
      <c r="D497" s="69">
        <f>VLOOKUP(C497,days!A$2:F$13,5,0)</f>
        <v>1</v>
      </c>
      <c r="E497" s="43">
        <f>VLOOKUP($A496,hydro_!$A$2:$C$16,3,0)*VLOOKUP($D496,hydro_!F$2:H$13,3,0)</f>
        <v>0.3</v>
      </c>
      <c r="F497" s="43">
        <f t="shared" ref="F497:AB497" si="113">E497</f>
        <v>0.3</v>
      </c>
      <c r="G497" s="43">
        <f t="shared" si="113"/>
        <v>0.3</v>
      </c>
      <c r="H497" s="43">
        <f t="shared" si="113"/>
        <v>0.3</v>
      </c>
      <c r="I497" s="43">
        <f t="shared" si="113"/>
        <v>0.3</v>
      </c>
      <c r="J497" s="43">
        <f t="shared" si="113"/>
        <v>0.3</v>
      </c>
      <c r="K497" s="43">
        <f t="shared" si="113"/>
        <v>0.3</v>
      </c>
      <c r="L497" s="43">
        <f t="shared" si="113"/>
        <v>0.3</v>
      </c>
      <c r="M497" s="43">
        <f t="shared" si="113"/>
        <v>0.3</v>
      </c>
      <c r="N497" s="43">
        <f t="shared" si="113"/>
        <v>0.3</v>
      </c>
      <c r="O497" s="43">
        <f t="shared" si="113"/>
        <v>0.3</v>
      </c>
      <c r="P497" s="43">
        <f t="shared" si="113"/>
        <v>0.3</v>
      </c>
      <c r="Q497" s="43">
        <f t="shared" si="113"/>
        <v>0.3</v>
      </c>
      <c r="R497" s="43">
        <f t="shared" si="113"/>
        <v>0.3</v>
      </c>
      <c r="S497" s="43">
        <f t="shared" si="113"/>
        <v>0.3</v>
      </c>
      <c r="T497" s="43">
        <f t="shared" si="113"/>
        <v>0.3</v>
      </c>
      <c r="U497" s="43">
        <f t="shared" si="113"/>
        <v>0.3</v>
      </c>
      <c r="V497" s="43">
        <f t="shared" si="113"/>
        <v>0.3</v>
      </c>
      <c r="W497" s="43">
        <f t="shared" si="113"/>
        <v>0.3</v>
      </c>
      <c r="X497" s="43">
        <f t="shared" si="113"/>
        <v>0.3</v>
      </c>
      <c r="Y497" s="43">
        <f t="shared" si="113"/>
        <v>0.3</v>
      </c>
      <c r="Z497" s="43">
        <f t="shared" si="113"/>
        <v>0.3</v>
      </c>
      <c r="AA497" s="43">
        <f t="shared" si="113"/>
        <v>0.3</v>
      </c>
      <c r="AB497" s="43">
        <f t="shared" si="113"/>
        <v>0.3</v>
      </c>
      <c r="AC497" s="5">
        <f t="shared" si="103"/>
        <v>0.29999999999999988</v>
      </c>
      <c r="AD497" s="98"/>
    </row>
    <row r="498" spans="1:30">
      <c r="A498" s="5" t="s">
        <v>66</v>
      </c>
      <c r="B498" s="5" t="s">
        <v>18</v>
      </c>
      <c r="C498" s="5" t="str">
        <f t="shared" si="100"/>
        <v>g2</v>
      </c>
      <c r="D498" s="69">
        <f>VLOOKUP(C498,days!A$2:F$13,5,0)</f>
        <v>1</v>
      </c>
      <c r="E498" s="67">
        <f>VLOOKUP($A498,wind_!$A$2:$B$16,2,0)*VLOOKUP($D498,wind_!$E$2:$AC$13,MID(E$1,2,LEN(E$1)-1)+2,0)</f>
        <v>0.35837592540740409</v>
      </c>
      <c r="F498" s="67">
        <f>VLOOKUP($A498,wind_!$A$2:$B$16,2,0)*VLOOKUP($D498,wind_!$E$2:$AC$13,MID(F$1,2,LEN(F$1)-1)+2,0)</f>
        <v>0.35235477285412431</v>
      </c>
      <c r="G498" s="67">
        <f>VLOOKUP($A498,wind_!$A$2:$B$16,2,0)*VLOOKUP($D498,wind_!$E$2:$AC$13,MID(G$1,2,LEN(G$1)-1)+2,0)</f>
        <v>0.34294849878771339</v>
      </c>
      <c r="H498" s="67">
        <f>VLOOKUP($A498,wind_!$A$2:$B$16,2,0)*VLOOKUP($D498,wind_!$E$2:$AC$13,MID(H$1,2,LEN(H$1)-1)+2,0)</f>
        <v>0.33688541760017437</v>
      </c>
      <c r="I498" s="67">
        <f>VLOOKUP($A498,wind_!$A$2:$B$16,2,0)*VLOOKUP($D498,wind_!$E$2:$AC$13,MID(I$1,2,LEN(I$1)-1)+2,0)</f>
        <v>0.32929125714740448</v>
      </c>
      <c r="J498" s="67">
        <f>VLOOKUP($A498,wind_!$A$2:$B$16,2,0)*VLOOKUP($D498,wind_!$E$2:$AC$13,MID(J$1,2,LEN(J$1)-1)+2,0)</f>
        <v>0.32739853961105075</v>
      </c>
      <c r="K498" s="67">
        <f>VLOOKUP($A498,wind_!$A$2:$B$16,2,0)*VLOOKUP($D498,wind_!$E$2:$AC$13,MID(K$1,2,LEN(K$1)-1)+2,0)</f>
        <v>0.32806863763167232</v>
      </c>
      <c r="L498" s="67">
        <f>VLOOKUP($A498,wind_!$A$2:$B$16,2,0)*VLOOKUP($D498,wind_!$E$2:$AC$13,MID(L$1,2,LEN(L$1)-1)+2,0)</f>
        <v>0.33061710198098265</v>
      </c>
      <c r="M498" s="67">
        <f>VLOOKUP($A498,wind_!$A$2:$B$16,2,0)*VLOOKUP($D498,wind_!$E$2:$AC$13,MID(M$1,2,LEN(M$1)-1)+2,0)</f>
        <v>0.3343203824708269</v>
      </c>
      <c r="N498" s="67">
        <f>VLOOKUP($A498,wind_!$A$2:$B$16,2,0)*VLOOKUP($D498,wind_!$E$2:$AC$13,MID(N$1,2,LEN(N$1)-1)+2,0)</f>
        <v>0.33456003547679553</v>
      </c>
      <c r="O498" s="67">
        <f>VLOOKUP($A498,wind_!$A$2:$B$16,2,0)*VLOOKUP($D498,wind_!$E$2:$AC$13,MID(O$1,2,LEN(O$1)-1)+2,0)</f>
        <v>0.32872401958341702</v>
      </c>
      <c r="P498" s="67">
        <f>VLOOKUP($A498,wind_!$A$2:$B$16,2,0)*VLOOKUP($D498,wind_!$E$2:$AC$13,MID(P$1,2,LEN(P$1)-1)+2,0)</f>
        <v>0.32161117187924926</v>
      </c>
      <c r="Q498" s="67">
        <f>VLOOKUP($A498,wind_!$A$2:$B$16,2,0)*VLOOKUP($D498,wind_!$E$2:$AC$13,MID(Q$1,2,LEN(Q$1)-1)+2,0)</f>
        <v>0.31661433677307332</v>
      </c>
      <c r="R498" s="67">
        <f>VLOOKUP($A498,wind_!$A$2:$B$16,2,0)*VLOOKUP($D498,wind_!$E$2:$AC$13,MID(R$1,2,LEN(R$1)-1)+2,0)</f>
        <v>0.31640806856798698</v>
      </c>
      <c r="S498" s="67">
        <f>VLOOKUP($A498,wind_!$A$2:$B$16,2,0)*VLOOKUP($D498,wind_!$E$2:$AC$13,MID(S$1,2,LEN(S$1)-1)+2,0)</f>
        <v>0.31581848325477507</v>
      </c>
      <c r="T498" s="67">
        <f>VLOOKUP($A498,wind_!$A$2:$B$16,2,0)*VLOOKUP($D498,wind_!$E$2:$AC$13,MID(T$1,2,LEN(T$1)-1)+2,0)</f>
        <v>0.3152472626225587</v>
      </c>
      <c r="U498" s="67">
        <f>VLOOKUP($A498,wind_!$A$2:$B$16,2,0)*VLOOKUP($D498,wind_!$E$2:$AC$13,MID(U$1,2,LEN(U$1)-1)+2,0)</f>
        <v>0.31992526983979946</v>
      </c>
      <c r="V498" s="67">
        <f>VLOOKUP($A498,wind_!$A$2:$B$16,2,0)*VLOOKUP($D498,wind_!$E$2:$AC$13,MID(V$1,2,LEN(V$1)-1)+2,0)</f>
        <v>0.33039915821711785</v>
      </c>
      <c r="W498" s="67">
        <f>VLOOKUP($A498,wind_!$A$2:$B$16,2,0)*VLOOKUP($D498,wind_!$E$2:$AC$13,MID(W$1,2,LEN(W$1)-1)+2,0)</f>
        <v>0.34720892234801803</v>
      </c>
      <c r="X498" s="67">
        <f>VLOOKUP($A498,wind_!$A$2:$B$16,2,0)*VLOOKUP($D498,wind_!$E$2:$AC$13,MID(X$1,2,LEN(X$1)-1)+2,0)</f>
        <v>0.35748280597105303</v>
      </c>
      <c r="Y498" s="67">
        <f>VLOOKUP($A498,wind_!$A$2:$B$16,2,0)*VLOOKUP($D498,wind_!$E$2:$AC$13,MID(Y$1,2,LEN(Y$1)-1)+2,0)</f>
        <v>0.36395589994538291</v>
      </c>
      <c r="Z498" s="67">
        <f>VLOOKUP($A498,wind_!$A$2:$B$16,2,0)*VLOOKUP($D498,wind_!$E$2:$AC$13,MID(Z$1,2,LEN(Z$1)-1)+2,0)</f>
        <v>0.36660397140552198</v>
      </c>
      <c r="AA498" s="67">
        <f>VLOOKUP($A498,wind_!$A$2:$B$16,2,0)*VLOOKUP($D498,wind_!$E$2:$AC$13,MID(AA$1,2,LEN(AA$1)-1)+2,0)</f>
        <v>0.36896888016018214</v>
      </c>
      <c r="AB498" s="67">
        <f>VLOOKUP($A498,wind_!$A$2:$B$16,2,0)*VLOOKUP($D498,wind_!$E$2:$AC$13,MID(AB$1,2,LEN(AB$1)-1)+2,0)</f>
        <v>0.36525742069817257</v>
      </c>
      <c r="AC498" s="5">
        <f t="shared" si="103"/>
        <v>0.33787692667643565</v>
      </c>
      <c r="AD498" s="98"/>
    </row>
    <row r="499" spans="1:30">
      <c r="A499" s="5" t="s">
        <v>66</v>
      </c>
      <c r="B499" s="5" t="s">
        <v>19</v>
      </c>
      <c r="C499" s="5" t="str">
        <f t="shared" si="100"/>
        <v>g2</v>
      </c>
      <c r="D499" s="69">
        <f>VLOOKUP(C499,days!A$2:F$13,5,0)</f>
        <v>1</v>
      </c>
      <c r="E499" s="68">
        <f>VLOOKUP($A499,solar_!$A$2:$B$16,2,0)*VLOOKUP($D499,solar_!$E$2:$AC$13,MID(E$1,2,LEN(E$1)-1)+2,0)</f>
        <v>0</v>
      </c>
      <c r="F499" s="68">
        <f>VLOOKUP($A499,solar_!$A$2:$B$16,2,0)*VLOOKUP($D499,solar_!$E$2:$AC$13,MID(F$1,2,LEN(F$1)-1)+2,0)</f>
        <v>0</v>
      </c>
      <c r="G499" s="68">
        <f>VLOOKUP($A499,solar_!$A$2:$B$16,2,0)*VLOOKUP($D499,solar_!$E$2:$AC$13,MID(G$1,2,LEN(G$1)-1)+2,0)</f>
        <v>0</v>
      </c>
      <c r="H499" s="68">
        <f>VLOOKUP($A499,solar_!$A$2:$B$16,2,0)*VLOOKUP($D499,solar_!$E$2:$AC$13,MID(H$1,2,LEN(H$1)-1)+2,0)</f>
        <v>0</v>
      </c>
      <c r="I499" s="68">
        <f>VLOOKUP($A499,solar_!$A$2:$B$16,2,0)*VLOOKUP($D499,solar_!$E$2:$AC$13,MID(I$1,2,LEN(I$1)-1)+2,0)</f>
        <v>0</v>
      </c>
      <c r="J499" s="68">
        <f>VLOOKUP($A499,solar_!$A$2:$B$16,2,0)*VLOOKUP($D499,solar_!$E$2:$AC$13,MID(J$1,2,LEN(J$1)-1)+2,0)</f>
        <v>3.5294357409719731E-5</v>
      </c>
      <c r="K499" s="68">
        <f>VLOOKUP($A499,solar_!$A$2:$B$16,2,0)*VLOOKUP($D499,solar_!$E$2:$AC$13,MID(K$1,2,LEN(K$1)-1)+2,0)</f>
        <v>9.9435736642928207E-4</v>
      </c>
      <c r="L499" s="68">
        <f>VLOOKUP($A499,solar_!$A$2:$B$16,2,0)*VLOOKUP($D499,solar_!$E$2:$AC$13,MID(L$1,2,LEN(L$1)-1)+2,0)</f>
        <v>9.0143885518923807E-3</v>
      </c>
      <c r="M499" s="68">
        <f>VLOOKUP($A499,solar_!$A$2:$B$16,2,0)*VLOOKUP($D499,solar_!$E$2:$AC$13,MID(M$1,2,LEN(M$1)-1)+2,0)</f>
        <v>7.2343997564677312E-2</v>
      </c>
      <c r="N499" s="68">
        <f>VLOOKUP($A499,solar_!$A$2:$B$16,2,0)*VLOOKUP($D499,solar_!$E$2:$AC$13,MID(N$1,2,LEN(N$1)-1)+2,0)</f>
        <v>0.26445153439486513</v>
      </c>
      <c r="O499" s="68">
        <f>VLOOKUP($A499,solar_!$A$2:$B$16,2,0)*VLOOKUP($D499,solar_!$E$2:$AC$13,MID(O$1,2,LEN(O$1)-1)+2,0)</f>
        <v>0.38871877344548916</v>
      </c>
      <c r="P499" s="68">
        <f>VLOOKUP($A499,solar_!$A$2:$B$16,2,0)*VLOOKUP($D499,solar_!$E$2:$AC$13,MID(P$1,2,LEN(P$1)-1)+2,0)</f>
        <v>0.44299922372259704</v>
      </c>
      <c r="Q499" s="68">
        <f>VLOOKUP($A499,solar_!$A$2:$B$16,2,0)*VLOOKUP($D499,solar_!$E$2:$AC$13,MID(Q$1,2,LEN(Q$1)-1)+2,0)</f>
        <v>0.46631900939609017</v>
      </c>
      <c r="R499" s="68">
        <f>VLOOKUP($A499,solar_!$A$2:$B$16,2,0)*VLOOKUP($D499,solar_!$E$2:$AC$13,MID(R$1,2,LEN(R$1)-1)+2,0)</f>
        <v>0.47146289990174445</v>
      </c>
      <c r="S499" s="68">
        <f>VLOOKUP($A499,solar_!$A$2:$B$16,2,0)*VLOOKUP($D499,solar_!$E$2:$AC$13,MID(S$1,2,LEN(S$1)-1)+2,0)</f>
        <v>0.44927760067706946</v>
      </c>
      <c r="T499" s="68">
        <f>VLOOKUP($A499,solar_!$A$2:$B$16,2,0)*VLOOKUP($D499,solar_!$E$2:$AC$13,MID(T$1,2,LEN(T$1)-1)+2,0)</f>
        <v>0.38605072969476423</v>
      </c>
      <c r="U499" s="68">
        <f>VLOOKUP($A499,solar_!$A$2:$B$16,2,0)*VLOOKUP($D499,solar_!$E$2:$AC$13,MID(U$1,2,LEN(U$1)-1)+2,0)</f>
        <v>0.19876506604000238</v>
      </c>
      <c r="V499" s="68">
        <f>VLOOKUP($A499,solar_!$A$2:$B$16,2,0)*VLOOKUP($D499,solar_!$E$2:$AC$13,MID(V$1,2,LEN(V$1)-1)+2,0)</f>
        <v>3.1011858894312655E-2</v>
      </c>
      <c r="W499" s="68">
        <f>VLOOKUP($A499,solar_!$A$2:$B$16,2,0)*VLOOKUP($D499,solar_!$E$2:$AC$13,MID(W$1,2,LEN(W$1)-1)+2,0)</f>
        <v>1.4414774684662766E-4</v>
      </c>
      <c r="X499" s="68">
        <f>VLOOKUP($A499,solar_!$A$2:$B$16,2,0)*VLOOKUP($D499,solar_!$E$2:$AC$13,MID(X$1,2,LEN(X$1)-1)+2,0)</f>
        <v>2.9703172077486903E-6</v>
      </c>
      <c r="Y499" s="68">
        <f>VLOOKUP($A499,solar_!$A$2:$B$16,2,0)*VLOOKUP($D499,solar_!$E$2:$AC$13,MID(Y$1,2,LEN(Y$1)-1)+2,0)</f>
        <v>0</v>
      </c>
      <c r="Z499" s="68">
        <f>VLOOKUP($A499,solar_!$A$2:$B$16,2,0)*VLOOKUP($D499,solar_!$E$2:$AC$13,MID(Z$1,2,LEN(Z$1)-1)+2,0)</f>
        <v>0</v>
      </c>
      <c r="AA499" s="68">
        <f>VLOOKUP($A499,solar_!$A$2:$B$16,2,0)*VLOOKUP($D499,solar_!$E$2:$AC$13,MID(AA$1,2,LEN(AA$1)-1)+2,0)</f>
        <v>0</v>
      </c>
      <c r="AB499" s="68">
        <f>VLOOKUP($A499,solar_!$A$2:$B$16,2,0)*VLOOKUP($D499,solar_!$E$2:$AC$13,MID(AB$1,2,LEN(AB$1)-1)+2,0)</f>
        <v>0</v>
      </c>
      <c r="AC499" s="5">
        <f t="shared" si="103"/>
        <v>0.13256632716964153</v>
      </c>
      <c r="AD499" s="98"/>
    </row>
    <row r="500" spans="1:30">
      <c r="A500" s="5" t="s">
        <v>66</v>
      </c>
      <c r="B500" s="5" t="s">
        <v>20</v>
      </c>
      <c r="C500" s="5" t="str">
        <f t="shared" si="100"/>
        <v>g2</v>
      </c>
      <c r="D500" s="69">
        <f>VLOOKUP(C500,days!A$2:F$13,5,0)</f>
        <v>1</v>
      </c>
      <c r="E500" s="9">
        <v>0</v>
      </c>
      <c r="F500" s="9">
        <v>0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>
        <v>0</v>
      </c>
      <c r="AB500" s="9">
        <v>0</v>
      </c>
      <c r="AC500" s="5">
        <f t="shared" si="103"/>
        <v>0</v>
      </c>
      <c r="AD500" s="98"/>
    </row>
    <row r="501" spans="1:30">
      <c r="A501" s="5" t="s">
        <v>66</v>
      </c>
      <c r="B501" s="5" t="s">
        <v>21</v>
      </c>
      <c r="C501" s="5" t="str">
        <f t="shared" si="100"/>
        <v>g2</v>
      </c>
      <c r="D501" s="69">
        <f>VLOOKUP(C501,days!A$2:F$13,5,0)</f>
        <v>1</v>
      </c>
      <c r="E501" s="9">
        <v>0</v>
      </c>
      <c r="F501" s="9">
        <v>0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5">
        <f t="shared" si="103"/>
        <v>0</v>
      </c>
      <c r="AD501" s="98"/>
    </row>
    <row r="502" spans="1:30">
      <c r="A502" s="5" t="s">
        <v>66</v>
      </c>
      <c r="B502" s="5" t="s">
        <v>12</v>
      </c>
      <c r="C502" s="5" t="str">
        <f t="shared" si="100"/>
        <v>g3</v>
      </c>
      <c r="D502" s="69">
        <f>VLOOKUP(C502,days!A$2:F$13,5,0)</f>
        <v>2</v>
      </c>
      <c r="E502" s="53">
        <v>0.8</v>
      </c>
      <c r="F502" s="53">
        <v>0.8</v>
      </c>
      <c r="G502" s="53">
        <v>0.8</v>
      </c>
      <c r="H502" s="53">
        <v>0.8</v>
      </c>
      <c r="I502" s="53">
        <v>0.8</v>
      </c>
      <c r="J502" s="53">
        <v>0.8</v>
      </c>
      <c r="K502" s="53">
        <v>0.8</v>
      </c>
      <c r="L502" s="53">
        <v>0.8</v>
      </c>
      <c r="M502" s="53">
        <v>0.8</v>
      </c>
      <c r="N502" s="53">
        <v>0.8</v>
      </c>
      <c r="O502" s="53">
        <v>0.8</v>
      </c>
      <c r="P502" s="53">
        <v>0.8</v>
      </c>
      <c r="Q502" s="53">
        <v>0.8</v>
      </c>
      <c r="R502" s="53">
        <v>0.8</v>
      </c>
      <c r="S502" s="53">
        <v>0.8</v>
      </c>
      <c r="T502" s="53">
        <v>0.8</v>
      </c>
      <c r="U502" s="53">
        <v>0.8</v>
      </c>
      <c r="V502" s="53">
        <v>0.8</v>
      </c>
      <c r="W502" s="53">
        <v>0.8</v>
      </c>
      <c r="X502" s="53">
        <v>0.8</v>
      </c>
      <c r="Y502" s="53">
        <v>0.8</v>
      </c>
      <c r="Z502" s="53">
        <v>0.8</v>
      </c>
      <c r="AA502" s="53">
        <v>0.8</v>
      </c>
      <c r="AB502" s="53">
        <v>0.8</v>
      </c>
      <c r="AC502" s="5">
        <f t="shared" si="103"/>
        <v>0.80000000000000027</v>
      </c>
      <c r="AD502" s="98"/>
    </row>
    <row r="503" spans="1:30">
      <c r="A503" s="5" t="s">
        <v>66</v>
      </c>
      <c r="B503" s="5" t="s">
        <v>13</v>
      </c>
      <c r="C503" s="5" t="str">
        <f t="shared" si="100"/>
        <v>g3</v>
      </c>
      <c r="D503" s="69">
        <f>VLOOKUP(C503,days!A$2:F$13,5,0)</f>
        <v>2</v>
      </c>
      <c r="E503" s="53">
        <v>0.85</v>
      </c>
      <c r="F503" s="53">
        <v>0.85</v>
      </c>
      <c r="G503" s="53">
        <v>0.85</v>
      </c>
      <c r="H503" s="53">
        <v>0.85</v>
      </c>
      <c r="I503" s="53">
        <v>0.85</v>
      </c>
      <c r="J503" s="53">
        <v>0.85</v>
      </c>
      <c r="K503" s="53">
        <v>0.85</v>
      </c>
      <c r="L503" s="53">
        <v>0.85</v>
      </c>
      <c r="M503" s="53">
        <v>0.85</v>
      </c>
      <c r="N503" s="53">
        <v>0.85</v>
      </c>
      <c r="O503" s="53">
        <v>0.85</v>
      </c>
      <c r="P503" s="53">
        <v>0.85</v>
      </c>
      <c r="Q503" s="53">
        <v>0.85</v>
      </c>
      <c r="R503" s="53">
        <v>0.85</v>
      </c>
      <c r="S503" s="53">
        <v>0.85</v>
      </c>
      <c r="T503" s="53">
        <v>0.85</v>
      </c>
      <c r="U503" s="53">
        <v>0.85</v>
      </c>
      <c r="V503" s="53">
        <v>0.85</v>
      </c>
      <c r="W503" s="53">
        <v>0.85</v>
      </c>
      <c r="X503" s="53">
        <v>0.85</v>
      </c>
      <c r="Y503" s="53">
        <v>0.85</v>
      </c>
      <c r="Z503" s="53">
        <v>0.85</v>
      </c>
      <c r="AA503" s="53">
        <v>0.85</v>
      </c>
      <c r="AB503" s="53">
        <v>0.85</v>
      </c>
      <c r="AC503" s="5">
        <f t="shared" si="103"/>
        <v>0.85000000000000009</v>
      </c>
      <c r="AD503" s="98"/>
    </row>
    <row r="504" spans="1:30">
      <c r="A504" s="5" t="s">
        <v>66</v>
      </c>
      <c r="B504" s="5" t="s">
        <v>14</v>
      </c>
      <c r="C504" s="5" t="str">
        <f t="shared" si="100"/>
        <v>g3</v>
      </c>
      <c r="D504" s="69">
        <f>VLOOKUP(C504,days!A$2:F$13,5,0)</f>
        <v>2</v>
      </c>
      <c r="E504" s="53">
        <v>0.83</v>
      </c>
      <c r="F504" s="53">
        <v>0.83</v>
      </c>
      <c r="G504" s="53">
        <v>0.83</v>
      </c>
      <c r="H504" s="53">
        <v>0.83</v>
      </c>
      <c r="I504" s="53">
        <v>0.83</v>
      </c>
      <c r="J504" s="53">
        <v>0.83</v>
      </c>
      <c r="K504" s="53">
        <v>0.83</v>
      </c>
      <c r="L504" s="53">
        <v>0.83</v>
      </c>
      <c r="M504" s="53">
        <v>0.83</v>
      </c>
      <c r="N504" s="53">
        <v>0.83</v>
      </c>
      <c r="O504" s="53">
        <v>0.83</v>
      </c>
      <c r="P504" s="53">
        <v>0.83</v>
      </c>
      <c r="Q504" s="53">
        <v>0.83</v>
      </c>
      <c r="R504" s="53">
        <v>0.83</v>
      </c>
      <c r="S504" s="53">
        <v>0.83</v>
      </c>
      <c r="T504" s="53">
        <v>0.83</v>
      </c>
      <c r="U504" s="53">
        <v>0.83</v>
      </c>
      <c r="V504" s="53">
        <v>0.83</v>
      </c>
      <c r="W504" s="53">
        <v>0.83</v>
      </c>
      <c r="X504" s="53">
        <v>0.83</v>
      </c>
      <c r="Y504" s="53">
        <v>0.83</v>
      </c>
      <c r="Z504" s="53">
        <v>0.83</v>
      </c>
      <c r="AA504" s="53">
        <v>0.83</v>
      </c>
      <c r="AB504" s="53">
        <v>0.83</v>
      </c>
      <c r="AC504" s="5">
        <f t="shared" si="103"/>
        <v>0.82999999999999963</v>
      </c>
      <c r="AD504" s="98"/>
    </row>
    <row r="505" spans="1:30">
      <c r="A505" s="5" t="s">
        <v>66</v>
      </c>
      <c r="B505" s="5" t="s">
        <v>15</v>
      </c>
      <c r="C505" s="5" t="str">
        <f t="shared" si="100"/>
        <v>g3</v>
      </c>
      <c r="D505" s="69">
        <f>VLOOKUP(C505,days!A$2:F$13,5,0)</f>
        <v>2</v>
      </c>
      <c r="E505" s="53">
        <v>0.9</v>
      </c>
      <c r="F505" s="53">
        <v>0.9</v>
      </c>
      <c r="G505" s="53">
        <v>0.9</v>
      </c>
      <c r="H505" s="53">
        <v>0.9</v>
      </c>
      <c r="I505" s="53">
        <v>0.9</v>
      </c>
      <c r="J505" s="53">
        <v>0.9</v>
      </c>
      <c r="K505" s="53">
        <v>0.9</v>
      </c>
      <c r="L505" s="53">
        <v>0.9</v>
      </c>
      <c r="M505" s="53">
        <v>0.9</v>
      </c>
      <c r="N505" s="53">
        <v>0.9</v>
      </c>
      <c r="O505" s="53">
        <v>0.9</v>
      </c>
      <c r="P505" s="53">
        <v>0.9</v>
      </c>
      <c r="Q505" s="53">
        <v>0.9</v>
      </c>
      <c r="R505" s="53">
        <v>0.9</v>
      </c>
      <c r="S505" s="53">
        <v>0.9</v>
      </c>
      <c r="T505" s="53">
        <v>0.9</v>
      </c>
      <c r="U505" s="53">
        <v>0.9</v>
      </c>
      <c r="V505" s="53">
        <v>0.9</v>
      </c>
      <c r="W505" s="53">
        <v>0.9</v>
      </c>
      <c r="X505" s="53">
        <v>0.9</v>
      </c>
      <c r="Y505" s="53">
        <v>0.9</v>
      </c>
      <c r="Z505" s="53">
        <v>0.9</v>
      </c>
      <c r="AA505" s="53">
        <v>0.9</v>
      </c>
      <c r="AB505" s="53">
        <v>0.9</v>
      </c>
      <c r="AC505" s="5">
        <f t="shared" si="103"/>
        <v>0.8999999999999998</v>
      </c>
      <c r="AD505" s="98"/>
    </row>
    <row r="506" spans="1:30">
      <c r="A506" s="5" t="s">
        <v>66</v>
      </c>
      <c r="B506" s="5" t="s">
        <v>16</v>
      </c>
      <c r="C506" s="5" t="str">
        <f t="shared" si="100"/>
        <v>g3</v>
      </c>
      <c r="D506" s="69">
        <f>VLOOKUP(C506,days!A$2:F$13,5,0)</f>
        <v>2</v>
      </c>
      <c r="E506" s="43">
        <f>VLOOKUP($A506,hydro_!$A$2:$B$16,2,0)*VLOOKUP($D506,hydro_!F$2:H$13,2,0)</f>
        <v>0.32</v>
      </c>
      <c r="F506" s="43">
        <f t="shared" ref="F506:AB506" si="114">E506</f>
        <v>0.32</v>
      </c>
      <c r="G506" s="43">
        <f t="shared" si="114"/>
        <v>0.32</v>
      </c>
      <c r="H506" s="43">
        <f t="shared" si="114"/>
        <v>0.32</v>
      </c>
      <c r="I506" s="43">
        <f t="shared" si="114"/>
        <v>0.32</v>
      </c>
      <c r="J506" s="43">
        <f t="shared" si="114"/>
        <v>0.32</v>
      </c>
      <c r="K506" s="43">
        <f t="shared" si="114"/>
        <v>0.32</v>
      </c>
      <c r="L506" s="43">
        <f t="shared" si="114"/>
        <v>0.32</v>
      </c>
      <c r="M506" s="43">
        <f t="shared" si="114"/>
        <v>0.32</v>
      </c>
      <c r="N506" s="43">
        <f t="shared" si="114"/>
        <v>0.32</v>
      </c>
      <c r="O506" s="43">
        <f t="shared" si="114"/>
        <v>0.32</v>
      </c>
      <c r="P506" s="43">
        <f t="shared" si="114"/>
        <v>0.32</v>
      </c>
      <c r="Q506" s="43">
        <f t="shared" si="114"/>
        <v>0.32</v>
      </c>
      <c r="R506" s="43">
        <f t="shared" si="114"/>
        <v>0.32</v>
      </c>
      <c r="S506" s="43">
        <f t="shared" si="114"/>
        <v>0.32</v>
      </c>
      <c r="T506" s="43">
        <f t="shared" si="114"/>
        <v>0.32</v>
      </c>
      <c r="U506" s="43">
        <f t="shared" si="114"/>
        <v>0.32</v>
      </c>
      <c r="V506" s="43">
        <f t="shared" si="114"/>
        <v>0.32</v>
      </c>
      <c r="W506" s="43">
        <f t="shared" si="114"/>
        <v>0.32</v>
      </c>
      <c r="X506" s="43">
        <f t="shared" si="114"/>
        <v>0.32</v>
      </c>
      <c r="Y506" s="43">
        <f t="shared" si="114"/>
        <v>0.32</v>
      </c>
      <c r="Z506" s="43">
        <f t="shared" si="114"/>
        <v>0.32</v>
      </c>
      <c r="AA506" s="43">
        <f t="shared" si="114"/>
        <v>0.32</v>
      </c>
      <c r="AB506" s="43">
        <f t="shared" si="114"/>
        <v>0.32</v>
      </c>
      <c r="AC506" s="5">
        <f t="shared" si="103"/>
        <v>0.32000000000000012</v>
      </c>
      <c r="AD506" s="98"/>
    </row>
    <row r="507" spans="1:30">
      <c r="A507" s="5" t="s">
        <v>66</v>
      </c>
      <c r="B507" s="5" t="s">
        <v>17</v>
      </c>
      <c r="C507" s="5" t="str">
        <f t="shared" ref="C507:C570" si="115">C387</f>
        <v>g3</v>
      </c>
      <c r="D507" s="69">
        <f>VLOOKUP(C507,days!A$2:F$13,5,0)</f>
        <v>2</v>
      </c>
      <c r="E507" s="43">
        <f>VLOOKUP($A506,hydro_!$A$2:$C$16,3,0)*VLOOKUP($D506,hydro_!F$2:H$13,3,0)</f>
        <v>0.3</v>
      </c>
      <c r="F507" s="43">
        <f t="shared" ref="F507:AB507" si="116">E507</f>
        <v>0.3</v>
      </c>
      <c r="G507" s="43">
        <f t="shared" si="116"/>
        <v>0.3</v>
      </c>
      <c r="H507" s="43">
        <f t="shared" si="116"/>
        <v>0.3</v>
      </c>
      <c r="I507" s="43">
        <f t="shared" si="116"/>
        <v>0.3</v>
      </c>
      <c r="J507" s="43">
        <f t="shared" si="116"/>
        <v>0.3</v>
      </c>
      <c r="K507" s="43">
        <f t="shared" si="116"/>
        <v>0.3</v>
      </c>
      <c r="L507" s="43">
        <f t="shared" si="116"/>
        <v>0.3</v>
      </c>
      <c r="M507" s="43">
        <f t="shared" si="116"/>
        <v>0.3</v>
      </c>
      <c r="N507" s="43">
        <f t="shared" si="116"/>
        <v>0.3</v>
      </c>
      <c r="O507" s="43">
        <f t="shared" si="116"/>
        <v>0.3</v>
      </c>
      <c r="P507" s="43">
        <f t="shared" si="116"/>
        <v>0.3</v>
      </c>
      <c r="Q507" s="43">
        <f t="shared" si="116"/>
        <v>0.3</v>
      </c>
      <c r="R507" s="43">
        <f t="shared" si="116"/>
        <v>0.3</v>
      </c>
      <c r="S507" s="43">
        <f t="shared" si="116"/>
        <v>0.3</v>
      </c>
      <c r="T507" s="43">
        <f t="shared" si="116"/>
        <v>0.3</v>
      </c>
      <c r="U507" s="43">
        <f t="shared" si="116"/>
        <v>0.3</v>
      </c>
      <c r="V507" s="43">
        <f t="shared" si="116"/>
        <v>0.3</v>
      </c>
      <c r="W507" s="43">
        <f t="shared" si="116"/>
        <v>0.3</v>
      </c>
      <c r="X507" s="43">
        <f t="shared" si="116"/>
        <v>0.3</v>
      </c>
      <c r="Y507" s="43">
        <f t="shared" si="116"/>
        <v>0.3</v>
      </c>
      <c r="Z507" s="43">
        <f t="shared" si="116"/>
        <v>0.3</v>
      </c>
      <c r="AA507" s="43">
        <f t="shared" si="116"/>
        <v>0.3</v>
      </c>
      <c r="AB507" s="43">
        <f t="shared" si="116"/>
        <v>0.3</v>
      </c>
      <c r="AC507" s="5">
        <f t="shared" si="103"/>
        <v>0.29999999999999988</v>
      </c>
      <c r="AD507" s="98"/>
    </row>
    <row r="508" spans="1:30">
      <c r="A508" s="5" t="s">
        <v>66</v>
      </c>
      <c r="B508" s="5" t="s">
        <v>18</v>
      </c>
      <c r="C508" s="5" t="str">
        <f t="shared" si="115"/>
        <v>g3</v>
      </c>
      <c r="D508" s="69">
        <f>VLOOKUP(C508,days!A$2:F$13,5,0)</f>
        <v>2</v>
      </c>
      <c r="E508" s="67">
        <f>VLOOKUP($A508,wind_!$A$2:$B$16,2,0)*VLOOKUP($D508,wind_!$E$2:$AC$13,MID(E$1,2,LEN(E$1)-1)+2,0)</f>
        <v>0.35867733117347439</v>
      </c>
      <c r="F508" s="67">
        <f>VLOOKUP($A508,wind_!$A$2:$B$16,2,0)*VLOOKUP($D508,wind_!$E$2:$AC$13,MID(F$1,2,LEN(F$1)-1)+2,0)</f>
        <v>0.35695567273526574</v>
      </c>
      <c r="G508" s="67">
        <f>VLOOKUP($A508,wind_!$A$2:$B$16,2,0)*VLOOKUP($D508,wind_!$E$2:$AC$13,MID(G$1,2,LEN(G$1)-1)+2,0)</f>
        <v>0.35658546022566495</v>
      </c>
      <c r="H508" s="67">
        <f>VLOOKUP($A508,wind_!$A$2:$B$16,2,0)*VLOOKUP($D508,wind_!$E$2:$AC$13,MID(H$1,2,LEN(H$1)-1)+2,0)</f>
        <v>0.35784721110636553</v>
      </c>
      <c r="I508" s="67">
        <f>VLOOKUP($A508,wind_!$A$2:$B$16,2,0)*VLOOKUP($D508,wind_!$E$2:$AC$13,MID(I$1,2,LEN(I$1)-1)+2,0)</f>
        <v>0.35696850368788163</v>
      </c>
      <c r="J508" s="67">
        <f>VLOOKUP($A508,wind_!$A$2:$B$16,2,0)*VLOOKUP($D508,wind_!$E$2:$AC$13,MID(J$1,2,LEN(J$1)-1)+2,0)</f>
        <v>0.36173505055919264</v>
      </c>
      <c r="K508" s="67">
        <f>VLOOKUP($A508,wind_!$A$2:$B$16,2,0)*VLOOKUP($D508,wind_!$E$2:$AC$13,MID(K$1,2,LEN(K$1)-1)+2,0)</f>
        <v>0.3642708663864927</v>
      </c>
      <c r="L508" s="67">
        <f>VLOOKUP($A508,wind_!$A$2:$B$16,2,0)*VLOOKUP($D508,wind_!$E$2:$AC$13,MID(L$1,2,LEN(L$1)-1)+2,0)</f>
        <v>0.36753725598027509</v>
      </c>
      <c r="M508" s="67">
        <f>VLOOKUP($A508,wind_!$A$2:$B$16,2,0)*VLOOKUP($D508,wind_!$E$2:$AC$13,MID(M$1,2,LEN(M$1)-1)+2,0)</f>
        <v>0.3690365011047741</v>
      </c>
      <c r="N508" s="67">
        <f>VLOOKUP($A508,wind_!$A$2:$B$16,2,0)*VLOOKUP($D508,wind_!$E$2:$AC$13,MID(N$1,2,LEN(N$1)-1)+2,0)</f>
        <v>0.35663426041274687</v>
      </c>
      <c r="O508" s="67">
        <f>VLOOKUP($A508,wind_!$A$2:$B$16,2,0)*VLOOKUP($D508,wind_!$E$2:$AC$13,MID(O$1,2,LEN(O$1)-1)+2,0)</f>
        <v>0.34876204531146349</v>
      </c>
      <c r="P508" s="67">
        <f>VLOOKUP($A508,wind_!$A$2:$B$16,2,0)*VLOOKUP($D508,wind_!$E$2:$AC$13,MID(P$1,2,LEN(P$1)-1)+2,0)</f>
        <v>0.34996277315448598</v>
      </c>
      <c r="Q508" s="67">
        <f>VLOOKUP($A508,wind_!$A$2:$B$16,2,0)*VLOOKUP($D508,wind_!$E$2:$AC$13,MID(Q$1,2,LEN(Q$1)-1)+2,0)</f>
        <v>0.35570979331727959</v>
      </c>
      <c r="R508" s="67">
        <f>VLOOKUP($A508,wind_!$A$2:$B$16,2,0)*VLOOKUP($D508,wind_!$E$2:$AC$13,MID(R$1,2,LEN(R$1)-1)+2,0)</f>
        <v>0.36026727471421355</v>
      </c>
      <c r="S508" s="67">
        <f>VLOOKUP($A508,wind_!$A$2:$B$16,2,0)*VLOOKUP($D508,wind_!$E$2:$AC$13,MID(S$1,2,LEN(S$1)-1)+2,0)</f>
        <v>0.36357513686574022</v>
      </c>
      <c r="T508" s="67">
        <f>VLOOKUP($A508,wind_!$A$2:$B$16,2,0)*VLOOKUP($D508,wind_!$E$2:$AC$13,MID(T$1,2,LEN(T$1)-1)+2,0)</f>
        <v>0.36546183419209882</v>
      </c>
      <c r="U508" s="67">
        <f>VLOOKUP($A508,wind_!$A$2:$B$16,2,0)*VLOOKUP($D508,wind_!$E$2:$AC$13,MID(U$1,2,LEN(U$1)-1)+2,0)</f>
        <v>0.36489186016902264</v>
      </c>
      <c r="V508" s="67">
        <f>VLOOKUP($A508,wind_!$A$2:$B$16,2,0)*VLOOKUP($D508,wind_!$E$2:$AC$13,MID(V$1,2,LEN(V$1)-1)+2,0)</f>
        <v>0.3622180963985509</v>
      </c>
      <c r="W508" s="67">
        <f>VLOOKUP($A508,wind_!$A$2:$B$16,2,0)*VLOOKUP($D508,wind_!$E$2:$AC$13,MID(W$1,2,LEN(W$1)-1)+2,0)</f>
        <v>0.36095582863113351</v>
      </c>
      <c r="X508" s="67">
        <f>VLOOKUP($A508,wind_!$A$2:$B$16,2,0)*VLOOKUP($D508,wind_!$E$2:$AC$13,MID(X$1,2,LEN(X$1)-1)+2,0)</f>
        <v>0.36529658246824193</v>
      </c>
      <c r="Y508" s="67">
        <f>VLOOKUP($A508,wind_!$A$2:$B$16,2,0)*VLOOKUP($D508,wind_!$E$2:$AC$13,MID(Y$1,2,LEN(Y$1)-1)+2,0)</f>
        <v>0.3678701614309664</v>
      </c>
      <c r="Z508" s="67">
        <f>VLOOKUP($A508,wind_!$A$2:$B$16,2,0)*VLOOKUP($D508,wind_!$E$2:$AC$13,MID(Z$1,2,LEN(Z$1)-1)+2,0)</f>
        <v>0.3652688530161432</v>
      </c>
      <c r="AA508" s="67">
        <f>VLOOKUP($A508,wind_!$A$2:$B$16,2,0)*VLOOKUP($D508,wind_!$E$2:$AC$13,MID(AA$1,2,LEN(AA$1)-1)+2,0)</f>
        <v>0.36123284950621337</v>
      </c>
      <c r="AB508" s="67">
        <f>VLOOKUP($A508,wind_!$A$2:$B$16,2,0)*VLOOKUP($D508,wind_!$E$2:$AC$13,MID(AB$1,2,LEN(AB$1)-1)+2,0)</f>
        <v>0.35779315083681312</v>
      </c>
      <c r="AC508" s="5">
        <f t="shared" si="103"/>
        <v>0.36064643139102087</v>
      </c>
      <c r="AD508" s="98"/>
    </row>
    <row r="509" spans="1:30">
      <c r="A509" s="5" t="s">
        <v>66</v>
      </c>
      <c r="B509" s="5" t="s">
        <v>19</v>
      </c>
      <c r="C509" s="5" t="str">
        <f t="shared" si="115"/>
        <v>g3</v>
      </c>
      <c r="D509" s="69">
        <f>VLOOKUP(C509,days!A$2:F$13,5,0)</f>
        <v>2</v>
      </c>
      <c r="E509" s="68">
        <f>VLOOKUP($A509,solar_!$A$2:$B$16,2,0)*VLOOKUP($D509,solar_!$E$2:$AC$13,MID(E$1,2,LEN(E$1)-1)+2,0)</f>
        <v>0</v>
      </c>
      <c r="F509" s="68">
        <f>VLOOKUP($A509,solar_!$A$2:$B$16,2,0)*VLOOKUP($D509,solar_!$E$2:$AC$13,MID(F$1,2,LEN(F$1)-1)+2,0)</f>
        <v>0</v>
      </c>
      <c r="G509" s="68">
        <f>VLOOKUP($A509,solar_!$A$2:$B$16,2,0)*VLOOKUP($D509,solar_!$E$2:$AC$13,MID(G$1,2,LEN(G$1)-1)+2,0)</f>
        <v>0</v>
      </c>
      <c r="H509" s="68">
        <f>VLOOKUP($A509,solar_!$A$2:$B$16,2,0)*VLOOKUP($D509,solar_!$E$2:$AC$13,MID(H$1,2,LEN(H$1)-1)+2,0)</f>
        <v>0</v>
      </c>
      <c r="I509" s="68">
        <f>VLOOKUP($A509,solar_!$A$2:$B$16,2,0)*VLOOKUP($D509,solar_!$E$2:$AC$13,MID(I$1,2,LEN(I$1)-1)+2,0)</f>
        <v>0</v>
      </c>
      <c r="J509" s="68">
        <f>VLOOKUP($A509,solar_!$A$2:$B$16,2,0)*VLOOKUP($D509,solar_!$E$2:$AC$13,MID(J$1,2,LEN(J$1)-1)+2,0)</f>
        <v>4.2807512699907613E-5</v>
      </c>
      <c r="K509" s="68">
        <f>VLOOKUP($A509,solar_!$A$2:$B$16,2,0)*VLOOKUP($D509,solar_!$E$2:$AC$13,MID(K$1,2,LEN(K$1)-1)+2,0)</f>
        <v>2.548182715165112E-3</v>
      </c>
      <c r="L509" s="68">
        <f>VLOOKUP($A509,solar_!$A$2:$B$16,2,0)*VLOOKUP($D509,solar_!$E$2:$AC$13,MID(L$1,2,LEN(L$1)-1)+2,0)</f>
        <v>1.8895935003905746E-2</v>
      </c>
      <c r="M509" s="68">
        <f>VLOOKUP($A509,solar_!$A$2:$B$16,2,0)*VLOOKUP($D509,solar_!$E$2:$AC$13,MID(M$1,2,LEN(M$1)-1)+2,0)</f>
        <v>0.13487826046395215</v>
      </c>
      <c r="N509" s="68">
        <f>VLOOKUP($A509,solar_!$A$2:$B$16,2,0)*VLOOKUP($D509,solar_!$E$2:$AC$13,MID(N$1,2,LEN(N$1)-1)+2,0)</f>
        <v>0.34489034524882423</v>
      </c>
      <c r="O509" s="68">
        <f>VLOOKUP($A509,solar_!$A$2:$B$16,2,0)*VLOOKUP($D509,solar_!$E$2:$AC$13,MID(O$1,2,LEN(O$1)-1)+2,0)</f>
        <v>0.49064031614221992</v>
      </c>
      <c r="P509" s="68">
        <f>VLOOKUP($A509,solar_!$A$2:$B$16,2,0)*VLOOKUP($D509,solar_!$E$2:$AC$13,MID(P$1,2,LEN(P$1)-1)+2,0)</f>
        <v>0.56363795821714346</v>
      </c>
      <c r="Q509" s="68">
        <f>VLOOKUP($A509,solar_!$A$2:$B$16,2,0)*VLOOKUP($D509,solar_!$E$2:$AC$13,MID(Q$1,2,LEN(Q$1)-1)+2,0)</f>
        <v>0.57948931808310689</v>
      </c>
      <c r="R509" s="68">
        <f>VLOOKUP($A509,solar_!$A$2:$B$16,2,0)*VLOOKUP($D509,solar_!$E$2:$AC$13,MID(R$1,2,LEN(R$1)-1)+2,0)</f>
        <v>0.55636400082445026</v>
      </c>
      <c r="S509" s="68">
        <f>VLOOKUP($A509,solar_!$A$2:$B$16,2,0)*VLOOKUP($D509,solar_!$E$2:$AC$13,MID(S$1,2,LEN(S$1)-1)+2,0)</f>
        <v>0.52635977836173098</v>
      </c>
      <c r="T509" s="68">
        <f>VLOOKUP($A509,solar_!$A$2:$B$16,2,0)*VLOOKUP($D509,solar_!$E$2:$AC$13,MID(T$1,2,LEN(T$1)-1)+2,0)</f>
        <v>0.43450236926301933</v>
      </c>
      <c r="U509" s="68">
        <f>VLOOKUP($A509,solar_!$A$2:$B$16,2,0)*VLOOKUP($D509,solar_!$E$2:$AC$13,MID(U$1,2,LEN(U$1)-1)+2,0)</f>
        <v>0.31039570206615535</v>
      </c>
      <c r="V509" s="68">
        <f>VLOOKUP($A509,solar_!$A$2:$B$16,2,0)*VLOOKUP($D509,solar_!$E$2:$AC$13,MID(V$1,2,LEN(V$1)-1)+2,0)</f>
        <v>0.11079073515452659</v>
      </c>
      <c r="W509" s="68">
        <f>VLOOKUP($A509,solar_!$A$2:$B$16,2,0)*VLOOKUP($D509,solar_!$E$2:$AC$13,MID(W$1,2,LEN(W$1)-1)+2,0)</f>
        <v>6.2200189575673916E-3</v>
      </c>
      <c r="X509" s="68">
        <f>VLOOKUP($A509,solar_!$A$2:$B$16,2,0)*VLOOKUP($D509,solar_!$E$2:$AC$13,MID(X$1,2,LEN(X$1)-1)+2,0)</f>
        <v>2.5684507619944566E-5</v>
      </c>
      <c r="Y509" s="68">
        <f>VLOOKUP($A509,solar_!$A$2:$B$16,2,0)*VLOOKUP($D509,solar_!$E$2:$AC$13,MID(Y$1,2,LEN(Y$1)-1)+2,0)</f>
        <v>0</v>
      </c>
      <c r="Z509" s="68">
        <f>VLOOKUP($A509,solar_!$A$2:$B$16,2,0)*VLOOKUP($D509,solar_!$E$2:$AC$13,MID(Z$1,2,LEN(Z$1)-1)+2,0)</f>
        <v>0</v>
      </c>
      <c r="AA509" s="68">
        <f>VLOOKUP($A509,solar_!$A$2:$B$16,2,0)*VLOOKUP($D509,solar_!$E$2:$AC$13,MID(AA$1,2,LEN(AA$1)-1)+2,0)</f>
        <v>0</v>
      </c>
      <c r="AB509" s="68">
        <f>VLOOKUP($A509,solar_!$A$2:$B$16,2,0)*VLOOKUP($D509,solar_!$E$2:$AC$13,MID(AB$1,2,LEN(AB$1)-1)+2,0)</f>
        <v>0</v>
      </c>
      <c r="AC509" s="5">
        <f t="shared" si="103"/>
        <v>0.16998672552175362</v>
      </c>
      <c r="AD509" s="98"/>
    </row>
    <row r="510" spans="1:30">
      <c r="A510" s="5" t="s">
        <v>66</v>
      </c>
      <c r="B510" s="5" t="s">
        <v>20</v>
      </c>
      <c r="C510" s="5" t="str">
        <f t="shared" si="115"/>
        <v>g3</v>
      </c>
      <c r="D510" s="69">
        <f>VLOOKUP(C510,days!A$2:F$13,5,0)</f>
        <v>2</v>
      </c>
      <c r="E510" s="9">
        <v>0</v>
      </c>
      <c r="F510" s="9">
        <v>0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  <c r="V510" s="9">
        <v>0</v>
      </c>
      <c r="W510" s="9">
        <v>0</v>
      </c>
      <c r="X510" s="9">
        <v>0</v>
      </c>
      <c r="Y510" s="9">
        <v>0</v>
      </c>
      <c r="Z510" s="9">
        <v>0</v>
      </c>
      <c r="AA510" s="9">
        <v>0</v>
      </c>
      <c r="AB510" s="9">
        <v>0</v>
      </c>
      <c r="AC510" s="5">
        <f t="shared" si="103"/>
        <v>0</v>
      </c>
      <c r="AD510" s="98"/>
    </row>
    <row r="511" spans="1:30">
      <c r="A511" s="5" t="s">
        <v>66</v>
      </c>
      <c r="B511" s="5" t="s">
        <v>21</v>
      </c>
      <c r="C511" s="5" t="str">
        <f t="shared" si="115"/>
        <v>g3</v>
      </c>
      <c r="D511" s="69">
        <f>VLOOKUP(C511,days!A$2:F$13,5,0)</f>
        <v>2</v>
      </c>
      <c r="E511" s="9">
        <v>0</v>
      </c>
      <c r="F511" s="9">
        <v>0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  <c r="V511" s="9">
        <v>0</v>
      </c>
      <c r="W511" s="9">
        <v>0</v>
      </c>
      <c r="X511" s="9">
        <v>0</v>
      </c>
      <c r="Y511" s="9">
        <v>0</v>
      </c>
      <c r="Z511" s="9">
        <v>0</v>
      </c>
      <c r="AA511" s="9">
        <v>0</v>
      </c>
      <c r="AB511" s="9">
        <v>0</v>
      </c>
      <c r="AC511" s="5">
        <f t="shared" si="103"/>
        <v>0</v>
      </c>
      <c r="AD511" s="98"/>
    </row>
    <row r="512" spans="1:30">
      <c r="A512" s="5" t="s">
        <v>66</v>
      </c>
      <c r="B512" s="5" t="s">
        <v>12</v>
      </c>
      <c r="C512" s="5" t="str">
        <f t="shared" si="115"/>
        <v>g4</v>
      </c>
      <c r="D512" s="69">
        <f>VLOOKUP(C512,days!A$2:F$13,5,0)</f>
        <v>2</v>
      </c>
      <c r="E512" s="53">
        <v>0.8</v>
      </c>
      <c r="F512" s="53">
        <v>0.8</v>
      </c>
      <c r="G512" s="53">
        <v>0.8</v>
      </c>
      <c r="H512" s="53">
        <v>0.8</v>
      </c>
      <c r="I512" s="53">
        <v>0.8</v>
      </c>
      <c r="J512" s="53">
        <v>0.8</v>
      </c>
      <c r="K512" s="53">
        <v>0.8</v>
      </c>
      <c r="L512" s="53">
        <v>0.8</v>
      </c>
      <c r="M512" s="53">
        <v>0.8</v>
      </c>
      <c r="N512" s="53">
        <v>0.8</v>
      </c>
      <c r="O512" s="53">
        <v>0.8</v>
      </c>
      <c r="P512" s="53">
        <v>0.8</v>
      </c>
      <c r="Q512" s="53">
        <v>0.8</v>
      </c>
      <c r="R512" s="53">
        <v>0.8</v>
      </c>
      <c r="S512" s="53">
        <v>0.8</v>
      </c>
      <c r="T512" s="53">
        <v>0.8</v>
      </c>
      <c r="U512" s="53">
        <v>0.8</v>
      </c>
      <c r="V512" s="53">
        <v>0.8</v>
      </c>
      <c r="W512" s="53">
        <v>0.8</v>
      </c>
      <c r="X512" s="53">
        <v>0.8</v>
      </c>
      <c r="Y512" s="53">
        <v>0.8</v>
      </c>
      <c r="Z512" s="53">
        <v>0.8</v>
      </c>
      <c r="AA512" s="53">
        <v>0.8</v>
      </c>
      <c r="AB512" s="53">
        <v>0.8</v>
      </c>
      <c r="AC512" s="5">
        <f t="shared" si="103"/>
        <v>0.80000000000000027</v>
      </c>
      <c r="AD512" s="98"/>
    </row>
    <row r="513" spans="1:30">
      <c r="A513" s="5" t="s">
        <v>66</v>
      </c>
      <c r="B513" s="5" t="s">
        <v>13</v>
      </c>
      <c r="C513" s="5" t="str">
        <f t="shared" si="115"/>
        <v>g4</v>
      </c>
      <c r="D513" s="69">
        <f>VLOOKUP(C513,days!A$2:F$13,5,0)</f>
        <v>2</v>
      </c>
      <c r="E513" s="53">
        <v>0.85</v>
      </c>
      <c r="F513" s="53">
        <v>0.85</v>
      </c>
      <c r="G513" s="53">
        <v>0.85</v>
      </c>
      <c r="H513" s="53">
        <v>0.85</v>
      </c>
      <c r="I513" s="53">
        <v>0.85</v>
      </c>
      <c r="J513" s="53">
        <v>0.85</v>
      </c>
      <c r="K513" s="53">
        <v>0.85</v>
      </c>
      <c r="L513" s="53">
        <v>0.85</v>
      </c>
      <c r="M513" s="53">
        <v>0.85</v>
      </c>
      <c r="N513" s="53">
        <v>0.85</v>
      </c>
      <c r="O513" s="53">
        <v>0.85</v>
      </c>
      <c r="P513" s="53">
        <v>0.85</v>
      </c>
      <c r="Q513" s="53">
        <v>0.85</v>
      </c>
      <c r="R513" s="53">
        <v>0.85</v>
      </c>
      <c r="S513" s="53">
        <v>0.85</v>
      </c>
      <c r="T513" s="53">
        <v>0.85</v>
      </c>
      <c r="U513" s="53">
        <v>0.85</v>
      </c>
      <c r="V513" s="53">
        <v>0.85</v>
      </c>
      <c r="W513" s="53">
        <v>0.85</v>
      </c>
      <c r="X513" s="53">
        <v>0.85</v>
      </c>
      <c r="Y513" s="53">
        <v>0.85</v>
      </c>
      <c r="Z513" s="53">
        <v>0.85</v>
      </c>
      <c r="AA513" s="53">
        <v>0.85</v>
      </c>
      <c r="AB513" s="53">
        <v>0.85</v>
      </c>
      <c r="AC513" s="5">
        <f t="shared" si="103"/>
        <v>0.85000000000000009</v>
      </c>
      <c r="AD513" s="98"/>
    </row>
    <row r="514" spans="1:30">
      <c r="A514" s="5" t="s">
        <v>66</v>
      </c>
      <c r="B514" s="5" t="s">
        <v>14</v>
      </c>
      <c r="C514" s="5" t="str">
        <f t="shared" si="115"/>
        <v>g4</v>
      </c>
      <c r="D514" s="69">
        <f>VLOOKUP(C514,days!A$2:F$13,5,0)</f>
        <v>2</v>
      </c>
      <c r="E514" s="53">
        <v>0.83</v>
      </c>
      <c r="F514" s="53">
        <v>0.83</v>
      </c>
      <c r="G514" s="53">
        <v>0.83</v>
      </c>
      <c r="H514" s="53">
        <v>0.83</v>
      </c>
      <c r="I514" s="53">
        <v>0.83</v>
      </c>
      <c r="J514" s="53">
        <v>0.83</v>
      </c>
      <c r="K514" s="53">
        <v>0.83</v>
      </c>
      <c r="L514" s="53">
        <v>0.83</v>
      </c>
      <c r="M514" s="53">
        <v>0.83</v>
      </c>
      <c r="N514" s="53">
        <v>0.83</v>
      </c>
      <c r="O514" s="53">
        <v>0.83</v>
      </c>
      <c r="P514" s="53">
        <v>0.83</v>
      </c>
      <c r="Q514" s="53">
        <v>0.83</v>
      </c>
      <c r="R514" s="53">
        <v>0.83</v>
      </c>
      <c r="S514" s="53">
        <v>0.83</v>
      </c>
      <c r="T514" s="53">
        <v>0.83</v>
      </c>
      <c r="U514" s="53">
        <v>0.83</v>
      </c>
      <c r="V514" s="53">
        <v>0.83</v>
      </c>
      <c r="W514" s="53">
        <v>0.83</v>
      </c>
      <c r="X514" s="53">
        <v>0.83</v>
      </c>
      <c r="Y514" s="53">
        <v>0.83</v>
      </c>
      <c r="Z514" s="53">
        <v>0.83</v>
      </c>
      <c r="AA514" s="53">
        <v>0.83</v>
      </c>
      <c r="AB514" s="53">
        <v>0.83</v>
      </c>
      <c r="AC514" s="5">
        <f t="shared" si="103"/>
        <v>0.82999999999999963</v>
      </c>
      <c r="AD514" s="98"/>
    </row>
    <row r="515" spans="1:30">
      <c r="A515" s="5" t="s">
        <v>66</v>
      </c>
      <c r="B515" s="5" t="s">
        <v>15</v>
      </c>
      <c r="C515" s="5" t="str">
        <f t="shared" si="115"/>
        <v>g4</v>
      </c>
      <c r="D515" s="69">
        <f>VLOOKUP(C515,days!A$2:F$13,5,0)</f>
        <v>2</v>
      </c>
      <c r="E515" s="53">
        <v>0.9</v>
      </c>
      <c r="F515" s="53">
        <v>0.9</v>
      </c>
      <c r="G515" s="53">
        <v>0.9</v>
      </c>
      <c r="H515" s="53">
        <v>0.9</v>
      </c>
      <c r="I515" s="53">
        <v>0.9</v>
      </c>
      <c r="J515" s="53">
        <v>0.9</v>
      </c>
      <c r="K515" s="53">
        <v>0.9</v>
      </c>
      <c r="L515" s="53">
        <v>0.9</v>
      </c>
      <c r="M515" s="53">
        <v>0.9</v>
      </c>
      <c r="N515" s="53">
        <v>0.9</v>
      </c>
      <c r="O515" s="53">
        <v>0.9</v>
      </c>
      <c r="P515" s="53">
        <v>0.9</v>
      </c>
      <c r="Q515" s="53">
        <v>0.9</v>
      </c>
      <c r="R515" s="53">
        <v>0.9</v>
      </c>
      <c r="S515" s="53">
        <v>0.9</v>
      </c>
      <c r="T515" s="53">
        <v>0.9</v>
      </c>
      <c r="U515" s="53">
        <v>0.9</v>
      </c>
      <c r="V515" s="53">
        <v>0.9</v>
      </c>
      <c r="W515" s="53">
        <v>0.9</v>
      </c>
      <c r="X515" s="53">
        <v>0.9</v>
      </c>
      <c r="Y515" s="53">
        <v>0.9</v>
      </c>
      <c r="Z515" s="53">
        <v>0.9</v>
      </c>
      <c r="AA515" s="53">
        <v>0.9</v>
      </c>
      <c r="AB515" s="53">
        <v>0.9</v>
      </c>
      <c r="AC515" s="5">
        <f t="shared" ref="AC515:AC578" si="117">AVERAGE(E515:AB515)</f>
        <v>0.8999999999999998</v>
      </c>
      <c r="AD515" s="98"/>
    </row>
    <row r="516" spans="1:30">
      <c r="A516" s="5" t="s">
        <v>66</v>
      </c>
      <c r="B516" s="5" t="s">
        <v>16</v>
      </c>
      <c r="C516" s="5" t="str">
        <f t="shared" si="115"/>
        <v>g4</v>
      </c>
      <c r="D516" s="69">
        <f>VLOOKUP(C516,days!A$2:F$13,5,0)</f>
        <v>2</v>
      </c>
      <c r="E516" s="43">
        <f>VLOOKUP($A516,hydro_!$A$2:$B$16,2,0)*VLOOKUP($D516,hydro_!F$2:H$13,2,0)</f>
        <v>0.32</v>
      </c>
      <c r="F516" s="43">
        <f t="shared" ref="F516:AB516" si="118">E516</f>
        <v>0.32</v>
      </c>
      <c r="G516" s="43">
        <f t="shared" si="118"/>
        <v>0.32</v>
      </c>
      <c r="H516" s="43">
        <f t="shared" si="118"/>
        <v>0.32</v>
      </c>
      <c r="I516" s="43">
        <f t="shared" si="118"/>
        <v>0.32</v>
      </c>
      <c r="J516" s="43">
        <f t="shared" si="118"/>
        <v>0.32</v>
      </c>
      <c r="K516" s="43">
        <f t="shared" si="118"/>
        <v>0.32</v>
      </c>
      <c r="L516" s="43">
        <f t="shared" si="118"/>
        <v>0.32</v>
      </c>
      <c r="M516" s="43">
        <f t="shared" si="118"/>
        <v>0.32</v>
      </c>
      <c r="N516" s="43">
        <f t="shared" si="118"/>
        <v>0.32</v>
      </c>
      <c r="O516" s="43">
        <f t="shared" si="118"/>
        <v>0.32</v>
      </c>
      <c r="P516" s="43">
        <f t="shared" si="118"/>
        <v>0.32</v>
      </c>
      <c r="Q516" s="43">
        <f t="shared" si="118"/>
        <v>0.32</v>
      </c>
      <c r="R516" s="43">
        <f t="shared" si="118"/>
        <v>0.32</v>
      </c>
      <c r="S516" s="43">
        <f t="shared" si="118"/>
        <v>0.32</v>
      </c>
      <c r="T516" s="43">
        <f t="shared" si="118"/>
        <v>0.32</v>
      </c>
      <c r="U516" s="43">
        <f t="shared" si="118"/>
        <v>0.32</v>
      </c>
      <c r="V516" s="43">
        <f t="shared" si="118"/>
        <v>0.32</v>
      </c>
      <c r="W516" s="43">
        <f t="shared" si="118"/>
        <v>0.32</v>
      </c>
      <c r="X516" s="43">
        <f t="shared" si="118"/>
        <v>0.32</v>
      </c>
      <c r="Y516" s="43">
        <f t="shared" si="118"/>
        <v>0.32</v>
      </c>
      <c r="Z516" s="43">
        <f t="shared" si="118"/>
        <v>0.32</v>
      </c>
      <c r="AA516" s="43">
        <f t="shared" si="118"/>
        <v>0.32</v>
      </c>
      <c r="AB516" s="43">
        <f t="shared" si="118"/>
        <v>0.32</v>
      </c>
      <c r="AC516" s="5">
        <f t="shared" si="117"/>
        <v>0.32000000000000012</v>
      </c>
      <c r="AD516" s="98"/>
    </row>
    <row r="517" spans="1:30">
      <c r="A517" s="5" t="s">
        <v>66</v>
      </c>
      <c r="B517" s="5" t="s">
        <v>17</v>
      </c>
      <c r="C517" s="5" t="str">
        <f t="shared" si="115"/>
        <v>g4</v>
      </c>
      <c r="D517" s="69">
        <f>VLOOKUP(C517,days!A$2:F$13,5,0)</f>
        <v>2</v>
      </c>
      <c r="E517" s="43">
        <f>VLOOKUP($A516,hydro_!$A$2:$C$16,3,0)*VLOOKUP($D516,hydro_!F$2:H$13,3,0)</f>
        <v>0.3</v>
      </c>
      <c r="F517" s="43">
        <f t="shared" ref="F517:AB517" si="119">E517</f>
        <v>0.3</v>
      </c>
      <c r="G517" s="43">
        <f t="shared" si="119"/>
        <v>0.3</v>
      </c>
      <c r="H517" s="43">
        <f t="shared" si="119"/>
        <v>0.3</v>
      </c>
      <c r="I517" s="43">
        <f t="shared" si="119"/>
        <v>0.3</v>
      </c>
      <c r="J517" s="43">
        <f t="shared" si="119"/>
        <v>0.3</v>
      </c>
      <c r="K517" s="43">
        <f t="shared" si="119"/>
        <v>0.3</v>
      </c>
      <c r="L517" s="43">
        <f t="shared" si="119"/>
        <v>0.3</v>
      </c>
      <c r="M517" s="43">
        <f t="shared" si="119"/>
        <v>0.3</v>
      </c>
      <c r="N517" s="43">
        <f t="shared" si="119"/>
        <v>0.3</v>
      </c>
      <c r="O517" s="43">
        <f t="shared" si="119"/>
        <v>0.3</v>
      </c>
      <c r="P517" s="43">
        <f t="shared" si="119"/>
        <v>0.3</v>
      </c>
      <c r="Q517" s="43">
        <f t="shared" si="119"/>
        <v>0.3</v>
      </c>
      <c r="R517" s="43">
        <f t="shared" si="119"/>
        <v>0.3</v>
      </c>
      <c r="S517" s="43">
        <f t="shared" si="119"/>
        <v>0.3</v>
      </c>
      <c r="T517" s="43">
        <f t="shared" si="119"/>
        <v>0.3</v>
      </c>
      <c r="U517" s="43">
        <f t="shared" si="119"/>
        <v>0.3</v>
      </c>
      <c r="V517" s="43">
        <f t="shared" si="119"/>
        <v>0.3</v>
      </c>
      <c r="W517" s="43">
        <f t="shared" si="119"/>
        <v>0.3</v>
      </c>
      <c r="X517" s="43">
        <f t="shared" si="119"/>
        <v>0.3</v>
      </c>
      <c r="Y517" s="43">
        <f t="shared" si="119"/>
        <v>0.3</v>
      </c>
      <c r="Z517" s="43">
        <f t="shared" si="119"/>
        <v>0.3</v>
      </c>
      <c r="AA517" s="43">
        <f t="shared" si="119"/>
        <v>0.3</v>
      </c>
      <c r="AB517" s="43">
        <f t="shared" si="119"/>
        <v>0.3</v>
      </c>
      <c r="AC517" s="5">
        <f t="shared" si="117"/>
        <v>0.29999999999999988</v>
      </c>
      <c r="AD517" s="98"/>
    </row>
    <row r="518" spans="1:30">
      <c r="A518" s="5" t="s">
        <v>66</v>
      </c>
      <c r="B518" s="5" t="s">
        <v>18</v>
      </c>
      <c r="C518" s="5" t="str">
        <f t="shared" si="115"/>
        <v>g4</v>
      </c>
      <c r="D518" s="69">
        <f>VLOOKUP(C518,days!A$2:F$13,5,0)</f>
        <v>2</v>
      </c>
      <c r="E518" s="67">
        <f>VLOOKUP($A518,wind_!$A$2:$B$16,2,0)*VLOOKUP($D518,wind_!$E$2:$AC$13,MID(E$1,2,LEN(E$1)-1)+2,0)</f>
        <v>0.35867733117347439</v>
      </c>
      <c r="F518" s="67">
        <f>VLOOKUP($A518,wind_!$A$2:$B$16,2,0)*VLOOKUP($D518,wind_!$E$2:$AC$13,MID(F$1,2,LEN(F$1)-1)+2,0)</f>
        <v>0.35695567273526574</v>
      </c>
      <c r="G518" s="67">
        <f>VLOOKUP($A518,wind_!$A$2:$B$16,2,0)*VLOOKUP($D518,wind_!$E$2:$AC$13,MID(G$1,2,LEN(G$1)-1)+2,0)</f>
        <v>0.35658546022566495</v>
      </c>
      <c r="H518" s="67">
        <f>VLOOKUP($A518,wind_!$A$2:$B$16,2,0)*VLOOKUP($D518,wind_!$E$2:$AC$13,MID(H$1,2,LEN(H$1)-1)+2,0)</f>
        <v>0.35784721110636553</v>
      </c>
      <c r="I518" s="67">
        <f>VLOOKUP($A518,wind_!$A$2:$B$16,2,0)*VLOOKUP($D518,wind_!$E$2:$AC$13,MID(I$1,2,LEN(I$1)-1)+2,0)</f>
        <v>0.35696850368788163</v>
      </c>
      <c r="J518" s="67">
        <f>VLOOKUP($A518,wind_!$A$2:$B$16,2,0)*VLOOKUP($D518,wind_!$E$2:$AC$13,MID(J$1,2,LEN(J$1)-1)+2,0)</f>
        <v>0.36173505055919264</v>
      </c>
      <c r="K518" s="67">
        <f>VLOOKUP($A518,wind_!$A$2:$B$16,2,0)*VLOOKUP($D518,wind_!$E$2:$AC$13,MID(K$1,2,LEN(K$1)-1)+2,0)</f>
        <v>0.3642708663864927</v>
      </c>
      <c r="L518" s="67">
        <f>VLOOKUP($A518,wind_!$A$2:$B$16,2,0)*VLOOKUP($D518,wind_!$E$2:$AC$13,MID(L$1,2,LEN(L$1)-1)+2,0)</f>
        <v>0.36753725598027509</v>
      </c>
      <c r="M518" s="67">
        <f>VLOOKUP($A518,wind_!$A$2:$B$16,2,0)*VLOOKUP($D518,wind_!$E$2:$AC$13,MID(M$1,2,LEN(M$1)-1)+2,0)</f>
        <v>0.3690365011047741</v>
      </c>
      <c r="N518" s="67">
        <f>VLOOKUP($A518,wind_!$A$2:$B$16,2,0)*VLOOKUP($D518,wind_!$E$2:$AC$13,MID(N$1,2,LEN(N$1)-1)+2,0)</f>
        <v>0.35663426041274687</v>
      </c>
      <c r="O518" s="67">
        <f>VLOOKUP($A518,wind_!$A$2:$B$16,2,0)*VLOOKUP($D518,wind_!$E$2:$AC$13,MID(O$1,2,LEN(O$1)-1)+2,0)</f>
        <v>0.34876204531146349</v>
      </c>
      <c r="P518" s="67">
        <f>VLOOKUP($A518,wind_!$A$2:$B$16,2,0)*VLOOKUP($D518,wind_!$E$2:$AC$13,MID(P$1,2,LEN(P$1)-1)+2,0)</f>
        <v>0.34996277315448598</v>
      </c>
      <c r="Q518" s="67">
        <f>VLOOKUP($A518,wind_!$A$2:$B$16,2,0)*VLOOKUP($D518,wind_!$E$2:$AC$13,MID(Q$1,2,LEN(Q$1)-1)+2,0)</f>
        <v>0.35570979331727959</v>
      </c>
      <c r="R518" s="67">
        <f>VLOOKUP($A518,wind_!$A$2:$B$16,2,0)*VLOOKUP($D518,wind_!$E$2:$AC$13,MID(R$1,2,LEN(R$1)-1)+2,0)</f>
        <v>0.36026727471421355</v>
      </c>
      <c r="S518" s="67">
        <f>VLOOKUP($A518,wind_!$A$2:$B$16,2,0)*VLOOKUP($D518,wind_!$E$2:$AC$13,MID(S$1,2,LEN(S$1)-1)+2,0)</f>
        <v>0.36357513686574022</v>
      </c>
      <c r="T518" s="67">
        <f>VLOOKUP($A518,wind_!$A$2:$B$16,2,0)*VLOOKUP($D518,wind_!$E$2:$AC$13,MID(T$1,2,LEN(T$1)-1)+2,0)</f>
        <v>0.36546183419209882</v>
      </c>
      <c r="U518" s="67">
        <f>VLOOKUP($A518,wind_!$A$2:$B$16,2,0)*VLOOKUP($D518,wind_!$E$2:$AC$13,MID(U$1,2,LEN(U$1)-1)+2,0)</f>
        <v>0.36489186016902264</v>
      </c>
      <c r="V518" s="67">
        <f>VLOOKUP($A518,wind_!$A$2:$B$16,2,0)*VLOOKUP($D518,wind_!$E$2:$AC$13,MID(V$1,2,LEN(V$1)-1)+2,0)</f>
        <v>0.3622180963985509</v>
      </c>
      <c r="W518" s="67">
        <f>VLOOKUP($A518,wind_!$A$2:$B$16,2,0)*VLOOKUP($D518,wind_!$E$2:$AC$13,MID(W$1,2,LEN(W$1)-1)+2,0)</f>
        <v>0.36095582863113351</v>
      </c>
      <c r="X518" s="67">
        <f>VLOOKUP($A518,wind_!$A$2:$B$16,2,0)*VLOOKUP($D518,wind_!$E$2:$AC$13,MID(X$1,2,LEN(X$1)-1)+2,0)</f>
        <v>0.36529658246824193</v>
      </c>
      <c r="Y518" s="67">
        <f>VLOOKUP($A518,wind_!$A$2:$B$16,2,0)*VLOOKUP($D518,wind_!$E$2:$AC$13,MID(Y$1,2,LEN(Y$1)-1)+2,0)</f>
        <v>0.3678701614309664</v>
      </c>
      <c r="Z518" s="67">
        <f>VLOOKUP($A518,wind_!$A$2:$B$16,2,0)*VLOOKUP($D518,wind_!$E$2:$AC$13,MID(Z$1,2,LEN(Z$1)-1)+2,0)</f>
        <v>0.3652688530161432</v>
      </c>
      <c r="AA518" s="67">
        <f>VLOOKUP($A518,wind_!$A$2:$B$16,2,0)*VLOOKUP($D518,wind_!$E$2:$AC$13,MID(AA$1,2,LEN(AA$1)-1)+2,0)</f>
        <v>0.36123284950621337</v>
      </c>
      <c r="AB518" s="67">
        <f>VLOOKUP($A518,wind_!$A$2:$B$16,2,0)*VLOOKUP($D518,wind_!$E$2:$AC$13,MID(AB$1,2,LEN(AB$1)-1)+2,0)</f>
        <v>0.35779315083681312</v>
      </c>
      <c r="AC518" s="5">
        <f t="shared" si="117"/>
        <v>0.36064643139102087</v>
      </c>
      <c r="AD518" s="98"/>
    </row>
    <row r="519" spans="1:30">
      <c r="A519" s="5" t="s">
        <v>66</v>
      </c>
      <c r="B519" s="5" t="s">
        <v>19</v>
      </c>
      <c r="C519" s="5" t="str">
        <f t="shared" si="115"/>
        <v>g4</v>
      </c>
      <c r="D519" s="69">
        <f>VLOOKUP(C519,days!A$2:F$13,5,0)</f>
        <v>2</v>
      </c>
      <c r="E519" s="68">
        <f>VLOOKUP($A519,solar_!$A$2:$B$16,2,0)*VLOOKUP($D519,solar_!$E$2:$AC$13,MID(E$1,2,LEN(E$1)-1)+2,0)</f>
        <v>0</v>
      </c>
      <c r="F519" s="68">
        <f>VLOOKUP($A519,solar_!$A$2:$B$16,2,0)*VLOOKUP($D519,solar_!$E$2:$AC$13,MID(F$1,2,LEN(F$1)-1)+2,0)</f>
        <v>0</v>
      </c>
      <c r="G519" s="68">
        <f>VLOOKUP($A519,solar_!$A$2:$B$16,2,0)*VLOOKUP($D519,solar_!$E$2:$AC$13,MID(G$1,2,LEN(G$1)-1)+2,0)</f>
        <v>0</v>
      </c>
      <c r="H519" s="68">
        <f>VLOOKUP($A519,solar_!$A$2:$B$16,2,0)*VLOOKUP($D519,solar_!$E$2:$AC$13,MID(H$1,2,LEN(H$1)-1)+2,0)</f>
        <v>0</v>
      </c>
      <c r="I519" s="68">
        <f>VLOOKUP($A519,solar_!$A$2:$B$16,2,0)*VLOOKUP($D519,solar_!$E$2:$AC$13,MID(I$1,2,LEN(I$1)-1)+2,0)</f>
        <v>0</v>
      </c>
      <c r="J519" s="68">
        <f>VLOOKUP($A519,solar_!$A$2:$B$16,2,0)*VLOOKUP($D519,solar_!$E$2:$AC$13,MID(J$1,2,LEN(J$1)-1)+2,0)</f>
        <v>4.2807512699907613E-5</v>
      </c>
      <c r="K519" s="68">
        <f>VLOOKUP($A519,solar_!$A$2:$B$16,2,0)*VLOOKUP($D519,solar_!$E$2:$AC$13,MID(K$1,2,LEN(K$1)-1)+2,0)</f>
        <v>2.548182715165112E-3</v>
      </c>
      <c r="L519" s="68">
        <f>VLOOKUP($A519,solar_!$A$2:$B$16,2,0)*VLOOKUP($D519,solar_!$E$2:$AC$13,MID(L$1,2,LEN(L$1)-1)+2,0)</f>
        <v>1.8895935003905746E-2</v>
      </c>
      <c r="M519" s="68">
        <f>VLOOKUP($A519,solar_!$A$2:$B$16,2,0)*VLOOKUP($D519,solar_!$E$2:$AC$13,MID(M$1,2,LEN(M$1)-1)+2,0)</f>
        <v>0.13487826046395215</v>
      </c>
      <c r="N519" s="68">
        <f>VLOOKUP($A519,solar_!$A$2:$B$16,2,0)*VLOOKUP($D519,solar_!$E$2:$AC$13,MID(N$1,2,LEN(N$1)-1)+2,0)</f>
        <v>0.34489034524882423</v>
      </c>
      <c r="O519" s="68">
        <f>VLOOKUP($A519,solar_!$A$2:$B$16,2,0)*VLOOKUP($D519,solar_!$E$2:$AC$13,MID(O$1,2,LEN(O$1)-1)+2,0)</f>
        <v>0.49064031614221992</v>
      </c>
      <c r="P519" s="68">
        <f>VLOOKUP($A519,solar_!$A$2:$B$16,2,0)*VLOOKUP($D519,solar_!$E$2:$AC$13,MID(P$1,2,LEN(P$1)-1)+2,0)</f>
        <v>0.56363795821714346</v>
      </c>
      <c r="Q519" s="68">
        <f>VLOOKUP($A519,solar_!$A$2:$B$16,2,0)*VLOOKUP($D519,solar_!$E$2:$AC$13,MID(Q$1,2,LEN(Q$1)-1)+2,0)</f>
        <v>0.57948931808310689</v>
      </c>
      <c r="R519" s="68">
        <f>VLOOKUP($A519,solar_!$A$2:$B$16,2,0)*VLOOKUP($D519,solar_!$E$2:$AC$13,MID(R$1,2,LEN(R$1)-1)+2,0)</f>
        <v>0.55636400082445026</v>
      </c>
      <c r="S519" s="68">
        <f>VLOOKUP($A519,solar_!$A$2:$B$16,2,0)*VLOOKUP($D519,solar_!$E$2:$AC$13,MID(S$1,2,LEN(S$1)-1)+2,0)</f>
        <v>0.52635977836173098</v>
      </c>
      <c r="T519" s="68">
        <f>VLOOKUP($A519,solar_!$A$2:$B$16,2,0)*VLOOKUP($D519,solar_!$E$2:$AC$13,MID(T$1,2,LEN(T$1)-1)+2,0)</f>
        <v>0.43450236926301933</v>
      </c>
      <c r="U519" s="68">
        <f>VLOOKUP($A519,solar_!$A$2:$B$16,2,0)*VLOOKUP($D519,solar_!$E$2:$AC$13,MID(U$1,2,LEN(U$1)-1)+2,0)</f>
        <v>0.31039570206615535</v>
      </c>
      <c r="V519" s="68">
        <f>VLOOKUP($A519,solar_!$A$2:$B$16,2,0)*VLOOKUP($D519,solar_!$E$2:$AC$13,MID(V$1,2,LEN(V$1)-1)+2,0)</f>
        <v>0.11079073515452659</v>
      </c>
      <c r="W519" s="68">
        <f>VLOOKUP($A519,solar_!$A$2:$B$16,2,0)*VLOOKUP($D519,solar_!$E$2:$AC$13,MID(W$1,2,LEN(W$1)-1)+2,0)</f>
        <v>6.2200189575673916E-3</v>
      </c>
      <c r="X519" s="68">
        <f>VLOOKUP($A519,solar_!$A$2:$B$16,2,0)*VLOOKUP($D519,solar_!$E$2:$AC$13,MID(X$1,2,LEN(X$1)-1)+2,0)</f>
        <v>2.5684507619944566E-5</v>
      </c>
      <c r="Y519" s="68">
        <f>VLOOKUP($A519,solar_!$A$2:$B$16,2,0)*VLOOKUP($D519,solar_!$E$2:$AC$13,MID(Y$1,2,LEN(Y$1)-1)+2,0)</f>
        <v>0</v>
      </c>
      <c r="Z519" s="68">
        <f>VLOOKUP($A519,solar_!$A$2:$B$16,2,0)*VLOOKUP($D519,solar_!$E$2:$AC$13,MID(Z$1,2,LEN(Z$1)-1)+2,0)</f>
        <v>0</v>
      </c>
      <c r="AA519" s="68">
        <f>VLOOKUP($A519,solar_!$A$2:$B$16,2,0)*VLOOKUP($D519,solar_!$E$2:$AC$13,MID(AA$1,2,LEN(AA$1)-1)+2,0)</f>
        <v>0</v>
      </c>
      <c r="AB519" s="68">
        <f>VLOOKUP($A519,solar_!$A$2:$B$16,2,0)*VLOOKUP($D519,solar_!$E$2:$AC$13,MID(AB$1,2,LEN(AB$1)-1)+2,0)</f>
        <v>0</v>
      </c>
      <c r="AC519" s="5">
        <f t="shared" si="117"/>
        <v>0.16998672552175362</v>
      </c>
      <c r="AD519" s="98"/>
    </row>
    <row r="520" spans="1:30">
      <c r="A520" s="5" t="s">
        <v>66</v>
      </c>
      <c r="B520" s="5" t="s">
        <v>20</v>
      </c>
      <c r="C520" s="5" t="str">
        <f t="shared" si="115"/>
        <v>g4</v>
      </c>
      <c r="D520" s="69">
        <f>VLOOKUP(C520,days!A$2:F$13,5,0)</f>
        <v>2</v>
      </c>
      <c r="E520" s="9">
        <v>0</v>
      </c>
      <c r="F520" s="9">
        <v>0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  <c r="V520" s="9">
        <v>0</v>
      </c>
      <c r="W520" s="9">
        <v>0</v>
      </c>
      <c r="X520" s="9">
        <v>0</v>
      </c>
      <c r="Y520" s="9">
        <v>0</v>
      </c>
      <c r="Z520" s="9">
        <v>0</v>
      </c>
      <c r="AA520" s="9">
        <v>0</v>
      </c>
      <c r="AB520" s="9">
        <v>0</v>
      </c>
      <c r="AC520" s="5">
        <f t="shared" si="117"/>
        <v>0</v>
      </c>
      <c r="AD520" s="98"/>
    </row>
    <row r="521" spans="1:30">
      <c r="A521" s="5" t="s">
        <v>66</v>
      </c>
      <c r="B521" s="5" t="s">
        <v>21</v>
      </c>
      <c r="C521" s="5" t="str">
        <f t="shared" si="115"/>
        <v>g4</v>
      </c>
      <c r="D521" s="69">
        <f>VLOOKUP(C521,days!A$2:F$13,5,0)</f>
        <v>2</v>
      </c>
      <c r="E521" s="9">
        <v>0</v>
      </c>
      <c r="F521" s="9">
        <v>0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5">
        <f t="shared" si="117"/>
        <v>0</v>
      </c>
      <c r="AD521" s="98"/>
    </row>
    <row r="522" spans="1:30">
      <c r="A522" s="5" t="s">
        <v>66</v>
      </c>
      <c r="B522" s="5" t="s">
        <v>12</v>
      </c>
      <c r="C522" s="5" t="str">
        <f t="shared" si="115"/>
        <v>g5</v>
      </c>
      <c r="D522" s="69">
        <f>VLOOKUP(C522,days!A$2:F$13,5,0)</f>
        <v>3</v>
      </c>
      <c r="E522" s="53">
        <v>0.8</v>
      </c>
      <c r="F522" s="53">
        <v>0.8</v>
      </c>
      <c r="G522" s="53">
        <v>0.8</v>
      </c>
      <c r="H522" s="53">
        <v>0.8</v>
      </c>
      <c r="I522" s="53">
        <v>0.8</v>
      </c>
      <c r="J522" s="53">
        <v>0.8</v>
      </c>
      <c r="K522" s="53">
        <v>0.8</v>
      </c>
      <c r="L522" s="53">
        <v>0.8</v>
      </c>
      <c r="M522" s="53">
        <v>0.8</v>
      </c>
      <c r="N522" s="53">
        <v>0.8</v>
      </c>
      <c r="O522" s="53">
        <v>0.8</v>
      </c>
      <c r="P522" s="53">
        <v>0.8</v>
      </c>
      <c r="Q522" s="53">
        <v>0.8</v>
      </c>
      <c r="R522" s="53">
        <v>0.8</v>
      </c>
      <c r="S522" s="53">
        <v>0.8</v>
      </c>
      <c r="T522" s="53">
        <v>0.8</v>
      </c>
      <c r="U522" s="53">
        <v>0.8</v>
      </c>
      <c r="V522" s="53">
        <v>0.8</v>
      </c>
      <c r="W522" s="53">
        <v>0.8</v>
      </c>
      <c r="X522" s="53">
        <v>0.8</v>
      </c>
      <c r="Y522" s="53">
        <v>0.8</v>
      </c>
      <c r="Z522" s="53">
        <v>0.8</v>
      </c>
      <c r="AA522" s="53">
        <v>0.8</v>
      </c>
      <c r="AB522" s="53">
        <v>0.8</v>
      </c>
      <c r="AC522" s="5">
        <f t="shared" si="117"/>
        <v>0.80000000000000027</v>
      </c>
      <c r="AD522" s="98"/>
    </row>
    <row r="523" spans="1:30">
      <c r="A523" s="5" t="s">
        <v>66</v>
      </c>
      <c r="B523" s="5" t="s">
        <v>13</v>
      </c>
      <c r="C523" s="5" t="str">
        <f t="shared" si="115"/>
        <v>g5</v>
      </c>
      <c r="D523" s="69">
        <f>VLOOKUP(C523,days!A$2:F$13,5,0)</f>
        <v>3</v>
      </c>
      <c r="E523" s="53">
        <v>0.85</v>
      </c>
      <c r="F523" s="53">
        <v>0.85</v>
      </c>
      <c r="G523" s="53">
        <v>0.85</v>
      </c>
      <c r="H523" s="53">
        <v>0.85</v>
      </c>
      <c r="I523" s="53">
        <v>0.85</v>
      </c>
      <c r="J523" s="53">
        <v>0.85</v>
      </c>
      <c r="K523" s="53">
        <v>0.85</v>
      </c>
      <c r="L523" s="53">
        <v>0.85</v>
      </c>
      <c r="M523" s="53">
        <v>0.85</v>
      </c>
      <c r="N523" s="53">
        <v>0.85</v>
      </c>
      <c r="O523" s="53">
        <v>0.85</v>
      </c>
      <c r="P523" s="53">
        <v>0.85</v>
      </c>
      <c r="Q523" s="53">
        <v>0.85</v>
      </c>
      <c r="R523" s="53">
        <v>0.85</v>
      </c>
      <c r="S523" s="53">
        <v>0.85</v>
      </c>
      <c r="T523" s="53">
        <v>0.85</v>
      </c>
      <c r="U523" s="53">
        <v>0.85</v>
      </c>
      <c r="V523" s="53">
        <v>0.85</v>
      </c>
      <c r="W523" s="53">
        <v>0.85</v>
      </c>
      <c r="X523" s="53">
        <v>0.85</v>
      </c>
      <c r="Y523" s="53">
        <v>0.85</v>
      </c>
      <c r="Z523" s="53">
        <v>0.85</v>
      </c>
      <c r="AA523" s="53">
        <v>0.85</v>
      </c>
      <c r="AB523" s="53">
        <v>0.85</v>
      </c>
      <c r="AC523" s="5">
        <f t="shared" si="117"/>
        <v>0.85000000000000009</v>
      </c>
      <c r="AD523" s="98"/>
    </row>
    <row r="524" spans="1:30">
      <c r="A524" s="5" t="s">
        <v>66</v>
      </c>
      <c r="B524" s="5" t="s">
        <v>14</v>
      </c>
      <c r="C524" s="5" t="str">
        <f t="shared" si="115"/>
        <v>g5</v>
      </c>
      <c r="D524" s="69">
        <f>VLOOKUP(C524,days!A$2:F$13,5,0)</f>
        <v>3</v>
      </c>
      <c r="E524" s="53">
        <v>0.83</v>
      </c>
      <c r="F524" s="53">
        <v>0.83</v>
      </c>
      <c r="G524" s="53">
        <v>0.83</v>
      </c>
      <c r="H524" s="53">
        <v>0.83</v>
      </c>
      <c r="I524" s="53">
        <v>0.83</v>
      </c>
      <c r="J524" s="53">
        <v>0.83</v>
      </c>
      <c r="K524" s="53">
        <v>0.83</v>
      </c>
      <c r="L524" s="53">
        <v>0.83</v>
      </c>
      <c r="M524" s="53">
        <v>0.83</v>
      </c>
      <c r="N524" s="53">
        <v>0.83</v>
      </c>
      <c r="O524" s="53">
        <v>0.83</v>
      </c>
      <c r="P524" s="53">
        <v>0.83</v>
      </c>
      <c r="Q524" s="53">
        <v>0.83</v>
      </c>
      <c r="R524" s="53">
        <v>0.83</v>
      </c>
      <c r="S524" s="53">
        <v>0.83</v>
      </c>
      <c r="T524" s="53">
        <v>0.83</v>
      </c>
      <c r="U524" s="53">
        <v>0.83</v>
      </c>
      <c r="V524" s="53">
        <v>0.83</v>
      </c>
      <c r="W524" s="53">
        <v>0.83</v>
      </c>
      <c r="X524" s="53">
        <v>0.83</v>
      </c>
      <c r="Y524" s="53">
        <v>0.83</v>
      </c>
      <c r="Z524" s="53">
        <v>0.83</v>
      </c>
      <c r="AA524" s="53">
        <v>0.83</v>
      </c>
      <c r="AB524" s="53">
        <v>0.83</v>
      </c>
      <c r="AC524" s="5">
        <f t="shared" si="117"/>
        <v>0.82999999999999963</v>
      </c>
      <c r="AD524" s="98"/>
    </row>
    <row r="525" spans="1:30">
      <c r="A525" s="5" t="s">
        <v>66</v>
      </c>
      <c r="B525" s="5" t="s">
        <v>15</v>
      </c>
      <c r="C525" s="5" t="str">
        <f t="shared" si="115"/>
        <v>g5</v>
      </c>
      <c r="D525" s="69">
        <f>VLOOKUP(C525,days!A$2:F$13,5,0)</f>
        <v>3</v>
      </c>
      <c r="E525" s="53">
        <v>0.9</v>
      </c>
      <c r="F525" s="53">
        <v>0.9</v>
      </c>
      <c r="G525" s="53">
        <v>0.9</v>
      </c>
      <c r="H525" s="53">
        <v>0.9</v>
      </c>
      <c r="I525" s="53">
        <v>0.9</v>
      </c>
      <c r="J525" s="53">
        <v>0.9</v>
      </c>
      <c r="K525" s="53">
        <v>0.9</v>
      </c>
      <c r="L525" s="53">
        <v>0.9</v>
      </c>
      <c r="M525" s="53">
        <v>0.9</v>
      </c>
      <c r="N525" s="53">
        <v>0.9</v>
      </c>
      <c r="O525" s="53">
        <v>0.9</v>
      </c>
      <c r="P525" s="53">
        <v>0.9</v>
      </c>
      <c r="Q525" s="53">
        <v>0.9</v>
      </c>
      <c r="R525" s="53">
        <v>0.9</v>
      </c>
      <c r="S525" s="53">
        <v>0.9</v>
      </c>
      <c r="T525" s="53">
        <v>0.9</v>
      </c>
      <c r="U525" s="53">
        <v>0.9</v>
      </c>
      <c r="V525" s="53">
        <v>0.9</v>
      </c>
      <c r="W525" s="53">
        <v>0.9</v>
      </c>
      <c r="X525" s="53">
        <v>0.9</v>
      </c>
      <c r="Y525" s="53">
        <v>0.9</v>
      </c>
      <c r="Z525" s="53">
        <v>0.9</v>
      </c>
      <c r="AA525" s="53">
        <v>0.9</v>
      </c>
      <c r="AB525" s="53">
        <v>0.9</v>
      </c>
      <c r="AC525" s="5">
        <f t="shared" si="117"/>
        <v>0.8999999999999998</v>
      </c>
      <c r="AD525" s="98"/>
    </row>
    <row r="526" spans="1:30">
      <c r="A526" s="5" t="s">
        <v>66</v>
      </c>
      <c r="B526" s="5" t="s">
        <v>16</v>
      </c>
      <c r="C526" s="5" t="str">
        <f t="shared" si="115"/>
        <v>g5</v>
      </c>
      <c r="D526" s="69">
        <f>VLOOKUP(C526,days!A$2:F$13,5,0)</f>
        <v>3</v>
      </c>
      <c r="E526" s="43">
        <f>VLOOKUP($A526,hydro_!$A$2:$B$16,2,0)*VLOOKUP($D526,hydro_!F$2:H$13,2,0)</f>
        <v>0.4</v>
      </c>
      <c r="F526" s="43">
        <f t="shared" ref="F526:AB526" si="120">E526</f>
        <v>0.4</v>
      </c>
      <c r="G526" s="43">
        <f t="shared" si="120"/>
        <v>0.4</v>
      </c>
      <c r="H526" s="43">
        <f t="shared" si="120"/>
        <v>0.4</v>
      </c>
      <c r="I526" s="43">
        <f t="shared" si="120"/>
        <v>0.4</v>
      </c>
      <c r="J526" s="43">
        <f t="shared" si="120"/>
        <v>0.4</v>
      </c>
      <c r="K526" s="43">
        <f t="shared" si="120"/>
        <v>0.4</v>
      </c>
      <c r="L526" s="43">
        <f t="shared" si="120"/>
        <v>0.4</v>
      </c>
      <c r="M526" s="43">
        <f t="shared" si="120"/>
        <v>0.4</v>
      </c>
      <c r="N526" s="43">
        <f t="shared" si="120"/>
        <v>0.4</v>
      </c>
      <c r="O526" s="43">
        <f t="shared" si="120"/>
        <v>0.4</v>
      </c>
      <c r="P526" s="43">
        <f t="shared" si="120"/>
        <v>0.4</v>
      </c>
      <c r="Q526" s="43">
        <f t="shared" si="120"/>
        <v>0.4</v>
      </c>
      <c r="R526" s="43">
        <f t="shared" si="120"/>
        <v>0.4</v>
      </c>
      <c r="S526" s="43">
        <f t="shared" si="120"/>
        <v>0.4</v>
      </c>
      <c r="T526" s="43">
        <f t="shared" si="120"/>
        <v>0.4</v>
      </c>
      <c r="U526" s="43">
        <f t="shared" si="120"/>
        <v>0.4</v>
      </c>
      <c r="V526" s="43">
        <f t="shared" si="120"/>
        <v>0.4</v>
      </c>
      <c r="W526" s="43">
        <f t="shared" si="120"/>
        <v>0.4</v>
      </c>
      <c r="X526" s="43">
        <f t="shared" si="120"/>
        <v>0.4</v>
      </c>
      <c r="Y526" s="43">
        <f t="shared" si="120"/>
        <v>0.4</v>
      </c>
      <c r="Z526" s="43">
        <f t="shared" si="120"/>
        <v>0.4</v>
      </c>
      <c r="AA526" s="43">
        <f t="shared" si="120"/>
        <v>0.4</v>
      </c>
      <c r="AB526" s="43">
        <f t="shared" si="120"/>
        <v>0.4</v>
      </c>
      <c r="AC526" s="5">
        <f t="shared" si="117"/>
        <v>0.40000000000000013</v>
      </c>
      <c r="AD526" s="98"/>
    </row>
    <row r="527" spans="1:30">
      <c r="A527" s="5" t="s">
        <v>66</v>
      </c>
      <c r="B527" s="5" t="s">
        <v>17</v>
      </c>
      <c r="C527" s="5" t="str">
        <f t="shared" si="115"/>
        <v>g5</v>
      </c>
      <c r="D527" s="69">
        <f>VLOOKUP(C527,days!A$2:F$13,5,0)</f>
        <v>3</v>
      </c>
      <c r="E527" s="43">
        <f>VLOOKUP($A526,hydro_!$A$2:$C$16,3,0)*VLOOKUP($D526,hydro_!F$2:H$13,3,0)</f>
        <v>0.35</v>
      </c>
      <c r="F527" s="43">
        <f t="shared" ref="F527:AB527" si="121">E527</f>
        <v>0.35</v>
      </c>
      <c r="G527" s="43">
        <f t="shared" si="121"/>
        <v>0.35</v>
      </c>
      <c r="H527" s="43">
        <f t="shared" si="121"/>
        <v>0.35</v>
      </c>
      <c r="I527" s="43">
        <f t="shared" si="121"/>
        <v>0.35</v>
      </c>
      <c r="J527" s="43">
        <f t="shared" si="121"/>
        <v>0.35</v>
      </c>
      <c r="K527" s="43">
        <f t="shared" si="121"/>
        <v>0.35</v>
      </c>
      <c r="L527" s="43">
        <f t="shared" si="121"/>
        <v>0.35</v>
      </c>
      <c r="M527" s="43">
        <f t="shared" si="121"/>
        <v>0.35</v>
      </c>
      <c r="N527" s="43">
        <f t="shared" si="121"/>
        <v>0.35</v>
      </c>
      <c r="O527" s="43">
        <f t="shared" si="121"/>
        <v>0.35</v>
      </c>
      <c r="P527" s="43">
        <f t="shared" si="121"/>
        <v>0.35</v>
      </c>
      <c r="Q527" s="43">
        <f t="shared" si="121"/>
        <v>0.35</v>
      </c>
      <c r="R527" s="43">
        <f t="shared" si="121"/>
        <v>0.35</v>
      </c>
      <c r="S527" s="43">
        <f t="shared" si="121"/>
        <v>0.35</v>
      </c>
      <c r="T527" s="43">
        <f t="shared" si="121"/>
        <v>0.35</v>
      </c>
      <c r="U527" s="43">
        <f t="shared" si="121"/>
        <v>0.35</v>
      </c>
      <c r="V527" s="43">
        <f t="shared" si="121"/>
        <v>0.35</v>
      </c>
      <c r="W527" s="43">
        <f t="shared" si="121"/>
        <v>0.35</v>
      </c>
      <c r="X527" s="43">
        <f t="shared" si="121"/>
        <v>0.35</v>
      </c>
      <c r="Y527" s="43">
        <f t="shared" si="121"/>
        <v>0.35</v>
      </c>
      <c r="Z527" s="43">
        <f t="shared" si="121"/>
        <v>0.35</v>
      </c>
      <c r="AA527" s="43">
        <f t="shared" si="121"/>
        <v>0.35</v>
      </c>
      <c r="AB527" s="43">
        <f t="shared" si="121"/>
        <v>0.35</v>
      </c>
      <c r="AC527" s="5">
        <f t="shared" si="117"/>
        <v>0.34999999999999987</v>
      </c>
      <c r="AD527" s="98"/>
    </row>
    <row r="528" spans="1:30">
      <c r="A528" s="5" t="s">
        <v>66</v>
      </c>
      <c r="B528" s="5" t="s">
        <v>18</v>
      </c>
      <c r="C528" s="5" t="str">
        <f t="shared" si="115"/>
        <v>g5</v>
      </c>
      <c r="D528" s="69">
        <f>VLOOKUP(C528,days!A$2:F$13,5,0)</f>
        <v>3</v>
      </c>
      <c r="E528" s="67">
        <f>VLOOKUP($A528,wind_!$A$2:$B$16,2,0)*VLOOKUP($D528,wind_!$E$2:$AC$13,MID(E$1,2,LEN(E$1)-1)+2,0)</f>
        <v>0.38569496945316994</v>
      </c>
      <c r="F528" s="67">
        <f>VLOOKUP($A528,wind_!$A$2:$B$16,2,0)*VLOOKUP($D528,wind_!$E$2:$AC$13,MID(F$1,2,LEN(F$1)-1)+2,0)</f>
        <v>0.37803406980373649</v>
      </c>
      <c r="G528" s="67">
        <f>VLOOKUP($A528,wind_!$A$2:$B$16,2,0)*VLOOKUP($D528,wind_!$E$2:$AC$13,MID(G$1,2,LEN(G$1)-1)+2,0)</f>
        <v>0.37381098370744242</v>
      </c>
      <c r="H528" s="67">
        <f>VLOOKUP($A528,wind_!$A$2:$B$16,2,0)*VLOOKUP($D528,wind_!$E$2:$AC$13,MID(H$1,2,LEN(H$1)-1)+2,0)</f>
        <v>0.36993834680510823</v>
      </c>
      <c r="I528" s="67">
        <f>VLOOKUP($A528,wind_!$A$2:$B$16,2,0)*VLOOKUP($D528,wind_!$E$2:$AC$13,MID(I$1,2,LEN(I$1)-1)+2,0)</f>
        <v>0.36831100499015657</v>
      </c>
      <c r="J528" s="67">
        <f>VLOOKUP($A528,wind_!$A$2:$B$16,2,0)*VLOOKUP($D528,wind_!$E$2:$AC$13,MID(J$1,2,LEN(J$1)-1)+2,0)</f>
        <v>0.36468072714777877</v>
      </c>
      <c r="K528" s="67">
        <f>VLOOKUP($A528,wind_!$A$2:$B$16,2,0)*VLOOKUP($D528,wind_!$E$2:$AC$13,MID(K$1,2,LEN(K$1)-1)+2,0)</f>
        <v>0.36772075076472316</v>
      </c>
      <c r="L528" s="67">
        <f>VLOOKUP($A528,wind_!$A$2:$B$16,2,0)*VLOOKUP($D528,wind_!$E$2:$AC$13,MID(L$1,2,LEN(L$1)-1)+2,0)</f>
        <v>0.36957567476055181</v>
      </c>
      <c r="M528" s="67">
        <f>VLOOKUP($A528,wind_!$A$2:$B$16,2,0)*VLOOKUP($D528,wind_!$E$2:$AC$13,MID(M$1,2,LEN(M$1)-1)+2,0)</f>
        <v>0.3704555071677722</v>
      </c>
      <c r="N528" s="67">
        <f>VLOOKUP($A528,wind_!$A$2:$B$16,2,0)*VLOOKUP($D528,wind_!$E$2:$AC$13,MID(N$1,2,LEN(N$1)-1)+2,0)</f>
        <v>0.36097455817334068</v>
      </c>
      <c r="O528" s="67">
        <f>VLOOKUP($A528,wind_!$A$2:$B$16,2,0)*VLOOKUP($D528,wind_!$E$2:$AC$13,MID(O$1,2,LEN(O$1)-1)+2,0)</f>
        <v>0.35871424296607096</v>
      </c>
      <c r="P528" s="67">
        <f>VLOOKUP($A528,wind_!$A$2:$B$16,2,0)*VLOOKUP($D528,wind_!$E$2:$AC$13,MID(P$1,2,LEN(P$1)-1)+2,0)</f>
        <v>0.366806803834197</v>
      </c>
      <c r="Q528" s="67">
        <f>VLOOKUP($A528,wind_!$A$2:$B$16,2,0)*VLOOKUP($D528,wind_!$E$2:$AC$13,MID(Q$1,2,LEN(Q$1)-1)+2,0)</f>
        <v>0.3782880740173703</v>
      </c>
      <c r="R528" s="67">
        <f>VLOOKUP($A528,wind_!$A$2:$B$16,2,0)*VLOOKUP($D528,wind_!$E$2:$AC$13,MID(R$1,2,LEN(R$1)-1)+2,0)</f>
        <v>0.38722753856834935</v>
      </c>
      <c r="S528" s="67">
        <f>VLOOKUP($A528,wind_!$A$2:$B$16,2,0)*VLOOKUP($D528,wind_!$E$2:$AC$13,MID(S$1,2,LEN(S$1)-1)+2,0)</f>
        <v>0.39524980284299649</v>
      </c>
      <c r="T528" s="67">
        <f>VLOOKUP($A528,wind_!$A$2:$B$16,2,0)*VLOOKUP($D528,wind_!$E$2:$AC$13,MID(T$1,2,LEN(T$1)-1)+2,0)</f>
        <v>0.40497228995965773</v>
      </c>
      <c r="U528" s="67">
        <f>VLOOKUP($A528,wind_!$A$2:$B$16,2,0)*VLOOKUP($D528,wind_!$E$2:$AC$13,MID(U$1,2,LEN(U$1)-1)+2,0)</f>
        <v>0.40744112334948668</v>
      </c>
      <c r="V528" s="67">
        <f>VLOOKUP($A528,wind_!$A$2:$B$16,2,0)*VLOOKUP($D528,wind_!$E$2:$AC$13,MID(V$1,2,LEN(V$1)-1)+2,0)</f>
        <v>0.40783070390841508</v>
      </c>
      <c r="W528" s="67">
        <f>VLOOKUP($A528,wind_!$A$2:$B$16,2,0)*VLOOKUP($D528,wind_!$E$2:$AC$13,MID(W$1,2,LEN(W$1)-1)+2,0)</f>
        <v>0.40499089788146098</v>
      </c>
      <c r="X528" s="67">
        <f>VLOOKUP($A528,wind_!$A$2:$B$16,2,0)*VLOOKUP($D528,wind_!$E$2:$AC$13,MID(X$1,2,LEN(X$1)-1)+2,0)</f>
        <v>0.40319535504785714</v>
      </c>
      <c r="Y528" s="67">
        <f>VLOOKUP($A528,wind_!$A$2:$B$16,2,0)*VLOOKUP($D528,wind_!$E$2:$AC$13,MID(Y$1,2,LEN(Y$1)-1)+2,0)</f>
        <v>0.40571940410107593</v>
      </c>
      <c r="Z528" s="67">
        <f>VLOOKUP($A528,wind_!$A$2:$B$16,2,0)*VLOOKUP($D528,wind_!$E$2:$AC$13,MID(Z$1,2,LEN(Z$1)-1)+2,0)</f>
        <v>0.40398068840121421</v>
      </c>
      <c r="AA528" s="67">
        <f>VLOOKUP($A528,wind_!$A$2:$B$16,2,0)*VLOOKUP($D528,wind_!$E$2:$AC$13,MID(AA$1,2,LEN(AA$1)-1)+2,0)</f>
        <v>0.39998104939206308</v>
      </c>
      <c r="AB528" s="67">
        <f>VLOOKUP($A528,wind_!$A$2:$B$16,2,0)*VLOOKUP($D528,wind_!$E$2:$AC$13,MID(AB$1,2,LEN(AB$1)-1)+2,0)</f>
        <v>0.39581640189986328</v>
      </c>
      <c r="AC528" s="5">
        <f t="shared" si="117"/>
        <v>0.38455879037266066</v>
      </c>
      <c r="AD528" s="98"/>
    </row>
    <row r="529" spans="1:30">
      <c r="A529" s="5" t="s">
        <v>66</v>
      </c>
      <c r="B529" s="5" t="s">
        <v>19</v>
      </c>
      <c r="C529" s="5" t="str">
        <f t="shared" si="115"/>
        <v>g5</v>
      </c>
      <c r="D529" s="69">
        <f>VLOOKUP(C529,days!A$2:F$13,5,0)</f>
        <v>3</v>
      </c>
      <c r="E529" s="68">
        <f>VLOOKUP($A529,solar_!$A$2:$B$16,2,0)*VLOOKUP($D529,solar_!$E$2:$AC$13,MID(E$1,2,LEN(E$1)-1)+2,0)</f>
        <v>0</v>
      </c>
      <c r="F529" s="68">
        <f>VLOOKUP($A529,solar_!$A$2:$B$16,2,0)*VLOOKUP($D529,solar_!$E$2:$AC$13,MID(F$1,2,LEN(F$1)-1)+2,0)</f>
        <v>0</v>
      </c>
      <c r="G529" s="68">
        <f>VLOOKUP($A529,solar_!$A$2:$B$16,2,0)*VLOOKUP($D529,solar_!$E$2:$AC$13,MID(G$1,2,LEN(G$1)-1)+2,0)</f>
        <v>0</v>
      </c>
      <c r="H529" s="68">
        <f>VLOOKUP($A529,solar_!$A$2:$B$16,2,0)*VLOOKUP($D529,solar_!$E$2:$AC$13,MID(H$1,2,LEN(H$1)-1)+2,0)</f>
        <v>0</v>
      </c>
      <c r="I529" s="68">
        <f>VLOOKUP($A529,solar_!$A$2:$B$16,2,0)*VLOOKUP($D529,solar_!$E$2:$AC$13,MID(I$1,2,LEN(I$1)-1)+2,0)</f>
        <v>0</v>
      </c>
      <c r="J529" s="68">
        <f>VLOOKUP($A529,solar_!$A$2:$B$16,2,0)*VLOOKUP($D529,solar_!$E$2:$AC$13,MID(J$1,2,LEN(J$1)-1)+2,0)</f>
        <v>4.4432450937087784E-4</v>
      </c>
      <c r="K529" s="68">
        <f>VLOOKUP($A529,solar_!$A$2:$B$16,2,0)*VLOOKUP($D529,solar_!$E$2:$AC$13,MID(K$1,2,LEN(K$1)-1)+2,0)</f>
        <v>6.3369096759193838E-3</v>
      </c>
      <c r="L529" s="68">
        <f>VLOOKUP($A529,solar_!$A$2:$B$16,2,0)*VLOOKUP($D529,solar_!$E$2:$AC$13,MID(L$1,2,LEN(L$1)-1)+2,0)</f>
        <v>6.8606814343704581E-2</v>
      </c>
      <c r="M529" s="68">
        <f>VLOOKUP($A529,solar_!$A$2:$B$16,2,0)*VLOOKUP($D529,solar_!$E$2:$AC$13,MID(M$1,2,LEN(M$1)-1)+2,0)</f>
        <v>0.27632022305886245</v>
      </c>
      <c r="N529" s="68">
        <f>VLOOKUP($A529,solar_!$A$2:$B$16,2,0)*VLOOKUP($D529,solar_!$E$2:$AC$13,MID(N$1,2,LEN(N$1)-1)+2,0)</f>
        <v>0.44942768905833175</v>
      </c>
      <c r="O529" s="68">
        <f>VLOOKUP($A529,solar_!$A$2:$B$16,2,0)*VLOOKUP($D529,solar_!$E$2:$AC$13,MID(O$1,2,LEN(O$1)-1)+2,0)</f>
        <v>0.52389057113938364</v>
      </c>
      <c r="P529" s="68">
        <f>VLOOKUP($A529,solar_!$A$2:$B$16,2,0)*VLOOKUP($D529,solar_!$E$2:$AC$13,MID(P$1,2,LEN(P$1)-1)+2,0)</f>
        <v>0.57403511679151398</v>
      </c>
      <c r="Q529" s="68">
        <f>VLOOKUP($A529,solar_!$A$2:$B$16,2,0)*VLOOKUP($D529,solar_!$E$2:$AC$13,MID(Q$1,2,LEN(Q$1)-1)+2,0)</f>
        <v>0.57138174990228607</v>
      </c>
      <c r="R529" s="68">
        <f>VLOOKUP($A529,solar_!$A$2:$B$16,2,0)*VLOOKUP($D529,solar_!$E$2:$AC$13,MID(R$1,2,LEN(R$1)-1)+2,0)</f>
        <v>0.57519022073624482</v>
      </c>
      <c r="S529" s="68">
        <f>VLOOKUP($A529,solar_!$A$2:$B$16,2,0)*VLOOKUP($D529,solar_!$E$2:$AC$13,MID(S$1,2,LEN(S$1)-1)+2,0)</f>
        <v>0.53921688375774202</v>
      </c>
      <c r="T529" s="68">
        <f>VLOOKUP($A529,solar_!$A$2:$B$16,2,0)*VLOOKUP($D529,solar_!$E$2:$AC$13,MID(T$1,2,LEN(T$1)-1)+2,0)</f>
        <v>0.45714247646956324</v>
      </c>
      <c r="U529" s="68">
        <f>VLOOKUP($A529,solar_!$A$2:$B$16,2,0)*VLOOKUP($D529,solar_!$E$2:$AC$13,MID(U$1,2,LEN(U$1)-1)+2,0)</f>
        <v>0.35690195858787666</v>
      </c>
      <c r="V529" s="68">
        <f>VLOOKUP($A529,solar_!$A$2:$B$16,2,0)*VLOOKUP($D529,solar_!$E$2:$AC$13,MID(V$1,2,LEN(V$1)-1)+2,0)</f>
        <v>0.17955095764578435</v>
      </c>
      <c r="W529" s="68">
        <f>VLOOKUP($A529,solar_!$A$2:$B$16,2,0)*VLOOKUP($D529,solar_!$E$2:$AC$13,MID(W$1,2,LEN(W$1)-1)+2,0)</f>
        <v>3.3789629657182588E-2</v>
      </c>
      <c r="X529" s="68">
        <f>VLOOKUP($A529,solar_!$A$2:$B$16,2,0)*VLOOKUP($D529,solar_!$E$2:$AC$13,MID(X$1,2,LEN(X$1)-1)+2,0)</f>
        <v>3.1887228847890352E-4</v>
      </c>
      <c r="Y529" s="68">
        <f>VLOOKUP($A529,solar_!$A$2:$B$16,2,0)*VLOOKUP($D529,solar_!$E$2:$AC$13,MID(Y$1,2,LEN(Y$1)-1)+2,0)</f>
        <v>0</v>
      </c>
      <c r="Z529" s="68">
        <f>VLOOKUP($A529,solar_!$A$2:$B$16,2,0)*VLOOKUP($D529,solar_!$E$2:$AC$13,MID(Z$1,2,LEN(Z$1)-1)+2,0)</f>
        <v>0</v>
      </c>
      <c r="AA529" s="68">
        <f>VLOOKUP($A529,solar_!$A$2:$B$16,2,0)*VLOOKUP($D529,solar_!$E$2:$AC$13,MID(AA$1,2,LEN(AA$1)-1)+2,0)</f>
        <v>0</v>
      </c>
      <c r="AB529" s="68">
        <f>VLOOKUP($A529,solar_!$A$2:$B$16,2,0)*VLOOKUP($D529,solar_!$E$2:$AC$13,MID(AB$1,2,LEN(AB$1)-1)+2,0)</f>
        <v>0</v>
      </c>
      <c r="AC529" s="5">
        <f t="shared" si="117"/>
        <v>0.1921897665675936</v>
      </c>
      <c r="AD529" s="98"/>
    </row>
    <row r="530" spans="1:30">
      <c r="A530" s="5" t="s">
        <v>66</v>
      </c>
      <c r="B530" s="5" t="s">
        <v>20</v>
      </c>
      <c r="C530" s="5" t="str">
        <f t="shared" si="115"/>
        <v>g5</v>
      </c>
      <c r="D530" s="69">
        <f>VLOOKUP(C530,days!A$2:F$13,5,0)</f>
        <v>3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5">
        <f t="shared" si="117"/>
        <v>0</v>
      </c>
      <c r="AD530" s="98"/>
    </row>
    <row r="531" spans="1:30">
      <c r="A531" s="5" t="s">
        <v>66</v>
      </c>
      <c r="B531" s="5" t="s">
        <v>21</v>
      </c>
      <c r="C531" s="5" t="str">
        <f t="shared" si="115"/>
        <v>g5</v>
      </c>
      <c r="D531" s="69">
        <f>VLOOKUP(C531,days!A$2:F$13,5,0)</f>
        <v>3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5">
        <f t="shared" si="117"/>
        <v>0</v>
      </c>
      <c r="AD531" s="98"/>
    </row>
    <row r="532" spans="1:30">
      <c r="A532" s="5" t="s">
        <v>66</v>
      </c>
      <c r="B532" s="5" t="s">
        <v>12</v>
      </c>
      <c r="C532" s="5" t="str">
        <f t="shared" si="115"/>
        <v>g6</v>
      </c>
      <c r="D532" s="69">
        <f>VLOOKUP(C532,days!A$2:F$13,5,0)</f>
        <v>3</v>
      </c>
      <c r="E532" s="53">
        <v>0.8</v>
      </c>
      <c r="F532" s="53">
        <v>0.8</v>
      </c>
      <c r="G532" s="53">
        <v>0.8</v>
      </c>
      <c r="H532" s="53">
        <v>0.8</v>
      </c>
      <c r="I532" s="53">
        <v>0.8</v>
      </c>
      <c r="J532" s="53">
        <v>0.8</v>
      </c>
      <c r="K532" s="53">
        <v>0.8</v>
      </c>
      <c r="L532" s="53">
        <v>0.8</v>
      </c>
      <c r="M532" s="53">
        <v>0.8</v>
      </c>
      <c r="N532" s="53">
        <v>0.8</v>
      </c>
      <c r="O532" s="53">
        <v>0.8</v>
      </c>
      <c r="P532" s="53">
        <v>0.8</v>
      </c>
      <c r="Q532" s="53">
        <v>0.8</v>
      </c>
      <c r="R532" s="53">
        <v>0.8</v>
      </c>
      <c r="S532" s="53">
        <v>0.8</v>
      </c>
      <c r="T532" s="53">
        <v>0.8</v>
      </c>
      <c r="U532" s="53">
        <v>0.8</v>
      </c>
      <c r="V532" s="53">
        <v>0.8</v>
      </c>
      <c r="W532" s="53">
        <v>0.8</v>
      </c>
      <c r="X532" s="53">
        <v>0.8</v>
      </c>
      <c r="Y532" s="53">
        <v>0.8</v>
      </c>
      <c r="Z532" s="53">
        <v>0.8</v>
      </c>
      <c r="AA532" s="53">
        <v>0.8</v>
      </c>
      <c r="AB532" s="53">
        <v>0.8</v>
      </c>
      <c r="AC532" s="5">
        <f t="shared" si="117"/>
        <v>0.80000000000000027</v>
      </c>
      <c r="AD532" s="98"/>
    </row>
    <row r="533" spans="1:30">
      <c r="A533" s="5" t="s">
        <v>66</v>
      </c>
      <c r="B533" s="5" t="s">
        <v>13</v>
      </c>
      <c r="C533" s="5" t="str">
        <f t="shared" si="115"/>
        <v>g6</v>
      </c>
      <c r="D533" s="69">
        <f>VLOOKUP(C533,days!A$2:F$13,5,0)</f>
        <v>3</v>
      </c>
      <c r="E533" s="53">
        <v>0.85</v>
      </c>
      <c r="F533" s="53">
        <v>0.85</v>
      </c>
      <c r="G533" s="53">
        <v>0.85</v>
      </c>
      <c r="H533" s="53">
        <v>0.85</v>
      </c>
      <c r="I533" s="53">
        <v>0.85</v>
      </c>
      <c r="J533" s="53">
        <v>0.85</v>
      </c>
      <c r="K533" s="53">
        <v>0.85</v>
      </c>
      <c r="L533" s="53">
        <v>0.85</v>
      </c>
      <c r="M533" s="53">
        <v>0.85</v>
      </c>
      <c r="N533" s="53">
        <v>0.85</v>
      </c>
      <c r="O533" s="53">
        <v>0.85</v>
      </c>
      <c r="P533" s="53">
        <v>0.85</v>
      </c>
      <c r="Q533" s="53">
        <v>0.85</v>
      </c>
      <c r="R533" s="53">
        <v>0.85</v>
      </c>
      <c r="S533" s="53">
        <v>0.85</v>
      </c>
      <c r="T533" s="53">
        <v>0.85</v>
      </c>
      <c r="U533" s="53">
        <v>0.85</v>
      </c>
      <c r="V533" s="53">
        <v>0.85</v>
      </c>
      <c r="W533" s="53">
        <v>0.85</v>
      </c>
      <c r="X533" s="53">
        <v>0.85</v>
      </c>
      <c r="Y533" s="53">
        <v>0.85</v>
      </c>
      <c r="Z533" s="53">
        <v>0.85</v>
      </c>
      <c r="AA533" s="53">
        <v>0.85</v>
      </c>
      <c r="AB533" s="53">
        <v>0.85</v>
      </c>
      <c r="AC533" s="5">
        <f t="shared" si="117"/>
        <v>0.85000000000000009</v>
      </c>
      <c r="AD533" s="98"/>
    </row>
    <row r="534" spans="1:30">
      <c r="A534" s="5" t="s">
        <v>66</v>
      </c>
      <c r="B534" s="5" t="s">
        <v>14</v>
      </c>
      <c r="C534" s="5" t="str">
        <f t="shared" si="115"/>
        <v>g6</v>
      </c>
      <c r="D534" s="69">
        <f>VLOOKUP(C534,days!A$2:F$13,5,0)</f>
        <v>3</v>
      </c>
      <c r="E534" s="53">
        <v>0.83</v>
      </c>
      <c r="F534" s="53">
        <v>0.83</v>
      </c>
      <c r="G534" s="53">
        <v>0.83</v>
      </c>
      <c r="H534" s="53">
        <v>0.83</v>
      </c>
      <c r="I534" s="53">
        <v>0.83</v>
      </c>
      <c r="J534" s="53">
        <v>0.83</v>
      </c>
      <c r="K534" s="53">
        <v>0.83</v>
      </c>
      <c r="L534" s="53">
        <v>0.83</v>
      </c>
      <c r="M534" s="53">
        <v>0.83</v>
      </c>
      <c r="N534" s="53">
        <v>0.83</v>
      </c>
      <c r="O534" s="53">
        <v>0.83</v>
      </c>
      <c r="P534" s="53">
        <v>0.83</v>
      </c>
      <c r="Q534" s="53">
        <v>0.83</v>
      </c>
      <c r="R534" s="53">
        <v>0.83</v>
      </c>
      <c r="S534" s="53">
        <v>0.83</v>
      </c>
      <c r="T534" s="53">
        <v>0.83</v>
      </c>
      <c r="U534" s="53">
        <v>0.83</v>
      </c>
      <c r="V534" s="53">
        <v>0.83</v>
      </c>
      <c r="W534" s="53">
        <v>0.83</v>
      </c>
      <c r="X534" s="53">
        <v>0.83</v>
      </c>
      <c r="Y534" s="53">
        <v>0.83</v>
      </c>
      <c r="Z534" s="53">
        <v>0.83</v>
      </c>
      <c r="AA534" s="53">
        <v>0.83</v>
      </c>
      <c r="AB534" s="53">
        <v>0.83</v>
      </c>
      <c r="AC534" s="5">
        <f t="shared" si="117"/>
        <v>0.82999999999999963</v>
      </c>
      <c r="AD534" s="98"/>
    </row>
    <row r="535" spans="1:30">
      <c r="A535" s="5" t="s">
        <v>66</v>
      </c>
      <c r="B535" s="5" t="s">
        <v>15</v>
      </c>
      <c r="C535" s="5" t="str">
        <f t="shared" si="115"/>
        <v>g6</v>
      </c>
      <c r="D535" s="69">
        <f>VLOOKUP(C535,days!A$2:F$13,5,0)</f>
        <v>3</v>
      </c>
      <c r="E535" s="53">
        <v>0.9</v>
      </c>
      <c r="F535" s="53">
        <v>0.9</v>
      </c>
      <c r="G535" s="53">
        <v>0.9</v>
      </c>
      <c r="H535" s="53">
        <v>0.9</v>
      </c>
      <c r="I535" s="53">
        <v>0.9</v>
      </c>
      <c r="J535" s="53">
        <v>0.9</v>
      </c>
      <c r="K535" s="53">
        <v>0.9</v>
      </c>
      <c r="L535" s="53">
        <v>0.9</v>
      </c>
      <c r="M535" s="53">
        <v>0.9</v>
      </c>
      <c r="N535" s="53">
        <v>0.9</v>
      </c>
      <c r="O535" s="53">
        <v>0.9</v>
      </c>
      <c r="P535" s="53">
        <v>0.9</v>
      </c>
      <c r="Q535" s="53">
        <v>0.9</v>
      </c>
      <c r="R535" s="53">
        <v>0.9</v>
      </c>
      <c r="S535" s="53">
        <v>0.9</v>
      </c>
      <c r="T535" s="53">
        <v>0.9</v>
      </c>
      <c r="U535" s="53">
        <v>0.9</v>
      </c>
      <c r="V535" s="53">
        <v>0.9</v>
      </c>
      <c r="W535" s="53">
        <v>0.9</v>
      </c>
      <c r="X535" s="53">
        <v>0.9</v>
      </c>
      <c r="Y535" s="53">
        <v>0.9</v>
      </c>
      <c r="Z535" s="53">
        <v>0.9</v>
      </c>
      <c r="AA535" s="53">
        <v>0.9</v>
      </c>
      <c r="AB535" s="53">
        <v>0.9</v>
      </c>
      <c r="AC535" s="5">
        <f t="shared" si="117"/>
        <v>0.8999999999999998</v>
      </c>
      <c r="AD535" s="98"/>
    </row>
    <row r="536" spans="1:30">
      <c r="A536" s="5" t="s">
        <v>66</v>
      </c>
      <c r="B536" s="5" t="s">
        <v>16</v>
      </c>
      <c r="C536" s="5" t="str">
        <f t="shared" si="115"/>
        <v>g6</v>
      </c>
      <c r="D536" s="69">
        <f>VLOOKUP(C536,days!A$2:F$13,5,0)</f>
        <v>3</v>
      </c>
      <c r="E536" s="43">
        <f>VLOOKUP($A536,hydro_!$A$2:$B$16,2,0)*VLOOKUP($D536,hydro_!F$2:H$13,2,0)</f>
        <v>0.4</v>
      </c>
      <c r="F536" s="43">
        <f t="shared" ref="F536:AB536" si="122">E536</f>
        <v>0.4</v>
      </c>
      <c r="G536" s="43">
        <f t="shared" si="122"/>
        <v>0.4</v>
      </c>
      <c r="H536" s="43">
        <f t="shared" si="122"/>
        <v>0.4</v>
      </c>
      <c r="I536" s="43">
        <f t="shared" si="122"/>
        <v>0.4</v>
      </c>
      <c r="J536" s="43">
        <f t="shared" si="122"/>
        <v>0.4</v>
      </c>
      <c r="K536" s="43">
        <f t="shared" si="122"/>
        <v>0.4</v>
      </c>
      <c r="L536" s="43">
        <f t="shared" si="122"/>
        <v>0.4</v>
      </c>
      <c r="M536" s="43">
        <f t="shared" si="122"/>
        <v>0.4</v>
      </c>
      <c r="N536" s="43">
        <f t="shared" si="122"/>
        <v>0.4</v>
      </c>
      <c r="O536" s="43">
        <f t="shared" si="122"/>
        <v>0.4</v>
      </c>
      <c r="P536" s="43">
        <f t="shared" si="122"/>
        <v>0.4</v>
      </c>
      <c r="Q536" s="43">
        <f t="shared" si="122"/>
        <v>0.4</v>
      </c>
      <c r="R536" s="43">
        <f t="shared" si="122"/>
        <v>0.4</v>
      </c>
      <c r="S536" s="43">
        <f t="shared" si="122"/>
        <v>0.4</v>
      </c>
      <c r="T536" s="43">
        <f t="shared" si="122"/>
        <v>0.4</v>
      </c>
      <c r="U536" s="43">
        <f t="shared" si="122"/>
        <v>0.4</v>
      </c>
      <c r="V536" s="43">
        <f t="shared" si="122"/>
        <v>0.4</v>
      </c>
      <c r="W536" s="43">
        <f t="shared" si="122"/>
        <v>0.4</v>
      </c>
      <c r="X536" s="43">
        <f t="shared" si="122"/>
        <v>0.4</v>
      </c>
      <c r="Y536" s="43">
        <f t="shared" si="122"/>
        <v>0.4</v>
      </c>
      <c r="Z536" s="43">
        <f t="shared" si="122"/>
        <v>0.4</v>
      </c>
      <c r="AA536" s="43">
        <f t="shared" si="122"/>
        <v>0.4</v>
      </c>
      <c r="AB536" s="43">
        <f t="shared" si="122"/>
        <v>0.4</v>
      </c>
      <c r="AC536" s="5">
        <f t="shared" si="117"/>
        <v>0.40000000000000013</v>
      </c>
      <c r="AD536" s="98"/>
    </row>
    <row r="537" spans="1:30">
      <c r="A537" s="5" t="s">
        <v>66</v>
      </c>
      <c r="B537" s="5" t="s">
        <v>17</v>
      </c>
      <c r="C537" s="5" t="str">
        <f t="shared" si="115"/>
        <v>g6</v>
      </c>
      <c r="D537" s="69">
        <f>VLOOKUP(C537,days!A$2:F$13,5,0)</f>
        <v>3</v>
      </c>
      <c r="E537" s="43">
        <f>VLOOKUP($A536,hydro_!$A$2:$C$16,3,0)*VLOOKUP($D536,hydro_!F$2:H$13,3,0)</f>
        <v>0.35</v>
      </c>
      <c r="F537" s="43">
        <f t="shared" ref="F537:AB537" si="123">E537</f>
        <v>0.35</v>
      </c>
      <c r="G537" s="43">
        <f t="shared" si="123"/>
        <v>0.35</v>
      </c>
      <c r="H537" s="43">
        <f t="shared" si="123"/>
        <v>0.35</v>
      </c>
      <c r="I537" s="43">
        <f t="shared" si="123"/>
        <v>0.35</v>
      </c>
      <c r="J537" s="43">
        <f t="shared" si="123"/>
        <v>0.35</v>
      </c>
      <c r="K537" s="43">
        <f t="shared" si="123"/>
        <v>0.35</v>
      </c>
      <c r="L537" s="43">
        <f t="shared" si="123"/>
        <v>0.35</v>
      </c>
      <c r="M537" s="43">
        <f t="shared" si="123"/>
        <v>0.35</v>
      </c>
      <c r="N537" s="43">
        <f t="shared" si="123"/>
        <v>0.35</v>
      </c>
      <c r="O537" s="43">
        <f t="shared" si="123"/>
        <v>0.35</v>
      </c>
      <c r="P537" s="43">
        <f t="shared" si="123"/>
        <v>0.35</v>
      </c>
      <c r="Q537" s="43">
        <f t="shared" si="123"/>
        <v>0.35</v>
      </c>
      <c r="R537" s="43">
        <f t="shared" si="123"/>
        <v>0.35</v>
      </c>
      <c r="S537" s="43">
        <f t="shared" si="123"/>
        <v>0.35</v>
      </c>
      <c r="T537" s="43">
        <f t="shared" si="123"/>
        <v>0.35</v>
      </c>
      <c r="U537" s="43">
        <f t="shared" si="123"/>
        <v>0.35</v>
      </c>
      <c r="V537" s="43">
        <f t="shared" si="123"/>
        <v>0.35</v>
      </c>
      <c r="W537" s="43">
        <f t="shared" si="123"/>
        <v>0.35</v>
      </c>
      <c r="X537" s="43">
        <f t="shared" si="123"/>
        <v>0.35</v>
      </c>
      <c r="Y537" s="43">
        <f t="shared" si="123"/>
        <v>0.35</v>
      </c>
      <c r="Z537" s="43">
        <f t="shared" si="123"/>
        <v>0.35</v>
      </c>
      <c r="AA537" s="43">
        <f t="shared" si="123"/>
        <v>0.35</v>
      </c>
      <c r="AB537" s="43">
        <f t="shared" si="123"/>
        <v>0.35</v>
      </c>
      <c r="AC537" s="5">
        <f t="shared" si="117"/>
        <v>0.34999999999999987</v>
      </c>
      <c r="AD537" s="98"/>
    </row>
    <row r="538" spans="1:30">
      <c r="A538" s="5" t="s">
        <v>66</v>
      </c>
      <c r="B538" s="5" t="s">
        <v>18</v>
      </c>
      <c r="C538" s="5" t="str">
        <f t="shared" si="115"/>
        <v>g6</v>
      </c>
      <c r="D538" s="69">
        <f>VLOOKUP(C538,days!A$2:F$13,5,0)</f>
        <v>3</v>
      </c>
      <c r="E538" s="67">
        <f>VLOOKUP($A538,wind_!$A$2:$B$16,2,0)*VLOOKUP($D538,wind_!$E$2:$AC$13,MID(E$1,2,LEN(E$1)-1)+2,0)</f>
        <v>0.38569496945316994</v>
      </c>
      <c r="F538" s="67">
        <f>VLOOKUP($A538,wind_!$A$2:$B$16,2,0)*VLOOKUP($D538,wind_!$E$2:$AC$13,MID(F$1,2,LEN(F$1)-1)+2,0)</f>
        <v>0.37803406980373649</v>
      </c>
      <c r="G538" s="67">
        <f>VLOOKUP($A538,wind_!$A$2:$B$16,2,0)*VLOOKUP($D538,wind_!$E$2:$AC$13,MID(G$1,2,LEN(G$1)-1)+2,0)</f>
        <v>0.37381098370744242</v>
      </c>
      <c r="H538" s="67">
        <f>VLOOKUP($A538,wind_!$A$2:$B$16,2,0)*VLOOKUP($D538,wind_!$E$2:$AC$13,MID(H$1,2,LEN(H$1)-1)+2,0)</f>
        <v>0.36993834680510823</v>
      </c>
      <c r="I538" s="67">
        <f>VLOOKUP($A538,wind_!$A$2:$B$16,2,0)*VLOOKUP($D538,wind_!$E$2:$AC$13,MID(I$1,2,LEN(I$1)-1)+2,0)</f>
        <v>0.36831100499015657</v>
      </c>
      <c r="J538" s="67">
        <f>VLOOKUP($A538,wind_!$A$2:$B$16,2,0)*VLOOKUP($D538,wind_!$E$2:$AC$13,MID(J$1,2,LEN(J$1)-1)+2,0)</f>
        <v>0.36468072714777877</v>
      </c>
      <c r="K538" s="67">
        <f>VLOOKUP($A538,wind_!$A$2:$B$16,2,0)*VLOOKUP($D538,wind_!$E$2:$AC$13,MID(K$1,2,LEN(K$1)-1)+2,0)</f>
        <v>0.36772075076472316</v>
      </c>
      <c r="L538" s="67">
        <f>VLOOKUP($A538,wind_!$A$2:$B$16,2,0)*VLOOKUP($D538,wind_!$E$2:$AC$13,MID(L$1,2,LEN(L$1)-1)+2,0)</f>
        <v>0.36957567476055181</v>
      </c>
      <c r="M538" s="67">
        <f>VLOOKUP($A538,wind_!$A$2:$B$16,2,0)*VLOOKUP($D538,wind_!$E$2:$AC$13,MID(M$1,2,LEN(M$1)-1)+2,0)</f>
        <v>0.3704555071677722</v>
      </c>
      <c r="N538" s="67">
        <f>VLOOKUP($A538,wind_!$A$2:$B$16,2,0)*VLOOKUP($D538,wind_!$E$2:$AC$13,MID(N$1,2,LEN(N$1)-1)+2,0)</f>
        <v>0.36097455817334068</v>
      </c>
      <c r="O538" s="67">
        <f>VLOOKUP($A538,wind_!$A$2:$B$16,2,0)*VLOOKUP($D538,wind_!$E$2:$AC$13,MID(O$1,2,LEN(O$1)-1)+2,0)</f>
        <v>0.35871424296607096</v>
      </c>
      <c r="P538" s="67">
        <f>VLOOKUP($A538,wind_!$A$2:$B$16,2,0)*VLOOKUP($D538,wind_!$E$2:$AC$13,MID(P$1,2,LEN(P$1)-1)+2,0)</f>
        <v>0.366806803834197</v>
      </c>
      <c r="Q538" s="67">
        <f>VLOOKUP($A538,wind_!$A$2:$B$16,2,0)*VLOOKUP($D538,wind_!$E$2:$AC$13,MID(Q$1,2,LEN(Q$1)-1)+2,0)</f>
        <v>0.3782880740173703</v>
      </c>
      <c r="R538" s="67">
        <f>VLOOKUP($A538,wind_!$A$2:$B$16,2,0)*VLOOKUP($D538,wind_!$E$2:$AC$13,MID(R$1,2,LEN(R$1)-1)+2,0)</f>
        <v>0.38722753856834935</v>
      </c>
      <c r="S538" s="67">
        <f>VLOOKUP($A538,wind_!$A$2:$B$16,2,0)*VLOOKUP($D538,wind_!$E$2:$AC$13,MID(S$1,2,LEN(S$1)-1)+2,0)</f>
        <v>0.39524980284299649</v>
      </c>
      <c r="T538" s="67">
        <f>VLOOKUP($A538,wind_!$A$2:$B$16,2,0)*VLOOKUP($D538,wind_!$E$2:$AC$13,MID(T$1,2,LEN(T$1)-1)+2,0)</f>
        <v>0.40497228995965773</v>
      </c>
      <c r="U538" s="67">
        <f>VLOOKUP($A538,wind_!$A$2:$B$16,2,0)*VLOOKUP($D538,wind_!$E$2:$AC$13,MID(U$1,2,LEN(U$1)-1)+2,0)</f>
        <v>0.40744112334948668</v>
      </c>
      <c r="V538" s="67">
        <f>VLOOKUP($A538,wind_!$A$2:$B$16,2,0)*VLOOKUP($D538,wind_!$E$2:$AC$13,MID(V$1,2,LEN(V$1)-1)+2,0)</f>
        <v>0.40783070390841508</v>
      </c>
      <c r="W538" s="67">
        <f>VLOOKUP($A538,wind_!$A$2:$B$16,2,0)*VLOOKUP($D538,wind_!$E$2:$AC$13,MID(W$1,2,LEN(W$1)-1)+2,0)</f>
        <v>0.40499089788146098</v>
      </c>
      <c r="X538" s="67">
        <f>VLOOKUP($A538,wind_!$A$2:$B$16,2,0)*VLOOKUP($D538,wind_!$E$2:$AC$13,MID(X$1,2,LEN(X$1)-1)+2,0)</f>
        <v>0.40319535504785714</v>
      </c>
      <c r="Y538" s="67">
        <f>VLOOKUP($A538,wind_!$A$2:$B$16,2,0)*VLOOKUP($D538,wind_!$E$2:$AC$13,MID(Y$1,2,LEN(Y$1)-1)+2,0)</f>
        <v>0.40571940410107593</v>
      </c>
      <c r="Z538" s="67">
        <f>VLOOKUP($A538,wind_!$A$2:$B$16,2,0)*VLOOKUP($D538,wind_!$E$2:$AC$13,MID(Z$1,2,LEN(Z$1)-1)+2,0)</f>
        <v>0.40398068840121421</v>
      </c>
      <c r="AA538" s="67">
        <f>VLOOKUP($A538,wind_!$A$2:$B$16,2,0)*VLOOKUP($D538,wind_!$E$2:$AC$13,MID(AA$1,2,LEN(AA$1)-1)+2,0)</f>
        <v>0.39998104939206308</v>
      </c>
      <c r="AB538" s="67">
        <f>VLOOKUP($A538,wind_!$A$2:$B$16,2,0)*VLOOKUP($D538,wind_!$E$2:$AC$13,MID(AB$1,2,LEN(AB$1)-1)+2,0)</f>
        <v>0.39581640189986328</v>
      </c>
      <c r="AC538" s="5">
        <f t="shared" si="117"/>
        <v>0.38455879037266066</v>
      </c>
      <c r="AD538" s="98"/>
    </row>
    <row r="539" spans="1:30">
      <c r="A539" s="5" t="s">
        <v>66</v>
      </c>
      <c r="B539" s="5" t="s">
        <v>19</v>
      </c>
      <c r="C539" s="5" t="str">
        <f t="shared" si="115"/>
        <v>g6</v>
      </c>
      <c r="D539" s="69">
        <f>VLOOKUP(C539,days!A$2:F$13,5,0)</f>
        <v>3</v>
      </c>
      <c r="E539" s="68">
        <f>VLOOKUP($A539,solar_!$A$2:$B$16,2,0)*VLOOKUP($D539,solar_!$E$2:$AC$13,MID(E$1,2,LEN(E$1)-1)+2,0)</f>
        <v>0</v>
      </c>
      <c r="F539" s="68">
        <f>VLOOKUP($A539,solar_!$A$2:$B$16,2,0)*VLOOKUP($D539,solar_!$E$2:$AC$13,MID(F$1,2,LEN(F$1)-1)+2,0)</f>
        <v>0</v>
      </c>
      <c r="G539" s="68">
        <f>VLOOKUP($A539,solar_!$A$2:$B$16,2,0)*VLOOKUP($D539,solar_!$E$2:$AC$13,MID(G$1,2,LEN(G$1)-1)+2,0)</f>
        <v>0</v>
      </c>
      <c r="H539" s="68">
        <f>VLOOKUP($A539,solar_!$A$2:$B$16,2,0)*VLOOKUP($D539,solar_!$E$2:$AC$13,MID(H$1,2,LEN(H$1)-1)+2,0)</f>
        <v>0</v>
      </c>
      <c r="I539" s="68">
        <f>VLOOKUP($A539,solar_!$A$2:$B$16,2,0)*VLOOKUP($D539,solar_!$E$2:$AC$13,MID(I$1,2,LEN(I$1)-1)+2,0)</f>
        <v>0</v>
      </c>
      <c r="J539" s="68">
        <f>VLOOKUP($A539,solar_!$A$2:$B$16,2,0)*VLOOKUP($D539,solar_!$E$2:$AC$13,MID(J$1,2,LEN(J$1)-1)+2,0)</f>
        <v>4.4432450937087784E-4</v>
      </c>
      <c r="K539" s="68">
        <f>VLOOKUP($A539,solar_!$A$2:$B$16,2,0)*VLOOKUP($D539,solar_!$E$2:$AC$13,MID(K$1,2,LEN(K$1)-1)+2,0)</f>
        <v>6.3369096759193838E-3</v>
      </c>
      <c r="L539" s="68">
        <f>VLOOKUP($A539,solar_!$A$2:$B$16,2,0)*VLOOKUP($D539,solar_!$E$2:$AC$13,MID(L$1,2,LEN(L$1)-1)+2,0)</f>
        <v>6.8606814343704581E-2</v>
      </c>
      <c r="M539" s="68">
        <f>VLOOKUP($A539,solar_!$A$2:$B$16,2,0)*VLOOKUP($D539,solar_!$E$2:$AC$13,MID(M$1,2,LEN(M$1)-1)+2,0)</f>
        <v>0.27632022305886245</v>
      </c>
      <c r="N539" s="68">
        <f>VLOOKUP($A539,solar_!$A$2:$B$16,2,0)*VLOOKUP($D539,solar_!$E$2:$AC$13,MID(N$1,2,LEN(N$1)-1)+2,0)</f>
        <v>0.44942768905833175</v>
      </c>
      <c r="O539" s="68">
        <f>VLOOKUP($A539,solar_!$A$2:$B$16,2,0)*VLOOKUP($D539,solar_!$E$2:$AC$13,MID(O$1,2,LEN(O$1)-1)+2,0)</f>
        <v>0.52389057113938364</v>
      </c>
      <c r="P539" s="68">
        <f>VLOOKUP($A539,solar_!$A$2:$B$16,2,0)*VLOOKUP($D539,solar_!$E$2:$AC$13,MID(P$1,2,LEN(P$1)-1)+2,0)</f>
        <v>0.57403511679151398</v>
      </c>
      <c r="Q539" s="68">
        <f>VLOOKUP($A539,solar_!$A$2:$B$16,2,0)*VLOOKUP($D539,solar_!$E$2:$AC$13,MID(Q$1,2,LEN(Q$1)-1)+2,0)</f>
        <v>0.57138174990228607</v>
      </c>
      <c r="R539" s="68">
        <f>VLOOKUP($A539,solar_!$A$2:$B$16,2,0)*VLOOKUP($D539,solar_!$E$2:$AC$13,MID(R$1,2,LEN(R$1)-1)+2,0)</f>
        <v>0.57519022073624482</v>
      </c>
      <c r="S539" s="68">
        <f>VLOOKUP($A539,solar_!$A$2:$B$16,2,0)*VLOOKUP($D539,solar_!$E$2:$AC$13,MID(S$1,2,LEN(S$1)-1)+2,0)</f>
        <v>0.53921688375774202</v>
      </c>
      <c r="T539" s="68">
        <f>VLOOKUP($A539,solar_!$A$2:$B$16,2,0)*VLOOKUP($D539,solar_!$E$2:$AC$13,MID(T$1,2,LEN(T$1)-1)+2,0)</f>
        <v>0.45714247646956324</v>
      </c>
      <c r="U539" s="68">
        <f>VLOOKUP($A539,solar_!$A$2:$B$16,2,0)*VLOOKUP($D539,solar_!$E$2:$AC$13,MID(U$1,2,LEN(U$1)-1)+2,0)</f>
        <v>0.35690195858787666</v>
      </c>
      <c r="V539" s="68">
        <f>VLOOKUP($A539,solar_!$A$2:$B$16,2,0)*VLOOKUP($D539,solar_!$E$2:$AC$13,MID(V$1,2,LEN(V$1)-1)+2,0)</f>
        <v>0.17955095764578435</v>
      </c>
      <c r="W539" s="68">
        <f>VLOOKUP($A539,solar_!$A$2:$B$16,2,0)*VLOOKUP($D539,solar_!$E$2:$AC$13,MID(W$1,2,LEN(W$1)-1)+2,0)</f>
        <v>3.3789629657182588E-2</v>
      </c>
      <c r="X539" s="68">
        <f>VLOOKUP($A539,solar_!$A$2:$B$16,2,0)*VLOOKUP($D539,solar_!$E$2:$AC$13,MID(X$1,2,LEN(X$1)-1)+2,0)</f>
        <v>3.1887228847890352E-4</v>
      </c>
      <c r="Y539" s="68">
        <f>VLOOKUP($A539,solar_!$A$2:$B$16,2,0)*VLOOKUP($D539,solar_!$E$2:$AC$13,MID(Y$1,2,LEN(Y$1)-1)+2,0)</f>
        <v>0</v>
      </c>
      <c r="Z539" s="68">
        <f>VLOOKUP($A539,solar_!$A$2:$B$16,2,0)*VLOOKUP($D539,solar_!$E$2:$AC$13,MID(Z$1,2,LEN(Z$1)-1)+2,0)</f>
        <v>0</v>
      </c>
      <c r="AA539" s="68">
        <f>VLOOKUP($A539,solar_!$A$2:$B$16,2,0)*VLOOKUP($D539,solar_!$E$2:$AC$13,MID(AA$1,2,LEN(AA$1)-1)+2,0)</f>
        <v>0</v>
      </c>
      <c r="AB539" s="68">
        <f>VLOOKUP($A539,solar_!$A$2:$B$16,2,0)*VLOOKUP($D539,solar_!$E$2:$AC$13,MID(AB$1,2,LEN(AB$1)-1)+2,0)</f>
        <v>0</v>
      </c>
      <c r="AC539" s="5">
        <f t="shared" si="117"/>
        <v>0.1921897665675936</v>
      </c>
      <c r="AD539" s="98"/>
    </row>
    <row r="540" spans="1:30">
      <c r="A540" s="5" t="s">
        <v>66</v>
      </c>
      <c r="B540" s="5" t="s">
        <v>20</v>
      </c>
      <c r="C540" s="5" t="str">
        <f t="shared" si="115"/>
        <v>g6</v>
      </c>
      <c r="D540" s="69">
        <f>VLOOKUP(C540,days!A$2:F$13,5,0)</f>
        <v>3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5">
        <f t="shared" si="117"/>
        <v>0</v>
      </c>
      <c r="AD540" s="98"/>
    </row>
    <row r="541" spans="1:30">
      <c r="A541" s="5" t="s">
        <v>66</v>
      </c>
      <c r="B541" s="5" t="s">
        <v>21</v>
      </c>
      <c r="C541" s="5" t="str">
        <f t="shared" si="115"/>
        <v>g6</v>
      </c>
      <c r="D541" s="69">
        <f>VLOOKUP(C541,days!A$2:F$13,5,0)</f>
        <v>3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5">
        <f t="shared" si="117"/>
        <v>0</v>
      </c>
      <c r="AD541" s="98"/>
    </row>
    <row r="542" spans="1:30">
      <c r="A542" s="5" t="s">
        <v>66</v>
      </c>
      <c r="B542" s="5" t="s">
        <v>12</v>
      </c>
      <c r="C542" s="5" t="str">
        <f t="shared" si="115"/>
        <v>g7</v>
      </c>
      <c r="D542" s="69">
        <f>VLOOKUP(C542,days!A$2:F$13,5,0)</f>
        <v>4</v>
      </c>
      <c r="E542" s="53">
        <v>0.8</v>
      </c>
      <c r="F542" s="53">
        <v>0.8</v>
      </c>
      <c r="G542" s="53">
        <v>0.8</v>
      </c>
      <c r="H542" s="53">
        <v>0.8</v>
      </c>
      <c r="I542" s="53">
        <v>0.8</v>
      </c>
      <c r="J542" s="53">
        <v>0.8</v>
      </c>
      <c r="K542" s="53">
        <v>0.8</v>
      </c>
      <c r="L542" s="53">
        <v>0.8</v>
      </c>
      <c r="M542" s="53">
        <v>0.8</v>
      </c>
      <c r="N542" s="53">
        <v>0.8</v>
      </c>
      <c r="O542" s="53">
        <v>0.8</v>
      </c>
      <c r="P542" s="53">
        <v>0.8</v>
      </c>
      <c r="Q542" s="53">
        <v>0.8</v>
      </c>
      <c r="R542" s="53">
        <v>0.8</v>
      </c>
      <c r="S542" s="53">
        <v>0.8</v>
      </c>
      <c r="T542" s="53">
        <v>0.8</v>
      </c>
      <c r="U542" s="53">
        <v>0.8</v>
      </c>
      <c r="V542" s="53">
        <v>0.8</v>
      </c>
      <c r="W542" s="53">
        <v>0.8</v>
      </c>
      <c r="X542" s="53">
        <v>0.8</v>
      </c>
      <c r="Y542" s="53">
        <v>0.8</v>
      </c>
      <c r="Z542" s="53">
        <v>0.8</v>
      </c>
      <c r="AA542" s="53">
        <v>0.8</v>
      </c>
      <c r="AB542" s="53">
        <v>0.8</v>
      </c>
      <c r="AC542" s="5">
        <f t="shared" si="117"/>
        <v>0.80000000000000027</v>
      </c>
      <c r="AD542" s="98"/>
    </row>
    <row r="543" spans="1:30">
      <c r="A543" s="5" t="s">
        <v>66</v>
      </c>
      <c r="B543" s="5" t="s">
        <v>13</v>
      </c>
      <c r="C543" s="5" t="str">
        <f t="shared" si="115"/>
        <v>g7</v>
      </c>
      <c r="D543" s="69">
        <f>VLOOKUP(C543,days!A$2:F$13,5,0)</f>
        <v>4</v>
      </c>
      <c r="E543" s="53">
        <v>0.85</v>
      </c>
      <c r="F543" s="53">
        <v>0.85</v>
      </c>
      <c r="G543" s="53">
        <v>0.85</v>
      </c>
      <c r="H543" s="53">
        <v>0.85</v>
      </c>
      <c r="I543" s="53">
        <v>0.85</v>
      </c>
      <c r="J543" s="53">
        <v>0.85</v>
      </c>
      <c r="K543" s="53">
        <v>0.85</v>
      </c>
      <c r="L543" s="53">
        <v>0.85</v>
      </c>
      <c r="M543" s="53">
        <v>0.85</v>
      </c>
      <c r="N543" s="53">
        <v>0.85</v>
      </c>
      <c r="O543" s="53">
        <v>0.85</v>
      </c>
      <c r="P543" s="53">
        <v>0.85</v>
      </c>
      <c r="Q543" s="53">
        <v>0.85</v>
      </c>
      <c r="R543" s="53">
        <v>0.85</v>
      </c>
      <c r="S543" s="53">
        <v>0.85</v>
      </c>
      <c r="T543" s="53">
        <v>0.85</v>
      </c>
      <c r="U543" s="53">
        <v>0.85</v>
      </c>
      <c r="V543" s="53">
        <v>0.85</v>
      </c>
      <c r="W543" s="53">
        <v>0.85</v>
      </c>
      <c r="X543" s="53">
        <v>0.85</v>
      </c>
      <c r="Y543" s="53">
        <v>0.85</v>
      </c>
      <c r="Z543" s="53">
        <v>0.85</v>
      </c>
      <c r="AA543" s="53">
        <v>0.85</v>
      </c>
      <c r="AB543" s="53">
        <v>0.85</v>
      </c>
      <c r="AC543" s="5">
        <f t="shared" si="117"/>
        <v>0.85000000000000009</v>
      </c>
      <c r="AD543" s="98"/>
    </row>
    <row r="544" spans="1:30">
      <c r="A544" s="5" t="s">
        <v>66</v>
      </c>
      <c r="B544" s="5" t="s">
        <v>14</v>
      </c>
      <c r="C544" s="5" t="str">
        <f t="shared" si="115"/>
        <v>g7</v>
      </c>
      <c r="D544" s="69">
        <f>VLOOKUP(C544,days!A$2:F$13,5,0)</f>
        <v>4</v>
      </c>
      <c r="E544" s="53">
        <v>0.83</v>
      </c>
      <c r="F544" s="53">
        <v>0.83</v>
      </c>
      <c r="G544" s="53">
        <v>0.83</v>
      </c>
      <c r="H544" s="53">
        <v>0.83</v>
      </c>
      <c r="I544" s="53">
        <v>0.83</v>
      </c>
      <c r="J544" s="53">
        <v>0.83</v>
      </c>
      <c r="K544" s="53">
        <v>0.83</v>
      </c>
      <c r="L544" s="53">
        <v>0.83</v>
      </c>
      <c r="M544" s="53">
        <v>0.83</v>
      </c>
      <c r="N544" s="53">
        <v>0.83</v>
      </c>
      <c r="O544" s="53">
        <v>0.83</v>
      </c>
      <c r="P544" s="53">
        <v>0.83</v>
      </c>
      <c r="Q544" s="53">
        <v>0.83</v>
      </c>
      <c r="R544" s="53">
        <v>0.83</v>
      </c>
      <c r="S544" s="53">
        <v>0.83</v>
      </c>
      <c r="T544" s="53">
        <v>0.83</v>
      </c>
      <c r="U544" s="53">
        <v>0.83</v>
      </c>
      <c r="V544" s="53">
        <v>0.83</v>
      </c>
      <c r="W544" s="53">
        <v>0.83</v>
      </c>
      <c r="X544" s="53">
        <v>0.83</v>
      </c>
      <c r="Y544" s="53">
        <v>0.83</v>
      </c>
      <c r="Z544" s="53">
        <v>0.83</v>
      </c>
      <c r="AA544" s="53">
        <v>0.83</v>
      </c>
      <c r="AB544" s="53">
        <v>0.83</v>
      </c>
      <c r="AC544" s="5">
        <f t="shared" si="117"/>
        <v>0.82999999999999963</v>
      </c>
      <c r="AD544" s="98"/>
    </row>
    <row r="545" spans="1:30">
      <c r="A545" s="5" t="s">
        <v>66</v>
      </c>
      <c r="B545" s="5" t="s">
        <v>15</v>
      </c>
      <c r="C545" s="5" t="str">
        <f t="shared" si="115"/>
        <v>g7</v>
      </c>
      <c r="D545" s="69">
        <f>VLOOKUP(C545,days!A$2:F$13,5,0)</f>
        <v>4</v>
      </c>
      <c r="E545" s="53">
        <v>0.9</v>
      </c>
      <c r="F545" s="53">
        <v>0.9</v>
      </c>
      <c r="G545" s="53">
        <v>0.9</v>
      </c>
      <c r="H545" s="53">
        <v>0.9</v>
      </c>
      <c r="I545" s="53">
        <v>0.9</v>
      </c>
      <c r="J545" s="53">
        <v>0.9</v>
      </c>
      <c r="K545" s="53">
        <v>0.9</v>
      </c>
      <c r="L545" s="53">
        <v>0.9</v>
      </c>
      <c r="M545" s="53">
        <v>0.9</v>
      </c>
      <c r="N545" s="53">
        <v>0.9</v>
      </c>
      <c r="O545" s="53">
        <v>0.9</v>
      </c>
      <c r="P545" s="53">
        <v>0.9</v>
      </c>
      <c r="Q545" s="53">
        <v>0.9</v>
      </c>
      <c r="R545" s="53">
        <v>0.9</v>
      </c>
      <c r="S545" s="53">
        <v>0.9</v>
      </c>
      <c r="T545" s="53">
        <v>0.9</v>
      </c>
      <c r="U545" s="53">
        <v>0.9</v>
      </c>
      <c r="V545" s="53">
        <v>0.9</v>
      </c>
      <c r="W545" s="53">
        <v>0.9</v>
      </c>
      <c r="X545" s="53">
        <v>0.9</v>
      </c>
      <c r="Y545" s="53">
        <v>0.9</v>
      </c>
      <c r="Z545" s="53">
        <v>0.9</v>
      </c>
      <c r="AA545" s="53">
        <v>0.9</v>
      </c>
      <c r="AB545" s="53">
        <v>0.9</v>
      </c>
      <c r="AC545" s="5">
        <f t="shared" si="117"/>
        <v>0.8999999999999998</v>
      </c>
      <c r="AD545" s="98"/>
    </row>
    <row r="546" spans="1:30">
      <c r="A546" s="5" t="s">
        <v>66</v>
      </c>
      <c r="B546" s="5" t="s">
        <v>16</v>
      </c>
      <c r="C546" s="5" t="str">
        <f t="shared" si="115"/>
        <v>g7</v>
      </c>
      <c r="D546" s="69">
        <f>VLOOKUP(C546,days!A$2:F$13,5,0)</f>
        <v>4</v>
      </c>
      <c r="E546" s="43">
        <f>VLOOKUP($A546,hydro_!$A$2:$B$16,2,0)*VLOOKUP($D546,hydro_!F$2:H$13,2,0)</f>
        <v>0.5</v>
      </c>
      <c r="F546" s="43">
        <f t="shared" ref="F546:AB546" si="124">E546</f>
        <v>0.5</v>
      </c>
      <c r="G546" s="43">
        <f t="shared" si="124"/>
        <v>0.5</v>
      </c>
      <c r="H546" s="43">
        <f t="shared" si="124"/>
        <v>0.5</v>
      </c>
      <c r="I546" s="43">
        <f t="shared" si="124"/>
        <v>0.5</v>
      </c>
      <c r="J546" s="43">
        <f t="shared" si="124"/>
        <v>0.5</v>
      </c>
      <c r="K546" s="43">
        <f t="shared" si="124"/>
        <v>0.5</v>
      </c>
      <c r="L546" s="43">
        <f t="shared" si="124"/>
        <v>0.5</v>
      </c>
      <c r="M546" s="43">
        <f t="shared" si="124"/>
        <v>0.5</v>
      </c>
      <c r="N546" s="43">
        <f t="shared" si="124"/>
        <v>0.5</v>
      </c>
      <c r="O546" s="43">
        <f t="shared" si="124"/>
        <v>0.5</v>
      </c>
      <c r="P546" s="43">
        <f t="shared" si="124"/>
        <v>0.5</v>
      </c>
      <c r="Q546" s="43">
        <f t="shared" si="124"/>
        <v>0.5</v>
      </c>
      <c r="R546" s="43">
        <f t="shared" si="124"/>
        <v>0.5</v>
      </c>
      <c r="S546" s="43">
        <f t="shared" si="124"/>
        <v>0.5</v>
      </c>
      <c r="T546" s="43">
        <f t="shared" si="124"/>
        <v>0.5</v>
      </c>
      <c r="U546" s="43">
        <f t="shared" si="124"/>
        <v>0.5</v>
      </c>
      <c r="V546" s="43">
        <f t="shared" si="124"/>
        <v>0.5</v>
      </c>
      <c r="W546" s="43">
        <f t="shared" si="124"/>
        <v>0.5</v>
      </c>
      <c r="X546" s="43">
        <f t="shared" si="124"/>
        <v>0.5</v>
      </c>
      <c r="Y546" s="43">
        <f t="shared" si="124"/>
        <v>0.5</v>
      </c>
      <c r="Z546" s="43">
        <f t="shared" si="124"/>
        <v>0.5</v>
      </c>
      <c r="AA546" s="43">
        <f t="shared" si="124"/>
        <v>0.5</v>
      </c>
      <c r="AB546" s="43">
        <f t="shared" si="124"/>
        <v>0.5</v>
      </c>
      <c r="AC546" s="5">
        <f t="shared" si="117"/>
        <v>0.5</v>
      </c>
      <c r="AD546" s="98"/>
    </row>
    <row r="547" spans="1:30">
      <c r="A547" s="5" t="s">
        <v>66</v>
      </c>
      <c r="B547" s="5" t="s">
        <v>17</v>
      </c>
      <c r="C547" s="5" t="str">
        <f t="shared" si="115"/>
        <v>g7</v>
      </c>
      <c r="D547" s="69">
        <f>VLOOKUP(C547,days!A$2:F$13,5,0)</f>
        <v>4</v>
      </c>
      <c r="E547" s="43">
        <f>VLOOKUP($A546,hydro_!$A$2:$C$16,3,0)*VLOOKUP($D546,hydro_!F$2:H$13,3,0)</f>
        <v>0.4</v>
      </c>
      <c r="F547" s="43">
        <f t="shared" ref="F547:AB547" si="125">E547</f>
        <v>0.4</v>
      </c>
      <c r="G547" s="43">
        <f t="shared" si="125"/>
        <v>0.4</v>
      </c>
      <c r="H547" s="43">
        <f t="shared" si="125"/>
        <v>0.4</v>
      </c>
      <c r="I547" s="43">
        <f t="shared" si="125"/>
        <v>0.4</v>
      </c>
      <c r="J547" s="43">
        <f t="shared" si="125"/>
        <v>0.4</v>
      </c>
      <c r="K547" s="43">
        <f t="shared" si="125"/>
        <v>0.4</v>
      </c>
      <c r="L547" s="43">
        <f t="shared" si="125"/>
        <v>0.4</v>
      </c>
      <c r="M547" s="43">
        <f t="shared" si="125"/>
        <v>0.4</v>
      </c>
      <c r="N547" s="43">
        <f t="shared" si="125"/>
        <v>0.4</v>
      </c>
      <c r="O547" s="43">
        <f t="shared" si="125"/>
        <v>0.4</v>
      </c>
      <c r="P547" s="43">
        <f t="shared" si="125"/>
        <v>0.4</v>
      </c>
      <c r="Q547" s="43">
        <f t="shared" si="125"/>
        <v>0.4</v>
      </c>
      <c r="R547" s="43">
        <f t="shared" si="125"/>
        <v>0.4</v>
      </c>
      <c r="S547" s="43">
        <f t="shared" si="125"/>
        <v>0.4</v>
      </c>
      <c r="T547" s="43">
        <f t="shared" si="125"/>
        <v>0.4</v>
      </c>
      <c r="U547" s="43">
        <f t="shared" si="125"/>
        <v>0.4</v>
      </c>
      <c r="V547" s="43">
        <f t="shared" si="125"/>
        <v>0.4</v>
      </c>
      <c r="W547" s="43">
        <f t="shared" si="125"/>
        <v>0.4</v>
      </c>
      <c r="X547" s="43">
        <f t="shared" si="125"/>
        <v>0.4</v>
      </c>
      <c r="Y547" s="43">
        <f t="shared" si="125"/>
        <v>0.4</v>
      </c>
      <c r="Z547" s="43">
        <f t="shared" si="125"/>
        <v>0.4</v>
      </c>
      <c r="AA547" s="43">
        <f t="shared" si="125"/>
        <v>0.4</v>
      </c>
      <c r="AB547" s="43">
        <f t="shared" si="125"/>
        <v>0.4</v>
      </c>
      <c r="AC547" s="5">
        <f t="shared" si="117"/>
        <v>0.40000000000000013</v>
      </c>
      <c r="AD547" s="98"/>
    </row>
    <row r="548" spans="1:30">
      <c r="A548" s="5" t="s">
        <v>66</v>
      </c>
      <c r="B548" s="5" t="s">
        <v>18</v>
      </c>
      <c r="C548" s="5" t="str">
        <f t="shared" si="115"/>
        <v>g7</v>
      </c>
      <c r="D548" s="69">
        <f>VLOOKUP(C548,days!A$2:F$13,5,0)</f>
        <v>4</v>
      </c>
      <c r="E548" s="67">
        <f>VLOOKUP($A548,wind_!$A$2:$B$16,2,0)*VLOOKUP($D548,wind_!$E$2:$AC$13,MID(E$1,2,LEN(E$1)-1)+2,0)</f>
        <v>0.29949863651605602</v>
      </c>
      <c r="F548" s="67">
        <f>VLOOKUP($A548,wind_!$A$2:$B$16,2,0)*VLOOKUP($D548,wind_!$E$2:$AC$13,MID(F$1,2,LEN(F$1)-1)+2,0)</f>
        <v>0.29002790363555564</v>
      </c>
      <c r="G548" s="67">
        <f>VLOOKUP($A548,wind_!$A$2:$B$16,2,0)*VLOOKUP($D548,wind_!$E$2:$AC$13,MID(G$1,2,LEN(G$1)-1)+2,0)</f>
        <v>0.28496007261857831</v>
      </c>
      <c r="H548" s="67">
        <f>VLOOKUP($A548,wind_!$A$2:$B$16,2,0)*VLOOKUP($D548,wind_!$E$2:$AC$13,MID(H$1,2,LEN(H$1)-1)+2,0)</f>
        <v>0.28342817241562079</v>
      </c>
      <c r="I548" s="67">
        <f>VLOOKUP($A548,wind_!$A$2:$B$16,2,0)*VLOOKUP($D548,wind_!$E$2:$AC$13,MID(I$1,2,LEN(I$1)-1)+2,0)</f>
        <v>0.28092771772076669</v>
      </c>
      <c r="J548" s="67">
        <f>VLOOKUP($A548,wind_!$A$2:$B$16,2,0)*VLOOKUP($D548,wind_!$E$2:$AC$13,MID(J$1,2,LEN(J$1)-1)+2,0)</f>
        <v>0.27791627489874876</v>
      </c>
      <c r="K548" s="67">
        <f>VLOOKUP($A548,wind_!$A$2:$B$16,2,0)*VLOOKUP($D548,wind_!$E$2:$AC$13,MID(K$1,2,LEN(K$1)-1)+2,0)</f>
        <v>0.27890185624719721</v>
      </c>
      <c r="L548" s="67">
        <f>VLOOKUP($A548,wind_!$A$2:$B$16,2,0)*VLOOKUP($D548,wind_!$E$2:$AC$13,MID(L$1,2,LEN(L$1)-1)+2,0)</f>
        <v>0.27162704057007897</v>
      </c>
      <c r="M548" s="67">
        <f>VLOOKUP($A548,wind_!$A$2:$B$16,2,0)*VLOOKUP($D548,wind_!$E$2:$AC$13,MID(M$1,2,LEN(M$1)-1)+2,0)</f>
        <v>0.26283832450978656</v>
      </c>
      <c r="N548" s="67">
        <f>VLOOKUP($A548,wind_!$A$2:$B$16,2,0)*VLOOKUP($D548,wind_!$E$2:$AC$13,MID(N$1,2,LEN(N$1)-1)+2,0)</f>
        <v>0.26015626014674559</v>
      </c>
      <c r="O548" s="67">
        <f>VLOOKUP($A548,wind_!$A$2:$B$16,2,0)*VLOOKUP($D548,wind_!$E$2:$AC$13,MID(O$1,2,LEN(O$1)-1)+2,0)</f>
        <v>0.27285689649984562</v>
      </c>
      <c r="P548" s="67">
        <f>VLOOKUP($A548,wind_!$A$2:$B$16,2,0)*VLOOKUP($D548,wind_!$E$2:$AC$13,MID(P$1,2,LEN(P$1)-1)+2,0)</f>
        <v>0.29190441525308414</v>
      </c>
      <c r="Q548" s="67">
        <f>VLOOKUP($A548,wind_!$A$2:$B$16,2,0)*VLOOKUP($D548,wind_!$E$2:$AC$13,MID(Q$1,2,LEN(Q$1)-1)+2,0)</f>
        <v>0.30874400678805114</v>
      </c>
      <c r="R548" s="67">
        <f>VLOOKUP($A548,wind_!$A$2:$B$16,2,0)*VLOOKUP($D548,wind_!$E$2:$AC$13,MID(R$1,2,LEN(R$1)-1)+2,0)</f>
        <v>0.32568864794692343</v>
      </c>
      <c r="S548" s="67">
        <f>VLOOKUP($A548,wind_!$A$2:$B$16,2,0)*VLOOKUP($D548,wind_!$E$2:$AC$13,MID(S$1,2,LEN(S$1)-1)+2,0)</f>
        <v>0.34167747435121221</v>
      </c>
      <c r="T548" s="67">
        <f>VLOOKUP($A548,wind_!$A$2:$B$16,2,0)*VLOOKUP($D548,wind_!$E$2:$AC$13,MID(T$1,2,LEN(T$1)-1)+2,0)</f>
        <v>0.34506992349368087</v>
      </c>
      <c r="U548" s="67">
        <f>VLOOKUP($A548,wind_!$A$2:$B$16,2,0)*VLOOKUP($D548,wind_!$E$2:$AC$13,MID(U$1,2,LEN(U$1)-1)+2,0)</f>
        <v>0.35060675319336115</v>
      </c>
      <c r="V548" s="67">
        <f>VLOOKUP($A548,wind_!$A$2:$B$16,2,0)*VLOOKUP($D548,wind_!$E$2:$AC$13,MID(V$1,2,LEN(V$1)-1)+2,0)</f>
        <v>0.34486985792919561</v>
      </c>
      <c r="W548" s="67">
        <f>VLOOKUP($A548,wind_!$A$2:$B$16,2,0)*VLOOKUP($D548,wind_!$E$2:$AC$13,MID(W$1,2,LEN(W$1)-1)+2,0)</f>
        <v>0.33366147352736819</v>
      </c>
      <c r="X548" s="67">
        <f>VLOOKUP($A548,wind_!$A$2:$B$16,2,0)*VLOOKUP($D548,wind_!$E$2:$AC$13,MID(X$1,2,LEN(X$1)-1)+2,0)</f>
        <v>0.32487306151808559</v>
      </c>
      <c r="Y548" s="67">
        <f>VLOOKUP($A548,wind_!$A$2:$B$16,2,0)*VLOOKUP($D548,wind_!$E$2:$AC$13,MID(Y$1,2,LEN(Y$1)-1)+2,0)</f>
        <v>0.32177976816421433</v>
      </c>
      <c r="Z548" s="67">
        <f>VLOOKUP($A548,wind_!$A$2:$B$16,2,0)*VLOOKUP($D548,wind_!$E$2:$AC$13,MID(Z$1,2,LEN(Z$1)-1)+2,0)</f>
        <v>0.31418363137988037</v>
      </c>
      <c r="AA548" s="67">
        <f>VLOOKUP($A548,wind_!$A$2:$B$16,2,0)*VLOOKUP($D548,wind_!$E$2:$AC$13,MID(AA$1,2,LEN(AA$1)-1)+2,0)</f>
        <v>0.30289281874928081</v>
      </c>
      <c r="AB548" s="67">
        <f>VLOOKUP($A548,wind_!$A$2:$B$16,2,0)*VLOOKUP($D548,wind_!$E$2:$AC$13,MID(AB$1,2,LEN(AB$1)-1)+2,0)</f>
        <v>0.29236000528625239</v>
      </c>
      <c r="AC548" s="5">
        <f t="shared" si="117"/>
        <v>0.30256045805664877</v>
      </c>
      <c r="AD548" s="98"/>
    </row>
    <row r="549" spans="1:30">
      <c r="A549" s="5" t="s">
        <v>66</v>
      </c>
      <c r="B549" s="5" t="s">
        <v>19</v>
      </c>
      <c r="C549" s="5" t="str">
        <f t="shared" si="115"/>
        <v>g7</v>
      </c>
      <c r="D549" s="69">
        <f>VLOOKUP(C549,days!A$2:F$13,5,0)</f>
        <v>4</v>
      </c>
      <c r="E549" s="68">
        <f>VLOOKUP($A549,solar_!$A$2:$B$16,2,0)*VLOOKUP($D549,solar_!$E$2:$AC$13,MID(E$1,2,LEN(E$1)-1)+2,0)</f>
        <v>0</v>
      </c>
      <c r="F549" s="68">
        <f>VLOOKUP($A549,solar_!$A$2:$B$16,2,0)*VLOOKUP($D549,solar_!$E$2:$AC$13,MID(F$1,2,LEN(F$1)-1)+2,0)</f>
        <v>0</v>
      </c>
      <c r="G549" s="68">
        <f>VLOOKUP($A549,solar_!$A$2:$B$16,2,0)*VLOOKUP($D549,solar_!$E$2:$AC$13,MID(G$1,2,LEN(G$1)-1)+2,0)</f>
        <v>0</v>
      </c>
      <c r="H549" s="68">
        <f>VLOOKUP($A549,solar_!$A$2:$B$16,2,0)*VLOOKUP($D549,solar_!$E$2:$AC$13,MID(H$1,2,LEN(H$1)-1)+2,0)</f>
        <v>0</v>
      </c>
      <c r="I549" s="68">
        <f>VLOOKUP($A549,solar_!$A$2:$B$16,2,0)*VLOOKUP($D549,solar_!$E$2:$AC$13,MID(I$1,2,LEN(I$1)-1)+2,0)</f>
        <v>0</v>
      </c>
      <c r="J549" s="68">
        <f>VLOOKUP($A549,solar_!$A$2:$B$16,2,0)*VLOOKUP($D549,solar_!$E$2:$AC$13,MID(J$1,2,LEN(J$1)-1)+2,0)</f>
        <v>1.8452658841784657E-3</v>
      </c>
      <c r="K549" s="68">
        <f>VLOOKUP($A549,solar_!$A$2:$B$16,2,0)*VLOOKUP($D549,solar_!$E$2:$AC$13,MID(K$1,2,LEN(K$1)-1)+2,0)</f>
        <v>3.7103105864697047E-2</v>
      </c>
      <c r="L549" s="68">
        <f>VLOOKUP($A549,solar_!$A$2:$B$16,2,0)*VLOOKUP($D549,solar_!$E$2:$AC$13,MID(L$1,2,LEN(L$1)-1)+2,0)</f>
        <v>0.21762395944108212</v>
      </c>
      <c r="M549" s="68">
        <f>VLOOKUP($A549,solar_!$A$2:$B$16,2,0)*VLOOKUP($D549,solar_!$E$2:$AC$13,MID(M$1,2,LEN(M$1)-1)+2,0)</f>
        <v>0.43778177418491554</v>
      </c>
      <c r="N549" s="68">
        <f>VLOOKUP($A549,solar_!$A$2:$B$16,2,0)*VLOOKUP($D549,solar_!$E$2:$AC$13,MID(N$1,2,LEN(N$1)-1)+2,0)</f>
        <v>0.55519247277280581</v>
      </c>
      <c r="O549" s="68">
        <f>VLOOKUP($A549,solar_!$A$2:$B$16,2,0)*VLOOKUP($D549,solar_!$E$2:$AC$13,MID(O$1,2,LEN(O$1)-1)+2,0)</f>
        <v>0.6297266424668434</v>
      </c>
      <c r="P549" s="68">
        <f>VLOOKUP($A549,solar_!$A$2:$B$16,2,0)*VLOOKUP($D549,solar_!$E$2:$AC$13,MID(P$1,2,LEN(P$1)-1)+2,0)</f>
        <v>0.63193987823569964</v>
      </c>
      <c r="Q549" s="68">
        <f>VLOOKUP($A549,solar_!$A$2:$B$16,2,0)*VLOOKUP($D549,solar_!$E$2:$AC$13,MID(Q$1,2,LEN(Q$1)-1)+2,0)</f>
        <v>0.62071924289661662</v>
      </c>
      <c r="R549" s="68">
        <f>VLOOKUP($A549,solar_!$A$2:$B$16,2,0)*VLOOKUP($D549,solar_!$E$2:$AC$13,MID(R$1,2,LEN(R$1)-1)+2,0)</f>
        <v>0.61040787407218766</v>
      </c>
      <c r="S549" s="68">
        <f>VLOOKUP($A549,solar_!$A$2:$B$16,2,0)*VLOOKUP($D549,solar_!$E$2:$AC$13,MID(S$1,2,LEN(S$1)-1)+2,0)</f>
        <v>0.58722944055287496</v>
      </c>
      <c r="T549" s="68">
        <f>VLOOKUP($A549,solar_!$A$2:$B$16,2,0)*VLOOKUP($D549,solar_!$E$2:$AC$13,MID(T$1,2,LEN(T$1)-1)+2,0)</f>
        <v>0.52872467503272347</v>
      </c>
      <c r="U549" s="68">
        <f>VLOOKUP($A549,solar_!$A$2:$B$16,2,0)*VLOOKUP($D549,solar_!$E$2:$AC$13,MID(U$1,2,LEN(U$1)-1)+2,0)</f>
        <v>0.43132587709614439</v>
      </c>
      <c r="V549" s="68">
        <f>VLOOKUP($A549,solar_!$A$2:$B$16,2,0)*VLOOKUP($D549,solar_!$E$2:$AC$13,MID(V$1,2,LEN(V$1)-1)+2,0)</f>
        <v>0.28185095369969038</v>
      </c>
      <c r="W549" s="68">
        <f>VLOOKUP($A549,solar_!$A$2:$B$16,2,0)*VLOOKUP($D549,solar_!$E$2:$AC$13,MID(W$1,2,LEN(W$1)-1)+2,0)</f>
        <v>7.8956972016375707E-2</v>
      </c>
      <c r="X549" s="68">
        <f>VLOOKUP($A549,solar_!$A$2:$B$16,2,0)*VLOOKUP($D549,solar_!$E$2:$AC$13,MID(X$1,2,LEN(X$1)-1)+2,0)</f>
        <v>2.5864473897825803E-3</v>
      </c>
      <c r="Y549" s="68">
        <f>VLOOKUP($A549,solar_!$A$2:$B$16,2,0)*VLOOKUP($D549,solar_!$E$2:$AC$13,MID(Y$1,2,LEN(Y$1)-1)+2,0)</f>
        <v>0</v>
      </c>
      <c r="Z549" s="68">
        <f>VLOOKUP($A549,solar_!$A$2:$B$16,2,0)*VLOOKUP($D549,solar_!$E$2:$AC$13,MID(Z$1,2,LEN(Z$1)-1)+2,0)</f>
        <v>0</v>
      </c>
      <c r="AA549" s="68">
        <f>VLOOKUP($A549,solar_!$A$2:$B$16,2,0)*VLOOKUP($D549,solar_!$E$2:$AC$13,MID(AA$1,2,LEN(AA$1)-1)+2,0)</f>
        <v>0</v>
      </c>
      <c r="AB549" s="68">
        <f>VLOOKUP($A549,solar_!$A$2:$B$16,2,0)*VLOOKUP($D549,solar_!$E$2:$AC$13,MID(AB$1,2,LEN(AB$1)-1)+2,0)</f>
        <v>0</v>
      </c>
      <c r="AC549" s="5">
        <f t="shared" si="117"/>
        <v>0.23554227423360907</v>
      </c>
      <c r="AD549" s="98"/>
    </row>
    <row r="550" spans="1:30">
      <c r="A550" s="5" t="s">
        <v>66</v>
      </c>
      <c r="B550" s="5" t="s">
        <v>20</v>
      </c>
      <c r="C550" s="5" t="str">
        <f t="shared" si="115"/>
        <v>g7</v>
      </c>
      <c r="D550" s="69">
        <f>VLOOKUP(C550,days!A$2:F$13,5,0)</f>
        <v>4</v>
      </c>
      <c r="E550" s="9">
        <v>0</v>
      </c>
      <c r="F550" s="9">
        <v>0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  <c r="V550" s="9">
        <v>0</v>
      </c>
      <c r="W550" s="9">
        <v>0</v>
      </c>
      <c r="X550" s="9">
        <v>0</v>
      </c>
      <c r="Y550" s="9">
        <v>0</v>
      </c>
      <c r="Z550" s="9">
        <v>0</v>
      </c>
      <c r="AA550" s="9">
        <v>0</v>
      </c>
      <c r="AB550" s="9">
        <v>0</v>
      </c>
      <c r="AC550" s="5">
        <f t="shared" si="117"/>
        <v>0</v>
      </c>
      <c r="AD550" s="98"/>
    </row>
    <row r="551" spans="1:30">
      <c r="A551" s="5" t="s">
        <v>66</v>
      </c>
      <c r="B551" s="5" t="s">
        <v>21</v>
      </c>
      <c r="C551" s="5" t="str">
        <f t="shared" si="115"/>
        <v>g7</v>
      </c>
      <c r="D551" s="69">
        <f>VLOOKUP(C551,days!A$2:F$13,5,0)</f>
        <v>4</v>
      </c>
      <c r="E551" s="9">
        <v>0</v>
      </c>
      <c r="F551" s="9">
        <v>0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  <c r="V551" s="9">
        <v>0</v>
      </c>
      <c r="W551" s="9">
        <v>0</v>
      </c>
      <c r="X551" s="9">
        <v>0</v>
      </c>
      <c r="Y551" s="9">
        <v>0</v>
      </c>
      <c r="Z551" s="9">
        <v>0</v>
      </c>
      <c r="AA551" s="9">
        <v>0</v>
      </c>
      <c r="AB551" s="9">
        <v>0</v>
      </c>
      <c r="AC551" s="5">
        <f t="shared" si="117"/>
        <v>0</v>
      </c>
      <c r="AD551" s="98"/>
    </row>
    <row r="552" spans="1:30">
      <c r="A552" s="5" t="s">
        <v>66</v>
      </c>
      <c r="B552" s="5" t="s">
        <v>12</v>
      </c>
      <c r="C552" s="5" t="str">
        <f t="shared" si="115"/>
        <v>g8</v>
      </c>
      <c r="D552" s="69">
        <f>VLOOKUP(C552,days!A$2:F$13,5,0)</f>
        <v>4</v>
      </c>
      <c r="E552" s="53">
        <v>0.8</v>
      </c>
      <c r="F552" s="53">
        <v>0.8</v>
      </c>
      <c r="G552" s="53">
        <v>0.8</v>
      </c>
      <c r="H552" s="53">
        <v>0.8</v>
      </c>
      <c r="I552" s="53">
        <v>0.8</v>
      </c>
      <c r="J552" s="53">
        <v>0.8</v>
      </c>
      <c r="K552" s="53">
        <v>0.8</v>
      </c>
      <c r="L552" s="53">
        <v>0.8</v>
      </c>
      <c r="M552" s="53">
        <v>0.8</v>
      </c>
      <c r="N552" s="53">
        <v>0.8</v>
      </c>
      <c r="O552" s="53">
        <v>0.8</v>
      </c>
      <c r="P552" s="53">
        <v>0.8</v>
      </c>
      <c r="Q552" s="53">
        <v>0.8</v>
      </c>
      <c r="R552" s="53">
        <v>0.8</v>
      </c>
      <c r="S552" s="53">
        <v>0.8</v>
      </c>
      <c r="T552" s="53">
        <v>0.8</v>
      </c>
      <c r="U552" s="53">
        <v>0.8</v>
      </c>
      <c r="V552" s="53">
        <v>0.8</v>
      </c>
      <c r="W552" s="53">
        <v>0.8</v>
      </c>
      <c r="X552" s="53">
        <v>0.8</v>
      </c>
      <c r="Y552" s="53">
        <v>0.8</v>
      </c>
      <c r="Z552" s="53">
        <v>0.8</v>
      </c>
      <c r="AA552" s="53">
        <v>0.8</v>
      </c>
      <c r="AB552" s="53">
        <v>0.8</v>
      </c>
      <c r="AC552" s="5">
        <f t="shared" si="117"/>
        <v>0.80000000000000027</v>
      </c>
      <c r="AD552" s="98"/>
    </row>
    <row r="553" spans="1:30">
      <c r="A553" s="5" t="s">
        <v>66</v>
      </c>
      <c r="B553" s="5" t="s">
        <v>13</v>
      </c>
      <c r="C553" s="5" t="str">
        <f t="shared" si="115"/>
        <v>g8</v>
      </c>
      <c r="D553" s="69">
        <f>VLOOKUP(C553,days!A$2:F$13,5,0)</f>
        <v>4</v>
      </c>
      <c r="E553" s="53">
        <v>0.85</v>
      </c>
      <c r="F553" s="53">
        <v>0.85</v>
      </c>
      <c r="G553" s="53">
        <v>0.85</v>
      </c>
      <c r="H553" s="53">
        <v>0.85</v>
      </c>
      <c r="I553" s="53">
        <v>0.85</v>
      </c>
      <c r="J553" s="53">
        <v>0.85</v>
      </c>
      <c r="K553" s="53">
        <v>0.85</v>
      </c>
      <c r="L553" s="53">
        <v>0.85</v>
      </c>
      <c r="M553" s="53">
        <v>0.85</v>
      </c>
      <c r="N553" s="53">
        <v>0.85</v>
      </c>
      <c r="O553" s="53">
        <v>0.85</v>
      </c>
      <c r="P553" s="53">
        <v>0.85</v>
      </c>
      <c r="Q553" s="53">
        <v>0.85</v>
      </c>
      <c r="R553" s="53">
        <v>0.85</v>
      </c>
      <c r="S553" s="53">
        <v>0.85</v>
      </c>
      <c r="T553" s="53">
        <v>0.85</v>
      </c>
      <c r="U553" s="53">
        <v>0.85</v>
      </c>
      <c r="V553" s="53">
        <v>0.85</v>
      </c>
      <c r="W553" s="53">
        <v>0.85</v>
      </c>
      <c r="X553" s="53">
        <v>0.85</v>
      </c>
      <c r="Y553" s="53">
        <v>0.85</v>
      </c>
      <c r="Z553" s="53">
        <v>0.85</v>
      </c>
      <c r="AA553" s="53">
        <v>0.85</v>
      </c>
      <c r="AB553" s="53">
        <v>0.85</v>
      </c>
      <c r="AC553" s="5">
        <f t="shared" si="117"/>
        <v>0.85000000000000009</v>
      </c>
      <c r="AD553" s="98"/>
    </row>
    <row r="554" spans="1:30">
      <c r="A554" s="5" t="s">
        <v>66</v>
      </c>
      <c r="B554" s="5" t="s">
        <v>14</v>
      </c>
      <c r="C554" s="5" t="str">
        <f t="shared" si="115"/>
        <v>g8</v>
      </c>
      <c r="D554" s="69">
        <f>VLOOKUP(C554,days!A$2:F$13,5,0)</f>
        <v>4</v>
      </c>
      <c r="E554" s="53">
        <v>0.83</v>
      </c>
      <c r="F554" s="53">
        <v>0.83</v>
      </c>
      <c r="G554" s="53">
        <v>0.83</v>
      </c>
      <c r="H554" s="53">
        <v>0.83</v>
      </c>
      <c r="I554" s="53">
        <v>0.83</v>
      </c>
      <c r="J554" s="53">
        <v>0.83</v>
      </c>
      <c r="K554" s="53">
        <v>0.83</v>
      </c>
      <c r="L554" s="53">
        <v>0.83</v>
      </c>
      <c r="M554" s="53">
        <v>0.83</v>
      </c>
      <c r="N554" s="53">
        <v>0.83</v>
      </c>
      <c r="O554" s="53">
        <v>0.83</v>
      </c>
      <c r="P554" s="53">
        <v>0.83</v>
      </c>
      <c r="Q554" s="53">
        <v>0.83</v>
      </c>
      <c r="R554" s="53">
        <v>0.83</v>
      </c>
      <c r="S554" s="53">
        <v>0.83</v>
      </c>
      <c r="T554" s="53">
        <v>0.83</v>
      </c>
      <c r="U554" s="53">
        <v>0.83</v>
      </c>
      <c r="V554" s="53">
        <v>0.83</v>
      </c>
      <c r="W554" s="53">
        <v>0.83</v>
      </c>
      <c r="X554" s="53">
        <v>0.83</v>
      </c>
      <c r="Y554" s="53">
        <v>0.83</v>
      </c>
      <c r="Z554" s="53">
        <v>0.83</v>
      </c>
      <c r="AA554" s="53">
        <v>0.83</v>
      </c>
      <c r="AB554" s="53">
        <v>0.83</v>
      </c>
      <c r="AC554" s="5">
        <f t="shared" si="117"/>
        <v>0.82999999999999963</v>
      </c>
      <c r="AD554" s="98"/>
    </row>
    <row r="555" spans="1:30">
      <c r="A555" s="5" t="s">
        <v>66</v>
      </c>
      <c r="B555" s="5" t="s">
        <v>15</v>
      </c>
      <c r="C555" s="5" t="str">
        <f t="shared" si="115"/>
        <v>g8</v>
      </c>
      <c r="D555" s="69">
        <f>VLOOKUP(C555,days!A$2:F$13,5,0)</f>
        <v>4</v>
      </c>
      <c r="E555" s="53">
        <v>0.9</v>
      </c>
      <c r="F555" s="53">
        <v>0.9</v>
      </c>
      <c r="G555" s="53">
        <v>0.9</v>
      </c>
      <c r="H555" s="53">
        <v>0.9</v>
      </c>
      <c r="I555" s="53">
        <v>0.9</v>
      </c>
      <c r="J555" s="53">
        <v>0.9</v>
      </c>
      <c r="K555" s="53">
        <v>0.9</v>
      </c>
      <c r="L555" s="53">
        <v>0.9</v>
      </c>
      <c r="M555" s="53">
        <v>0.9</v>
      </c>
      <c r="N555" s="53">
        <v>0.9</v>
      </c>
      <c r="O555" s="53">
        <v>0.9</v>
      </c>
      <c r="P555" s="53">
        <v>0.9</v>
      </c>
      <c r="Q555" s="53">
        <v>0.9</v>
      </c>
      <c r="R555" s="53">
        <v>0.9</v>
      </c>
      <c r="S555" s="53">
        <v>0.9</v>
      </c>
      <c r="T555" s="53">
        <v>0.9</v>
      </c>
      <c r="U555" s="53">
        <v>0.9</v>
      </c>
      <c r="V555" s="53">
        <v>0.9</v>
      </c>
      <c r="W555" s="53">
        <v>0.9</v>
      </c>
      <c r="X555" s="53">
        <v>0.9</v>
      </c>
      <c r="Y555" s="53">
        <v>0.9</v>
      </c>
      <c r="Z555" s="53">
        <v>0.9</v>
      </c>
      <c r="AA555" s="53">
        <v>0.9</v>
      </c>
      <c r="AB555" s="53">
        <v>0.9</v>
      </c>
      <c r="AC555" s="5">
        <f t="shared" si="117"/>
        <v>0.8999999999999998</v>
      </c>
      <c r="AD555" s="98"/>
    </row>
    <row r="556" spans="1:30">
      <c r="A556" s="5" t="s">
        <v>66</v>
      </c>
      <c r="B556" s="5" t="s">
        <v>16</v>
      </c>
      <c r="C556" s="5" t="str">
        <f t="shared" si="115"/>
        <v>g8</v>
      </c>
      <c r="D556" s="69">
        <f>VLOOKUP(C556,days!A$2:F$13,5,0)</f>
        <v>4</v>
      </c>
      <c r="E556" s="43">
        <f>VLOOKUP($A556,hydro_!$A$2:$B$16,2,0)*VLOOKUP($D556,hydro_!F$2:H$13,2,0)</f>
        <v>0.5</v>
      </c>
      <c r="F556" s="43">
        <f t="shared" ref="F556:AB556" si="126">E556</f>
        <v>0.5</v>
      </c>
      <c r="G556" s="43">
        <f t="shared" si="126"/>
        <v>0.5</v>
      </c>
      <c r="H556" s="43">
        <f t="shared" si="126"/>
        <v>0.5</v>
      </c>
      <c r="I556" s="43">
        <f t="shared" si="126"/>
        <v>0.5</v>
      </c>
      <c r="J556" s="43">
        <f t="shared" si="126"/>
        <v>0.5</v>
      </c>
      <c r="K556" s="43">
        <f t="shared" si="126"/>
        <v>0.5</v>
      </c>
      <c r="L556" s="43">
        <f t="shared" si="126"/>
        <v>0.5</v>
      </c>
      <c r="M556" s="43">
        <f t="shared" si="126"/>
        <v>0.5</v>
      </c>
      <c r="N556" s="43">
        <f t="shared" si="126"/>
        <v>0.5</v>
      </c>
      <c r="O556" s="43">
        <f t="shared" si="126"/>
        <v>0.5</v>
      </c>
      <c r="P556" s="43">
        <f t="shared" si="126"/>
        <v>0.5</v>
      </c>
      <c r="Q556" s="43">
        <f t="shared" si="126"/>
        <v>0.5</v>
      </c>
      <c r="R556" s="43">
        <f t="shared" si="126"/>
        <v>0.5</v>
      </c>
      <c r="S556" s="43">
        <f t="shared" si="126"/>
        <v>0.5</v>
      </c>
      <c r="T556" s="43">
        <f t="shared" si="126"/>
        <v>0.5</v>
      </c>
      <c r="U556" s="43">
        <f t="shared" si="126"/>
        <v>0.5</v>
      </c>
      <c r="V556" s="43">
        <f t="shared" si="126"/>
        <v>0.5</v>
      </c>
      <c r="W556" s="43">
        <f t="shared" si="126"/>
        <v>0.5</v>
      </c>
      <c r="X556" s="43">
        <f t="shared" si="126"/>
        <v>0.5</v>
      </c>
      <c r="Y556" s="43">
        <f t="shared" si="126"/>
        <v>0.5</v>
      </c>
      <c r="Z556" s="43">
        <f t="shared" si="126"/>
        <v>0.5</v>
      </c>
      <c r="AA556" s="43">
        <f t="shared" si="126"/>
        <v>0.5</v>
      </c>
      <c r="AB556" s="43">
        <f t="shared" si="126"/>
        <v>0.5</v>
      </c>
      <c r="AC556" s="5">
        <f t="shared" si="117"/>
        <v>0.5</v>
      </c>
      <c r="AD556" s="98"/>
    </row>
    <row r="557" spans="1:30">
      <c r="A557" s="5" t="s">
        <v>66</v>
      </c>
      <c r="B557" s="5" t="s">
        <v>17</v>
      </c>
      <c r="C557" s="5" t="str">
        <f t="shared" si="115"/>
        <v>g8</v>
      </c>
      <c r="D557" s="69">
        <f>VLOOKUP(C557,days!A$2:F$13,5,0)</f>
        <v>4</v>
      </c>
      <c r="E557" s="43">
        <f>VLOOKUP($A556,hydro_!$A$2:$C$16,3,0)*VLOOKUP($D556,hydro_!F$2:H$13,3,0)</f>
        <v>0.4</v>
      </c>
      <c r="F557" s="43">
        <f t="shared" ref="F557:AB557" si="127">E557</f>
        <v>0.4</v>
      </c>
      <c r="G557" s="43">
        <f t="shared" si="127"/>
        <v>0.4</v>
      </c>
      <c r="H557" s="43">
        <f t="shared" si="127"/>
        <v>0.4</v>
      </c>
      <c r="I557" s="43">
        <f t="shared" si="127"/>
        <v>0.4</v>
      </c>
      <c r="J557" s="43">
        <f t="shared" si="127"/>
        <v>0.4</v>
      </c>
      <c r="K557" s="43">
        <f t="shared" si="127"/>
        <v>0.4</v>
      </c>
      <c r="L557" s="43">
        <f t="shared" si="127"/>
        <v>0.4</v>
      </c>
      <c r="M557" s="43">
        <f t="shared" si="127"/>
        <v>0.4</v>
      </c>
      <c r="N557" s="43">
        <f t="shared" si="127"/>
        <v>0.4</v>
      </c>
      <c r="O557" s="43">
        <f t="shared" si="127"/>
        <v>0.4</v>
      </c>
      <c r="P557" s="43">
        <f t="shared" si="127"/>
        <v>0.4</v>
      </c>
      <c r="Q557" s="43">
        <f t="shared" si="127"/>
        <v>0.4</v>
      </c>
      <c r="R557" s="43">
        <f t="shared" si="127"/>
        <v>0.4</v>
      </c>
      <c r="S557" s="43">
        <f t="shared" si="127"/>
        <v>0.4</v>
      </c>
      <c r="T557" s="43">
        <f t="shared" si="127"/>
        <v>0.4</v>
      </c>
      <c r="U557" s="43">
        <f t="shared" si="127"/>
        <v>0.4</v>
      </c>
      <c r="V557" s="43">
        <f t="shared" si="127"/>
        <v>0.4</v>
      </c>
      <c r="W557" s="43">
        <f t="shared" si="127"/>
        <v>0.4</v>
      </c>
      <c r="X557" s="43">
        <f t="shared" si="127"/>
        <v>0.4</v>
      </c>
      <c r="Y557" s="43">
        <f t="shared" si="127"/>
        <v>0.4</v>
      </c>
      <c r="Z557" s="43">
        <f t="shared" si="127"/>
        <v>0.4</v>
      </c>
      <c r="AA557" s="43">
        <f t="shared" si="127"/>
        <v>0.4</v>
      </c>
      <c r="AB557" s="43">
        <f t="shared" si="127"/>
        <v>0.4</v>
      </c>
      <c r="AC557" s="5">
        <f t="shared" si="117"/>
        <v>0.40000000000000013</v>
      </c>
      <c r="AD557" s="98"/>
    </row>
    <row r="558" spans="1:30">
      <c r="A558" s="5" t="s">
        <v>66</v>
      </c>
      <c r="B558" s="5" t="s">
        <v>18</v>
      </c>
      <c r="C558" s="5" t="str">
        <f t="shared" si="115"/>
        <v>g8</v>
      </c>
      <c r="D558" s="69">
        <f>VLOOKUP(C558,days!A$2:F$13,5,0)</f>
        <v>4</v>
      </c>
      <c r="E558" s="67">
        <f>VLOOKUP($A558,wind_!$A$2:$B$16,2,0)*VLOOKUP($D558,wind_!$E$2:$AC$13,MID(E$1,2,LEN(E$1)-1)+2,0)</f>
        <v>0.29949863651605602</v>
      </c>
      <c r="F558" s="67">
        <f>VLOOKUP($A558,wind_!$A$2:$B$16,2,0)*VLOOKUP($D558,wind_!$E$2:$AC$13,MID(F$1,2,LEN(F$1)-1)+2,0)</f>
        <v>0.29002790363555564</v>
      </c>
      <c r="G558" s="67">
        <f>VLOOKUP($A558,wind_!$A$2:$B$16,2,0)*VLOOKUP($D558,wind_!$E$2:$AC$13,MID(G$1,2,LEN(G$1)-1)+2,0)</f>
        <v>0.28496007261857831</v>
      </c>
      <c r="H558" s="67">
        <f>VLOOKUP($A558,wind_!$A$2:$B$16,2,0)*VLOOKUP($D558,wind_!$E$2:$AC$13,MID(H$1,2,LEN(H$1)-1)+2,0)</f>
        <v>0.28342817241562079</v>
      </c>
      <c r="I558" s="67">
        <f>VLOOKUP($A558,wind_!$A$2:$B$16,2,0)*VLOOKUP($D558,wind_!$E$2:$AC$13,MID(I$1,2,LEN(I$1)-1)+2,0)</f>
        <v>0.28092771772076669</v>
      </c>
      <c r="J558" s="67">
        <f>VLOOKUP($A558,wind_!$A$2:$B$16,2,0)*VLOOKUP($D558,wind_!$E$2:$AC$13,MID(J$1,2,LEN(J$1)-1)+2,0)</f>
        <v>0.27791627489874876</v>
      </c>
      <c r="K558" s="67">
        <f>VLOOKUP($A558,wind_!$A$2:$B$16,2,0)*VLOOKUP($D558,wind_!$E$2:$AC$13,MID(K$1,2,LEN(K$1)-1)+2,0)</f>
        <v>0.27890185624719721</v>
      </c>
      <c r="L558" s="67">
        <f>VLOOKUP($A558,wind_!$A$2:$B$16,2,0)*VLOOKUP($D558,wind_!$E$2:$AC$13,MID(L$1,2,LEN(L$1)-1)+2,0)</f>
        <v>0.27162704057007897</v>
      </c>
      <c r="M558" s="67">
        <f>VLOOKUP($A558,wind_!$A$2:$B$16,2,0)*VLOOKUP($D558,wind_!$E$2:$AC$13,MID(M$1,2,LEN(M$1)-1)+2,0)</f>
        <v>0.26283832450978656</v>
      </c>
      <c r="N558" s="67">
        <f>VLOOKUP($A558,wind_!$A$2:$B$16,2,0)*VLOOKUP($D558,wind_!$E$2:$AC$13,MID(N$1,2,LEN(N$1)-1)+2,0)</f>
        <v>0.26015626014674559</v>
      </c>
      <c r="O558" s="67">
        <f>VLOOKUP($A558,wind_!$A$2:$B$16,2,0)*VLOOKUP($D558,wind_!$E$2:$AC$13,MID(O$1,2,LEN(O$1)-1)+2,0)</f>
        <v>0.27285689649984562</v>
      </c>
      <c r="P558" s="67">
        <f>VLOOKUP($A558,wind_!$A$2:$B$16,2,0)*VLOOKUP($D558,wind_!$E$2:$AC$13,MID(P$1,2,LEN(P$1)-1)+2,0)</f>
        <v>0.29190441525308414</v>
      </c>
      <c r="Q558" s="67">
        <f>VLOOKUP($A558,wind_!$A$2:$B$16,2,0)*VLOOKUP($D558,wind_!$E$2:$AC$13,MID(Q$1,2,LEN(Q$1)-1)+2,0)</f>
        <v>0.30874400678805114</v>
      </c>
      <c r="R558" s="67">
        <f>VLOOKUP($A558,wind_!$A$2:$B$16,2,0)*VLOOKUP($D558,wind_!$E$2:$AC$13,MID(R$1,2,LEN(R$1)-1)+2,0)</f>
        <v>0.32568864794692343</v>
      </c>
      <c r="S558" s="67">
        <f>VLOOKUP($A558,wind_!$A$2:$B$16,2,0)*VLOOKUP($D558,wind_!$E$2:$AC$13,MID(S$1,2,LEN(S$1)-1)+2,0)</f>
        <v>0.34167747435121221</v>
      </c>
      <c r="T558" s="67">
        <f>VLOOKUP($A558,wind_!$A$2:$B$16,2,0)*VLOOKUP($D558,wind_!$E$2:$AC$13,MID(T$1,2,LEN(T$1)-1)+2,0)</f>
        <v>0.34506992349368087</v>
      </c>
      <c r="U558" s="67">
        <f>VLOOKUP($A558,wind_!$A$2:$B$16,2,0)*VLOOKUP($D558,wind_!$E$2:$AC$13,MID(U$1,2,LEN(U$1)-1)+2,0)</f>
        <v>0.35060675319336115</v>
      </c>
      <c r="V558" s="67">
        <f>VLOOKUP($A558,wind_!$A$2:$B$16,2,0)*VLOOKUP($D558,wind_!$E$2:$AC$13,MID(V$1,2,LEN(V$1)-1)+2,0)</f>
        <v>0.34486985792919561</v>
      </c>
      <c r="W558" s="67">
        <f>VLOOKUP($A558,wind_!$A$2:$B$16,2,0)*VLOOKUP($D558,wind_!$E$2:$AC$13,MID(W$1,2,LEN(W$1)-1)+2,0)</f>
        <v>0.33366147352736819</v>
      </c>
      <c r="X558" s="67">
        <f>VLOOKUP($A558,wind_!$A$2:$B$16,2,0)*VLOOKUP($D558,wind_!$E$2:$AC$13,MID(X$1,2,LEN(X$1)-1)+2,0)</f>
        <v>0.32487306151808559</v>
      </c>
      <c r="Y558" s="67">
        <f>VLOOKUP($A558,wind_!$A$2:$B$16,2,0)*VLOOKUP($D558,wind_!$E$2:$AC$13,MID(Y$1,2,LEN(Y$1)-1)+2,0)</f>
        <v>0.32177976816421433</v>
      </c>
      <c r="Z558" s="67">
        <f>VLOOKUP($A558,wind_!$A$2:$B$16,2,0)*VLOOKUP($D558,wind_!$E$2:$AC$13,MID(Z$1,2,LEN(Z$1)-1)+2,0)</f>
        <v>0.31418363137988037</v>
      </c>
      <c r="AA558" s="67">
        <f>VLOOKUP($A558,wind_!$A$2:$B$16,2,0)*VLOOKUP($D558,wind_!$E$2:$AC$13,MID(AA$1,2,LEN(AA$1)-1)+2,0)</f>
        <v>0.30289281874928081</v>
      </c>
      <c r="AB558" s="67">
        <f>VLOOKUP($A558,wind_!$A$2:$B$16,2,0)*VLOOKUP($D558,wind_!$E$2:$AC$13,MID(AB$1,2,LEN(AB$1)-1)+2,0)</f>
        <v>0.29236000528625239</v>
      </c>
      <c r="AC558" s="5">
        <f t="shared" si="117"/>
        <v>0.30256045805664877</v>
      </c>
      <c r="AD558" s="98"/>
    </row>
    <row r="559" spans="1:30">
      <c r="A559" s="5" t="s">
        <v>66</v>
      </c>
      <c r="B559" s="5" t="s">
        <v>19</v>
      </c>
      <c r="C559" s="5" t="str">
        <f t="shared" si="115"/>
        <v>g8</v>
      </c>
      <c r="D559" s="69">
        <f>VLOOKUP(C559,days!A$2:F$13,5,0)</f>
        <v>4</v>
      </c>
      <c r="E559" s="68">
        <f>VLOOKUP($A559,solar_!$A$2:$B$16,2,0)*VLOOKUP($D559,solar_!$E$2:$AC$13,MID(E$1,2,LEN(E$1)-1)+2,0)</f>
        <v>0</v>
      </c>
      <c r="F559" s="68">
        <f>VLOOKUP($A559,solar_!$A$2:$B$16,2,0)*VLOOKUP($D559,solar_!$E$2:$AC$13,MID(F$1,2,LEN(F$1)-1)+2,0)</f>
        <v>0</v>
      </c>
      <c r="G559" s="68">
        <f>VLOOKUP($A559,solar_!$A$2:$B$16,2,0)*VLOOKUP($D559,solar_!$E$2:$AC$13,MID(G$1,2,LEN(G$1)-1)+2,0)</f>
        <v>0</v>
      </c>
      <c r="H559" s="68">
        <f>VLOOKUP($A559,solar_!$A$2:$B$16,2,0)*VLOOKUP($D559,solar_!$E$2:$AC$13,MID(H$1,2,LEN(H$1)-1)+2,0)</f>
        <v>0</v>
      </c>
      <c r="I559" s="68">
        <f>VLOOKUP($A559,solar_!$A$2:$B$16,2,0)*VLOOKUP($D559,solar_!$E$2:$AC$13,MID(I$1,2,LEN(I$1)-1)+2,0)</f>
        <v>0</v>
      </c>
      <c r="J559" s="68">
        <f>VLOOKUP($A559,solar_!$A$2:$B$16,2,0)*VLOOKUP($D559,solar_!$E$2:$AC$13,MID(J$1,2,LEN(J$1)-1)+2,0)</f>
        <v>1.8452658841784657E-3</v>
      </c>
      <c r="K559" s="68">
        <f>VLOOKUP($A559,solar_!$A$2:$B$16,2,0)*VLOOKUP($D559,solar_!$E$2:$AC$13,MID(K$1,2,LEN(K$1)-1)+2,0)</f>
        <v>3.7103105864697047E-2</v>
      </c>
      <c r="L559" s="68">
        <f>VLOOKUP($A559,solar_!$A$2:$B$16,2,0)*VLOOKUP($D559,solar_!$E$2:$AC$13,MID(L$1,2,LEN(L$1)-1)+2,0)</f>
        <v>0.21762395944108212</v>
      </c>
      <c r="M559" s="68">
        <f>VLOOKUP($A559,solar_!$A$2:$B$16,2,0)*VLOOKUP($D559,solar_!$E$2:$AC$13,MID(M$1,2,LEN(M$1)-1)+2,0)</f>
        <v>0.43778177418491554</v>
      </c>
      <c r="N559" s="68">
        <f>VLOOKUP($A559,solar_!$A$2:$B$16,2,0)*VLOOKUP($D559,solar_!$E$2:$AC$13,MID(N$1,2,LEN(N$1)-1)+2,0)</f>
        <v>0.55519247277280581</v>
      </c>
      <c r="O559" s="68">
        <f>VLOOKUP($A559,solar_!$A$2:$B$16,2,0)*VLOOKUP($D559,solar_!$E$2:$AC$13,MID(O$1,2,LEN(O$1)-1)+2,0)</f>
        <v>0.6297266424668434</v>
      </c>
      <c r="P559" s="68">
        <f>VLOOKUP($A559,solar_!$A$2:$B$16,2,0)*VLOOKUP($D559,solar_!$E$2:$AC$13,MID(P$1,2,LEN(P$1)-1)+2,0)</f>
        <v>0.63193987823569964</v>
      </c>
      <c r="Q559" s="68">
        <f>VLOOKUP($A559,solar_!$A$2:$B$16,2,0)*VLOOKUP($D559,solar_!$E$2:$AC$13,MID(Q$1,2,LEN(Q$1)-1)+2,0)</f>
        <v>0.62071924289661662</v>
      </c>
      <c r="R559" s="68">
        <f>VLOOKUP($A559,solar_!$A$2:$B$16,2,0)*VLOOKUP($D559,solar_!$E$2:$AC$13,MID(R$1,2,LEN(R$1)-1)+2,0)</f>
        <v>0.61040787407218766</v>
      </c>
      <c r="S559" s="68">
        <f>VLOOKUP($A559,solar_!$A$2:$B$16,2,0)*VLOOKUP($D559,solar_!$E$2:$AC$13,MID(S$1,2,LEN(S$1)-1)+2,0)</f>
        <v>0.58722944055287496</v>
      </c>
      <c r="T559" s="68">
        <f>VLOOKUP($A559,solar_!$A$2:$B$16,2,0)*VLOOKUP($D559,solar_!$E$2:$AC$13,MID(T$1,2,LEN(T$1)-1)+2,0)</f>
        <v>0.52872467503272347</v>
      </c>
      <c r="U559" s="68">
        <f>VLOOKUP($A559,solar_!$A$2:$B$16,2,0)*VLOOKUP($D559,solar_!$E$2:$AC$13,MID(U$1,2,LEN(U$1)-1)+2,0)</f>
        <v>0.43132587709614439</v>
      </c>
      <c r="V559" s="68">
        <f>VLOOKUP($A559,solar_!$A$2:$B$16,2,0)*VLOOKUP($D559,solar_!$E$2:$AC$13,MID(V$1,2,LEN(V$1)-1)+2,0)</f>
        <v>0.28185095369969038</v>
      </c>
      <c r="W559" s="68">
        <f>VLOOKUP($A559,solar_!$A$2:$B$16,2,0)*VLOOKUP($D559,solar_!$E$2:$AC$13,MID(W$1,2,LEN(W$1)-1)+2,0)</f>
        <v>7.8956972016375707E-2</v>
      </c>
      <c r="X559" s="68">
        <f>VLOOKUP($A559,solar_!$A$2:$B$16,2,0)*VLOOKUP($D559,solar_!$E$2:$AC$13,MID(X$1,2,LEN(X$1)-1)+2,0)</f>
        <v>2.5864473897825803E-3</v>
      </c>
      <c r="Y559" s="68">
        <f>VLOOKUP($A559,solar_!$A$2:$B$16,2,0)*VLOOKUP($D559,solar_!$E$2:$AC$13,MID(Y$1,2,LEN(Y$1)-1)+2,0)</f>
        <v>0</v>
      </c>
      <c r="Z559" s="68">
        <f>VLOOKUP($A559,solar_!$A$2:$B$16,2,0)*VLOOKUP($D559,solar_!$E$2:$AC$13,MID(Z$1,2,LEN(Z$1)-1)+2,0)</f>
        <v>0</v>
      </c>
      <c r="AA559" s="68">
        <f>VLOOKUP($A559,solar_!$A$2:$B$16,2,0)*VLOOKUP($D559,solar_!$E$2:$AC$13,MID(AA$1,2,LEN(AA$1)-1)+2,0)</f>
        <v>0</v>
      </c>
      <c r="AB559" s="68">
        <f>VLOOKUP($A559,solar_!$A$2:$B$16,2,0)*VLOOKUP($D559,solar_!$E$2:$AC$13,MID(AB$1,2,LEN(AB$1)-1)+2,0)</f>
        <v>0</v>
      </c>
      <c r="AC559" s="5">
        <f t="shared" si="117"/>
        <v>0.23554227423360907</v>
      </c>
      <c r="AD559" s="98"/>
    </row>
    <row r="560" spans="1:30">
      <c r="A560" s="5" t="s">
        <v>66</v>
      </c>
      <c r="B560" s="5" t="s">
        <v>20</v>
      </c>
      <c r="C560" s="5" t="str">
        <f t="shared" si="115"/>
        <v>g8</v>
      </c>
      <c r="D560" s="69">
        <f>VLOOKUP(C560,days!A$2:F$13,5,0)</f>
        <v>4</v>
      </c>
      <c r="E560" s="9">
        <v>0</v>
      </c>
      <c r="F560" s="9">
        <v>0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  <c r="V560" s="9">
        <v>0</v>
      </c>
      <c r="W560" s="9">
        <v>0</v>
      </c>
      <c r="X560" s="9">
        <v>0</v>
      </c>
      <c r="Y560" s="9">
        <v>0</v>
      </c>
      <c r="Z560" s="9">
        <v>0</v>
      </c>
      <c r="AA560" s="9">
        <v>0</v>
      </c>
      <c r="AB560" s="9">
        <v>0</v>
      </c>
      <c r="AC560" s="5">
        <f t="shared" si="117"/>
        <v>0</v>
      </c>
      <c r="AD560" s="98"/>
    </row>
    <row r="561" spans="1:30">
      <c r="A561" s="5" t="s">
        <v>66</v>
      </c>
      <c r="B561" s="5" t="s">
        <v>21</v>
      </c>
      <c r="C561" s="5" t="str">
        <f t="shared" si="115"/>
        <v>g8</v>
      </c>
      <c r="D561" s="69">
        <f>VLOOKUP(C561,days!A$2:F$13,5,0)</f>
        <v>4</v>
      </c>
      <c r="E561" s="9">
        <v>0</v>
      </c>
      <c r="F561" s="9">
        <v>0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5">
        <f t="shared" si="117"/>
        <v>0</v>
      </c>
      <c r="AD561" s="98"/>
    </row>
    <row r="562" spans="1:30">
      <c r="A562" s="5" t="s">
        <v>66</v>
      </c>
      <c r="B562" s="5" t="s">
        <v>12</v>
      </c>
      <c r="C562" s="5" t="str">
        <f t="shared" si="115"/>
        <v>g9</v>
      </c>
      <c r="D562" s="69">
        <f>VLOOKUP(C562,days!A$2:F$13,5,0)</f>
        <v>5</v>
      </c>
      <c r="E562" s="53">
        <v>0.8</v>
      </c>
      <c r="F562" s="53">
        <v>0.8</v>
      </c>
      <c r="G562" s="53">
        <v>0.8</v>
      </c>
      <c r="H562" s="53">
        <v>0.8</v>
      </c>
      <c r="I562" s="53">
        <v>0.8</v>
      </c>
      <c r="J562" s="53">
        <v>0.8</v>
      </c>
      <c r="K562" s="53">
        <v>0.8</v>
      </c>
      <c r="L562" s="53">
        <v>0.8</v>
      </c>
      <c r="M562" s="53">
        <v>0.8</v>
      </c>
      <c r="N562" s="53">
        <v>0.8</v>
      </c>
      <c r="O562" s="53">
        <v>0.8</v>
      </c>
      <c r="P562" s="53">
        <v>0.8</v>
      </c>
      <c r="Q562" s="53">
        <v>0.8</v>
      </c>
      <c r="R562" s="53">
        <v>0.8</v>
      </c>
      <c r="S562" s="53">
        <v>0.8</v>
      </c>
      <c r="T562" s="53">
        <v>0.8</v>
      </c>
      <c r="U562" s="53">
        <v>0.8</v>
      </c>
      <c r="V562" s="53">
        <v>0.8</v>
      </c>
      <c r="W562" s="53">
        <v>0.8</v>
      </c>
      <c r="X562" s="53">
        <v>0.8</v>
      </c>
      <c r="Y562" s="53">
        <v>0.8</v>
      </c>
      <c r="Z562" s="53">
        <v>0.8</v>
      </c>
      <c r="AA562" s="53">
        <v>0.8</v>
      </c>
      <c r="AB562" s="53">
        <v>0.8</v>
      </c>
      <c r="AC562" s="5">
        <f t="shared" si="117"/>
        <v>0.80000000000000027</v>
      </c>
      <c r="AD562" s="98"/>
    </row>
    <row r="563" spans="1:30">
      <c r="A563" s="5" t="s">
        <v>66</v>
      </c>
      <c r="B563" s="5" t="s">
        <v>13</v>
      </c>
      <c r="C563" s="5" t="str">
        <f t="shared" si="115"/>
        <v>g9</v>
      </c>
      <c r="D563" s="69">
        <f>VLOOKUP(C563,days!A$2:F$13,5,0)</f>
        <v>5</v>
      </c>
      <c r="E563" s="53">
        <v>0.85</v>
      </c>
      <c r="F563" s="53">
        <v>0.85</v>
      </c>
      <c r="G563" s="53">
        <v>0.85</v>
      </c>
      <c r="H563" s="53">
        <v>0.85</v>
      </c>
      <c r="I563" s="53">
        <v>0.85</v>
      </c>
      <c r="J563" s="53">
        <v>0.85</v>
      </c>
      <c r="K563" s="53">
        <v>0.85</v>
      </c>
      <c r="L563" s="53">
        <v>0.85</v>
      </c>
      <c r="M563" s="53">
        <v>0.85</v>
      </c>
      <c r="N563" s="53">
        <v>0.85</v>
      </c>
      <c r="O563" s="53">
        <v>0.85</v>
      </c>
      <c r="P563" s="53">
        <v>0.85</v>
      </c>
      <c r="Q563" s="53">
        <v>0.85</v>
      </c>
      <c r="R563" s="53">
        <v>0.85</v>
      </c>
      <c r="S563" s="53">
        <v>0.85</v>
      </c>
      <c r="T563" s="53">
        <v>0.85</v>
      </c>
      <c r="U563" s="53">
        <v>0.85</v>
      </c>
      <c r="V563" s="53">
        <v>0.85</v>
      </c>
      <c r="W563" s="53">
        <v>0.85</v>
      </c>
      <c r="X563" s="53">
        <v>0.85</v>
      </c>
      <c r="Y563" s="53">
        <v>0.85</v>
      </c>
      <c r="Z563" s="53">
        <v>0.85</v>
      </c>
      <c r="AA563" s="53">
        <v>0.85</v>
      </c>
      <c r="AB563" s="53">
        <v>0.85</v>
      </c>
      <c r="AC563" s="5">
        <f t="shared" si="117"/>
        <v>0.85000000000000009</v>
      </c>
      <c r="AD563" s="98"/>
    </row>
    <row r="564" spans="1:30">
      <c r="A564" s="5" t="s">
        <v>66</v>
      </c>
      <c r="B564" s="5" t="s">
        <v>14</v>
      </c>
      <c r="C564" s="5" t="str">
        <f t="shared" si="115"/>
        <v>g9</v>
      </c>
      <c r="D564" s="69">
        <f>VLOOKUP(C564,days!A$2:F$13,5,0)</f>
        <v>5</v>
      </c>
      <c r="E564" s="53">
        <v>0.83</v>
      </c>
      <c r="F564" s="53">
        <v>0.83</v>
      </c>
      <c r="G564" s="53">
        <v>0.83</v>
      </c>
      <c r="H564" s="53">
        <v>0.83</v>
      </c>
      <c r="I564" s="53">
        <v>0.83</v>
      </c>
      <c r="J564" s="53">
        <v>0.83</v>
      </c>
      <c r="K564" s="53">
        <v>0.83</v>
      </c>
      <c r="L564" s="53">
        <v>0.83</v>
      </c>
      <c r="M564" s="53">
        <v>0.83</v>
      </c>
      <c r="N564" s="53">
        <v>0.83</v>
      </c>
      <c r="O564" s="53">
        <v>0.83</v>
      </c>
      <c r="P564" s="53">
        <v>0.83</v>
      </c>
      <c r="Q564" s="53">
        <v>0.83</v>
      </c>
      <c r="R564" s="53">
        <v>0.83</v>
      </c>
      <c r="S564" s="53">
        <v>0.83</v>
      </c>
      <c r="T564" s="53">
        <v>0.83</v>
      </c>
      <c r="U564" s="53">
        <v>0.83</v>
      </c>
      <c r="V564" s="53">
        <v>0.83</v>
      </c>
      <c r="W564" s="53">
        <v>0.83</v>
      </c>
      <c r="X564" s="53">
        <v>0.83</v>
      </c>
      <c r="Y564" s="53">
        <v>0.83</v>
      </c>
      <c r="Z564" s="53">
        <v>0.83</v>
      </c>
      <c r="AA564" s="53">
        <v>0.83</v>
      </c>
      <c r="AB564" s="53">
        <v>0.83</v>
      </c>
      <c r="AC564" s="5">
        <f t="shared" si="117"/>
        <v>0.82999999999999963</v>
      </c>
      <c r="AD564" s="98"/>
    </row>
    <row r="565" spans="1:30">
      <c r="A565" s="5" t="s">
        <v>66</v>
      </c>
      <c r="B565" s="5" t="s">
        <v>15</v>
      </c>
      <c r="C565" s="5" t="str">
        <f t="shared" si="115"/>
        <v>g9</v>
      </c>
      <c r="D565" s="69">
        <f>VLOOKUP(C565,days!A$2:F$13,5,0)</f>
        <v>5</v>
      </c>
      <c r="E565" s="53">
        <v>0.9</v>
      </c>
      <c r="F565" s="53">
        <v>0.9</v>
      </c>
      <c r="G565" s="53">
        <v>0.9</v>
      </c>
      <c r="H565" s="53">
        <v>0.9</v>
      </c>
      <c r="I565" s="53">
        <v>0.9</v>
      </c>
      <c r="J565" s="53">
        <v>0.9</v>
      </c>
      <c r="K565" s="53">
        <v>0.9</v>
      </c>
      <c r="L565" s="53">
        <v>0.9</v>
      </c>
      <c r="M565" s="53">
        <v>0.9</v>
      </c>
      <c r="N565" s="53">
        <v>0.9</v>
      </c>
      <c r="O565" s="53">
        <v>0.9</v>
      </c>
      <c r="P565" s="53">
        <v>0.9</v>
      </c>
      <c r="Q565" s="53">
        <v>0.9</v>
      </c>
      <c r="R565" s="53">
        <v>0.9</v>
      </c>
      <c r="S565" s="53">
        <v>0.9</v>
      </c>
      <c r="T565" s="53">
        <v>0.9</v>
      </c>
      <c r="U565" s="53">
        <v>0.9</v>
      </c>
      <c r="V565" s="53">
        <v>0.9</v>
      </c>
      <c r="W565" s="53">
        <v>0.9</v>
      </c>
      <c r="X565" s="53">
        <v>0.9</v>
      </c>
      <c r="Y565" s="53">
        <v>0.9</v>
      </c>
      <c r="Z565" s="53">
        <v>0.9</v>
      </c>
      <c r="AA565" s="53">
        <v>0.9</v>
      </c>
      <c r="AB565" s="53">
        <v>0.9</v>
      </c>
      <c r="AC565" s="5">
        <f t="shared" si="117"/>
        <v>0.8999999999999998</v>
      </c>
      <c r="AD565" s="98"/>
    </row>
    <row r="566" spans="1:30">
      <c r="A566" s="5" t="s">
        <v>66</v>
      </c>
      <c r="B566" s="5" t="s">
        <v>16</v>
      </c>
      <c r="C566" s="5" t="str">
        <f t="shared" si="115"/>
        <v>g9</v>
      </c>
      <c r="D566" s="69">
        <f>VLOOKUP(C566,days!A$2:F$13,5,0)</f>
        <v>5</v>
      </c>
      <c r="E566" s="43">
        <f>VLOOKUP($A566,hydro_!$A$2:$B$16,2,0)*VLOOKUP($D566,hydro_!F$2:H$13,2,0)</f>
        <v>0.55000000000000004</v>
      </c>
      <c r="F566" s="43">
        <f t="shared" ref="F566:AB566" si="128">E566</f>
        <v>0.55000000000000004</v>
      </c>
      <c r="G566" s="43">
        <f t="shared" si="128"/>
        <v>0.55000000000000004</v>
      </c>
      <c r="H566" s="43">
        <f t="shared" si="128"/>
        <v>0.55000000000000004</v>
      </c>
      <c r="I566" s="43">
        <f t="shared" si="128"/>
        <v>0.55000000000000004</v>
      </c>
      <c r="J566" s="43">
        <f t="shared" si="128"/>
        <v>0.55000000000000004</v>
      </c>
      <c r="K566" s="43">
        <f t="shared" si="128"/>
        <v>0.55000000000000004</v>
      </c>
      <c r="L566" s="43">
        <f t="shared" si="128"/>
        <v>0.55000000000000004</v>
      </c>
      <c r="M566" s="43">
        <f t="shared" si="128"/>
        <v>0.55000000000000004</v>
      </c>
      <c r="N566" s="43">
        <f t="shared" si="128"/>
        <v>0.55000000000000004</v>
      </c>
      <c r="O566" s="43">
        <f t="shared" si="128"/>
        <v>0.55000000000000004</v>
      </c>
      <c r="P566" s="43">
        <f t="shared" si="128"/>
        <v>0.55000000000000004</v>
      </c>
      <c r="Q566" s="43">
        <f t="shared" si="128"/>
        <v>0.55000000000000004</v>
      </c>
      <c r="R566" s="43">
        <f t="shared" si="128"/>
        <v>0.55000000000000004</v>
      </c>
      <c r="S566" s="43">
        <f t="shared" si="128"/>
        <v>0.55000000000000004</v>
      </c>
      <c r="T566" s="43">
        <f t="shared" si="128"/>
        <v>0.55000000000000004</v>
      </c>
      <c r="U566" s="43">
        <f t="shared" si="128"/>
        <v>0.55000000000000004</v>
      </c>
      <c r="V566" s="43">
        <f t="shared" si="128"/>
        <v>0.55000000000000004</v>
      </c>
      <c r="W566" s="43">
        <f t="shared" si="128"/>
        <v>0.55000000000000004</v>
      </c>
      <c r="X566" s="43">
        <f t="shared" si="128"/>
        <v>0.55000000000000004</v>
      </c>
      <c r="Y566" s="43">
        <f t="shared" si="128"/>
        <v>0.55000000000000004</v>
      </c>
      <c r="Z566" s="43">
        <f t="shared" si="128"/>
        <v>0.55000000000000004</v>
      </c>
      <c r="AA566" s="43">
        <f t="shared" si="128"/>
        <v>0.55000000000000004</v>
      </c>
      <c r="AB566" s="43">
        <f t="shared" si="128"/>
        <v>0.55000000000000004</v>
      </c>
      <c r="AC566" s="5">
        <f t="shared" si="117"/>
        <v>0.55000000000000016</v>
      </c>
      <c r="AD566" s="98"/>
    </row>
    <row r="567" spans="1:30">
      <c r="A567" s="5" t="s">
        <v>66</v>
      </c>
      <c r="B567" s="5" t="s">
        <v>17</v>
      </c>
      <c r="C567" s="5" t="str">
        <f t="shared" si="115"/>
        <v>g9</v>
      </c>
      <c r="D567" s="69">
        <f>VLOOKUP(C567,days!A$2:F$13,5,0)</f>
        <v>5</v>
      </c>
      <c r="E567" s="43">
        <f>VLOOKUP($A566,hydro_!$A$2:$C$16,3,0)*VLOOKUP($D566,hydro_!F$2:H$13,3,0)</f>
        <v>0.45</v>
      </c>
      <c r="F567" s="43">
        <f t="shared" ref="F567:AB567" si="129">E567</f>
        <v>0.45</v>
      </c>
      <c r="G567" s="43">
        <f t="shared" si="129"/>
        <v>0.45</v>
      </c>
      <c r="H567" s="43">
        <f t="shared" si="129"/>
        <v>0.45</v>
      </c>
      <c r="I567" s="43">
        <f t="shared" si="129"/>
        <v>0.45</v>
      </c>
      <c r="J567" s="43">
        <f t="shared" si="129"/>
        <v>0.45</v>
      </c>
      <c r="K567" s="43">
        <f t="shared" si="129"/>
        <v>0.45</v>
      </c>
      <c r="L567" s="43">
        <f t="shared" si="129"/>
        <v>0.45</v>
      </c>
      <c r="M567" s="43">
        <f t="shared" si="129"/>
        <v>0.45</v>
      </c>
      <c r="N567" s="43">
        <f t="shared" si="129"/>
        <v>0.45</v>
      </c>
      <c r="O567" s="43">
        <f t="shared" si="129"/>
        <v>0.45</v>
      </c>
      <c r="P567" s="43">
        <f t="shared" si="129"/>
        <v>0.45</v>
      </c>
      <c r="Q567" s="43">
        <f t="shared" si="129"/>
        <v>0.45</v>
      </c>
      <c r="R567" s="43">
        <f t="shared" si="129"/>
        <v>0.45</v>
      </c>
      <c r="S567" s="43">
        <f t="shared" si="129"/>
        <v>0.45</v>
      </c>
      <c r="T567" s="43">
        <f t="shared" si="129"/>
        <v>0.45</v>
      </c>
      <c r="U567" s="43">
        <f t="shared" si="129"/>
        <v>0.45</v>
      </c>
      <c r="V567" s="43">
        <f t="shared" si="129"/>
        <v>0.45</v>
      </c>
      <c r="W567" s="43">
        <f t="shared" si="129"/>
        <v>0.45</v>
      </c>
      <c r="X567" s="43">
        <f t="shared" si="129"/>
        <v>0.45</v>
      </c>
      <c r="Y567" s="43">
        <f t="shared" si="129"/>
        <v>0.45</v>
      </c>
      <c r="Z567" s="43">
        <f t="shared" si="129"/>
        <v>0.45</v>
      </c>
      <c r="AA567" s="43">
        <f t="shared" si="129"/>
        <v>0.45</v>
      </c>
      <c r="AB567" s="43">
        <f t="shared" si="129"/>
        <v>0.45</v>
      </c>
      <c r="AC567" s="5">
        <f t="shared" si="117"/>
        <v>0.4499999999999999</v>
      </c>
      <c r="AD567" s="98"/>
    </row>
    <row r="568" spans="1:30">
      <c r="A568" s="5" t="s">
        <v>66</v>
      </c>
      <c r="B568" s="5" t="s">
        <v>18</v>
      </c>
      <c r="C568" s="5" t="str">
        <f t="shared" si="115"/>
        <v>g9</v>
      </c>
      <c r="D568" s="69">
        <f>VLOOKUP(C568,days!A$2:F$13,5,0)</f>
        <v>5</v>
      </c>
      <c r="E568" s="67">
        <f>VLOOKUP($A568,wind_!$A$2:$B$16,2,0)*VLOOKUP($D568,wind_!$E$2:$AC$13,MID(E$1,2,LEN(E$1)-1)+2,0)</f>
        <v>0.27819402549625227</v>
      </c>
      <c r="F568" s="67">
        <f>VLOOKUP($A568,wind_!$A$2:$B$16,2,0)*VLOOKUP($D568,wind_!$E$2:$AC$13,MID(F$1,2,LEN(F$1)-1)+2,0)</f>
        <v>0.27038325910406086</v>
      </c>
      <c r="G568" s="67">
        <f>VLOOKUP($A568,wind_!$A$2:$B$16,2,0)*VLOOKUP($D568,wind_!$E$2:$AC$13,MID(G$1,2,LEN(G$1)-1)+2,0)</f>
        <v>0.26836107664771036</v>
      </c>
      <c r="H568" s="67">
        <f>VLOOKUP($A568,wind_!$A$2:$B$16,2,0)*VLOOKUP($D568,wind_!$E$2:$AC$13,MID(H$1,2,LEN(H$1)-1)+2,0)</f>
        <v>0.26970093823284297</v>
      </c>
      <c r="I568" s="67">
        <f>VLOOKUP($A568,wind_!$A$2:$B$16,2,0)*VLOOKUP($D568,wind_!$E$2:$AC$13,MID(I$1,2,LEN(I$1)-1)+2,0)</f>
        <v>0.27022202085353419</v>
      </c>
      <c r="J568" s="67">
        <f>VLOOKUP($A568,wind_!$A$2:$B$16,2,0)*VLOOKUP($D568,wind_!$E$2:$AC$13,MID(J$1,2,LEN(J$1)-1)+2,0)</f>
        <v>0.27293719637154851</v>
      </c>
      <c r="K568" s="67">
        <f>VLOOKUP($A568,wind_!$A$2:$B$16,2,0)*VLOOKUP($D568,wind_!$E$2:$AC$13,MID(K$1,2,LEN(K$1)-1)+2,0)</f>
        <v>0.27623420390202336</v>
      </c>
      <c r="L568" s="67">
        <f>VLOOKUP($A568,wind_!$A$2:$B$16,2,0)*VLOOKUP($D568,wind_!$E$2:$AC$13,MID(L$1,2,LEN(L$1)-1)+2,0)</f>
        <v>0.26829774282235752</v>
      </c>
      <c r="M568" s="67">
        <f>VLOOKUP($A568,wind_!$A$2:$B$16,2,0)*VLOOKUP($D568,wind_!$E$2:$AC$13,MID(M$1,2,LEN(M$1)-1)+2,0)</f>
        <v>0.2630877679582726</v>
      </c>
      <c r="N568" s="67">
        <f>VLOOKUP($A568,wind_!$A$2:$B$16,2,0)*VLOOKUP($D568,wind_!$E$2:$AC$13,MID(N$1,2,LEN(N$1)-1)+2,0)</f>
        <v>0.25857206317009279</v>
      </c>
      <c r="O568" s="67">
        <f>VLOOKUP($A568,wind_!$A$2:$B$16,2,0)*VLOOKUP($D568,wind_!$E$2:$AC$13,MID(O$1,2,LEN(O$1)-1)+2,0)</f>
        <v>0.26043440601056195</v>
      </c>
      <c r="P568" s="67">
        <f>VLOOKUP($A568,wind_!$A$2:$B$16,2,0)*VLOOKUP($D568,wind_!$E$2:$AC$13,MID(P$1,2,LEN(P$1)-1)+2,0)</f>
        <v>0.2688883010988008</v>
      </c>
      <c r="Q568" s="67">
        <f>VLOOKUP($A568,wind_!$A$2:$B$16,2,0)*VLOOKUP($D568,wind_!$E$2:$AC$13,MID(Q$1,2,LEN(Q$1)-1)+2,0)</f>
        <v>0.2786670072471843</v>
      </c>
      <c r="R568" s="67">
        <f>VLOOKUP($A568,wind_!$A$2:$B$16,2,0)*VLOOKUP($D568,wind_!$E$2:$AC$13,MID(R$1,2,LEN(R$1)-1)+2,0)</f>
        <v>0.29541282945071179</v>
      </c>
      <c r="S568" s="67">
        <f>VLOOKUP($A568,wind_!$A$2:$B$16,2,0)*VLOOKUP($D568,wind_!$E$2:$AC$13,MID(S$1,2,LEN(S$1)-1)+2,0)</f>
        <v>0.31143747306396169</v>
      </c>
      <c r="T568" s="67">
        <f>VLOOKUP($A568,wind_!$A$2:$B$16,2,0)*VLOOKUP($D568,wind_!$E$2:$AC$13,MID(T$1,2,LEN(T$1)-1)+2,0)</f>
        <v>0.33111145851790763</v>
      </c>
      <c r="U568" s="67">
        <f>VLOOKUP($A568,wind_!$A$2:$B$16,2,0)*VLOOKUP($D568,wind_!$E$2:$AC$13,MID(U$1,2,LEN(U$1)-1)+2,0)</f>
        <v>0.34877049792953768</v>
      </c>
      <c r="V568" s="67">
        <f>VLOOKUP($A568,wind_!$A$2:$B$16,2,0)*VLOOKUP($D568,wind_!$E$2:$AC$13,MID(V$1,2,LEN(V$1)-1)+2,0)</f>
        <v>0.35590751768898909</v>
      </c>
      <c r="W568" s="67">
        <f>VLOOKUP($A568,wind_!$A$2:$B$16,2,0)*VLOOKUP($D568,wind_!$E$2:$AC$13,MID(W$1,2,LEN(W$1)-1)+2,0)</f>
        <v>0.34884255801887354</v>
      </c>
      <c r="X568" s="67">
        <f>VLOOKUP($A568,wind_!$A$2:$B$16,2,0)*VLOOKUP($D568,wind_!$E$2:$AC$13,MID(X$1,2,LEN(X$1)-1)+2,0)</f>
        <v>0.33881872594634399</v>
      </c>
      <c r="Y568" s="67">
        <f>VLOOKUP($A568,wind_!$A$2:$B$16,2,0)*VLOOKUP($D568,wind_!$E$2:$AC$13,MID(Y$1,2,LEN(Y$1)-1)+2,0)</f>
        <v>0.33680593866619796</v>
      </c>
      <c r="Z568" s="67">
        <f>VLOOKUP($A568,wind_!$A$2:$B$16,2,0)*VLOOKUP($D568,wind_!$E$2:$AC$13,MID(Z$1,2,LEN(Z$1)-1)+2,0)</f>
        <v>0.32842936374976567</v>
      </c>
      <c r="AA568" s="67">
        <f>VLOOKUP($A568,wind_!$A$2:$B$16,2,0)*VLOOKUP($D568,wind_!$E$2:$AC$13,MID(AA$1,2,LEN(AA$1)-1)+2,0)</f>
        <v>0.31013355030819406</v>
      </c>
      <c r="AB568" s="67">
        <f>VLOOKUP($A568,wind_!$A$2:$B$16,2,0)*VLOOKUP($D568,wind_!$E$2:$AC$13,MID(AB$1,2,LEN(AB$1)-1)+2,0)</f>
        <v>0.29442134951267229</v>
      </c>
      <c r="AC568" s="5">
        <f t="shared" si="117"/>
        <v>0.29600296965701656</v>
      </c>
      <c r="AD568" s="98"/>
    </row>
    <row r="569" spans="1:30">
      <c r="A569" s="5" t="s">
        <v>66</v>
      </c>
      <c r="B569" s="5" t="s">
        <v>19</v>
      </c>
      <c r="C569" s="5" t="str">
        <f t="shared" si="115"/>
        <v>g9</v>
      </c>
      <c r="D569" s="69">
        <f>VLOOKUP(C569,days!A$2:F$13,5,0)</f>
        <v>5</v>
      </c>
      <c r="E569" s="68">
        <f>VLOOKUP($A569,solar_!$A$2:$B$16,2,0)*VLOOKUP($D569,solar_!$E$2:$AC$13,MID(E$1,2,LEN(E$1)-1)+2,0)</f>
        <v>0</v>
      </c>
      <c r="F569" s="68">
        <f>VLOOKUP($A569,solar_!$A$2:$B$16,2,0)*VLOOKUP($D569,solar_!$E$2:$AC$13,MID(F$1,2,LEN(F$1)-1)+2,0)</f>
        <v>0</v>
      </c>
      <c r="G569" s="68">
        <f>VLOOKUP($A569,solar_!$A$2:$B$16,2,0)*VLOOKUP($D569,solar_!$E$2:$AC$13,MID(G$1,2,LEN(G$1)-1)+2,0)</f>
        <v>0</v>
      </c>
      <c r="H569" s="68">
        <f>VLOOKUP($A569,solar_!$A$2:$B$16,2,0)*VLOOKUP($D569,solar_!$E$2:$AC$13,MID(H$1,2,LEN(H$1)-1)+2,0)</f>
        <v>0</v>
      </c>
      <c r="I569" s="68">
        <f>VLOOKUP($A569,solar_!$A$2:$B$16,2,0)*VLOOKUP($D569,solar_!$E$2:$AC$13,MID(I$1,2,LEN(I$1)-1)+2,0)</f>
        <v>0</v>
      </c>
      <c r="J569" s="68">
        <f>VLOOKUP($A569,solar_!$A$2:$B$16,2,0)*VLOOKUP($D569,solar_!$E$2:$AC$13,MID(J$1,2,LEN(J$1)-1)+2,0)</f>
        <v>8.5048917884926641E-3</v>
      </c>
      <c r="K569" s="68">
        <f>VLOOKUP($A569,solar_!$A$2:$B$16,2,0)*VLOOKUP($D569,solar_!$E$2:$AC$13,MID(K$1,2,LEN(K$1)-1)+2,0)</f>
        <v>0.12460428269143269</v>
      </c>
      <c r="L569" s="68">
        <f>VLOOKUP($A569,solar_!$A$2:$B$16,2,0)*VLOOKUP($D569,solar_!$E$2:$AC$13,MID(L$1,2,LEN(L$1)-1)+2,0)</f>
        <v>0.39755319571950043</v>
      </c>
      <c r="M569" s="68">
        <f>VLOOKUP($A569,solar_!$A$2:$B$16,2,0)*VLOOKUP($D569,solar_!$E$2:$AC$13,MID(M$1,2,LEN(M$1)-1)+2,0)</f>
        <v>0.57121471324048556</v>
      </c>
      <c r="N569" s="68">
        <f>VLOOKUP($A569,solar_!$A$2:$B$16,2,0)*VLOOKUP($D569,solar_!$E$2:$AC$13,MID(N$1,2,LEN(N$1)-1)+2,0)</f>
        <v>0.61941597254058112</v>
      </c>
      <c r="O569" s="68">
        <f>VLOOKUP($A569,solar_!$A$2:$B$16,2,0)*VLOOKUP($D569,solar_!$E$2:$AC$13,MID(O$1,2,LEN(O$1)-1)+2,0)</f>
        <v>0.66522595176389809</v>
      </c>
      <c r="P569" s="68">
        <f>VLOOKUP($A569,solar_!$A$2:$B$16,2,0)*VLOOKUP($D569,solar_!$E$2:$AC$13,MID(P$1,2,LEN(P$1)-1)+2,0)</f>
        <v>0.67395099647484769</v>
      </c>
      <c r="Q569" s="68">
        <f>VLOOKUP($A569,solar_!$A$2:$B$16,2,0)*VLOOKUP($D569,solar_!$E$2:$AC$13,MID(Q$1,2,LEN(Q$1)-1)+2,0)</f>
        <v>0.66711769437615065</v>
      </c>
      <c r="R569" s="68">
        <f>VLOOKUP($A569,solar_!$A$2:$B$16,2,0)*VLOOKUP($D569,solar_!$E$2:$AC$13,MID(R$1,2,LEN(R$1)-1)+2,0)</f>
        <v>0.66461878398172591</v>
      </c>
      <c r="S569" s="68">
        <f>VLOOKUP($A569,solar_!$A$2:$B$16,2,0)*VLOOKUP($D569,solar_!$E$2:$AC$13,MID(S$1,2,LEN(S$1)-1)+2,0)</f>
        <v>0.6403626494896254</v>
      </c>
      <c r="T569" s="68">
        <f>VLOOKUP($A569,solar_!$A$2:$B$16,2,0)*VLOOKUP($D569,solar_!$E$2:$AC$13,MID(T$1,2,LEN(T$1)-1)+2,0)</f>
        <v>0.58176300854336738</v>
      </c>
      <c r="U569" s="68">
        <f>VLOOKUP($A569,solar_!$A$2:$B$16,2,0)*VLOOKUP($D569,solar_!$E$2:$AC$13,MID(U$1,2,LEN(U$1)-1)+2,0)</f>
        <v>0.49285757057553337</v>
      </c>
      <c r="V569" s="68">
        <f>VLOOKUP($A569,solar_!$A$2:$B$16,2,0)*VLOOKUP($D569,solar_!$E$2:$AC$13,MID(V$1,2,LEN(V$1)-1)+2,0)</f>
        <v>0.36794769466078592</v>
      </c>
      <c r="W569" s="68">
        <f>VLOOKUP($A569,solar_!$A$2:$B$16,2,0)*VLOOKUP($D569,solar_!$E$2:$AC$13,MID(W$1,2,LEN(W$1)-1)+2,0)</f>
        <v>0.14870561123964718</v>
      </c>
      <c r="X569" s="68">
        <f>VLOOKUP($A569,solar_!$A$2:$B$16,2,0)*VLOOKUP($D569,solar_!$E$2:$AC$13,MID(X$1,2,LEN(X$1)-1)+2,0)</f>
        <v>1.5527245841235469E-2</v>
      </c>
      <c r="Y569" s="68">
        <f>VLOOKUP($A569,solar_!$A$2:$B$16,2,0)*VLOOKUP($D569,solar_!$E$2:$AC$13,MID(Y$1,2,LEN(Y$1)-1)+2,0)</f>
        <v>0</v>
      </c>
      <c r="Z569" s="68">
        <f>VLOOKUP($A569,solar_!$A$2:$B$16,2,0)*VLOOKUP($D569,solar_!$E$2:$AC$13,MID(Z$1,2,LEN(Z$1)-1)+2,0)</f>
        <v>0</v>
      </c>
      <c r="AA569" s="68">
        <f>VLOOKUP($A569,solar_!$A$2:$B$16,2,0)*VLOOKUP($D569,solar_!$E$2:$AC$13,MID(AA$1,2,LEN(AA$1)-1)+2,0)</f>
        <v>0</v>
      </c>
      <c r="AB569" s="68">
        <f>VLOOKUP($A569,solar_!$A$2:$B$16,2,0)*VLOOKUP($D569,solar_!$E$2:$AC$13,MID(AB$1,2,LEN(AB$1)-1)+2,0)</f>
        <v>0</v>
      </c>
      <c r="AC569" s="5">
        <f t="shared" si="117"/>
        <v>0.27664042762197122</v>
      </c>
      <c r="AD569" s="98"/>
    </row>
    <row r="570" spans="1:30">
      <c r="A570" s="5" t="s">
        <v>66</v>
      </c>
      <c r="B570" s="5" t="s">
        <v>20</v>
      </c>
      <c r="C570" s="5" t="str">
        <f t="shared" si="115"/>
        <v>g9</v>
      </c>
      <c r="D570" s="69">
        <f>VLOOKUP(C570,days!A$2:F$13,5,0)</f>
        <v>5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5">
        <f t="shared" si="117"/>
        <v>0</v>
      </c>
      <c r="AD570" s="98"/>
    </row>
    <row r="571" spans="1:30">
      <c r="A571" s="5" t="s">
        <v>66</v>
      </c>
      <c r="B571" s="5" t="s">
        <v>21</v>
      </c>
      <c r="C571" s="5" t="str">
        <f t="shared" ref="C571:C634" si="130">C451</f>
        <v>g9</v>
      </c>
      <c r="D571" s="69">
        <f>VLOOKUP(C571,days!A$2:F$13,5,0)</f>
        <v>5</v>
      </c>
      <c r="E571" s="9">
        <v>0</v>
      </c>
      <c r="F571" s="9">
        <v>0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5">
        <f t="shared" si="117"/>
        <v>0</v>
      </c>
      <c r="AD571" s="98"/>
    </row>
    <row r="572" spans="1:30">
      <c r="A572" s="5" t="s">
        <v>66</v>
      </c>
      <c r="B572" s="5" t="s">
        <v>12</v>
      </c>
      <c r="C572" s="5" t="str">
        <f t="shared" si="130"/>
        <v>g10</v>
      </c>
      <c r="D572" s="69">
        <f>VLOOKUP(C572,days!A$2:F$13,5,0)</f>
        <v>5</v>
      </c>
      <c r="E572" s="53">
        <v>0.8</v>
      </c>
      <c r="F572" s="53">
        <v>0.8</v>
      </c>
      <c r="G572" s="53">
        <v>0.8</v>
      </c>
      <c r="H572" s="53">
        <v>0.8</v>
      </c>
      <c r="I572" s="53">
        <v>0.8</v>
      </c>
      <c r="J572" s="53">
        <v>0.8</v>
      </c>
      <c r="K572" s="53">
        <v>0.8</v>
      </c>
      <c r="L572" s="53">
        <v>0.8</v>
      </c>
      <c r="M572" s="53">
        <v>0.8</v>
      </c>
      <c r="N572" s="53">
        <v>0.8</v>
      </c>
      <c r="O572" s="53">
        <v>0.8</v>
      </c>
      <c r="P572" s="53">
        <v>0.8</v>
      </c>
      <c r="Q572" s="53">
        <v>0.8</v>
      </c>
      <c r="R572" s="53">
        <v>0.8</v>
      </c>
      <c r="S572" s="53">
        <v>0.8</v>
      </c>
      <c r="T572" s="53">
        <v>0.8</v>
      </c>
      <c r="U572" s="53">
        <v>0.8</v>
      </c>
      <c r="V572" s="53">
        <v>0.8</v>
      </c>
      <c r="W572" s="53">
        <v>0.8</v>
      </c>
      <c r="X572" s="53">
        <v>0.8</v>
      </c>
      <c r="Y572" s="53">
        <v>0.8</v>
      </c>
      <c r="Z572" s="53">
        <v>0.8</v>
      </c>
      <c r="AA572" s="53">
        <v>0.8</v>
      </c>
      <c r="AB572" s="53">
        <v>0.8</v>
      </c>
      <c r="AC572" s="5">
        <f t="shared" si="117"/>
        <v>0.80000000000000027</v>
      </c>
      <c r="AD572" s="98"/>
    </row>
    <row r="573" spans="1:30">
      <c r="A573" s="5" t="s">
        <v>66</v>
      </c>
      <c r="B573" s="5" t="s">
        <v>13</v>
      </c>
      <c r="C573" s="5" t="str">
        <f t="shared" si="130"/>
        <v>g10</v>
      </c>
      <c r="D573" s="69">
        <f>VLOOKUP(C573,days!A$2:F$13,5,0)</f>
        <v>5</v>
      </c>
      <c r="E573" s="53">
        <v>0.85</v>
      </c>
      <c r="F573" s="53">
        <v>0.85</v>
      </c>
      <c r="G573" s="53">
        <v>0.85</v>
      </c>
      <c r="H573" s="53">
        <v>0.85</v>
      </c>
      <c r="I573" s="53">
        <v>0.85</v>
      </c>
      <c r="J573" s="53">
        <v>0.85</v>
      </c>
      <c r="K573" s="53">
        <v>0.85</v>
      </c>
      <c r="L573" s="53">
        <v>0.85</v>
      </c>
      <c r="M573" s="53">
        <v>0.85</v>
      </c>
      <c r="N573" s="53">
        <v>0.85</v>
      </c>
      <c r="O573" s="53">
        <v>0.85</v>
      </c>
      <c r="P573" s="53">
        <v>0.85</v>
      </c>
      <c r="Q573" s="53">
        <v>0.85</v>
      </c>
      <c r="R573" s="53">
        <v>0.85</v>
      </c>
      <c r="S573" s="53">
        <v>0.85</v>
      </c>
      <c r="T573" s="53">
        <v>0.85</v>
      </c>
      <c r="U573" s="53">
        <v>0.85</v>
      </c>
      <c r="V573" s="53">
        <v>0.85</v>
      </c>
      <c r="W573" s="53">
        <v>0.85</v>
      </c>
      <c r="X573" s="53">
        <v>0.85</v>
      </c>
      <c r="Y573" s="53">
        <v>0.85</v>
      </c>
      <c r="Z573" s="53">
        <v>0.85</v>
      </c>
      <c r="AA573" s="53">
        <v>0.85</v>
      </c>
      <c r="AB573" s="53">
        <v>0.85</v>
      </c>
      <c r="AC573" s="5">
        <f t="shared" si="117"/>
        <v>0.85000000000000009</v>
      </c>
      <c r="AD573" s="98"/>
    </row>
    <row r="574" spans="1:30">
      <c r="A574" s="5" t="s">
        <v>66</v>
      </c>
      <c r="B574" s="5" t="s">
        <v>14</v>
      </c>
      <c r="C574" s="5" t="str">
        <f t="shared" si="130"/>
        <v>g10</v>
      </c>
      <c r="D574" s="69">
        <f>VLOOKUP(C574,days!A$2:F$13,5,0)</f>
        <v>5</v>
      </c>
      <c r="E574" s="53">
        <v>0.83</v>
      </c>
      <c r="F574" s="53">
        <v>0.83</v>
      </c>
      <c r="G574" s="53">
        <v>0.83</v>
      </c>
      <c r="H574" s="53">
        <v>0.83</v>
      </c>
      <c r="I574" s="53">
        <v>0.83</v>
      </c>
      <c r="J574" s="53">
        <v>0.83</v>
      </c>
      <c r="K574" s="53">
        <v>0.83</v>
      </c>
      <c r="L574" s="53">
        <v>0.83</v>
      </c>
      <c r="M574" s="53">
        <v>0.83</v>
      </c>
      <c r="N574" s="53">
        <v>0.83</v>
      </c>
      <c r="O574" s="53">
        <v>0.83</v>
      </c>
      <c r="P574" s="53">
        <v>0.83</v>
      </c>
      <c r="Q574" s="53">
        <v>0.83</v>
      </c>
      <c r="R574" s="53">
        <v>0.83</v>
      </c>
      <c r="S574" s="53">
        <v>0.83</v>
      </c>
      <c r="T574" s="53">
        <v>0.83</v>
      </c>
      <c r="U574" s="53">
        <v>0.83</v>
      </c>
      <c r="V574" s="53">
        <v>0.83</v>
      </c>
      <c r="W574" s="53">
        <v>0.83</v>
      </c>
      <c r="X574" s="53">
        <v>0.83</v>
      </c>
      <c r="Y574" s="53">
        <v>0.83</v>
      </c>
      <c r="Z574" s="53">
        <v>0.83</v>
      </c>
      <c r="AA574" s="53">
        <v>0.83</v>
      </c>
      <c r="AB574" s="53">
        <v>0.83</v>
      </c>
      <c r="AC574" s="5">
        <f t="shared" si="117"/>
        <v>0.82999999999999963</v>
      </c>
      <c r="AD574" s="98"/>
    </row>
    <row r="575" spans="1:30">
      <c r="A575" s="5" t="s">
        <v>66</v>
      </c>
      <c r="B575" s="5" t="s">
        <v>15</v>
      </c>
      <c r="C575" s="5" t="str">
        <f t="shared" si="130"/>
        <v>g10</v>
      </c>
      <c r="D575" s="69">
        <f>VLOOKUP(C575,days!A$2:F$13,5,0)</f>
        <v>5</v>
      </c>
      <c r="E575" s="53">
        <v>0.9</v>
      </c>
      <c r="F575" s="53">
        <v>0.9</v>
      </c>
      <c r="G575" s="53">
        <v>0.9</v>
      </c>
      <c r="H575" s="53">
        <v>0.9</v>
      </c>
      <c r="I575" s="53">
        <v>0.9</v>
      </c>
      <c r="J575" s="53">
        <v>0.9</v>
      </c>
      <c r="K575" s="53">
        <v>0.9</v>
      </c>
      <c r="L575" s="53">
        <v>0.9</v>
      </c>
      <c r="M575" s="53">
        <v>0.9</v>
      </c>
      <c r="N575" s="53">
        <v>0.9</v>
      </c>
      <c r="O575" s="53">
        <v>0.9</v>
      </c>
      <c r="P575" s="53">
        <v>0.9</v>
      </c>
      <c r="Q575" s="53">
        <v>0.9</v>
      </c>
      <c r="R575" s="53">
        <v>0.9</v>
      </c>
      <c r="S575" s="53">
        <v>0.9</v>
      </c>
      <c r="T575" s="53">
        <v>0.9</v>
      </c>
      <c r="U575" s="53">
        <v>0.9</v>
      </c>
      <c r="V575" s="53">
        <v>0.9</v>
      </c>
      <c r="W575" s="53">
        <v>0.9</v>
      </c>
      <c r="X575" s="53">
        <v>0.9</v>
      </c>
      <c r="Y575" s="53">
        <v>0.9</v>
      </c>
      <c r="Z575" s="53">
        <v>0.9</v>
      </c>
      <c r="AA575" s="53">
        <v>0.9</v>
      </c>
      <c r="AB575" s="53">
        <v>0.9</v>
      </c>
      <c r="AC575" s="5">
        <f t="shared" si="117"/>
        <v>0.8999999999999998</v>
      </c>
      <c r="AD575" s="98"/>
    </row>
    <row r="576" spans="1:30">
      <c r="A576" s="5" t="s">
        <v>66</v>
      </c>
      <c r="B576" s="5" t="s">
        <v>16</v>
      </c>
      <c r="C576" s="5" t="str">
        <f t="shared" si="130"/>
        <v>g10</v>
      </c>
      <c r="D576" s="69">
        <f>VLOOKUP(C576,days!A$2:F$13,5,0)</f>
        <v>5</v>
      </c>
      <c r="E576" s="43">
        <f>VLOOKUP($A576,hydro_!$A$2:$B$16,2,0)*VLOOKUP($D576,hydro_!F$2:H$13,2,0)</f>
        <v>0.55000000000000004</v>
      </c>
      <c r="F576" s="43">
        <f t="shared" ref="F576:AB576" si="131">E576</f>
        <v>0.55000000000000004</v>
      </c>
      <c r="G576" s="43">
        <f t="shared" si="131"/>
        <v>0.55000000000000004</v>
      </c>
      <c r="H576" s="43">
        <f t="shared" si="131"/>
        <v>0.55000000000000004</v>
      </c>
      <c r="I576" s="43">
        <f t="shared" si="131"/>
        <v>0.55000000000000004</v>
      </c>
      <c r="J576" s="43">
        <f t="shared" si="131"/>
        <v>0.55000000000000004</v>
      </c>
      <c r="K576" s="43">
        <f t="shared" si="131"/>
        <v>0.55000000000000004</v>
      </c>
      <c r="L576" s="43">
        <f t="shared" si="131"/>
        <v>0.55000000000000004</v>
      </c>
      <c r="M576" s="43">
        <f t="shared" si="131"/>
        <v>0.55000000000000004</v>
      </c>
      <c r="N576" s="43">
        <f t="shared" si="131"/>
        <v>0.55000000000000004</v>
      </c>
      <c r="O576" s="43">
        <f t="shared" si="131"/>
        <v>0.55000000000000004</v>
      </c>
      <c r="P576" s="43">
        <f t="shared" si="131"/>
        <v>0.55000000000000004</v>
      </c>
      <c r="Q576" s="43">
        <f t="shared" si="131"/>
        <v>0.55000000000000004</v>
      </c>
      <c r="R576" s="43">
        <f t="shared" si="131"/>
        <v>0.55000000000000004</v>
      </c>
      <c r="S576" s="43">
        <f t="shared" si="131"/>
        <v>0.55000000000000004</v>
      </c>
      <c r="T576" s="43">
        <f t="shared" si="131"/>
        <v>0.55000000000000004</v>
      </c>
      <c r="U576" s="43">
        <f t="shared" si="131"/>
        <v>0.55000000000000004</v>
      </c>
      <c r="V576" s="43">
        <f t="shared" si="131"/>
        <v>0.55000000000000004</v>
      </c>
      <c r="W576" s="43">
        <f t="shared" si="131"/>
        <v>0.55000000000000004</v>
      </c>
      <c r="X576" s="43">
        <f t="shared" si="131"/>
        <v>0.55000000000000004</v>
      </c>
      <c r="Y576" s="43">
        <f t="shared" si="131"/>
        <v>0.55000000000000004</v>
      </c>
      <c r="Z576" s="43">
        <f t="shared" si="131"/>
        <v>0.55000000000000004</v>
      </c>
      <c r="AA576" s="43">
        <f t="shared" si="131"/>
        <v>0.55000000000000004</v>
      </c>
      <c r="AB576" s="43">
        <f t="shared" si="131"/>
        <v>0.55000000000000004</v>
      </c>
      <c r="AC576" s="5">
        <f t="shared" si="117"/>
        <v>0.55000000000000016</v>
      </c>
      <c r="AD576" s="98"/>
    </row>
    <row r="577" spans="1:30">
      <c r="A577" s="5" t="s">
        <v>66</v>
      </c>
      <c r="B577" s="5" t="s">
        <v>17</v>
      </c>
      <c r="C577" s="5" t="str">
        <f t="shared" si="130"/>
        <v>g10</v>
      </c>
      <c r="D577" s="69">
        <f>VLOOKUP(C577,days!A$2:F$13,5,0)</f>
        <v>5</v>
      </c>
      <c r="E577" s="43">
        <f>VLOOKUP($A576,hydro_!$A$2:$C$16,3,0)*VLOOKUP($D576,hydro_!F$2:H$13,3,0)</f>
        <v>0.45</v>
      </c>
      <c r="F577" s="43">
        <f t="shared" ref="F577:AB577" si="132">E577</f>
        <v>0.45</v>
      </c>
      <c r="G577" s="43">
        <f t="shared" si="132"/>
        <v>0.45</v>
      </c>
      <c r="H577" s="43">
        <f t="shared" si="132"/>
        <v>0.45</v>
      </c>
      <c r="I577" s="43">
        <f t="shared" si="132"/>
        <v>0.45</v>
      </c>
      <c r="J577" s="43">
        <f t="shared" si="132"/>
        <v>0.45</v>
      </c>
      <c r="K577" s="43">
        <f t="shared" si="132"/>
        <v>0.45</v>
      </c>
      <c r="L577" s="43">
        <f t="shared" si="132"/>
        <v>0.45</v>
      </c>
      <c r="M577" s="43">
        <f t="shared" si="132"/>
        <v>0.45</v>
      </c>
      <c r="N577" s="43">
        <f t="shared" si="132"/>
        <v>0.45</v>
      </c>
      <c r="O577" s="43">
        <f t="shared" si="132"/>
        <v>0.45</v>
      </c>
      <c r="P577" s="43">
        <f t="shared" si="132"/>
        <v>0.45</v>
      </c>
      <c r="Q577" s="43">
        <f t="shared" si="132"/>
        <v>0.45</v>
      </c>
      <c r="R577" s="43">
        <f t="shared" si="132"/>
        <v>0.45</v>
      </c>
      <c r="S577" s="43">
        <f t="shared" si="132"/>
        <v>0.45</v>
      </c>
      <c r="T577" s="43">
        <f t="shared" si="132"/>
        <v>0.45</v>
      </c>
      <c r="U577" s="43">
        <f t="shared" si="132"/>
        <v>0.45</v>
      </c>
      <c r="V577" s="43">
        <f t="shared" si="132"/>
        <v>0.45</v>
      </c>
      <c r="W577" s="43">
        <f t="shared" si="132"/>
        <v>0.45</v>
      </c>
      <c r="X577" s="43">
        <f t="shared" si="132"/>
        <v>0.45</v>
      </c>
      <c r="Y577" s="43">
        <f t="shared" si="132"/>
        <v>0.45</v>
      </c>
      <c r="Z577" s="43">
        <f t="shared" si="132"/>
        <v>0.45</v>
      </c>
      <c r="AA577" s="43">
        <f t="shared" si="132"/>
        <v>0.45</v>
      </c>
      <c r="AB577" s="43">
        <f t="shared" si="132"/>
        <v>0.45</v>
      </c>
      <c r="AC577" s="5">
        <f t="shared" si="117"/>
        <v>0.4499999999999999</v>
      </c>
      <c r="AD577" s="98"/>
    </row>
    <row r="578" spans="1:30">
      <c r="A578" s="5" t="s">
        <v>66</v>
      </c>
      <c r="B578" s="5" t="s">
        <v>18</v>
      </c>
      <c r="C578" s="5" t="str">
        <f t="shared" si="130"/>
        <v>g10</v>
      </c>
      <c r="D578" s="69">
        <f>VLOOKUP(C578,days!A$2:F$13,5,0)</f>
        <v>5</v>
      </c>
      <c r="E578" s="67">
        <f>VLOOKUP($A578,wind_!$A$2:$B$16,2,0)*VLOOKUP($D578,wind_!$E$2:$AC$13,MID(E$1,2,LEN(E$1)-1)+2,0)</f>
        <v>0.27819402549625227</v>
      </c>
      <c r="F578" s="67">
        <f>VLOOKUP($A578,wind_!$A$2:$B$16,2,0)*VLOOKUP($D578,wind_!$E$2:$AC$13,MID(F$1,2,LEN(F$1)-1)+2,0)</f>
        <v>0.27038325910406086</v>
      </c>
      <c r="G578" s="67">
        <f>VLOOKUP($A578,wind_!$A$2:$B$16,2,0)*VLOOKUP($D578,wind_!$E$2:$AC$13,MID(G$1,2,LEN(G$1)-1)+2,0)</f>
        <v>0.26836107664771036</v>
      </c>
      <c r="H578" s="67">
        <f>VLOOKUP($A578,wind_!$A$2:$B$16,2,0)*VLOOKUP($D578,wind_!$E$2:$AC$13,MID(H$1,2,LEN(H$1)-1)+2,0)</f>
        <v>0.26970093823284297</v>
      </c>
      <c r="I578" s="67">
        <f>VLOOKUP($A578,wind_!$A$2:$B$16,2,0)*VLOOKUP($D578,wind_!$E$2:$AC$13,MID(I$1,2,LEN(I$1)-1)+2,0)</f>
        <v>0.27022202085353419</v>
      </c>
      <c r="J578" s="67">
        <f>VLOOKUP($A578,wind_!$A$2:$B$16,2,0)*VLOOKUP($D578,wind_!$E$2:$AC$13,MID(J$1,2,LEN(J$1)-1)+2,0)</f>
        <v>0.27293719637154851</v>
      </c>
      <c r="K578" s="67">
        <f>VLOOKUP($A578,wind_!$A$2:$B$16,2,0)*VLOOKUP($D578,wind_!$E$2:$AC$13,MID(K$1,2,LEN(K$1)-1)+2,0)</f>
        <v>0.27623420390202336</v>
      </c>
      <c r="L578" s="67">
        <f>VLOOKUP($A578,wind_!$A$2:$B$16,2,0)*VLOOKUP($D578,wind_!$E$2:$AC$13,MID(L$1,2,LEN(L$1)-1)+2,0)</f>
        <v>0.26829774282235752</v>
      </c>
      <c r="M578" s="67">
        <f>VLOOKUP($A578,wind_!$A$2:$B$16,2,0)*VLOOKUP($D578,wind_!$E$2:$AC$13,MID(M$1,2,LEN(M$1)-1)+2,0)</f>
        <v>0.2630877679582726</v>
      </c>
      <c r="N578" s="67">
        <f>VLOOKUP($A578,wind_!$A$2:$B$16,2,0)*VLOOKUP($D578,wind_!$E$2:$AC$13,MID(N$1,2,LEN(N$1)-1)+2,0)</f>
        <v>0.25857206317009279</v>
      </c>
      <c r="O578" s="67">
        <f>VLOOKUP($A578,wind_!$A$2:$B$16,2,0)*VLOOKUP($D578,wind_!$E$2:$AC$13,MID(O$1,2,LEN(O$1)-1)+2,0)</f>
        <v>0.26043440601056195</v>
      </c>
      <c r="P578" s="67">
        <f>VLOOKUP($A578,wind_!$A$2:$B$16,2,0)*VLOOKUP($D578,wind_!$E$2:$AC$13,MID(P$1,2,LEN(P$1)-1)+2,0)</f>
        <v>0.2688883010988008</v>
      </c>
      <c r="Q578" s="67">
        <f>VLOOKUP($A578,wind_!$A$2:$B$16,2,0)*VLOOKUP($D578,wind_!$E$2:$AC$13,MID(Q$1,2,LEN(Q$1)-1)+2,0)</f>
        <v>0.2786670072471843</v>
      </c>
      <c r="R578" s="67">
        <f>VLOOKUP($A578,wind_!$A$2:$B$16,2,0)*VLOOKUP($D578,wind_!$E$2:$AC$13,MID(R$1,2,LEN(R$1)-1)+2,0)</f>
        <v>0.29541282945071179</v>
      </c>
      <c r="S578" s="67">
        <f>VLOOKUP($A578,wind_!$A$2:$B$16,2,0)*VLOOKUP($D578,wind_!$E$2:$AC$13,MID(S$1,2,LEN(S$1)-1)+2,0)</f>
        <v>0.31143747306396169</v>
      </c>
      <c r="T578" s="67">
        <f>VLOOKUP($A578,wind_!$A$2:$B$16,2,0)*VLOOKUP($D578,wind_!$E$2:$AC$13,MID(T$1,2,LEN(T$1)-1)+2,0)</f>
        <v>0.33111145851790763</v>
      </c>
      <c r="U578" s="67">
        <f>VLOOKUP($A578,wind_!$A$2:$B$16,2,0)*VLOOKUP($D578,wind_!$E$2:$AC$13,MID(U$1,2,LEN(U$1)-1)+2,0)</f>
        <v>0.34877049792953768</v>
      </c>
      <c r="V578" s="67">
        <f>VLOOKUP($A578,wind_!$A$2:$B$16,2,0)*VLOOKUP($D578,wind_!$E$2:$AC$13,MID(V$1,2,LEN(V$1)-1)+2,0)</f>
        <v>0.35590751768898909</v>
      </c>
      <c r="W578" s="67">
        <f>VLOOKUP($A578,wind_!$A$2:$B$16,2,0)*VLOOKUP($D578,wind_!$E$2:$AC$13,MID(W$1,2,LEN(W$1)-1)+2,0)</f>
        <v>0.34884255801887354</v>
      </c>
      <c r="X578" s="67">
        <f>VLOOKUP($A578,wind_!$A$2:$B$16,2,0)*VLOOKUP($D578,wind_!$E$2:$AC$13,MID(X$1,2,LEN(X$1)-1)+2,0)</f>
        <v>0.33881872594634399</v>
      </c>
      <c r="Y578" s="67">
        <f>VLOOKUP($A578,wind_!$A$2:$B$16,2,0)*VLOOKUP($D578,wind_!$E$2:$AC$13,MID(Y$1,2,LEN(Y$1)-1)+2,0)</f>
        <v>0.33680593866619796</v>
      </c>
      <c r="Z578" s="67">
        <f>VLOOKUP($A578,wind_!$A$2:$B$16,2,0)*VLOOKUP($D578,wind_!$E$2:$AC$13,MID(Z$1,2,LEN(Z$1)-1)+2,0)</f>
        <v>0.32842936374976567</v>
      </c>
      <c r="AA578" s="67">
        <f>VLOOKUP($A578,wind_!$A$2:$B$16,2,0)*VLOOKUP($D578,wind_!$E$2:$AC$13,MID(AA$1,2,LEN(AA$1)-1)+2,0)</f>
        <v>0.31013355030819406</v>
      </c>
      <c r="AB578" s="67">
        <f>VLOOKUP($A578,wind_!$A$2:$B$16,2,0)*VLOOKUP($D578,wind_!$E$2:$AC$13,MID(AB$1,2,LEN(AB$1)-1)+2,0)</f>
        <v>0.29442134951267229</v>
      </c>
      <c r="AC578" s="5">
        <f t="shared" si="117"/>
        <v>0.29600296965701656</v>
      </c>
      <c r="AD578" s="98"/>
    </row>
    <row r="579" spans="1:30">
      <c r="A579" s="5" t="s">
        <v>66</v>
      </c>
      <c r="B579" s="5" t="s">
        <v>19</v>
      </c>
      <c r="C579" s="5" t="str">
        <f t="shared" si="130"/>
        <v>g10</v>
      </c>
      <c r="D579" s="69">
        <f>VLOOKUP(C579,days!A$2:F$13,5,0)</f>
        <v>5</v>
      </c>
      <c r="E579" s="68">
        <f>VLOOKUP($A579,solar_!$A$2:$B$16,2,0)*VLOOKUP($D579,solar_!$E$2:$AC$13,MID(E$1,2,LEN(E$1)-1)+2,0)</f>
        <v>0</v>
      </c>
      <c r="F579" s="68">
        <f>VLOOKUP($A579,solar_!$A$2:$B$16,2,0)*VLOOKUP($D579,solar_!$E$2:$AC$13,MID(F$1,2,LEN(F$1)-1)+2,0)</f>
        <v>0</v>
      </c>
      <c r="G579" s="68">
        <f>VLOOKUP($A579,solar_!$A$2:$B$16,2,0)*VLOOKUP($D579,solar_!$E$2:$AC$13,MID(G$1,2,LEN(G$1)-1)+2,0)</f>
        <v>0</v>
      </c>
      <c r="H579" s="68">
        <f>VLOOKUP($A579,solar_!$A$2:$B$16,2,0)*VLOOKUP($D579,solar_!$E$2:$AC$13,MID(H$1,2,LEN(H$1)-1)+2,0)</f>
        <v>0</v>
      </c>
      <c r="I579" s="68">
        <f>VLOOKUP($A579,solar_!$A$2:$B$16,2,0)*VLOOKUP($D579,solar_!$E$2:$AC$13,MID(I$1,2,LEN(I$1)-1)+2,0)</f>
        <v>0</v>
      </c>
      <c r="J579" s="68">
        <f>VLOOKUP($A579,solar_!$A$2:$B$16,2,0)*VLOOKUP($D579,solar_!$E$2:$AC$13,MID(J$1,2,LEN(J$1)-1)+2,0)</f>
        <v>8.5048917884926641E-3</v>
      </c>
      <c r="K579" s="68">
        <f>VLOOKUP($A579,solar_!$A$2:$B$16,2,0)*VLOOKUP($D579,solar_!$E$2:$AC$13,MID(K$1,2,LEN(K$1)-1)+2,0)</f>
        <v>0.12460428269143269</v>
      </c>
      <c r="L579" s="68">
        <f>VLOOKUP($A579,solar_!$A$2:$B$16,2,0)*VLOOKUP($D579,solar_!$E$2:$AC$13,MID(L$1,2,LEN(L$1)-1)+2,0)</f>
        <v>0.39755319571950043</v>
      </c>
      <c r="M579" s="68">
        <f>VLOOKUP($A579,solar_!$A$2:$B$16,2,0)*VLOOKUP($D579,solar_!$E$2:$AC$13,MID(M$1,2,LEN(M$1)-1)+2,0)</f>
        <v>0.57121471324048556</v>
      </c>
      <c r="N579" s="68">
        <f>VLOOKUP($A579,solar_!$A$2:$B$16,2,0)*VLOOKUP($D579,solar_!$E$2:$AC$13,MID(N$1,2,LEN(N$1)-1)+2,0)</f>
        <v>0.61941597254058112</v>
      </c>
      <c r="O579" s="68">
        <f>VLOOKUP($A579,solar_!$A$2:$B$16,2,0)*VLOOKUP($D579,solar_!$E$2:$AC$13,MID(O$1,2,LEN(O$1)-1)+2,0)</f>
        <v>0.66522595176389809</v>
      </c>
      <c r="P579" s="68">
        <f>VLOOKUP($A579,solar_!$A$2:$B$16,2,0)*VLOOKUP($D579,solar_!$E$2:$AC$13,MID(P$1,2,LEN(P$1)-1)+2,0)</f>
        <v>0.67395099647484769</v>
      </c>
      <c r="Q579" s="68">
        <f>VLOOKUP($A579,solar_!$A$2:$B$16,2,0)*VLOOKUP($D579,solar_!$E$2:$AC$13,MID(Q$1,2,LEN(Q$1)-1)+2,0)</f>
        <v>0.66711769437615065</v>
      </c>
      <c r="R579" s="68">
        <f>VLOOKUP($A579,solar_!$A$2:$B$16,2,0)*VLOOKUP($D579,solar_!$E$2:$AC$13,MID(R$1,2,LEN(R$1)-1)+2,0)</f>
        <v>0.66461878398172591</v>
      </c>
      <c r="S579" s="68">
        <f>VLOOKUP($A579,solar_!$A$2:$B$16,2,0)*VLOOKUP($D579,solar_!$E$2:$AC$13,MID(S$1,2,LEN(S$1)-1)+2,0)</f>
        <v>0.6403626494896254</v>
      </c>
      <c r="T579" s="68">
        <f>VLOOKUP($A579,solar_!$A$2:$B$16,2,0)*VLOOKUP($D579,solar_!$E$2:$AC$13,MID(T$1,2,LEN(T$1)-1)+2,0)</f>
        <v>0.58176300854336738</v>
      </c>
      <c r="U579" s="68">
        <f>VLOOKUP($A579,solar_!$A$2:$B$16,2,0)*VLOOKUP($D579,solar_!$E$2:$AC$13,MID(U$1,2,LEN(U$1)-1)+2,0)</f>
        <v>0.49285757057553337</v>
      </c>
      <c r="V579" s="68">
        <f>VLOOKUP($A579,solar_!$A$2:$B$16,2,0)*VLOOKUP($D579,solar_!$E$2:$AC$13,MID(V$1,2,LEN(V$1)-1)+2,0)</f>
        <v>0.36794769466078592</v>
      </c>
      <c r="W579" s="68">
        <f>VLOOKUP($A579,solar_!$A$2:$B$16,2,0)*VLOOKUP($D579,solar_!$E$2:$AC$13,MID(W$1,2,LEN(W$1)-1)+2,0)</f>
        <v>0.14870561123964718</v>
      </c>
      <c r="X579" s="68">
        <f>VLOOKUP($A579,solar_!$A$2:$B$16,2,0)*VLOOKUP($D579,solar_!$E$2:$AC$13,MID(X$1,2,LEN(X$1)-1)+2,0)</f>
        <v>1.5527245841235469E-2</v>
      </c>
      <c r="Y579" s="68">
        <f>VLOOKUP($A579,solar_!$A$2:$B$16,2,0)*VLOOKUP($D579,solar_!$E$2:$AC$13,MID(Y$1,2,LEN(Y$1)-1)+2,0)</f>
        <v>0</v>
      </c>
      <c r="Z579" s="68">
        <f>VLOOKUP($A579,solar_!$A$2:$B$16,2,0)*VLOOKUP($D579,solar_!$E$2:$AC$13,MID(Z$1,2,LEN(Z$1)-1)+2,0)</f>
        <v>0</v>
      </c>
      <c r="AA579" s="68">
        <f>VLOOKUP($A579,solar_!$A$2:$B$16,2,0)*VLOOKUP($D579,solar_!$E$2:$AC$13,MID(AA$1,2,LEN(AA$1)-1)+2,0)</f>
        <v>0</v>
      </c>
      <c r="AB579" s="68">
        <f>VLOOKUP($A579,solar_!$A$2:$B$16,2,0)*VLOOKUP($D579,solar_!$E$2:$AC$13,MID(AB$1,2,LEN(AB$1)-1)+2,0)</f>
        <v>0</v>
      </c>
      <c r="AC579" s="5">
        <f t="shared" ref="AC579:AC642" si="133">AVERAGE(E579:AB579)</f>
        <v>0.27664042762197122</v>
      </c>
      <c r="AD579" s="98"/>
    </row>
    <row r="580" spans="1:30">
      <c r="A580" s="5" t="s">
        <v>66</v>
      </c>
      <c r="B580" s="5" t="s">
        <v>20</v>
      </c>
      <c r="C580" s="5" t="str">
        <f t="shared" si="130"/>
        <v>g10</v>
      </c>
      <c r="D580" s="69">
        <f>VLOOKUP(C580,days!A$2:F$13,5,0)</f>
        <v>5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5">
        <f t="shared" si="133"/>
        <v>0</v>
      </c>
      <c r="AD580" s="98"/>
    </row>
    <row r="581" spans="1:30">
      <c r="A581" s="5" t="s">
        <v>66</v>
      </c>
      <c r="B581" s="5" t="s">
        <v>21</v>
      </c>
      <c r="C581" s="5" t="str">
        <f t="shared" si="130"/>
        <v>g10</v>
      </c>
      <c r="D581" s="69">
        <f>VLOOKUP(C581,days!A$2:F$13,5,0)</f>
        <v>5</v>
      </c>
      <c r="E581" s="9">
        <v>0</v>
      </c>
      <c r="F581" s="9">
        <v>0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5">
        <f t="shared" si="133"/>
        <v>0</v>
      </c>
      <c r="AD581" s="98"/>
    </row>
    <row r="582" spans="1:30">
      <c r="A582" s="5" t="s">
        <v>66</v>
      </c>
      <c r="B582" s="5" t="s">
        <v>12</v>
      </c>
      <c r="C582" s="5" t="str">
        <f t="shared" si="130"/>
        <v>g11</v>
      </c>
      <c r="D582" s="69">
        <f>VLOOKUP(C582,days!A$2:F$13,5,0)</f>
        <v>6</v>
      </c>
      <c r="E582" s="53">
        <v>0.8</v>
      </c>
      <c r="F582" s="53">
        <v>0.8</v>
      </c>
      <c r="G582" s="53">
        <v>0.8</v>
      </c>
      <c r="H582" s="53">
        <v>0.8</v>
      </c>
      <c r="I582" s="53">
        <v>0.8</v>
      </c>
      <c r="J582" s="53">
        <v>0.8</v>
      </c>
      <c r="K582" s="53">
        <v>0.8</v>
      </c>
      <c r="L582" s="53">
        <v>0.8</v>
      </c>
      <c r="M582" s="53">
        <v>0.8</v>
      </c>
      <c r="N582" s="53">
        <v>0.8</v>
      </c>
      <c r="O582" s="53">
        <v>0.8</v>
      </c>
      <c r="P582" s="53">
        <v>0.8</v>
      </c>
      <c r="Q582" s="53">
        <v>0.8</v>
      </c>
      <c r="R582" s="53">
        <v>0.8</v>
      </c>
      <c r="S582" s="53">
        <v>0.8</v>
      </c>
      <c r="T582" s="53">
        <v>0.8</v>
      </c>
      <c r="U582" s="53">
        <v>0.8</v>
      </c>
      <c r="V582" s="53">
        <v>0.8</v>
      </c>
      <c r="W582" s="53">
        <v>0.8</v>
      </c>
      <c r="X582" s="53">
        <v>0.8</v>
      </c>
      <c r="Y582" s="53">
        <v>0.8</v>
      </c>
      <c r="Z582" s="53">
        <v>0.8</v>
      </c>
      <c r="AA582" s="53">
        <v>0.8</v>
      </c>
      <c r="AB582" s="53">
        <v>0.8</v>
      </c>
      <c r="AC582" s="5">
        <f t="shared" si="133"/>
        <v>0.80000000000000027</v>
      </c>
      <c r="AD582" s="98"/>
    </row>
    <row r="583" spans="1:30">
      <c r="A583" s="5" t="s">
        <v>66</v>
      </c>
      <c r="B583" s="5" t="s">
        <v>13</v>
      </c>
      <c r="C583" s="5" t="str">
        <f t="shared" si="130"/>
        <v>g11</v>
      </c>
      <c r="D583" s="69">
        <f>VLOOKUP(C583,days!A$2:F$13,5,0)</f>
        <v>6</v>
      </c>
      <c r="E583" s="53">
        <v>0.85</v>
      </c>
      <c r="F583" s="53">
        <v>0.85</v>
      </c>
      <c r="G583" s="53">
        <v>0.85</v>
      </c>
      <c r="H583" s="53">
        <v>0.85</v>
      </c>
      <c r="I583" s="53">
        <v>0.85</v>
      </c>
      <c r="J583" s="53">
        <v>0.85</v>
      </c>
      <c r="K583" s="53">
        <v>0.85</v>
      </c>
      <c r="L583" s="53">
        <v>0.85</v>
      </c>
      <c r="M583" s="53">
        <v>0.85</v>
      </c>
      <c r="N583" s="53">
        <v>0.85</v>
      </c>
      <c r="O583" s="53">
        <v>0.85</v>
      </c>
      <c r="P583" s="53">
        <v>0.85</v>
      </c>
      <c r="Q583" s="53">
        <v>0.85</v>
      </c>
      <c r="R583" s="53">
        <v>0.85</v>
      </c>
      <c r="S583" s="53">
        <v>0.85</v>
      </c>
      <c r="T583" s="53">
        <v>0.85</v>
      </c>
      <c r="U583" s="53">
        <v>0.85</v>
      </c>
      <c r="V583" s="53">
        <v>0.85</v>
      </c>
      <c r="W583" s="53">
        <v>0.85</v>
      </c>
      <c r="X583" s="53">
        <v>0.85</v>
      </c>
      <c r="Y583" s="53">
        <v>0.85</v>
      </c>
      <c r="Z583" s="53">
        <v>0.85</v>
      </c>
      <c r="AA583" s="53">
        <v>0.85</v>
      </c>
      <c r="AB583" s="53">
        <v>0.85</v>
      </c>
      <c r="AC583" s="5">
        <f t="shared" si="133"/>
        <v>0.85000000000000009</v>
      </c>
      <c r="AD583" s="98"/>
    </row>
    <row r="584" spans="1:30">
      <c r="A584" s="5" t="s">
        <v>66</v>
      </c>
      <c r="B584" s="5" t="s">
        <v>14</v>
      </c>
      <c r="C584" s="5" t="str">
        <f t="shared" si="130"/>
        <v>g11</v>
      </c>
      <c r="D584" s="69">
        <f>VLOOKUP(C584,days!A$2:F$13,5,0)</f>
        <v>6</v>
      </c>
      <c r="E584" s="53">
        <v>0.83</v>
      </c>
      <c r="F584" s="53">
        <v>0.83</v>
      </c>
      <c r="G584" s="53">
        <v>0.83</v>
      </c>
      <c r="H584" s="53">
        <v>0.83</v>
      </c>
      <c r="I584" s="53">
        <v>0.83</v>
      </c>
      <c r="J584" s="53">
        <v>0.83</v>
      </c>
      <c r="K584" s="53">
        <v>0.83</v>
      </c>
      <c r="L584" s="53">
        <v>0.83</v>
      </c>
      <c r="M584" s="53">
        <v>0.83</v>
      </c>
      <c r="N584" s="53">
        <v>0.83</v>
      </c>
      <c r="O584" s="53">
        <v>0.83</v>
      </c>
      <c r="P584" s="53">
        <v>0.83</v>
      </c>
      <c r="Q584" s="53">
        <v>0.83</v>
      </c>
      <c r="R584" s="53">
        <v>0.83</v>
      </c>
      <c r="S584" s="53">
        <v>0.83</v>
      </c>
      <c r="T584" s="53">
        <v>0.83</v>
      </c>
      <c r="U584" s="53">
        <v>0.83</v>
      </c>
      <c r="V584" s="53">
        <v>0.83</v>
      </c>
      <c r="W584" s="53">
        <v>0.83</v>
      </c>
      <c r="X584" s="53">
        <v>0.83</v>
      </c>
      <c r="Y584" s="53">
        <v>0.83</v>
      </c>
      <c r="Z584" s="53">
        <v>0.83</v>
      </c>
      <c r="AA584" s="53">
        <v>0.83</v>
      </c>
      <c r="AB584" s="53">
        <v>0.83</v>
      </c>
      <c r="AC584" s="5">
        <f t="shared" si="133"/>
        <v>0.82999999999999963</v>
      </c>
      <c r="AD584" s="98"/>
    </row>
    <row r="585" spans="1:30">
      <c r="A585" s="5" t="s">
        <v>66</v>
      </c>
      <c r="B585" s="5" t="s">
        <v>15</v>
      </c>
      <c r="C585" s="5" t="str">
        <f t="shared" si="130"/>
        <v>g11</v>
      </c>
      <c r="D585" s="69">
        <f>VLOOKUP(C585,days!A$2:F$13,5,0)</f>
        <v>6</v>
      </c>
      <c r="E585" s="53">
        <v>0.9</v>
      </c>
      <c r="F585" s="53">
        <v>0.9</v>
      </c>
      <c r="G585" s="53">
        <v>0.9</v>
      </c>
      <c r="H585" s="53">
        <v>0.9</v>
      </c>
      <c r="I585" s="53">
        <v>0.9</v>
      </c>
      <c r="J585" s="53">
        <v>0.9</v>
      </c>
      <c r="K585" s="53">
        <v>0.9</v>
      </c>
      <c r="L585" s="53">
        <v>0.9</v>
      </c>
      <c r="M585" s="53">
        <v>0.9</v>
      </c>
      <c r="N585" s="53">
        <v>0.9</v>
      </c>
      <c r="O585" s="53">
        <v>0.9</v>
      </c>
      <c r="P585" s="53">
        <v>0.9</v>
      </c>
      <c r="Q585" s="53">
        <v>0.9</v>
      </c>
      <c r="R585" s="53">
        <v>0.9</v>
      </c>
      <c r="S585" s="53">
        <v>0.9</v>
      </c>
      <c r="T585" s="53">
        <v>0.9</v>
      </c>
      <c r="U585" s="53">
        <v>0.9</v>
      </c>
      <c r="V585" s="53">
        <v>0.9</v>
      </c>
      <c r="W585" s="53">
        <v>0.9</v>
      </c>
      <c r="X585" s="53">
        <v>0.9</v>
      </c>
      <c r="Y585" s="53">
        <v>0.9</v>
      </c>
      <c r="Z585" s="53">
        <v>0.9</v>
      </c>
      <c r="AA585" s="53">
        <v>0.9</v>
      </c>
      <c r="AB585" s="53">
        <v>0.9</v>
      </c>
      <c r="AC585" s="5">
        <f t="shared" si="133"/>
        <v>0.8999999999999998</v>
      </c>
      <c r="AD585" s="98"/>
    </row>
    <row r="586" spans="1:30">
      <c r="A586" s="5" t="s">
        <v>66</v>
      </c>
      <c r="B586" s="5" t="s">
        <v>16</v>
      </c>
      <c r="C586" s="5" t="str">
        <f t="shared" si="130"/>
        <v>g11</v>
      </c>
      <c r="D586" s="69">
        <f>VLOOKUP(C586,days!A$2:F$13,5,0)</f>
        <v>6</v>
      </c>
      <c r="E586" s="43">
        <f>VLOOKUP($A586,hydro_!$A$2:$B$16,2,0)*VLOOKUP($D586,hydro_!F$2:H$13,2,0)</f>
        <v>0.45</v>
      </c>
      <c r="F586" s="43">
        <f t="shared" ref="F586:AB586" si="134">E586</f>
        <v>0.45</v>
      </c>
      <c r="G586" s="43">
        <f t="shared" si="134"/>
        <v>0.45</v>
      </c>
      <c r="H586" s="43">
        <f t="shared" si="134"/>
        <v>0.45</v>
      </c>
      <c r="I586" s="43">
        <f t="shared" si="134"/>
        <v>0.45</v>
      </c>
      <c r="J586" s="43">
        <f t="shared" si="134"/>
        <v>0.45</v>
      </c>
      <c r="K586" s="43">
        <f t="shared" si="134"/>
        <v>0.45</v>
      </c>
      <c r="L586" s="43">
        <f t="shared" si="134"/>
        <v>0.45</v>
      </c>
      <c r="M586" s="43">
        <f t="shared" si="134"/>
        <v>0.45</v>
      </c>
      <c r="N586" s="43">
        <f t="shared" si="134"/>
        <v>0.45</v>
      </c>
      <c r="O586" s="43">
        <f t="shared" si="134"/>
        <v>0.45</v>
      </c>
      <c r="P586" s="43">
        <f t="shared" si="134"/>
        <v>0.45</v>
      </c>
      <c r="Q586" s="43">
        <f t="shared" si="134"/>
        <v>0.45</v>
      </c>
      <c r="R586" s="43">
        <f t="shared" si="134"/>
        <v>0.45</v>
      </c>
      <c r="S586" s="43">
        <f t="shared" si="134"/>
        <v>0.45</v>
      </c>
      <c r="T586" s="43">
        <f t="shared" si="134"/>
        <v>0.45</v>
      </c>
      <c r="U586" s="43">
        <f t="shared" si="134"/>
        <v>0.45</v>
      </c>
      <c r="V586" s="43">
        <f t="shared" si="134"/>
        <v>0.45</v>
      </c>
      <c r="W586" s="43">
        <f t="shared" si="134"/>
        <v>0.45</v>
      </c>
      <c r="X586" s="43">
        <f t="shared" si="134"/>
        <v>0.45</v>
      </c>
      <c r="Y586" s="43">
        <f t="shared" si="134"/>
        <v>0.45</v>
      </c>
      <c r="Z586" s="43">
        <f t="shared" si="134"/>
        <v>0.45</v>
      </c>
      <c r="AA586" s="43">
        <f t="shared" si="134"/>
        <v>0.45</v>
      </c>
      <c r="AB586" s="43">
        <f t="shared" si="134"/>
        <v>0.45</v>
      </c>
      <c r="AC586" s="5">
        <f t="shared" si="133"/>
        <v>0.4499999999999999</v>
      </c>
      <c r="AD586" s="98"/>
    </row>
    <row r="587" spans="1:30">
      <c r="A587" s="5" t="s">
        <v>66</v>
      </c>
      <c r="B587" s="5" t="s">
        <v>17</v>
      </c>
      <c r="C587" s="5" t="str">
        <f t="shared" si="130"/>
        <v>g11</v>
      </c>
      <c r="D587" s="69">
        <f>VLOOKUP(C587,days!A$2:F$13,5,0)</f>
        <v>6</v>
      </c>
      <c r="E587" s="43">
        <f>VLOOKUP($A586,hydro_!$A$2:$C$16,3,0)*VLOOKUP($D586,hydro_!F$2:H$13,3,0)</f>
        <v>0.35</v>
      </c>
      <c r="F587" s="43">
        <f t="shared" ref="F587:AB587" si="135">E587</f>
        <v>0.35</v>
      </c>
      <c r="G587" s="43">
        <f t="shared" si="135"/>
        <v>0.35</v>
      </c>
      <c r="H587" s="43">
        <f t="shared" si="135"/>
        <v>0.35</v>
      </c>
      <c r="I587" s="43">
        <f t="shared" si="135"/>
        <v>0.35</v>
      </c>
      <c r="J587" s="43">
        <f t="shared" si="135"/>
        <v>0.35</v>
      </c>
      <c r="K587" s="43">
        <f t="shared" si="135"/>
        <v>0.35</v>
      </c>
      <c r="L587" s="43">
        <f t="shared" si="135"/>
        <v>0.35</v>
      </c>
      <c r="M587" s="43">
        <f t="shared" si="135"/>
        <v>0.35</v>
      </c>
      <c r="N587" s="43">
        <f t="shared" si="135"/>
        <v>0.35</v>
      </c>
      <c r="O587" s="43">
        <f t="shared" si="135"/>
        <v>0.35</v>
      </c>
      <c r="P587" s="43">
        <f t="shared" si="135"/>
        <v>0.35</v>
      </c>
      <c r="Q587" s="43">
        <f t="shared" si="135"/>
        <v>0.35</v>
      </c>
      <c r="R587" s="43">
        <f t="shared" si="135"/>
        <v>0.35</v>
      </c>
      <c r="S587" s="43">
        <f t="shared" si="135"/>
        <v>0.35</v>
      </c>
      <c r="T587" s="43">
        <f t="shared" si="135"/>
        <v>0.35</v>
      </c>
      <c r="U587" s="43">
        <f t="shared" si="135"/>
        <v>0.35</v>
      </c>
      <c r="V587" s="43">
        <f t="shared" si="135"/>
        <v>0.35</v>
      </c>
      <c r="W587" s="43">
        <f t="shared" si="135"/>
        <v>0.35</v>
      </c>
      <c r="X587" s="43">
        <f t="shared" si="135"/>
        <v>0.35</v>
      </c>
      <c r="Y587" s="43">
        <f t="shared" si="135"/>
        <v>0.35</v>
      </c>
      <c r="Z587" s="43">
        <f t="shared" si="135"/>
        <v>0.35</v>
      </c>
      <c r="AA587" s="43">
        <f t="shared" si="135"/>
        <v>0.35</v>
      </c>
      <c r="AB587" s="43">
        <f t="shared" si="135"/>
        <v>0.35</v>
      </c>
      <c r="AC587" s="5">
        <f t="shared" si="133"/>
        <v>0.34999999999999987</v>
      </c>
      <c r="AD587" s="98"/>
    </row>
    <row r="588" spans="1:30">
      <c r="A588" s="5" t="s">
        <v>66</v>
      </c>
      <c r="B588" s="5" t="s">
        <v>18</v>
      </c>
      <c r="C588" s="5" t="str">
        <f t="shared" si="130"/>
        <v>g11</v>
      </c>
      <c r="D588" s="69">
        <f>VLOOKUP(C588,days!A$2:F$13,5,0)</f>
        <v>6</v>
      </c>
      <c r="E588" s="67">
        <f>VLOOKUP($A588,wind_!$A$2:$B$16,2,0)*VLOOKUP($D588,wind_!$E$2:$AC$13,MID(E$1,2,LEN(E$1)-1)+2,0)</f>
        <v>0.28764648491106032</v>
      </c>
      <c r="F588" s="67">
        <f>VLOOKUP($A588,wind_!$A$2:$B$16,2,0)*VLOOKUP($D588,wind_!$E$2:$AC$13,MID(F$1,2,LEN(F$1)-1)+2,0)</f>
        <v>0.27346068099521759</v>
      </c>
      <c r="G588" s="67">
        <f>VLOOKUP($A588,wind_!$A$2:$B$16,2,0)*VLOOKUP($D588,wind_!$E$2:$AC$13,MID(G$1,2,LEN(G$1)-1)+2,0)</f>
        <v>0.26441187970109437</v>
      </c>
      <c r="H588" s="67">
        <f>VLOOKUP($A588,wind_!$A$2:$B$16,2,0)*VLOOKUP($D588,wind_!$E$2:$AC$13,MID(H$1,2,LEN(H$1)-1)+2,0)</f>
        <v>0.26183656764761393</v>
      </c>
      <c r="I588" s="67">
        <f>VLOOKUP($A588,wind_!$A$2:$B$16,2,0)*VLOOKUP($D588,wind_!$E$2:$AC$13,MID(I$1,2,LEN(I$1)-1)+2,0)</f>
        <v>0.26137276823717953</v>
      </c>
      <c r="J588" s="67">
        <f>VLOOKUP($A588,wind_!$A$2:$B$16,2,0)*VLOOKUP($D588,wind_!$E$2:$AC$13,MID(J$1,2,LEN(J$1)-1)+2,0)</f>
        <v>0.26244032173788495</v>
      </c>
      <c r="K588" s="67">
        <f>VLOOKUP($A588,wind_!$A$2:$B$16,2,0)*VLOOKUP($D588,wind_!$E$2:$AC$13,MID(K$1,2,LEN(K$1)-1)+2,0)</f>
        <v>0.26017401672572121</v>
      </c>
      <c r="L588" s="67">
        <f>VLOOKUP($A588,wind_!$A$2:$B$16,2,0)*VLOOKUP($D588,wind_!$E$2:$AC$13,MID(L$1,2,LEN(L$1)-1)+2,0)</f>
        <v>0.24121604099488525</v>
      </c>
      <c r="M588" s="67">
        <f>VLOOKUP($A588,wind_!$A$2:$B$16,2,0)*VLOOKUP($D588,wind_!$E$2:$AC$13,MID(M$1,2,LEN(M$1)-1)+2,0)</f>
        <v>0.22912797621134229</v>
      </c>
      <c r="N588" s="67">
        <f>VLOOKUP($A588,wind_!$A$2:$B$16,2,0)*VLOOKUP($D588,wind_!$E$2:$AC$13,MID(N$1,2,LEN(N$1)-1)+2,0)</f>
        <v>0.22358655534141325</v>
      </c>
      <c r="O588" s="67">
        <f>VLOOKUP($A588,wind_!$A$2:$B$16,2,0)*VLOOKUP($D588,wind_!$E$2:$AC$13,MID(O$1,2,LEN(O$1)-1)+2,0)</f>
        <v>0.23008628418420643</v>
      </c>
      <c r="P588" s="67">
        <f>VLOOKUP($A588,wind_!$A$2:$B$16,2,0)*VLOOKUP($D588,wind_!$E$2:$AC$13,MID(P$1,2,LEN(P$1)-1)+2,0)</f>
        <v>0.24016885891184003</v>
      </c>
      <c r="Q588" s="67">
        <f>VLOOKUP($A588,wind_!$A$2:$B$16,2,0)*VLOOKUP($D588,wind_!$E$2:$AC$13,MID(Q$1,2,LEN(Q$1)-1)+2,0)</f>
        <v>0.25363178155175015</v>
      </c>
      <c r="R588" s="67">
        <f>VLOOKUP($A588,wind_!$A$2:$B$16,2,0)*VLOOKUP($D588,wind_!$E$2:$AC$13,MID(R$1,2,LEN(R$1)-1)+2,0)</f>
        <v>0.27069372559022481</v>
      </c>
      <c r="S588" s="67">
        <f>VLOOKUP($A588,wind_!$A$2:$B$16,2,0)*VLOOKUP($D588,wind_!$E$2:$AC$13,MID(S$1,2,LEN(S$1)-1)+2,0)</f>
        <v>0.29504200883909132</v>
      </c>
      <c r="T588" s="67">
        <f>VLOOKUP($A588,wind_!$A$2:$B$16,2,0)*VLOOKUP($D588,wind_!$E$2:$AC$13,MID(T$1,2,LEN(T$1)-1)+2,0)</f>
        <v>0.31932799203603834</v>
      </c>
      <c r="U588" s="67">
        <f>VLOOKUP($A588,wind_!$A$2:$B$16,2,0)*VLOOKUP($D588,wind_!$E$2:$AC$13,MID(U$1,2,LEN(U$1)-1)+2,0)</f>
        <v>0.33874341251120255</v>
      </c>
      <c r="V588" s="67">
        <f>VLOOKUP($A588,wind_!$A$2:$B$16,2,0)*VLOOKUP($D588,wind_!$E$2:$AC$13,MID(V$1,2,LEN(V$1)-1)+2,0)</f>
        <v>0.3521693625483141</v>
      </c>
      <c r="W588" s="67">
        <f>VLOOKUP($A588,wind_!$A$2:$B$16,2,0)*VLOOKUP($D588,wind_!$E$2:$AC$13,MID(W$1,2,LEN(W$1)-1)+2,0)</f>
        <v>0.35459468623863266</v>
      </c>
      <c r="X588" s="67">
        <f>VLOOKUP($A588,wind_!$A$2:$B$16,2,0)*VLOOKUP($D588,wind_!$E$2:$AC$13,MID(X$1,2,LEN(X$1)-1)+2,0)</f>
        <v>0.34388458063175714</v>
      </c>
      <c r="Y588" s="67">
        <f>VLOOKUP($A588,wind_!$A$2:$B$16,2,0)*VLOOKUP($D588,wind_!$E$2:$AC$13,MID(Y$1,2,LEN(Y$1)-1)+2,0)</f>
        <v>0.3441706622269306</v>
      </c>
      <c r="Z588" s="67">
        <f>VLOOKUP($A588,wind_!$A$2:$B$16,2,0)*VLOOKUP($D588,wind_!$E$2:$AC$13,MID(Z$1,2,LEN(Z$1)-1)+2,0)</f>
        <v>0.33829654874201714</v>
      </c>
      <c r="AA588" s="67">
        <f>VLOOKUP($A588,wind_!$A$2:$B$16,2,0)*VLOOKUP($D588,wind_!$E$2:$AC$13,MID(AA$1,2,LEN(AA$1)-1)+2,0)</f>
        <v>0.32140982930052248</v>
      </c>
      <c r="AB588" s="67">
        <f>VLOOKUP($A588,wind_!$A$2:$B$16,2,0)*VLOOKUP($D588,wind_!$E$2:$AC$13,MID(AB$1,2,LEN(AB$1)-1)+2,0)</f>
        <v>0.30054694358783757</v>
      </c>
      <c r="AC588" s="5">
        <f t="shared" si="133"/>
        <v>0.28616833205849068</v>
      </c>
      <c r="AD588" s="98"/>
    </row>
    <row r="589" spans="1:30">
      <c r="A589" s="5" t="s">
        <v>66</v>
      </c>
      <c r="B589" s="5" t="s">
        <v>19</v>
      </c>
      <c r="C589" s="5" t="str">
        <f t="shared" si="130"/>
        <v>g11</v>
      </c>
      <c r="D589" s="69">
        <f>VLOOKUP(C589,days!A$2:F$13,5,0)</f>
        <v>6</v>
      </c>
      <c r="E589" s="68">
        <f>VLOOKUP($A589,solar_!$A$2:$B$16,2,0)*VLOOKUP($D589,solar_!$E$2:$AC$13,MID(E$1,2,LEN(E$1)-1)+2,0)</f>
        <v>0</v>
      </c>
      <c r="F589" s="68">
        <f>VLOOKUP($A589,solar_!$A$2:$B$16,2,0)*VLOOKUP($D589,solar_!$E$2:$AC$13,MID(F$1,2,LEN(F$1)-1)+2,0)</f>
        <v>0</v>
      </c>
      <c r="G589" s="68">
        <f>VLOOKUP($A589,solar_!$A$2:$B$16,2,0)*VLOOKUP($D589,solar_!$E$2:$AC$13,MID(G$1,2,LEN(G$1)-1)+2,0)</f>
        <v>0</v>
      </c>
      <c r="H589" s="68">
        <f>VLOOKUP($A589,solar_!$A$2:$B$16,2,0)*VLOOKUP($D589,solar_!$E$2:$AC$13,MID(H$1,2,LEN(H$1)-1)+2,0)</f>
        <v>0</v>
      </c>
      <c r="I589" s="68">
        <f>VLOOKUP($A589,solar_!$A$2:$B$16,2,0)*VLOOKUP($D589,solar_!$E$2:$AC$13,MID(I$1,2,LEN(I$1)-1)+2,0)</f>
        <v>0</v>
      </c>
      <c r="J589" s="68">
        <f>VLOOKUP($A589,solar_!$A$2:$B$16,2,0)*VLOOKUP($D589,solar_!$E$2:$AC$13,MID(J$1,2,LEN(J$1)-1)+2,0)</f>
        <v>1.389811421505613E-2</v>
      </c>
      <c r="K589" s="68">
        <f>VLOOKUP($A589,solar_!$A$2:$B$16,2,0)*VLOOKUP($D589,solar_!$E$2:$AC$13,MID(K$1,2,LEN(K$1)-1)+2,0)</f>
        <v>0.14532836057443696</v>
      </c>
      <c r="L589" s="68">
        <f>VLOOKUP($A589,solar_!$A$2:$B$16,2,0)*VLOOKUP($D589,solar_!$E$2:$AC$13,MID(L$1,2,LEN(L$1)-1)+2,0)</f>
        <v>0.40851506401242615</v>
      </c>
      <c r="M589" s="68">
        <f>VLOOKUP($A589,solar_!$A$2:$B$16,2,0)*VLOOKUP($D589,solar_!$E$2:$AC$13,MID(M$1,2,LEN(M$1)-1)+2,0)</f>
        <v>0.56172979149797742</v>
      </c>
      <c r="N589" s="68">
        <f>VLOOKUP($A589,solar_!$A$2:$B$16,2,0)*VLOOKUP($D589,solar_!$E$2:$AC$13,MID(N$1,2,LEN(N$1)-1)+2,0)</f>
        <v>0.64214518926335773</v>
      </c>
      <c r="O589" s="68">
        <f>VLOOKUP($A589,solar_!$A$2:$B$16,2,0)*VLOOKUP($D589,solar_!$E$2:$AC$13,MID(O$1,2,LEN(O$1)-1)+2,0)</f>
        <v>0.69175333057267696</v>
      </c>
      <c r="P589" s="68">
        <f>VLOOKUP($A589,solar_!$A$2:$B$16,2,0)*VLOOKUP($D589,solar_!$E$2:$AC$13,MID(P$1,2,LEN(P$1)-1)+2,0)</f>
        <v>0.69436843278728677</v>
      </c>
      <c r="Q589" s="68">
        <f>VLOOKUP($A589,solar_!$A$2:$B$16,2,0)*VLOOKUP($D589,solar_!$E$2:$AC$13,MID(Q$1,2,LEN(Q$1)-1)+2,0)</f>
        <v>0.69729943697316832</v>
      </c>
      <c r="R589" s="68">
        <f>VLOOKUP($A589,solar_!$A$2:$B$16,2,0)*VLOOKUP($D589,solar_!$E$2:$AC$13,MID(R$1,2,LEN(R$1)-1)+2,0)</f>
        <v>0.68117463319955063</v>
      </c>
      <c r="S589" s="68">
        <f>VLOOKUP($A589,solar_!$A$2:$B$16,2,0)*VLOOKUP($D589,solar_!$E$2:$AC$13,MID(S$1,2,LEN(S$1)-1)+2,0)</f>
        <v>0.64561801425284082</v>
      </c>
      <c r="T589" s="68">
        <f>VLOOKUP($A589,solar_!$A$2:$B$16,2,0)*VLOOKUP($D589,solar_!$E$2:$AC$13,MID(T$1,2,LEN(T$1)-1)+2,0)</f>
        <v>0.61832883644254544</v>
      </c>
      <c r="U589" s="68">
        <f>VLOOKUP($A589,solar_!$A$2:$B$16,2,0)*VLOOKUP($D589,solar_!$E$2:$AC$13,MID(U$1,2,LEN(U$1)-1)+2,0)</f>
        <v>0.55719953358253571</v>
      </c>
      <c r="V589" s="68">
        <f>VLOOKUP($A589,solar_!$A$2:$B$16,2,0)*VLOOKUP($D589,solar_!$E$2:$AC$13,MID(V$1,2,LEN(V$1)-1)+2,0)</f>
        <v>0.45562202350827907</v>
      </c>
      <c r="W589" s="68">
        <f>VLOOKUP($A589,solar_!$A$2:$B$16,2,0)*VLOOKUP($D589,solar_!$E$2:$AC$13,MID(W$1,2,LEN(W$1)-1)+2,0)</f>
        <v>0.23222097182266735</v>
      </c>
      <c r="X589" s="68">
        <f>VLOOKUP($A589,solar_!$A$2:$B$16,2,0)*VLOOKUP($D589,solar_!$E$2:$AC$13,MID(X$1,2,LEN(X$1)-1)+2,0)</f>
        <v>4.1925852662831144E-2</v>
      </c>
      <c r="Y589" s="68">
        <f>VLOOKUP($A589,solar_!$A$2:$B$16,2,0)*VLOOKUP($D589,solar_!$E$2:$AC$13,MID(Y$1,2,LEN(Y$1)-1)+2,0)</f>
        <v>2.3408355485030535E-2</v>
      </c>
      <c r="Z589" s="68">
        <f>VLOOKUP($A589,solar_!$A$2:$B$16,2,0)*VLOOKUP($D589,solar_!$E$2:$AC$13,MID(Z$1,2,LEN(Z$1)-1)+2,0)</f>
        <v>0</v>
      </c>
      <c r="AA589" s="68">
        <f>VLOOKUP($A589,solar_!$A$2:$B$16,2,0)*VLOOKUP($D589,solar_!$E$2:$AC$13,MID(AA$1,2,LEN(AA$1)-1)+2,0)</f>
        <v>0</v>
      </c>
      <c r="AB589" s="68">
        <f>VLOOKUP($A589,solar_!$A$2:$B$16,2,0)*VLOOKUP($D589,solar_!$E$2:$AC$13,MID(AB$1,2,LEN(AB$1)-1)+2,0)</f>
        <v>0</v>
      </c>
      <c r="AC589" s="5">
        <f t="shared" si="133"/>
        <v>0.29627233086886112</v>
      </c>
      <c r="AD589" s="98"/>
    </row>
    <row r="590" spans="1:30">
      <c r="A590" s="5" t="s">
        <v>66</v>
      </c>
      <c r="B590" s="5" t="s">
        <v>20</v>
      </c>
      <c r="C590" s="5" t="str">
        <f t="shared" si="130"/>
        <v>g11</v>
      </c>
      <c r="D590" s="69">
        <f>VLOOKUP(C590,days!A$2:F$13,5,0)</f>
        <v>6</v>
      </c>
      <c r="E590" s="9">
        <v>0</v>
      </c>
      <c r="F590" s="9">
        <v>0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  <c r="V590" s="9">
        <v>0</v>
      </c>
      <c r="W590" s="9">
        <v>0</v>
      </c>
      <c r="X590" s="9">
        <v>0</v>
      </c>
      <c r="Y590" s="9">
        <v>0</v>
      </c>
      <c r="Z590" s="9">
        <v>0</v>
      </c>
      <c r="AA590" s="9">
        <v>0</v>
      </c>
      <c r="AB590" s="9">
        <v>0</v>
      </c>
      <c r="AC590" s="5">
        <f t="shared" si="133"/>
        <v>0</v>
      </c>
      <c r="AD590" s="98"/>
    </row>
    <row r="591" spans="1:30">
      <c r="A591" s="5" t="s">
        <v>66</v>
      </c>
      <c r="B591" s="5" t="s">
        <v>21</v>
      </c>
      <c r="C591" s="5" t="str">
        <f t="shared" si="130"/>
        <v>g11</v>
      </c>
      <c r="D591" s="69">
        <f>VLOOKUP(C591,days!A$2:F$13,5,0)</f>
        <v>6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5">
        <f t="shared" si="133"/>
        <v>0</v>
      </c>
      <c r="AD591" s="98"/>
    </row>
    <row r="592" spans="1:30">
      <c r="A592" s="5" t="s">
        <v>66</v>
      </c>
      <c r="B592" s="5" t="s">
        <v>12</v>
      </c>
      <c r="C592" s="5" t="str">
        <f t="shared" si="130"/>
        <v>g12</v>
      </c>
      <c r="D592" s="69">
        <f>VLOOKUP(C592,days!A$2:F$13,5,0)</f>
        <v>6</v>
      </c>
      <c r="E592" s="53">
        <v>0.8</v>
      </c>
      <c r="F592" s="53">
        <v>0.8</v>
      </c>
      <c r="G592" s="53">
        <v>0.8</v>
      </c>
      <c r="H592" s="53">
        <v>0.8</v>
      </c>
      <c r="I592" s="53">
        <v>0.8</v>
      </c>
      <c r="J592" s="53">
        <v>0.8</v>
      </c>
      <c r="K592" s="53">
        <v>0.8</v>
      </c>
      <c r="L592" s="53">
        <v>0.8</v>
      </c>
      <c r="M592" s="53">
        <v>0.8</v>
      </c>
      <c r="N592" s="53">
        <v>0.8</v>
      </c>
      <c r="O592" s="53">
        <v>0.8</v>
      </c>
      <c r="P592" s="53">
        <v>0.8</v>
      </c>
      <c r="Q592" s="53">
        <v>0.8</v>
      </c>
      <c r="R592" s="53">
        <v>0.8</v>
      </c>
      <c r="S592" s="53">
        <v>0.8</v>
      </c>
      <c r="T592" s="53">
        <v>0.8</v>
      </c>
      <c r="U592" s="53">
        <v>0.8</v>
      </c>
      <c r="V592" s="53">
        <v>0.8</v>
      </c>
      <c r="W592" s="53">
        <v>0.8</v>
      </c>
      <c r="X592" s="53">
        <v>0.8</v>
      </c>
      <c r="Y592" s="53">
        <v>0.8</v>
      </c>
      <c r="Z592" s="53">
        <v>0.8</v>
      </c>
      <c r="AA592" s="53">
        <v>0.8</v>
      </c>
      <c r="AB592" s="53">
        <v>0.8</v>
      </c>
      <c r="AC592" s="5">
        <f t="shared" si="133"/>
        <v>0.80000000000000027</v>
      </c>
      <c r="AD592" s="98"/>
    </row>
    <row r="593" spans="1:30">
      <c r="A593" s="5" t="s">
        <v>66</v>
      </c>
      <c r="B593" s="5" t="s">
        <v>13</v>
      </c>
      <c r="C593" s="5" t="str">
        <f t="shared" si="130"/>
        <v>g12</v>
      </c>
      <c r="D593" s="69">
        <f>VLOOKUP(C593,days!A$2:F$13,5,0)</f>
        <v>6</v>
      </c>
      <c r="E593" s="53">
        <v>0.85</v>
      </c>
      <c r="F593" s="53">
        <v>0.85</v>
      </c>
      <c r="G593" s="53">
        <v>0.85</v>
      </c>
      <c r="H593" s="53">
        <v>0.85</v>
      </c>
      <c r="I593" s="53">
        <v>0.85</v>
      </c>
      <c r="J593" s="53">
        <v>0.85</v>
      </c>
      <c r="K593" s="53">
        <v>0.85</v>
      </c>
      <c r="L593" s="53">
        <v>0.85</v>
      </c>
      <c r="M593" s="53">
        <v>0.85</v>
      </c>
      <c r="N593" s="53">
        <v>0.85</v>
      </c>
      <c r="O593" s="53">
        <v>0.85</v>
      </c>
      <c r="P593" s="53">
        <v>0.85</v>
      </c>
      <c r="Q593" s="53">
        <v>0.85</v>
      </c>
      <c r="R593" s="53">
        <v>0.85</v>
      </c>
      <c r="S593" s="53">
        <v>0.85</v>
      </c>
      <c r="T593" s="53">
        <v>0.85</v>
      </c>
      <c r="U593" s="53">
        <v>0.85</v>
      </c>
      <c r="V593" s="53">
        <v>0.85</v>
      </c>
      <c r="W593" s="53">
        <v>0.85</v>
      </c>
      <c r="X593" s="53">
        <v>0.85</v>
      </c>
      <c r="Y593" s="53">
        <v>0.85</v>
      </c>
      <c r="Z593" s="53">
        <v>0.85</v>
      </c>
      <c r="AA593" s="53">
        <v>0.85</v>
      </c>
      <c r="AB593" s="53">
        <v>0.85</v>
      </c>
      <c r="AC593" s="5">
        <f t="shared" si="133"/>
        <v>0.85000000000000009</v>
      </c>
      <c r="AD593" s="98"/>
    </row>
    <row r="594" spans="1:30">
      <c r="A594" s="5" t="s">
        <v>66</v>
      </c>
      <c r="B594" s="5" t="s">
        <v>14</v>
      </c>
      <c r="C594" s="5" t="str">
        <f t="shared" si="130"/>
        <v>g12</v>
      </c>
      <c r="D594" s="69">
        <f>VLOOKUP(C594,days!A$2:F$13,5,0)</f>
        <v>6</v>
      </c>
      <c r="E594" s="53">
        <v>0.83</v>
      </c>
      <c r="F594" s="53">
        <v>0.83</v>
      </c>
      <c r="G594" s="53">
        <v>0.83</v>
      </c>
      <c r="H594" s="53">
        <v>0.83</v>
      </c>
      <c r="I594" s="53">
        <v>0.83</v>
      </c>
      <c r="J594" s="53">
        <v>0.83</v>
      </c>
      <c r="K594" s="53">
        <v>0.83</v>
      </c>
      <c r="L594" s="53">
        <v>0.83</v>
      </c>
      <c r="M594" s="53">
        <v>0.83</v>
      </c>
      <c r="N594" s="53">
        <v>0.83</v>
      </c>
      <c r="O594" s="53">
        <v>0.83</v>
      </c>
      <c r="P594" s="53">
        <v>0.83</v>
      </c>
      <c r="Q594" s="53">
        <v>0.83</v>
      </c>
      <c r="R594" s="53">
        <v>0.83</v>
      </c>
      <c r="S594" s="53">
        <v>0.83</v>
      </c>
      <c r="T594" s="53">
        <v>0.83</v>
      </c>
      <c r="U594" s="53">
        <v>0.83</v>
      </c>
      <c r="V594" s="53">
        <v>0.83</v>
      </c>
      <c r="W594" s="53">
        <v>0.83</v>
      </c>
      <c r="X594" s="53">
        <v>0.83</v>
      </c>
      <c r="Y594" s="53">
        <v>0.83</v>
      </c>
      <c r="Z594" s="53">
        <v>0.83</v>
      </c>
      <c r="AA594" s="53">
        <v>0.83</v>
      </c>
      <c r="AB594" s="53">
        <v>0.83</v>
      </c>
      <c r="AC594" s="5">
        <f t="shared" si="133"/>
        <v>0.82999999999999963</v>
      </c>
      <c r="AD594" s="98"/>
    </row>
    <row r="595" spans="1:30">
      <c r="A595" s="5" t="s">
        <v>66</v>
      </c>
      <c r="B595" s="5" t="s">
        <v>15</v>
      </c>
      <c r="C595" s="5" t="str">
        <f t="shared" si="130"/>
        <v>g12</v>
      </c>
      <c r="D595" s="69">
        <f>VLOOKUP(C595,days!A$2:F$13,5,0)</f>
        <v>6</v>
      </c>
      <c r="E595" s="53">
        <v>0.9</v>
      </c>
      <c r="F595" s="53">
        <v>0.9</v>
      </c>
      <c r="G595" s="53">
        <v>0.9</v>
      </c>
      <c r="H595" s="53">
        <v>0.9</v>
      </c>
      <c r="I595" s="53">
        <v>0.9</v>
      </c>
      <c r="J595" s="53">
        <v>0.9</v>
      </c>
      <c r="K595" s="53">
        <v>0.9</v>
      </c>
      <c r="L595" s="53">
        <v>0.9</v>
      </c>
      <c r="M595" s="53">
        <v>0.9</v>
      </c>
      <c r="N595" s="53">
        <v>0.9</v>
      </c>
      <c r="O595" s="53">
        <v>0.9</v>
      </c>
      <c r="P595" s="53">
        <v>0.9</v>
      </c>
      <c r="Q595" s="53">
        <v>0.9</v>
      </c>
      <c r="R595" s="53">
        <v>0.9</v>
      </c>
      <c r="S595" s="53">
        <v>0.9</v>
      </c>
      <c r="T595" s="53">
        <v>0.9</v>
      </c>
      <c r="U595" s="53">
        <v>0.9</v>
      </c>
      <c r="V595" s="53">
        <v>0.9</v>
      </c>
      <c r="W595" s="53">
        <v>0.9</v>
      </c>
      <c r="X595" s="53">
        <v>0.9</v>
      </c>
      <c r="Y595" s="53">
        <v>0.9</v>
      </c>
      <c r="Z595" s="53">
        <v>0.9</v>
      </c>
      <c r="AA595" s="53">
        <v>0.9</v>
      </c>
      <c r="AB595" s="53">
        <v>0.9</v>
      </c>
      <c r="AC595" s="5">
        <f t="shared" si="133"/>
        <v>0.8999999999999998</v>
      </c>
      <c r="AD595" s="98"/>
    </row>
    <row r="596" spans="1:30">
      <c r="A596" s="5" t="s">
        <v>66</v>
      </c>
      <c r="B596" s="5" t="s">
        <v>16</v>
      </c>
      <c r="C596" s="5" t="str">
        <f t="shared" si="130"/>
        <v>g12</v>
      </c>
      <c r="D596" s="69">
        <f>VLOOKUP(C596,days!A$2:F$13,5,0)</f>
        <v>6</v>
      </c>
      <c r="E596" s="43">
        <f>VLOOKUP($A596,hydro_!$A$2:$B$16,2,0)*VLOOKUP($D596,hydro_!F$2:H$13,2,0)</f>
        <v>0.45</v>
      </c>
      <c r="F596" s="43">
        <f t="shared" ref="F596:AB596" si="136">E596</f>
        <v>0.45</v>
      </c>
      <c r="G596" s="43">
        <f t="shared" si="136"/>
        <v>0.45</v>
      </c>
      <c r="H596" s="43">
        <f t="shared" si="136"/>
        <v>0.45</v>
      </c>
      <c r="I596" s="43">
        <f t="shared" si="136"/>
        <v>0.45</v>
      </c>
      <c r="J596" s="43">
        <f t="shared" si="136"/>
        <v>0.45</v>
      </c>
      <c r="K596" s="43">
        <f t="shared" si="136"/>
        <v>0.45</v>
      </c>
      <c r="L596" s="43">
        <f t="shared" si="136"/>
        <v>0.45</v>
      </c>
      <c r="M596" s="43">
        <f t="shared" si="136"/>
        <v>0.45</v>
      </c>
      <c r="N596" s="43">
        <f t="shared" si="136"/>
        <v>0.45</v>
      </c>
      <c r="O596" s="43">
        <f t="shared" si="136"/>
        <v>0.45</v>
      </c>
      <c r="P596" s="43">
        <f t="shared" si="136"/>
        <v>0.45</v>
      </c>
      <c r="Q596" s="43">
        <f t="shared" si="136"/>
        <v>0.45</v>
      </c>
      <c r="R596" s="43">
        <f t="shared" si="136"/>
        <v>0.45</v>
      </c>
      <c r="S596" s="43">
        <f t="shared" si="136"/>
        <v>0.45</v>
      </c>
      <c r="T596" s="43">
        <f t="shared" si="136"/>
        <v>0.45</v>
      </c>
      <c r="U596" s="43">
        <f t="shared" si="136"/>
        <v>0.45</v>
      </c>
      <c r="V596" s="43">
        <f t="shared" si="136"/>
        <v>0.45</v>
      </c>
      <c r="W596" s="43">
        <f t="shared" si="136"/>
        <v>0.45</v>
      </c>
      <c r="X596" s="43">
        <f t="shared" si="136"/>
        <v>0.45</v>
      </c>
      <c r="Y596" s="43">
        <f t="shared" si="136"/>
        <v>0.45</v>
      </c>
      <c r="Z596" s="43">
        <f t="shared" si="136"/>
        <v>0.45</v>
      </c>
      <c r="AA596" s="43">
        <f t="shared" si="136"/>
        <v>0.45</v>
      </c>
      <c r="AB596" s="43">
        <f t="shared" si="136"/>
        <v>0.45</v>
      </c>
      <c r="AC596" s="5">
        <f t="shared" si="133"/>
        <v>0.4499999999999999</v>
      </c>
      <c r="AD596" s="98"/>
    </row>
    <row r="597" spans="1:30">
      <c r="A597" s="5" t="s">
        <v>66</v>
      </c>
      <c r="B597" s="5" t="s">
        <v>17</v>
      </c>
      <c r="C597" s="5" t="str">
        <f t="shared" si="130"/>
        <v>g12</v>
      </c>
      <c r="D597" s="69">
        <f>VLOOKUP(C597,days!A$2:F$13,5,0)</f>
        <v>6</v>
      </c>
      <c r="E597" s="43">
        <f>VLOOKUP($A596,hydro_!$A$2:$C$16,3,0)*VLOOKUP($D596,hydro_!F$2:H$13,3,0)</f>
        <v>0.35</v>
      </c>
      <c r="F597" s="43">
        <f t="shared" ref="F597:AB597" si="137">E597</f>
        <v>0.35</v>
      </c>
      <c r="G597" s="43">
        <f t="shared" si="137"/>
        <v>0.35</v>
      </c>
      <c r="H597" s="43">
        <f t="shared" si="137"/>
        <v>0.35</v>
      </c>
      <c r="I597" s="43">
        <f t="shared" si="137"/>
        <v>0.35</v>
      </c>
      <c r="J597" s="43">
        <f t="shared" si="137"/>
        <v>0.35</v>
      </c>
      <c r="K597" s="43">
        <f t="shared" si="137"/>
        <v>0.35</v>
      </c>
      <c r="L597" s="43">
        <f t="shared" si="137"/>
        <v>0.35</v>
      </c>
      <c r="M597" s="43">
        <f t="shared" si="137"/>
        <v>0.35</v>
      </c>
      <c r="N597" s="43">
        <f t="shared" si="137"/>
        <v>0.35</v>
      </c>
      <c r="O597" s="43">
        <f t="shared" si="137"/>
        <v>0.35</v>
      </c>
      <c r="P597" s="43">
        <f t="shared" si="137"/>
        <v>0.35</v>
      </c>
      <c r="Q597" s="43">
        <f t="shared" si="137"/>
        <v>0.35</v>
      </c>
      <c r="R597" s="43">
        <f t="shared" si="137"/>
        <v>0.35</v>
      </c>
      <c r="S597" s="43">
        <f t="shared" si="137"/>
        <v>0.35</v>
      </c>
      <c r="T597" s="43">
        <f t="shared" si="137"/>
        <v>0.35</v>
      </c>
      <c r="U597" s="43">
        <f t="shared" si="137"/>
        <v>0.35</v>
      </c>
      <c r="V597" s="43">
        <f t="shared" si="137"/>
        <v>0.35</v>
      </c>
      <c r="W597" s="43">
        <f t="shared" si="137"/>
        <v>0.35</v>
      </c>
      <c r="X597" s="43">
        <f t="shared" si="137"/>
        <v>0.35</v>
      </c>
      <c r="Y597" s="43">
        <f t="shared" si="137"/>
        <v>0.35</v>
      </c>
      <c r="Z597" s="43">
        <f t="shared" si="137"/>
        <v>0.35</v>
      </c>
      <c r="AA597" s="43">
        <f t="shared" si="137"/>
        <v>0.35</v>
      </c>
      <c r="AB597" s="43">
        <f t="shared" si="137"/>
        <v>0.35</v>
      </c>
      <c r="AC597" s="5">
        <f t="shared" si="133"/>
        <v>0.34999999999999987</v>
      </c>
      <c r="AD597" s="98"/>
    </row>
    <row r="598" spans="1:30">
      <c r="A598" s="5" t="s">
        <v>66</v>
      </c>
      <c r="B598" s="5" t="s">
        <v>18</v>
      </c>
      <c r="C598" s="5" t="str">
        <f t="shared" si="130"/>
        <v>g12</v>
      </c>
      <c r="D598" s="69">
        <f>VLOOKUP(C598,days!A$2:F$13,5,0)</f>
        <v>6</v>
      </c>
      <c r="E598" s="67">
        <f>VLOOKUP($A598,wind_!$A$2:$B$16,2,0)*VLOOKUP($D598,wind_!$E$2:$AC$13,MID(E$1,2,LEN(E$1)-1)+2,0)</f>
        <v>0.28764648491106032</v>
      </c>
      <c r="F598" s="67">
        <f>VLOOKUP($A598,wind_!$A$2:$B$16,2,0)*VLOOKUP($D598,wind_!$E$2:$AC$13,MID(F$1,2,LEN(F$1)-1)+2,0)</f>
        <v>0.27346068099521759</v>
      </c>
      <c r="G598" s="67">
        <f>VLOOKUP($A598,wind_!$A$2:$B$16,2,0)*VLOOKUP($D598,wind_!$E$2:$AC$13,MID(G$1,2,LEN(G$1)-1)+2,0)</f>
        <v>0.26441187970109437</v>
      </c>
      <c r="H598" s="67">
        <f>VLOOKUP($A598,wind_!$A$2:$B$16,2,0)*VLOOKUP($D598,wind_!$E$2:$AC$13,MID(H$1,2,LEN(H$1)-1)+2,0)</f>
        <v>0.26183656764761393</v>
      </c>
      <c r="I598" s="67">
        <f>VLOOKUP($A598,wind_!$A$2:$B$16,2,0)*VLOOKUP($D598,wind_!$E$2:$AC$13,MID(I$1,2,LEN(I$1)-1)+2,0)</f>
        <v>0.26137276823717953</v>
      </c>
      <c r="J598" s="67">
        <f>VLOOKUP($A598,wind_!$A$2:$B$16,2,0)*VLOOKUP($D598,wind_!$E$2:$AC$13,MID(J$1,2,LEN(J$1)-1)+2,0)</f>
        <v>0.26244032173788495</v>
      </c>
      <c r="K598" s="67">
        <f>VLOOKUP($A598,wind_!$A$2:$B$16,2,0)*VLOOKUP($D598,wind_!$E$2:$AC$13,MID(K$1,2,LEN(K$1)-1)+2,0)</f>
        <v>0.26017401672572121</v>
      </c>
      <c r="L598" s="67">
        <f>VLOOKUP($A598,wind_!$A$2:$B$16,2,0)*VLOOKUP($D598,wind_!$E$2:$AC$13,MID(L$1,2,LEN(L$1)-1)+2,0)</f>
        <v>0.24121604099488525</v>
      </c>
      <c r="M598" s="67">
        <f>VLOOKUP($A598,wind_!$A$2:$B$16,2,0)*VLOOKUP($D598,wind_!$E$2:$AC$13,MID(M$1,2,LEN(M$1)-1)+2,0)</f>
        <v>0.22912797621134229</v>
      </c>
      <c r="N598" s="67">
        <f>VLOOKUP($A598,wind_!$A$2:$B$16,2,0)*VLOOKUP($D598,wind_!$E$2:$AC$13,MID(N$1,2,LEN(N$1)-1)+2,0)</f>
        <v>0.22358655534141325</v>
      </c>
      <c r="O598" s="67">
        <f>VLOOKUP($A598,wind_!$A$2:$B$16,2,0)*VLOOKUP($D598,wind_!$E$2:$AC$13,MID(O$1,2,LEN(O$1)-1)+2,0)</f>
        <v>0.23008628418420643</v>
      </c>
      <c r="P598" s="67">
        <f>VLOOKUP($A598,wind_!$A$2:$B$16,2,0)*VLOOKUP($D598,wind_!$E$2:$AC$13,MID(P$1,2,LEN(P$1)-1)+2,0)</f>
        <v>0.24016885891184003</v>
      </c>
      <c r="Q598" s="67">
        <f>VLOOKUP($A598,wind_!$A$2:$B$16,2,0)*VLOOKUP($D598,wind_!$E$2:$AC$13,MID(Q$1,2,LEN(Q$1)-1)+2,0)</f>
        <v>0.25363178155175015</v>
      </c>
      <c r="R598" s="67">
        <f>VLOOKUP($A598,wind_!$A$2:$B$16,2,0)*VLOOKUP($D598,wind_!$E$2:$AC$13,MID(R$1,2,LEN(R$1)-1)+2,0)</f>
        <v>0.27069372559022481</v>
      </c>
      <c r="S598" s="67">
        <f>VLOOKUP($A598,wind_!$A$2:$B$16,2,0)*VLOOKUP($D598,wind_!$E$2:$AC$13,MID(S$1,2,LEN(S$1)-1)+2,0)</f>
        <v>0.29504200883909132</v>
      </c>
      <c r="T598" s="67">
        <f>VLOOKUP($A598,wind_!$A$2:$B$16,2,0)*VLOOKUP($D598,wind_!$E$2:$AC$13,MID(T$1,2,LEN(T$1)-1)+2,0)</f>
        <v>0.31932799203603834</v>
      </c>
      <c r="U598" s="67">
        <f>VLOOKUP($A598,wind_!$A$2:$B$16,2,0)*VLOOKUP($D598,wind_!$E$2:$AC$13,MID(U$1,2,LEN(U$1)-1)+2,0)</f>
        <v>0.33874341251120255</v>
      </c>
      <c r="V598" s="67">
        <f>VLOOKUP($A598,wind_!$A$2:$B$16,2,0)*VLOOKUP($D598,wind_!$E$2:$AC$13,MID(V$1,2,LEN(V$1)-1)+2,0)</f>
        <v>0.3521693625483141</v>
      </c>
      <c r="W598" s="67">
        <f>VLOOKUP($A598,wind_!$A$2:$B$16,2,0)*VLOOKUP($D598,wind_!$E$2:$AC$13,MID(W$1,2,LEN(W$1)-1)+2,0)</f>
        <v>0.35459468623863266</v>
      </c>
      <c r="X598" s="67">
        <f>VLOOKUP($A598,wind_!$A$2:$B$16,2,0)*VLOOKUP($D598,wind_!$E$2:$AC$13,MID(X$1,2,LEN(X$1)-1)+2,0)</f>
        <v>0.34388458063175714</v>
      </c>
      <c r="Y598" s="67">
        <f>VLOOKUP($A598,wind_!$A$2:$B$16,2,0)*VLOOKUP($D598,wind_!$E$2:$AC$13,MID(Y$1,2,LEN(Y$1)-1)+2,0)</f>
        <v>0.3441706622269306</v>
      </c>
      <c r="Z598" s="67">
        <f>VLOOKUP($A598,wind_!$A$2:$B$16,2,0)*VLOOKUP($D598,wind_!$E$2:$AC$13,MID(Z$1,2,LEN(Z$1)-1)+2,0)</f>
        <v>0.33829654874201714</v>
      </c>
      <c r="AA598" s="67">
        <f>VLOOKUP($A598,wind_!$A$2:$B$16,2,0)*VLOOKUP($D598,wind_!$E$2:$AC$13,MID(AA$1,2,LEN(AA$1)-1)+2,0)</f>
        <v>0.32140982930052248</v>
      </c>
      <c r="AB598" s="67">
        <f>VLOOKUP($A598,wind_!$A$2:$B$16,2,0)*VLOOKUP($D598,wind_!$E$2:$AC$13,MID(AB$1,2,LEN(AB$1)-1)+2,0)</f>
        <v>0.30054694358783757</v>
      </c>
      <c r="AC598" s="5">
        <f t="shared" si="133"/>
        <v>0.28616833205849068</v>
      </c>
      <c r="AD598" s="98"/>
    </row>
    <row r="599" spans="1:30">
      <c r="A599" s="5" t="s">
        <v>66</v>
      </c>
      <c r="B599" s="5" t="s">
        <v>19</v>
      </c>
      <c r="C599" s="5" t="str">
        <f t="shared" si="130"/>
        <v>g12</v>
      </c>
      <c r="D599" s="69">
        <f>VLOOKUP(C599,days!A$2:F$13,5,0)</f>
        <v>6</v>
      </c>
      <c r="E599" s="68">
        <f>VLOOKUP($A599,solar_!$A$2:$B$16,2,0)*VLOOKUP($D599,solar_!$E$2:$AC$13,MID(E$1,2,LEN(E$1)-1)+2,0)</f>
        <v>0</v>
      </c>
      <c r="F599" s="68">
        <f>VLOOKUP($A599,solar_!$A$2:$B$16,2,0)*VLOOKUP($D599,solar_!$E$2:$AC$13,MID(F$1,2,LEN(F$1)-1)+2,0)</f>
        <v>0</v>
      </c>
      <c r="G599" s="68">
        <f>VLOOKUP($A599,solar_!$A$2:$B$16,2,0)*VLOOKUP($D599,solar_!$E$2:$AC$13,MID(G$1,2,LEN(G$1)-1)+2,0)</f>
        <v>0</v>
      </c>
      <c r="H599" s="68">
        <f>VLOOKUP($A599,solar_!$A$2:$B$16,2,0)*VLOOKUP($D599,solar_!$E$2:$AC$13,MID(H$1,2,LEN(H$1)-1)+2,0)</f>
        <v>0</v>
      </c>
      <c r="I599" s="68">
        <f>VLOOKUP($A599,solar_!$A$2:$B$16,2,0)*VLOOKUP($D599,solar_!$E$2:$AC$13,MID(I$1,2,LEN(I$1)-1)+2,0)</f>
        <v>0</v>
      </c>
      <c r="J599" s="68">
        <f>VLOOKUP($A599,solar_!$A$2:$B$16,2,0)*VLOOKUP($D599,solar_!$E$2:$AC$13,MID(J$1,2,LEN(J$1)-1)+2,0)</f>
        <v>1.389811421505613E-2</v>
      </c>
      <c r="K599" s="68">
        <f>VLOOKUP($A599,solar_!$A$2:$B$16,2,0)*VLOOKUP($D599,solar_!$E$2:$AC$13,MID(K$1,2,LEN(K$1)-1)+2,0)</f>
        <v>0.14532836057443696</v>
      </c>
      <c r="L599" s="68">
        <f>VLOOKUP($A599,solar_!$A$2:$B$16,2,0)*VLOOKUP($D599,solar_!$E$2:$AC$13,MID(L$1,2,LEN(L$1)-1)+2,0)</f>
        <v>0.40851506401242615</v>
      </c>
      <c r="M599" s="68">
        <f>VLOOKUP($A599,solar_!$A$2:$B$16,2,0)*VLOOKUP($D599,solar_!$E$2:$AC$13,MID(M$1,2,LEN(M$1)-1)+2,0)</f>
        <v>0.56172979149797742</v>
      </c>
      <c r="N599" s="68">
        <f>VLOOKUP($A599,solar_!$A$2:$B$16,2,0)*VLOOKUP($D599,solar_!$E$2:$AC$13,MID(N$1,2,LEN(N$1)-1)+2,0)</f>
        <v>0.64214518926335773</v>
      </c>
      <c r="O599" s="68">
        <f>VLOOKUP($A599,solar_!$A$2:$B$16,2,0)*VLOOKUP($D599,solar_!$E$2:$AC$13,MID(O$1,2,LEN(O$1)-1)+2,0)</f>
        <v>0.69175333057267696</v>
      </c>
      <c r="P599" s="68">
        <f>VLOOKUP($A599,solar_!$A$2:$B$16,2,0)*VLOOKUP($D599,solar_!$E$2:$AC$13,MID(P$1,2,LEN(P$1)-1)+2,0)</f>
        <v>0.69436843278728677</v>
      </c>
      <c r="Q599" s="68">
        <f>VLOOKUP($A599,solar_!$A$2:$B$16,2,0)*VLOOKUP($D599,solar_!$E$2:$AC$13,MID(Q$1,2,LEN(Q$1)-1)+2,0)</f>
        <v>0.69729943697316832</v>
      </c>
      <c r="R599" s="68">
        <f>VLOOKUP($A599,solar_!$A$2:$B$16,2,0)*VLOOKUP($D599,solar_!$E$2:$AC$13,MID(R$1,2,LEN(R$1)-1)+2,0)</f>
        <v>0.68117463319955063</v>
      </c>
      <c r="S599" s="68">
        <f>VLOOKUP($A599,solar_!$A$2:$B$16,2,0)*VLOOKUP($D599,solar_!$E$2:$AC$13,MID(S$1,2,LEN(S$1)-1)+2,0)</f>
        <v>0.64561801425284082</v>
      </c>
      <c r="T599" s="68">
        <f>VLOOKUP($A599,solar_!$A$2:$B$16,2,0)*VLOOKUP($D599,solar_!$E$2:$AC$13,MID(T$1,2,LEN(T$1)-1)+2,0)</f>
        <v>0.61832883644254544</v>
      </c>
      <c r="U599" s="68">
        <f>VLOOKUP($A599,solar_!$A$2:$B$16,2,0)*VLOOKUP($D599,solar_!$E$2:$AC$13,MID(U$1,2,LEN(U$1)-1)+2,0)</f>
        <v>0.55719953358253571</v>
      </c>
      <c r="V599" s="68">
        <f>VLOOKUP($A599,solar_!$A$2:$B$16,2,0)*VLOOKUP($D599,solar_!$E$2:$AC$13,MID(V$1,2,LEN(V$1)-1)+2,0)</f>
        <v>0.45562202350827907</v>
      </c>
      <c r="W599" s="68">
        <f>VLOOKUP($A599,solar_!$A$2:$B$16,2,0)*VLOOKUP($D599,solar_!$E$2:$AC$13,MID(W$1,2,LEN(W$1)-1)+2,0)</f>
        <v>0.23222097182266735</v>
      </c>
      <c r="X599" s="68">
        <f>VLOOKUP($A599,solar_!$A$2:$B$16,2,0)*VLOOKUP($D599,solar_!$E$2:$AC$13,MID(X$1,2,LEN(X$1)-1)+2,0)</f>
        <v>4.1925852662831144E-2</v>
      </c>
      <c r="Y599" s="68">
        <f>VLOOKUP($A599,solar_!$A$2:$B$16,2,0)*VLOOKUP($D599,solar_!$E$2:$AC$13,MID(Y$1,2,LEN(Y$1)-1)+2,0)</f>
        <v>2.3408355485030535E-2</v>
      </c>
      <c r="Z599" s="68">
        <f>VLOOKUP($A599,solar_!$A$2:$B$16,2,0)*VLOOKUP($D599,solar_!$E$2:$AC$13,MID(Z$1,2,LEN(Z$1)-1)+2,0)</f>
        <v>0</v>
      </c>
      <c r="AA599" s="68">
        <f>VLOOKUP($A599,solar_!$A$2:$B$16,2,0)*VLOOKUP($D599,solar_!$E$2:$AC$13,MID(AA$1,2,LEN(AA$1)-1)+2,0)</f>
        <v>0</v>
      </c>
      <c r="AB599" s="68">
        <f>VLOOKUP($A599,solar_!$A$2:$B$16,2,0)*VLOOKUP($D599,solar_!$E$2:$AC$13,MID(AB$1,2,LEN(AB$1)-1)+2,0)</f>
        <v>0</v>
      </c>
      <c r="AC599" s="5">
        <f t="shared" si="133"/>
        <v>0.29627233086886112</v>
      </c>
      <c r="AD599" s="98"/>
    </row>
    <row r="600" spans="1:30">
      <c r="A600" s="5" t="s">
        <v>66</v>
      </c>
      <c r="B600" s="5" t="s">
        <v>20</v>
      </c>
      <c r="C600" s="5" t="str">
        <f t="shared" si="130"/>
        <v>g12</v>
      </c>
      <c r="D600" s="69">
        <f>VLOOKUP(C600,days!A$2:F$13,5,0)</f>
        <v>6</v>
      </c>
      <c r="E600" s="9">
        <v>0</v>
      </c>
      <c r="F600" s="9">
        <v>0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  <c r="V600" s="9">
        <v>0</v>
      </c>
      <c r="W600" s="9">
        <v>0</v>
      </c>
      <c r="X600" s="9">
        <v>0</v>
      </c>
      <c r="Y600" s="9">
        <v>0</v>
      </c>
      <c r="Z600" s="9">
        <v>0</v>
      </c>
      <c r="AA600" s="9">
        <v>0</v>
      </c>
      <c r="AB600" s="9">
        <v>0</v>
      </c>
      <c r="AC600" s="5">
        <f t="shared" si="133"/>
        <v>0</v>
      </c>
      <c r="AD600" s="98"/>
    </row>
    <row r="601" spans="1:30">
      <c r="A601" s="5" t="s">
        <v>66</v>
      </c>
      <c r="B601" s="5" t="s">
        <v>21</v>
      </c>
      <c r="C601" s="5" t="str">
        <f t="shared" si="130"/>
        <v>g12</v>
      </c>
      <c r="D601" s="69">
        <f>VLOOKUP(C601,days!A$2:F$13,5,0)</f>
        <v>6</v>
      </c>
      <c r="E601" s="9">
        <v>0</v>
      </c>
      <c r="F601" s="9">
        <v>0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5">
        <f t="shared" si="133"/>
        <v>0</v>
      </c>
      <c r="AD601" s="98"/>
    </row>
    <row r="602" spans="1:30">
      <c r="A602" s="5" t="s">
        <v>68</v>
      </c>
      <c r="B602" s="5" t="s">
        <v>12</v>
      </c>
      <c r="C602" s="5" t="str">
        <f t="shared" si="130"/>
        <v>g1</v>
      </c>
      <c r="D602" s="69">
        <f>VLOOKUP(C602,days!A$2:F$13,5,0)</f>
        <v>1</v>
      </c>
      <c r="E602" s="53">
        <v>0.8</v>
      </c>
      <c r="F602" s="53">
        <v>0.8</v>
      </c>
      <c r="G602" s="53">
        <v>0.8</v>
      </c>
      <c r="H602" s="53">
        <v>0.8</v>
      </c>
      <c r="I602" s="53">
        <v>0.8</v>
      </c>
      <c r="J602" s="53">
        <v>0.8</v>
      </c>
      <c r="K602" s="53">
        <v>0.8</v>
      </c>
      <c r="L602" s="53">
        <v>0.8</v>
      </c>
      <c r="M602" s="53">
        <v>0.8</v>
      </c>
      <c r="N602" s="53">
        <v>0.8</v>
      </c>
      <c r="O602" s="53">
        <v>0.8</v>
      </c>
      <c r="P602" s="53">
        <v>0.8</v>
      </c>
      <c r="Q602" s="53">
        <v>0.8</v>
      </c>
      <c r="R602" s="53">
        <v>0.8</v>
      </c>
      <c r="S602" s="53">
        <v>0.8</v>
      </c>
      <c r="T602" s="53">
        <v>0.8</v>
      </c>
      <c r="U602" s="53">
        <v>0.8</v>
      </c>
      <c r="V602" s="53">
        <v>0.8</v>
      </c>
      <c r="W602" s="53">
        <v>0.8</v>
      </c>
      <c r="X602" s="53">
        <v>0.8</v>
      </c>
      <c r="Y602" s="53">
        <v>0.8</v>
      </c>
      <c r="Z602" s="53">
        <v>0.8</v>
      </c>
      <c r="AA602" s="53">
        <v>0.8</v>
      </c>
      <c r="AB602" s="53">
        <v>0.8</v>
      </c>
      <c r="AC602" s="5">
        <f t="shared" si="133"/>
        <v>0.80000000000000027</v>
      </c>
      <c r="AD602" s="98"/>
    </row>
    <row r="603" spans="1:30">
      <c r="A603" s="5" t="s">
        <v>68</v>
      </c>
      <c r="B603" s="5" t="s">
        <v>13</v>
      </c>
      <c r="C603" s="5" t="str">
        <f t="shared" si="130"/>
        <v>g1</v>
      </c>
      <c r="D603" s="69">
        <f>VLOOKUP(C603,days!A$2:F$13,5,0)</f>
        <v>1</v>
      </c>
      <c r="E603" s="53">
        <v>0.85</v>
      </c>
      <c r="F603" s="53">
        <v>0.85</v>
      </c>
      <c r="G603" s="53">
        <v>0.85</v>
      </c>
      <c r="H603" s="53">
        <v>0.85</v>
      </c>
      <c r="I603" s="53">
        <v>0.85</v>
      </c>
      <c r="J603" s="53">
        <v>0.85</v>
      </c>
      <c r="K603" s="53">
        <v>0.85</v>
      </c>
      <c r="L603" s="53">
        <v>0.85</v>
      </c>
      <c r="M603" s="53">
        <v>0.85</v>
      </c>
      <c r="N603" s="53">
        <v>0.85</v>
      </c>
      <c r="O603" s="53">
        <v>0.85</v>
      </c>
      <c r="P603" s="53">
        <v>0.85</v>
      </c>
      <c r="Q603" s="53">
        <v>0.85</v>
      </c>
      <c r="R603" s="53">
        <v>0.85</v>
      </c>
      <c r="S603" s="53">
        <v>0.85</v>
      </c>
      <c r="T603" s="53">
        <v>0.85</v>
      </c>
      <c r="U603" s="53">
        <v>0.85</v>
      </c>
      <c r="V603" s="53">
        <v>0.85</v>
      </c>
      <c r="W603" s="53">
        <v>0.85</v>
      </c>
      <c r="X603" s="53">
        <v>0.85</v>
      </c>
      <c r="Y603" s="53">
        <v>0.85</v>
      </c>
      <c r="Z603" s="53">
        <v>0.85</v>
      </c>
      <c r="AA603" s="53">
        <v>0.85</v>
      </c>
      <c r="AB603" s="53">
        <v>0.85</v>
      </c>
      <c r="AC603" s="5">
        <f t="shared" si="133"/>
        <v>0.85000000000000009</v>
      </c>
      <c r="AD603" s="98"/>
    </row>
    <row r="604" spans="1:30">
      <c r="A604" s="5" t="s">
        <v>68</v>
      </c>
      <c r="B604" s="5" t="s">
        <v>14</v>
      </c>
      <c r="C604" s="5" t="str">
        <f t="shared" si="130"/>
        <v>g1</v>
      </c>
      <c r="D604" s="69">
        <f>VLOOKUP(C604,days!A$2:F$13,5,0)</f>
        <v>1</v>
      </c>
      <c r="E604" s="53">
        <v>0.83</v>
      </c>
      <c r="F604" s="53">
        <v>0.83</v>
      </c>
      <c r="G604" s="53">
        <v>0.83</v>
      </c>
      <c r="H604" s="53">
        <v>0.83</v>
      </c>
      <c r="I604" s="53">
        <v>0.83</v>
      </c>
      <c r="J604" s="53">
        <v>0.83</v>
      </c>
      <c r="K604" s="53">
        <v>0.83</v>
      </c>
      <c r="L604" s="53">
        <v>0.83</v>
      </c>
      <c r="M604" s="53">
        <v>0.83</v>
      </c>
      <c r="N604" s="53">
        <v>0.83</v>
      </c>
      <c r="O604" s="53">
        <v>0.83</v>
      </c>
      <c r="P604" s="53">
        <v>0.83</v>
      </c>
      <c r="Q604" s="53">
        <v>0.83</v>
      </c>
      <c r="R604" s="53">
        <v>0.83</v>
      </c>
      <c r="S604" s="53">
        <v>0.83</v>
      </c>
      <c r="T604" s="53">
        <v>0.83</v>
      </c>
      <c r="U604" s="53">
        <v>0.83</v>
      </c>
      <c r="V604" s="53">
        <v>0.83</v>
      </c>
      <c r="W604" s="53">
        <v>0.83</v>
      </c>
      <c r="X604" s="53">
        <v>0.83</v>
      </c>
      <c r="Y604" s="53">
        <v>0.83</v>
      </c>
      <c r="Z604" s="53">
        <v>0.83</v>
      </c>
      <c r="AA604" s="53">
        <v>0.83</v>
      </c>
      <c r="AB604" s="53">
        <v>0.83</v>
      </c>
      <c r="AC604" s="5">
        <f t="shared" si="133"/>
        <v>0.82999999999999963</v>
      </c>
      <c r="AD604" s="98"/>
    </row>
    <row r="605" spans="1:30">
      <c r="A605" s="5" t="s">
        <v>68</v>
      </c>
      <c r="B605" s="5" t="s">
        <v>15</v>
      </c>
      <c r="C605" s="5" t="str">
        <f t="shared" si="130"/>
        <v>g1</v>
      </c>
      <c r="D605" s="69">
        <f>VLOOKUP(C605,days!A$2:F$13,5,0)</f>
        <v>1</v>
      </c>
      <c r="E605" s="53">
        <v>0.9</v>
      </c>
      <c r="F605" s="53">
        <v>0.9</v>
      </c>
      <c r="G605" s="53">
        <v>0.9</v>
      </c>
      <c r="H605" s="53">
        <v>0.9</v>
      </c>
      <c r="I605" s="53">
        <v>0.9</v>
      </c>
      <c r="J605" s="53">
        <v>0.9</v>
      </c>
      <c r="K605" s="53">
        <v>0.9</v>
      </c>
      <c r="L605" s="53">
        <v>0.9</v>
      </c>
      <c r="M605" s="53">
        <v>0.9</v>
      </c>
      <c r="N605" s="53">
        <v>0.9</v>
      </c>
      <c r="O605" s="53">
        <v>0.9</v>
      </c>
      <c r="P605" s="53">
        <v>0.9</v>
      </c>
      <c r="Q605" s="53">
        <v>0.9</v>
      </c>
      <c r="R605" s="53">
        <v>0.9</v>
      </c>
      <c r="S605" s="53">
        <v>0.9</v>
      </c>
      <c r="T605" s="53">
        <v>0.9</v>
      </c>
      <c r="U605" s="53">
        <v>0.9</v>
      </c>
      <c r="V605" s="53">
        <v>0.9</v>
      </c>
      <c r="W605" s="53">
        <v>0.9</v>
      </c>
      <c r="X605" s="53">
        <v>0.9</v>
      </c>
      <c r="Y605" s="53">
        <v>0.9</v>
      </c>
      <c r="Z605" s="53">
        <v>0.9</v>
      </c>
      <c r="AA605" s="53">
        <v>0.9</v>
      </c>
      <c r="AB605" s="53">
        <v>0.9</v>
      </c>
      <c r="AC605" s="5">
        <f t="shared" si="133"/>
        <v>0.8999999999999998</v>
      </c>
      <c r="AD605" s="98"/>
    </row>
    <row r="606" spans="1:30">
      <c r="A606" s="5" t="s">
        <v>68</v>
      </c>
      <c r="B606" s="5" t="s">
        <v>16</v>
      </c>
      <c r="C606" s="5" t="str">
        <f t="shared" si="130"/>
        <v>g1</v>
      </c>
      <c r="D606" s="69">
        <f>VLOOKUP(C606,days!A$2:F$13,5,0)</f>
        <v>1</v>
      </c>
      <c r="E606" s="43">
        <f>VLOOKUP($A606,hydro_!$A$2:$B$16,2,0)*VLOOKUP($D606,hydro_!F$2:H$13,2,0)</f>
        <v>0.3</v>
      </c>
      <c r="F606" s="43">
        <f t="shared" ref="F606:AB606" si="138">E606</f>
        <v>0.3</v>
      </c>
      <c r="G606" s="43">
        <f t="shared" si="138"/>
        <v>0.3</v>
      </c>
      <c r="H606" s="43">
        <f t="shared" si="138"/>
        <v>0.3</v>
      </c>
      <c r="I606" s="43">
        <f t="shared" si="138"/>
        <v>0.3</v>
      </c>
      <c r="J606" s="43">
        <f t="shared" si="138"/>
        <v>0.3</v>
      </c>
      <c r="K606" s="43">
        <f t="shared" si="138"/>
        <v>0.3</v>
      </c>
      <c r="L606" s="43">
        <f t="shared" si="138"/>
        <v>0.3</v>
      </c>
      <c r="M606" s="43">
        <f t="shared" si="138"/>
        <v>0.3</v>
      </c>
      <c r="N606" s="43">
        <f t="shared" si="138"/>
        <v>0.3</v>
      </c>
      <c r="O606" s="43">
        <f t="shared" si="138"/>
        <v>0.3</v>
      </c>
      <c r="P606" s="43">
        <f t="shared" si="138"/>
        <v>0.3</v>
      </c>
      <c r="Q606" s="43">
        <f t="shared" si="138"/>
        <v>0.3</v>
      </c>
      <c r="R606" s="43">
        <f t="shared" si="138"/>
        <v>0.3</v>
      </c>
      <c r="S606" s="43">
        <f t="shared" si="138"/>
        <v>0.3</v>
      </c>
      <c r="T606" s="43">
        <f t="shared" si="138"/>
        <v>0.3</v>
      </c>
      <c r="U606" s="43">
        <f t="shared" si="138"/>
        <v>0.3</v>
      </c>
      <c r="V606" s="43">
        <f t="shared" si="138"/>
        <v>0.3</v>
      </c>
      <c r="W606" s="43">
        <f t="shared" si="138"/>
        <v>0.3</v>
      </c>
      <c r="X606" s="43">
        <f t="shared" si="138"/>
        <v>0.3</v>
      </c>
      <c r="Y606" s="43">
        <f t="shared" si="138"/>
        <v>0.3</v>
      </c>
      <c r="Z606" s="43">
        <f t="shared" si="138"/>
        <v>0.3</v>
      </c>
      <c r="AA606" s="43">
        <f t="shared" si="138"/>
        <v>0.3</v>
      </c>
      <c r="AB606" s="43">
        <f t="shared" si="138"/>
        <v>0.3</v>
      </c>
      <c r="AC606" s="5">
        <f t="shared" si="133"/>
        <v>0.29999999999999988</v>
      </c>
      <c r="AD606" s="98"/>
    </row>
    <row r="607" spans="1:30">
      <c r="A607" s="5" t="s">
        <v>68</v>
      </c>
      <c r="B607" s="5" t="s">
        <v>17</v>
      </c>
      <c r="C607" s="5" t="str">
        <f t="shared" si="130"/>
        <v>g1</v>
      </c>
      <c r="D607" s="69">
        <f>VLOOKUP(C607,days!A$2:F$13,5,0)</f>
        <v>1</v>
      </c>
      <c r="E607" s="43">
        <f>VLOOKUP($A606,hydro_!$A$2:$C$16,3,0)*VLOOKUP($D606,hydro_!F$2:H$13,3,0)</f>
        <v>0.3</v>
      </c>
      <c r="F607" s="43">
        <f t="shared" ref="F607:AB607" si="139">E607</f>
        <v>0.3</v>
      </c>
      <c r="G607" s="43">
        <f t="shared" si="139"/>
        <v>0.3</v>
      </c>
      <c r="H607" s="43">
        <f t="shared" si="139"/>
        <v>0.3</v>
      </c>
      <c r="I607" s="43">
        <f t="shared" si="139"/>
        <v>0.3</v>
      </c>
      <c r="J607" s="43">
        <f t="shared" si="139"/>
        <v>0.3</v>
      </c>
      <c r="K607" s="43">
        <f t="shared" si="139"/>
        <v>0.3</v>
      </c>
      <c r="L607" s="43">
        <f t="shared" si="139"/>
        <v>0.3</v>
      </c>
      <c r="M607" s="43">
        <f t="shared" si="139"/>
        <v>0.3</v>
      </c>
      <c r="N607" s="43">
        <f t="shared" si="139"/>
        <v>0.3</v>
      </c>
      <c r="O607" s="43">
        <f t="shared" si="139"/>
        <v>0.3</v>
      </c>
      <c r="P607" s="43">
        <f t="shared" si="139"/>
        <v>0.3</v>
      </c>
      <c r="Q607" s="43">
        <f t="shared" si="139"/>
        <v>0.3</v>
      </c>
      <c r="R607" s="43">
        <f t="shared" si="139"/>
        <v>0.3</v>
      </c>
      <c r="S607" s="43">
        <f t="shared" si="139"/>
        <v>0.3</v>
      </c>
      <c r="T607" s="43">
        <f t="shared" si="139"/>
        <v>0.3</v>
      </c>
      <c r="U607" s="43">
        <f t="shared" si="139"/>
        <v>0.3</v>
      </c>
      <c r="V607" s="43">
        <f t="shared" si="139"/>
        <v>0.3</v>
      </c>
      <c r="W607" s="43">
        <f t="shared" si="139"/>
        <v>0.3</v>
      </c>
      <c r="X607" s="43">
        <f t="shared" si="139"/>
        <v>0.3</v>
      </c>
      <c r="Y607" s="43">
        <f t="shared" si="139"/>
        <v>0.3</v>
      </c>
      <c r="Z607" s="43">
        <f t="shared" si="139"/>
        <v>0.3</v>
      </c>
      <c r="AA607" s="43">
        <f t="shared" si="139"/>
        <v>0.3</v>
      </c>
      <c r="AB607" s="43">
        <f t="shared" si="139"/>
        <v>0.3</v>
      </c>
      <c r="AC607" s="5">
        <f t="shared" si="133"/>
        <v>0.29999999999999988</v>
      </c>
      <c r="AD607" s="98"/>
    </row>
    <row r="608" spans="1:30">
      <c r="A608" s="5" t="s">
        <v>68</v>
      </c>
      <c r="B608" s="5" t="s">
        <v>18</v>
      </c>
      <c r="C608" s="5" t="str">
        <f t="shared" si="130"/>
        <v>g1</v>
      </c>
      <c r="D608" s="69">
        <f>VLOOKUP(C608,days!A$2:F$13,5,0)</f>
        <v>1</v>
      </c>
      <c r="E608" s="67">
        <f>VLOOKUP($A608,wind_!$A$2:$B$16,2,0)*VLOOKUP($D608,wind_!$E$2:$AC$13,MID(E$1,2,LEN(E$1)-1)+2,0)</f>
        <v>0.29864660450617014</v>
      </c>
      <c r="F608" s="67">
        <f>VLOOKUP($A608,wind_!$A$2:$B$16,2,0)*VLOOKUP($D608,wind_!$E$2:$AC$13,MID(F$1,2,LEN(F$1)-1)+2,0)</f>
        <v>0.29362897737843696</v>
      </c>
      <c r="G608" s="67">
        <f>VLOOKUP($A608,wind_!$A$2:$B$16,2,0)*VLOOKUP($D608,wind_!$E$2:$AC$13,MID(G$1,2,LEN(G$1)-1)+2,0)</f>
        <v>0.28579041565642788</v>
      </c>
      <c r="H608" s="67">
        <f>VLOOKUP($A608,wind_!$A$2:$B$16,2,0)*VLOOKUP($D608,wind_!$E$2:$AC$13,MID(H$1,2,LEN(H$1)-1)+2,0)</f>
        <v>0.28073784800014534</v>
      </c>
      <c r="I608" s="67">
        <f>VLOOKUP($A608,wind_!$A$2:$B$16,2,0)*VLOOKUP($D608,wind_!$E$2:$AC$13,MID(I$1,2,LEN(I$1)-1)+2,0)</f>
        <v>0.27440938095617046</v>
      </c>
      <c r="J608" s="67">
        <f>VLOOKUP($A608,wind_!$A$2:$B$16,2,0)*VLOOKUP($D608,wind_!$E$2:$AC$13,MID(J$1,2,LEN(J$1)-1)+2,0)</f>
        <v>0.27283211634254234</v>
      </c>
      <c r="K608" s="67">
        <f>VLOOKUP($A608,wind_!$A$2:$B$16,2,0)*VLOOKUP($D608,wind_!$E$2:$AC$13,MID(K$1,2,LEN(K$1)-1)+2,0)</f>
        <v>0.27339053135972702</v>
      </c>
      <c r="L608" s="67">
        <f>VLOOKUP($A608,wind_!$A$2:$B$16,2,0)*VLOOKUP($D608,wind_!$E$2:$AC$13,MID(L$1,2,LEN(L$1)-1)+2,0)</f>
        <v>0.27551425165081894</v>
      </c>
      <c r="M608" s="67">
        <f>VLOOKUP($A608,wind_!$A$2:$B$16,2,0)*VLOOKUP($D608,wind_!$E$2:$AC$13,MID(M$1,2,LEN(M$1)-1)+2,0)</f>
        <v>0.27860031872568913</v>
      </c>
      <c r="N608" s="67">
        <f>VLOOKUP($A608,wind_!$A$2:$B$16,2,0)*VLOOKUP($D608,wind_!$E$2:$AC$13,MID(N$1,2,LEN(N$1)-1)+2,0)</f>
        <v>0.2788000295639963</v>
      </c>
      <c r="O608" s="67">
        <f>VLOOKUP($A608,wind_!$A$2:$B$16,2,0)*VLOOKUP($D608,wind_!$E$2:$AC$13,MID(O$1,2,LEN(O$1)-1)+2,0)</f>
        <v>0.2739366829861809</v>
      </c>
      <c r="P608" s="67">
        <f>VLOOKUP($A608,wind_!$A$2:$B$16,2,0)*VLOOKUP($D608,wind_!$E$2:$AC$13,MID(P$1,2,LEN(P$1)-1)+2,0)</f>
        <v>0.26800930989937444</v>
      </c>
      <c r="Q608" s="67">
        <f>VLOOKUP($A608,wind_!$A$2:$B$16,2,0)*VLOOKUP($D608,wind_!$E$2:$AC$13,MID(Q$1,2,LEN(Q$1)-1)+2,0)</f>
        <v>0.2638452806442278</v>
      </c>
      <c r="R608" s="67">
        <f>VLOOKUP($A608,wind_!$A$2:$B$16,2,0)*VLOOKUP($D608,wind_!$E$2:$AC$13,MID(R$1,2,LEN(R$1)-1)+2,0)</f>
        <v>0.26367339047332256</v>
      </c>
      <c r="S608" s="67">
        <f>VLOOKUP($A608,wind_!$A$2:$B$16,2,0)*VLOOKUP($D608,wind_!$E$2:$AC$13,MID(S$1,2,LEN(S$1)-1)+2,0)</f>
        <v>0.26318206937897926</v>
      </c>
      <c r="T608" s="67">
        <f>VLOOKUP($A608,wind_!$A$2:$B$16,2,0)*VLOOKUP($D608,wind_!$E$2:$AC$13,MID(T$1,2,LEN(T$1)-1)+2,0)</f>
        <v>0.26270605218546561</v>
      </c>
      <c r="U608" s="67">
        <f>VLOOKUP($A608,wind_!$A$2:$B$16,2,0)*VLOOKUP($D608,wind_!$E$2:$AC$13,MID(U$1,2,LEN(U$1)-1)+2,0)</f>
        <v>0.26660439153316623</v>
      </c>
      <c r="V608" s="67">
        <f>VLOOKUP($A608,wind_!$A$2:$B$16,2,0)*VLOOKUP($D608,wind_!$E$2:$AC$13,MID(V$1,2,LEN(V$1)-1)+2,0)</f>
        <v>0.27533263184759821</v>
      </c>
      <c r="W608" s="67">
        <f>VLOOKUP($A608,wind_!$A$2:$B$16,2,0)*VLOOKUP($D608,wind_!$E$2:$AC$13,MID(W$1,2,LEN(W$1)-1)+2,0)</f>
        <v>0.2893407686233484</v>
      </c>
      <c r="X608" s="67">
        <f>VLOOKUP($A608,wind_!$A$2:$B$16,2,0)*VLOOKUP($D608,wind_!$E$2:$AC$13,MID(X$1,2,LEN(X$1)-1)+2,0)</f>
        <v>0.29790233830921092</v>
      </c>
      <c r="Y608" s="67">
        <f>VLOOKUP($A608,wind_!$A$2:$B$16,2,0)*VLOOKUP($D608,wind_!$E$2:$AC$13,MID(Y$1,2,LEN(Y$1)-1)+2,0)</f>
        <v>0.30329658328781917</v>
      </c>
      <c r="Z608" s="67">
        <f>VLOOKUP($A608,wind_!$A$2:$B$16,2,0)*VLOOKUP($D608,wind_!$E$2:$AC$13,MID(Z$1,2,LEN(Z$1)-1)+2,0)</f>
        <v>0.30550330950460169</v>
      </c>
      <c r="AA608" s="67">
        <f>VLOOKUP($A608,wind_!$A$2:$B$16,2,0)*VLOOKUP($D608,wind_!$E$2:$AC$13,MID(AA$1,2,LEN(AA$1)-1)+2,0)</f>
        <v>0.30747406680015182</v>
      </c>
      <c r="AB608" s="67">
        <f>VLOOKUP($A608,wind_!$A$2:$B$16,2,0)*VLOOKUP($D608,wind_!$E$2:$AC$13,MID(AB$1,2,LEN(AB$1)-1)+2,0)</f>
        <v>0.30438118391514385</v>
      </c>
      <c r="AC608" s="5">
        <f t="shared" si="133"/>
        <v>0.28156410556369643</v>
      </c>
      <c r="AD608" s="98"/>
    </row>
    <row r="609" spans="1:30">
      <c r="A609" s="5" t="s">
        <v>68</v>
      </c>
      <c r="B609" s="5" t="s">
        <v>19</v>
      </c>
      <c r="C609" s="5" t="str">
        <f t="shared" si="130"/>
        <v>g1</v>
      </c>
      <c r="D609" s="69">
        <f>VLOOKUP(C609,days!A$2:F$13,5,0)</f>
        <v>1</v>
      </c>
      <c r="E609" s="68">
        <f>VLOOKUP($A609,solar_!$A$2:$B$16,2,0)*VLOOKUP($D609,solar_!$E$2:$AC$13,MID(E$1,2,LEN(E$1)-1)+2,0)</f>
        <v>0</v>
      </c>
      <c r="F609" s="68">
        <f>VLOOKUP($A609,solar_!$A$2:$B$16,2,0)*VLOOKUP($D609,solar_!$E$2:$AC$13,MID(F$1,2,LEN(F$1)-1)+2,0)</f>
        <v>0</v>
      </c>
      <c r="G609" s="68">
        <f>VLOOKUP($A609,solar_!$A$2:$B$16,2,0)*VLOOKUP($D609,solar_!$E$2:$AC$13,MID(G$1,2,LEN(G$1)-1)+2,0)</f>
        <v>0</v>
      </c>
      <c r="H609" s="68">
        <f>VLOOKUP($A609,solar_!$A$2:$B$16,2,0)*VLOOKUP($D609,solar_!$E$2:$AC$13,MID(H$1,2,LEN(H$1)-1)+2,0)</f>
        <v>0</v>
      </c>
      <c r="I609" s="68">
        <f>VLOOKUP($A609,solar_!$A$2:$B$16,2,0)*VLOOKUP($D609,solar_!$E$2:$AC$13,MID(I$1,2,LEN(I$1)-1)+2,0)</f>
        <v>0</v>
      </c>
      <c r="J609" s="68">
        <f>VLOOKUP($A609,solar_!$A$2:$B$16,2,0)*VLOOKUP($D609,solar_!$E$2:$AC$13,MID(J$1,2,LEN(J$1)-1)+2,0)</f>
        <v>4.2004093254058765E-5</v>
      </c>
      <c r="K609" s="68">
        <f>VLOOKUP($A609,solar_!$A$2:$B$16,2,0)*VLOOKUP($D609,solar_!$E$2:$AC$13,MID(K$1,2,LEN(K$1)-1)+2,0)</f>
        <v>1.1833925480636061E-3</v>
      </c>
      <c r="L609" s="68">
        <f>VLOOKUP($A609,solar_!$A$2:$B$16,2,0)*VLOOKUP($D609,solar_!$E$2:$AC$13,MID(L$1,2,LEN(L$1)-1)+2,0)</f>
        <v>1.0728094946353468E-2</v>
      </c>
      <c r="M609" s="68">
        <f>VLOOKUP($A609,solar_!$A$2:$B$16,2,0)*VLOOKUP($D609,solar_!$E$2:$AC$13,MID(M$1,2,LEN(M$1)-1)+2,0)</f>
        <v>8.6097162353811957E-2</v>
      </c>
      <c r="N609" s="68">
        <f>VLOOKUP($A609,solar_!$A$2:$B$16,2,0)*VLOOKUP($D609,solar_!$E$2:$AC$13,MID(N$1,2,LEN(N$1)-1)+2,0)</f>
        <v>0.31472585781776535</v>
      </c>
      <c r="O609" s="68">
        <f>VLOOKUP($A609,solar_!$A$2:$B$16,2,0)*VLOOKUP($D609,solar_!$E$2:$AC$13,MID(O$1,2,LEN(O$1)-1)+2,0)</f>
        <v>0.46261727957996918</v>
      </c>
      <c r="P609" s="68">
        <f>VLOOKUP($A609,solar_!$A$2:$B$16,2,0)*VLOOKUP($D609,solar_!$E$2:$AC$13,MID(P$1,2,LEN(P$1)-1)+2,0)</f>
        <v>0.52721687177098742</v>
      </c>
      <c r="Q609" s="68">
        <f>VLOOKUP($A609,solar_!$A$2:$B$16,2,0)*VLOOKUP($D609,solar_!$E$2:$AC$13,MID(Q$1,2,LEN(Q$1)-1)+2,0)</f>
        <v>0.55496993271280015</v>
      </c>
      <c r="R609" s="68">
        <f>VLOOKUP($A609,solar_!$A$2:$B$16,2,0)*VLOOKUP($D609,solar_!$E$2:$AC$13,MID(R$1,2,LEN(R$1)-1)+2,0)</f>
        <v>0.56109171739299568</v>
      </c>
      <c r="S609" s="68">
        <f>VLOOKUP($A609,solar_!$A$2:$B$16,2,0)*VLOOKUP($D609,solar_!$E$2:$AC$13,MID(S$1,2,LEN(S$1)-1)+2,0)</f>
        <v>0.53468881772592836</v>
      </c>
      <c r="T609" s="68">
        <f>VLOOKUP($A609,solar_!$A$2:$B$16,2,0)*VLOOKUP($D609,solar_!$E$2:$AC$13,MID(T$1,2,LEN(T$1)-1)+2,0)</f>
        <v>0.4594420196592291</v>
      </c>
      <c r="U609" s="68">
        <f>VLOOKUP($A609,solar_!$A$2:$B$16,2,0)*VLOOKUP($D609,solar_!$E$2:$AC$13,MID(U$1,2,LEN(U$1)-1)+2,0)</f>
        <v>0.23655187350979193</v>
      </c>
      <c r="V609" s="68">
        <f>VLOOKUP($A609,solar_!$A$2:$B$16,2,0)*VLOOKUP($D609,solar_!$E$2:$AC$13,MID(V$1,2,LEN(V$1)-1)+2,0)</f>
        <v>3.6907457978529165E-2</v>
      </c>
      <c r="W609" s="68">
        <f>VLOOKUP($A609,solar_!$A$2:$B$16,2,0)*VLOOKUP($D609,solar_!$E$2:$AC$13,MID(W$1,2,LEN(W$1)-1)+2,0)</f>
        <v>1.7155137096335887E-4</v>
      </c>
      <c r="X609" s="68">
        <f>VLOOKUP($A609,solar_!$A$2:$B$16,2,0)*VLOOKUP($D609,solar_!$E$2:$AC$13,MID(X$1,2,LEN(X$1)-1)+2,0)</f>
        <v>3.5349979471237578E-6</v>
      </c>
      <c r="Y609" s="68">
        <f>VLOOKUP($A609,solar_!$A$2:$B$16,2,0)*VLOOKUP($D609,solar_!$E$2:$AC$13,MID(Y$1,2,LEN(Y$1)-1)+2,0)</f>
        <v>0</v>
      </c>
      <c r="Z609" s="68">
        <f>VLOOKUP($A609,solar_!$A$2:$B$16,2,0)*VLOOKUP($D609,solar_!$E$2:$AC$13,MID(Z$1,2,LEN(Z$1)-1)+2,0)</f>
        <v>0</v>
      </c>
      <c r="AA609" s="68">
        <f>VLOOKUP($A609,solar_!$A$2:$B$16,2,0)*VLOOKUP($D609,solar_!$E$2:$AC$13,MID(AA$1,2,LEN(AA$1)-1)+2,0)</f>
        <v>0</v>
      </c>
      <c r="AB609" s="68">
        <f>VLOOKUP($A609,solar_!$A$2:$B$16,2,0)*VLOOKUP($D609,solar_!$E$2:$AC$13,MID(AB$1,2,LEN(AB$1)-1)+2,0)</f>
        <v>0</v>
      </c>
      <c r="AC609" s="5">
        <f t="shared" si="133"/>
        <v>0.15776823201909959</v>
      </c>
      <c r="AD609" s="98"/>
    </row>
    <row r="610" spans="1:30">
      <c r="A610" s="5" t="s">
        <v>68</v>
      </c>
      <c r="B610" s="5" t="s">
        <v>20</v>
      </c>
      <c r="C610" s="5" t="str">
        <f t="shared" si="130"/>
        <v>g1</v>
      </c>
      <c r="D610" s="69">
        <f>VLOOKUP(C610,days!A$2:F$13,5,0)</f>
        <v>1</v>
      </c>
      <c r="E610" s="9">
        <v>0</v>
      </c>
      <c r="F610" s="9">
        <v>0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  <c r="V610" s="9">
        <v>0</v>
      </c>
      <c r="W610" s="9">
        <v>0</v>
      </c>
      <c r="X610" s="9">
        <v>0</v>
      </c>
      <c r="Y610" s="9">
        <v>0</v>
      </c>
      <c r="Z610" s="9">
        <v>0</v>
      </c>
      <c r="AA610" s="9">
        <v>0</v>
      </c>
      <c r="AB610" s="9">
        <v>0</v>
      </c>
      <c r="AC610" s="5">
        <f t="shared" si="133"/>
        <v>0</v>
      </c>
      <c r="AD610" s="98"/>
    </row>
    <row r="611" spans="1:30">
      <c r="A611" s="5" t="s">
        <v>68</v>
      </c>
      <c r="B611" s="5" t="s">
        <v>21</v>
      </c>
      <c r="C611" s="5" t="str">
        <f t="shared" si="130"/>
        <v>g1</v>
      </c>
      <c r="D611" s="69">
        <f>VLOOKUP(C611,days!A$2:F$13,5,0)</f>
        <v>1</v>
      </c>
      <c r="E611" s="9">
        <v>0</v>
      </c>
      <c r="F611" s="9">
        <v>0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  <c r="V611" s="9">
        <v>0</v>
      </c>
      <c r="W611" s="9">
        <v>0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5">
        <f t="shared" si="133"/>
        <v>0</v>
      </c>
      <c r="AD611" s="98"/>
    </row>
    <row r="612" spans="1:30">
      <c r="A612" s="5" t="s">
        <v>68</v>
      </c>
      <c r="B612" s="5" t="s">
        <v>12</v>
      </c>
      <c r="C612" s="5" t="str">
        <f t="shared" si="130"/>
        <v>g2</v>
      </c>
      <c r="D612" s="69">
        <f>VLOOKUP(C612,days!A$2:F$13,5,0)</f>
        <v>1</v>
      </c>
      <c r="E612" s="53">
        <v>0.8</v>
      </c>
      <c r="F612" s="53">
        <v>0.8</v>
      </c>
      <c r="G612" s="53">
        <v>0.8</v>
      </c>
      <c r="H612" s="53">
        <v>0.8</v>
      </c>
      <c r="I612" s="53">
        <v>0.8</v>
      </c>
      <c r="J612" s="53">
        <v>0.8</v>
      </c>
      <c r="K612" s="53">
        <v>0.8</v>
      </c>
      <c r="L612" s="53">
        <v>0.8</v>
      </c>
      <c r="M612" s="53">
        <v>0.8</v>
      </c>
      <c r="N612" s="53">
        <v>0.8</v>
      </c>
      <c r="O612" s="53">
        <v>0.8</v>
      </c>
      <c r="P612" s="53">
        <v>0.8</v>
      </c>
      <c r="Q612" s="53">
        <v>0.8</v>
      </c>
      <c r="R612" s="53">
        <v>0.8</v>
      </c>
      <c r="S612" s="53">
        <v>0.8</v>
      </c>
      <c r="T612" s="53">
        <v>0.8</v>
      </c>
      <c r="U612" s="53">
        <v>0.8</v>
      </c>
      <c r="V612" s="53">
        <v>0.8</v>
      </c>
      <c r="W612" s="53">
        <v>0.8</v>
      </c>
      <c r="X612" s="53">
        <v>0.8</v>
      </c>
      <c r="Y612" s="53">
        <v>0.8</v>
      </c>
      <c r="Z612" s="53">
        <v>0.8</v>
      </c>
      <c r="AA612" s="53">
        <v>0.8</v>
      </c>
      <c r="AB612" s="53">
        <v>0.8</v>
      </c>
      <c r="AC612" s="5">
        <f t="shared" si="133"/>
        <v>0.80000000000000027</v>
      </c>
      <c r="AD612" s="98"/>
    </row>
    <row r="613" spans="1:30">
      <c r="A613" s="5" t="s">
        <v>68</v>
      </c>
      <c r="B613" s="5" t="s">
        <v>13</v>
      </c>
      <c r="C613" s="5" t="str">
        <f t="shared" si="130"/>
        <v>g2</v>
      </c>
      <c r="D613" s="69">
        <f>VLOOKUP(C613,days!A$2:F$13,5,0)</f>
        <v>1</v>
      </c>
      <c r="E613" s="53">
        <v>0.85</v>
      </c>
      <c r="F613" s="53">
        <v>0.85</v>
      </c>
      <c r="G613" s="53">
        <v>0.85</v>
      </c>
      <c r="H613" s="53">
        <v>0.85</v>
      </c>
      <c r="I613" s="53">
        <v>0.85</v>
      </c>
      <c r="J613" s="53">
        <v>0.85</v>
      </c>
      <c r="K613" s="53">
        <v>0.85</v>
      </c>
      <c r="L613" s="53">
        <v>0.85</v>
      </c>
      <c r="M613" s="53">
        <v>0.85</v>
      </c>
      <c r="N613" s="53">
        <v>0.85</v>
      </c>
      <c r="O613" s="53">
        <v>0.85</v>
      </c>
      <c r="P613" s="53">
        <v>0.85</v>
      </c>
      <c r="Q613" s="53">
        <v>0.85</v>
      </c>
      <c r="R613" s="53">
        <v>0.85</v>
      </c>
      <c r="S613" s="53">
        <v>0.85</v>
      </c>
      <c r="T613" s="53">
        <v>0.85</v>
      </c>
      <c r="U613" s="53">
        <v>0.85</v>
      </c>
      <c r="V613" s="53">
        <v>0.85</v>
      </c>
      <c r="W613" s="53">
        <v>0.85</v>
      </c>
      <c r="X613" s="53">
        <v>0.85</v>
      </c>
      <c r="Y613" s="53">
        <v>0.85</v>
      </c>
      <c r="Z613" s="53">
        <v>0.85</v>
      </c>
      <c r="AA613" s="53">
        <v>0.85</v>
      </c>
      <c r="AB613" s="53">
        <v>0.85</v>
      </c>
      <c r="AC613" s="5">
        <f t="shared" si="133"/>
        <v>0.85000000000000009</v>
      </c>
      <c r="AD613" s="98"/>
    </row>
    <row r="614" spans="1:30">
      <c r="A614" s="5" t="s">
        <v>68</v>
      </c>
      <c r="B614" s="5" t="s">
        <v>14</v>
      </c>
      <c r="C614" s="5" t="str">
        <f t="shared" si="130"/>
        <v>g2</v>
      </c>
      <c r="D614" s="69">
        <f>VLOOKUP(C614,days!A$2:F$13,5,0)</f>
        <v>1</v>
      </c>
      <c r="E614" s="53">
        <v>0.83</v>
      </c>
      <c r="F614" s="53">
        <v>0.83</v>
      </c>
      <c r="G614" s="53">
        <v>0.83</v>
      </c>
      <c r="H614" s="53">
        <v>0.83</v>
      </c>
      <c r="I614" s="53">
        <v>0.83</v>
      </c>
      <c r="J614" s="53">
        <v>0.83</v>
      </c>
      <c r="K614" s="53">
        <v>0.83</v>
      </c>
      <c r="L614" s="53">
        <v>0.83</v>
      </c>
      <c r="M614" s="53">
        <v>0.83</v>
      </c>
      <c r="N614" s="53">
        <v>0.83</v>
      </c>
      <c r="O614" s="53">
        <v>0.83</v>
      </c>
      <c r="P614" s="53">
        <v>0.83</v>
      </c>
      <c r="Q614" s="53">
        <v>0.83</v>
      </c>
      <c r="R614" s="53">
        <v>0.83</v>
      </c>
      <c r="S614" s="53">
        <v>0.83</v>
      </c>
      <c r="T614" s="53">
        <v>0.83</v>
      </c>
      <c r="U614" s="53">
        <v>0.83</v>
      </c>
      <c r="V614" s="53">
        <v>0.83</v>
      </c>
      <c r="W614" s="53">
        <v>0.83</v>
      </c>
      <c r="X614" s="53">
        <v>0.83</v>
      </c>
      <c r="Y614" s="53">
        <v>0.83</v>
      </c>
      <c r="Z614" s="53">
        <v>0.83</v>
      </c>
      <c r="AA614" s="53">
        <v>0.83</v>
      </c>
      <c r="AB614" s="53">
        <v>0.83</v>
      </c>
      <c r="AC614" s="5">
        <f t="shared" si="133"/>
        <v>0.82999999999999963</v>
      </c>
      <c r="AD614" s="98"/>
    </row>
    <row r="615" spans="1:30">
      <c r="A615" s="5" t="s">
        <v>68</v>
      </c>
      <c r="B615" s="5" t="s">
        <v>15</v>
      </c>
      <c r="C615" s="5" t="str">
        <f t="shared" si="130"/>
        <v>g2</v>
      </c>
      <c r="D615" s="69">
        <f>VLOOKUP(C615,days!A$2:F$13,5,0)</f>
        <v>1</v>
      </c>
      <c r="E615" s="53">
        <v>0.9</v>
      </c>
      <c r="F615" s="53">
        <v>0.9</v>
      </c>
      <c r="G615" s="53">
        <v>0.9</v>
      </c>
      <c r="H615" s="53">
        <v>0.9</v>
      </c>
      <c r="I615" s="53">
        <v>0.9</v>
      </c>
      <c r="J615" s="53">
        <v>0.9</v>
      </c>
      <c r="K615" s="53">
        <v>0.9</v>
      </c>
      <c r="L615" s="53">
        <v>0.9</v>
      </c>
      <c r="M615" s="53">
        <v>0.9</v>
      </c>
      <c r="N615" s="53">
        <v>0.9</v>
      </c>
      <c r="O615" s="53">
        <v>0.9</v>
      </c>
      <c r="P615" s="53">
        <v>0.9</v>
      </c>
      <c r="Q615" s="53">
        <v>0.9</v>
      </c>
      <c r="R615" s="53">
        <v>0.9</v>
      </c>
      <c r="S615" s="53">
        <v>0.9</v>
      </c>
      <c r="T615" s="53">
        <v>0.9</v>
      </c>
      <c r="U615" s="53">
        <v>0.9</v>
      </c>
      <c r="V615" s="53">
        <v>0.9</v>
      </c>
      <c r="W615" s="53">
        <v>0.9</v>
      </c>
      <c r="X615" s="53">
        <v>0.9</v>
      </c>
      <c r="Y615" s="53">
        <v>0.9</v>
      </c>
      <c r="Z615" s="53">
        <v>0.9</v>
      </c>
      <c r="AA615" s="53">
        <v>0.9</v>
      </c>
      <c r="AB615" s="53">
        <v>0.9</v>
      </c>
      <c r="AC615" s="5">
        <f t="shared" si="133"/>
        <v>0.8999999999999998</v>
      </c>
      <c r="AD615" s="98"/>
    </row>
    <row r="616" spans="1:30">
      <c r="A616" s="5" t="s">
        <v>68</v>
      </c>
      <c r="B616" s="5" t="s">
        <v>16</v>
      </c>
      <c r="C616" s="5" t="str">
        <f t="shared" si="130"/>
        <v>g2</v>
      </c>
      <c r="D616" s="69">
        <f>VLOOKUP(C616,days!A$2:F$13,5,0)</f>
        <v>1</v>
      </c>
      <c r="E616" s="43">
        <f>VLOOKUP($A616,hydro_!$A$2:$B$16,2,0)*VLOOKUP($D616,hydro_!F$2:H$13,2,0)</f>
        <v>0.3</v>
      </c>
      <c r="F616" s="43">
        <f t="shared" ref="F616:AB616" si="140">E616</f>
        <v>0.3</v>
      </c>
      <c r="G616" s="43">
        <f t="shared" si="140"/>
        <v>0.3</v>
      </c>
      <c r="H616" s="43">
        <f t="shared" si="140"/>
        <v>0.3</v>
      </c>
      <c r="I616" s="43">
        <f t="shared" si="140"/>
        <v>0.3</v>
      </c>
      <c r="J616" s="43">
        <f t="shared" si="140"/>
        <v>0.3</v>
      </c>
      <c r="K616" s="43">
        <f t="shared" si="140"/>
        <v>0.3</v>
      </c>
      <c r="L616" s="43">
        <f t="shared" si="140"/>
        <v>0.3</v>
      </c>
      <c r="M616" s="43">
        <f t="shared" si="140"/>
        <v>0.3</v>
      </c>
      <c r="N616" s="43">
        <f t="shared" si="140"/>
        <v>0.3</v>
      </c>
      <c r="O616" s="43">
        <f t="shared" si="140"/>
        <v>0.3</v>
      </c>
      <c r="P616" s="43">
        <f t="shared" si="140"/>
        <v>0.3</v>
      </c>
      <c r="Q616" s="43">
        <f t="shared" si="140"/>
        <v>0.3</v>
      </c>
      <c r="R616" s="43">
        <f t="shared" si="140"/>
        <v>0.3</v>
      </c>
      <c r="S616" s="43">
        <f t="shared" si="140"/>
        <v>0.3</v>
      </c>
      <c r="T616" s="43">
        <f t="shared" si="140"/>
        <v>0.3</v>
      </c>
      <c r="U616" s="43">
        <f t="shared" si="140"/>
        <v>0.3</v>
      </c>
      <c r="V616" s="43">
        <f t="shared" si="140"/>
        <v>0.3</v>
      </c>
      <c r="W616" s="43">
        <f t="shared" si="140"/>
        <v>0.3</v>
      </c>
      <c r="X616" s="43">
        <f t="shared" si="140"/>
        <v>0.3</v>
      </c>
      <c r="Y616" s="43">
        <f t="shared" si="140"/>
        <v>0.3</v>
      </c>
      <c r="Z616" s="43">
        <f t="shared" si="140"/>
        <v>0.3</v>
      </c>
      <c r="AA616" s="43">
        <f t="shared" si="140"/>
        <v>0.3</v>
      </c>
      <c r="AB616" s="43">
        <f t="shared" si="140"/>
        <v>0.3</v>
      </c>
      <c r="AC616" s="5">
        <f t="shared" si="133"/>
        <v>0.29999999999999988</v>
      </c>
      <c r="AD616" s="98"/>
    </row>
    <row r="617" spans="1:30">
      <c r="A617" s="5" t="s">
        <v>68</v>
      </c>
      <c r="B617" s="5" t="s">
        <v>17</v>
      </c>
      <c r="C617" s="5" t="str">
        <f t="shared" si="130"/>
        <v>g2</v>
      </c>
      <c r="D617" s="69">
        <f>VLOOKUP(C617,days!A$2:F$13,5,0)</f>
        <v>1</v>
      </c>
      <c r="E617" s="43">
        <f>VLOOKUP($A616,hydro_!$A$2:$C$16,3,0)*VLOOKUP($D616,hydro_!F$2:H$13,3,0)</f>
        <v>0.3</v>
      </c>
      <c r="F617" s="43">
        <f t="shared" ref="F617:AB617" si="141">E617</f>
        <v>0.3</v>
      </c>
      <c r="G617" s="43">
        <f t="shared" si="141"/>
        <v>0.3</v>
      </c>
      <c r="H617" s="43">
        <f t="shared" si="141"/>
        <v>0.3</v>
      </c>
      <c r="I617" s="43">
        <f t="shared" si="141"/>
        <v>0.3</v>
      </c>
      <c r="J617" s="43">
        <f t="shared" si="141"/>
        <v>0.3</v>
      </c>
      <c r="K617" s="43">
        <f t="shared" si="141"/>
        <v>0.3</v>
      </c>
      <c r="L617" s="43">
        <f t="shared" si="141"/>
        <v>0.3</v>
      </c>
      <c r="M617" s="43">
        <f t="shared" si="141"/>
        <v>0.3</v>
      </c>
      <c r="N617" s="43">
        <f t="shared" si="141"/>
        <v>0.3</v>
      </c>
      <c r="O617" s="43">
        <f t="shared" si="141"/>
        <v>0.3</v>
      </c>
      <c r="P617" s="43">
        <f t="shared" si="141"/>
        <v>0.3</v>
      </c>
      <c r="Q617" s="43">
        <f t="shared" si="141"/>
        <v>0.3</v>
      </c>
      <c r="R617" s="43">
        <f t="shared" si="141"/>
        <v>0.3</v>
      </c>
      <c r="S617" s="43">
        <f t="shared" si="141"/>
        <v>0.3</v>
      </c>
      <c r="T617" s="43">
        <f t="shared" si="141"/>
        <v>0.3</v>
      </c>
      <c r="U617" s="43">
        <f t="shared" si="141"/>
        <v>0.3</v>
      </c>
      <c r="V617" s="43">
        <f t="shared" si="141"/>
        <v>0.3</v>
      </c>
      <c r="W617" s="43">
        <f t="shared" si="141"/>
        <v>0.3</v>
      </c>
      <c r="X617" s="43">
        <f t="shared" si="141"/>
        <v>0.3</v>
      </c>
      <c r="Y617" s="43">
        <f t="shared" si="141"/>
        <v>0.3</v>
      </c>
      <c r="Z617" s="43">
        <f t="shared" si="141"/>
        <v>0.3</v>
      </c>
      <c r="AA617" s="43">
        <f t="shared" si="141"/>
        <v>0.3</v>
      </c>
      <c r="AB617" s="43">
        <f t="shared" si="141"/>
        <v>0.3</v>
      </c>
      <c r="AC617" s="5">
        <f t="shared" si="133"/>
        <v>0.29999999999999988</v>
      </c>
      <c r="AD617" s="98"/>
    </row>
    <row r="618" spans="1:30">
      <c r="A618" s="5" t="s">
        <v>68</v>
      </c>
      <c r="B618" s="5" t="s">
        <v>18</v>
      </c>
      <c r="C618" s="5" t="str">
        <f t="shared" si="130"/>
        <v>g2</v>
      </c>
      <c r="D618" s="69">
        <f>VLOOKUP(C618,days!A$2:F$13,5,0)</f>
        <v>1</v>
      </c>
      <c r="E618" s="67">
        <f>VLOOKUP($A618,wind_!$A$2:$B$16,2,0)*VLOOKUP($D618,wind_!$E$2:$AC$13,MID(E$1,2,LEN(E$1)-1)+2,0)</f>
        <v>0.29864660450617014</v>
      </c>
      <c r="F618" s="67">
        <f>VLOOKUP($A618,wind_!$A$2:$B$16,2,0)*VLOOKUP($D618,wind_!$E$2:$AC$13,MID(F$1,2,LEN(F$1)-1)+2,0)</f>
        <v>0.29362897737843696</v>
      </c>
      <c r="G618" s="67">
        <f>VLOOKUP($A618,wind_!$A$2:$B$16,2,0)*VLOOKUP($D618,wind_!$E$2:$AC$13,MID(G$1,2,LEN(G$1)-1)+2,0)</f>
        <v>0.28579041565642788</v>
      </c>
      <c r="H618" s="67">
        <f>VLOOKUP($A618,wind_!$A$2:$B$16,2,0)*VLOOKUP($D618,wind_!$E$2:$AC$13,MID(H$1,2,LEN(H$1)-1)+2,0)</f>
        <v>0.28073784800014534</v>
      </c>
      <c r="I618" s="67">
        <f>VLOOKUP($A618,wind_!$A$2:$B$16,2,0)*VLOOKUP($D618,wind_!$E$2:$AC$13,MID(I$1,2,LEN(I$1)-1)+2,0)</f>
        <v>0.27440938095617046</v>
      </c>
      <c r="J618" s="67">
        <f>VLOOKUP($A618,wind_!$A$2:$B$16,2,0)*VLOOKUP($D618,wind_!$E$2:$AC$13,MID(J$1,2,LEN(J$1)-1)+2,0)</f>
        <v>0.27283211634254234</v>
      </c>
      <c r="K618" s="67">
        <f>VLOOKUP($A618,wind_!$A$2:$B$16,2,0)*VLOOKUP($D618,wind_!$E$2:$AC$13,MID(K$1,2,LEN(K$1)-1)+2,0)</f>
        <v>0.27339053135972702</v>
      </c>
      <c r="L618" s="67">
        <f>VLOOKUP($A618,wind_!$A$2:$B$16,2,0)*VLOOKUP($D618,wind_!$E$2:$AC$13,MID(L$1,2,LEN(L$1)-1)+2,0)</f>
        <v>0.27551425165081894</v>
      </c>
      <c r="M618" s="67">
        <f>VLOOKUP($A618,wind_!$A$2:$B$16,2,0)*VLOOKUP($D618,wind_!$E$2:$AC$13,MID(M$1,2,LEN(M$1)-1)+2,0)</f>
        <v>0.27860031872568913</v>
      </c>
      <c r="N618" s="67">
        <f>VLOOKUP($A618,wind_!$A$2:$B$16,2,0)*VLOOKUP($D618,wind_!$E$2:$AC$13,MID(N$1,2,LEN(N$1)-1)+2,0)</f>
        <v>0.2788000295639963</v>
      </c>
      <c r="O618" s="67">
        <f>VLOOKUP($A618,wind_!$A$2:$B$16,2,0)*VLOOKUP($D618,wind_!$E$2:$AC$13,MID(O$1,2,LEN(O$1)-1)+2,0)</f>
        <v>0.2739366829861809</v>
      </c>
      <c r="P618" s="67">
        <f>VLOOKUP($A618,wind_!$A$2:$B$16,2,0)*VLOOKUP($D618,wind_!$E$2:$AC$13,MID(P$1,2,LEN(P$1)-1)+2,0)</f>
        <v>0.26800930989937444</v>
      </c>
      <c r="Q618" s="67">
        <f>VLOOKUP($A618,wind_!$A$2:$B$16,2,0)*VLOOKUP($D618,wind_!$E$2:$AC$13,MID(Q$1,2,LEN(Q$1)-1)+2,0)</f>
        <v>0.2638452806442278</v>
      </c>
      <c r="R618" s="67">
        <f>VLOOKUP($A618,wind_!$A$2:$B$16,2,0)*VLOOKUP($D618,wind_!$E$2:$AC$13,MID(R$1,2,LEN(R$1)-1)+2,0)</f>
        <v>0.26367339047332256</v>
      </c>
      <c r="S618" s="67">
        <f>VLOOKUP($A618,wind_!$A$2:$B$16,2,0)*VLOOKUP($D618,wind_!$E$2:$AC$13,MID(S$1,2,LEN(S$1)-1)+2,0)</f>
        <v>0.26318206937897926</v>
      </c>
      <c r="T618" s="67">
        <f>VLOOKUP($A618,wind_!$A$2:$B$16,2,0)*VLOOKUP($D618,wind_!$E$2:$AC$13,MID(T$1,2,LEN(T$1)-1)+2,0)</f>
        <v>0.26270605218546561</v>
      </c>
      <c r="U618" s="67">
        <f>VLOOKUP($A618,wind_!$A$2:$B$16,2,0)*VLOOKUP($D618,wind_!$E$2:$AC$13,MID(U$1,2,LEN(U$1)-1)+2,0)</f>
        <v>0.26660439153316623</v>
      </c>
      <c r="V618" s="67">
        <f>VLOOKUP($A618,wind_!$A$2:$B$16,2,0)*VLOOKUP($D618,wind_!$E$2:$AC$13,MID(V$1,2,LEN(V$1)-1)+2,0)</f>
        <v>0.27533263184759821</v>
      </c>
      <c r="W618" s="67">
        <f>VLOOKUP($A618,wind_!$A$2:$B$16,2,0)*VLOOKUP($D618,wind_!$E$2:$AC$13,MID(W$1,2,LEN(W$1)-1)+2,0)</f>
        <v>0.2893407686233484</v>
      </c>
      <c r="X618" s="67">
        <f>VLOOKUP($A618,wind_!$A$2:$B$16,2,0)*VLOOKUP($D618,wind_!$E$2:$AC$13,MID(X$1,2,LEN(X$1)-1)+2,0)</f>
        <v>0.29790233830921092</v>
      </c>
      <c r="Y618" s="67">
        <f>VLOOKUP($A618,wind_!$A$2:$B$16,2,0)*VLOOKUP($D618,wind_!$E$2:$AC$13,MID(Y$1,2,LEN(Y$1)-1)+2,0)</f>
        <v>0.30329658328781917</v>
      </c>
      <c r="Z618" s="67">
        <f>VLOOKUP($A618,wind_!$A$2:$B$16,2,0)*VLOOKUP($D618,wind_!$E$2:$AC$13,MID(Z$1,2,LEN(Z$1)-1)+2,0)</f>
        <v>0.30550330950460169</v>
      </c>
      <c r="AA618" s="67">
        <f>VLOOKUP($A618,wind_!$A$2:$B$16,2,0)*VLOOKUP($D618,wind_!$E$2:$AC$13,MID(AA$1,2,LEN(AA$1)-1)+2,0)</f>
        <v>0.30747406680015182</v>
      </c>
      <c r="AB618" s="67">
        <f>VLOOKUP($A618,wind_!$A$2:$B$16,2,0)*VLOOKUP($D618,wind_!$E$2:$AC$13,MID(AB$1,2,LEN(AB$1)-1)+2,0)</f>
        <v>0.30438118391514385</v>
      </c>
      <c r="AC618" s="5">
        <f t="shared" si="133"/>
        <v>0.28156410556369643</v>
      </c>
      <c r="AD618" s="98"/>
    </row>
    <row r="619" spans="1:30">
      <c r="A619" s="5" t="s">
        <v>68</v>
      </c>
      <c r="B619" s="5" t="s">
        <v>19</v>
      </c>
      <c r="C619" s="5" t="str">
        <f t="shared" si="130"/>
        <v>g2</v>
      </c>
      <c r="D619" s="69">
        <f>VLOOKUP(C619,days!A$2:F$13,5,0)</f>
        <v>1</v>
      </c>
      <c r="E619" s="68">
        <f>VLOOKUP($A619,solar_!$A$2:$B$16,2,0)*VLOOKUP($D619,solar_!$E$2:$AC$13,MID(E$1,2,LEN(E$1)-1)+2,0)</f>
        <v>0</v>
      </c>
      <c r="F619" s="68">
        <f>VLOOKUP($A619,solar_!$A$2:$B$16,2,0)*VLOOKUP($D619,solar_!$E$2:$AC$13,MID(F$1,2,LEN(F$1)-1)+2,0)</f>
        <v>0</v>
      </c>
      <c r="G619" s="68">
        <f>VLOOKUP($A619,solar_!$A$2:$B$16,2,0)*VLOOKUP($D619,solar_!$E$2:$AC$13,MID(G$1,2,LEN(G$1)-1)+2,0)</f>
        <v>0</v>
      </c>
      <c r="H619" s="68">
        <f>VLOOKUP($A619,solar_!$A$2:$B$16,2,0)*VLOOKUP($D619,solar_!$E$2:$AC$13,MID(H$1,2,LEN(H$1)-1)+2,0)</f>
        <v>0</v>
      </c>
      <c r="I619" s="68">
        <f>VLOOKUP($A619,solar_!$A$2:$B$16,2,0)*VLOOKUP($D619,solar_!$E$2:$AC$13,MID(I$1,2,LEN(I$1)-1)+2,0)</f>
        <v>0</v>
      </c>
      <c r="J619" s="68">
        <f>VLOOKUP($A619,solar_!$A$2:$B$16,2,0)*VLOOKUP($D619,solar_!$E$2:$AC$13,MID(J$1,2,LEN(J$1)-1)+2,0)</f>
        <v>4.2004093254058765E-5</v>
      </c>
      <c r="K619" s="68">
        <f>VLOOKUP($A619,solar_!$A$2:$B$16,2,0)*VLOOKUP($D619,solar_!$E$2:$AC$13,MID(K$1,2,LEN(K$1)-1)+2,0)</f>
        <v>1.1833925480636061E-3</v>
      </c>
      <c r="L619" s="68">
        <f>VLOOKUP($A619,solar_!$A$2:$B$16,2,0)*VLOOKUP($D619,solar_!$E$2:$AC$13,MID(L$1,2,LEN(L$1)-1)+2,0)</f>
        <v>1.0728094946353468E-2</v>
      </c>
      <c r="M619" s="68">
        <f>VLOOKUP($A619,solar_!$A$2:$B$16,2,0)*VLOOKUP($D619,solar_!$E$2:$AC$13,MID(M$1,2,LEN(M$1)-1)+2,0)</f>
        <v>8.6097162353811957E-2</v>
      </c>
      <c r="N619" s="68">
        <f>VLOOKUP($A619,solar_!$A$2:$B$16,2,0)*VLOOKUP($D619,solar_!$E$2:$AC$13,MID(N$1,2,LEN(N$1)-1)+2,0)</f>
        <v>0.31472585781776535</v>
      </c>
      <c r="O619" s="68">
        <f>VLOOKUP($A619,solar_!$A$2:$B$16,2,0)*VLOOKUP($D619,solar_!$E$2:$AC$13,MID(O$1,2,LEN(O$1)-1)+2,0)</f>
        <v>0.46261727957996918</v>
      </c>
      <c r="P619" s="68">
        <f>VLOOKUP($A619,solar_!$A$2:$B$16,2,0)*VLOOKUP($D619,solar_!$E$2:$AC$13,MID(P$1,2,LEN(P$1)-1)+2,0)</f>
        <v>0.52721687177098742</v>
      </c>
      <c r="Q619" s="68">
        <f>VLOOKUP($A619,solar_!$A$2:$B$16,2,0)*VLOOKUP($D619,solar_!$E$2:$AC$13,MID(Q$1,2,LEN(Q$1)-1)+2,0)</f>
        <v>0.55496993271280015</v>
      </c>
      <c r="R619" s="68">
        <f>VLOOKUP($A619,solar_!$A$2:$B$16,2,0)*VLOOKUP($D619,solar_!$E$2:$AC$13,MID(R$1,2,LEN(R$1)-1)+2,0)</f>
        <v>0.56109171739299568</v>
      </c>
      <c r="S619" s="68">
        <f>VLOOKUP($A619,solar_!$A$2:$B$16,2,0)*VLOOKUP($D619,solar_!$E$2:$AC$13,MID(S$1,2,LEN(S$1)-1)+2,0)</f>
        <v>0.53468881772592836</v>
      </c>
      <c r="T619" s="68">
        <f>VLOOKUP($A619,solar_!$A$2:$B$16,2,0)*VLOOKUP($D619,solar_!$E$2:$AC$13,MID(T$1,2,LEN(T$1)-1)+2,0)</f>
        <v>0.4594420196592291</v>
      </c>
      <c r="U619" s="68">
        <f>VLOOKUP($A619,solar_!$A$2:$B$16,2,0)*VLOOKUP($D619,solar_!$E$2:$AC$13,MID(U$1,2,LEN(U$1)-1)+2,0)</f>
        <v>0.23655187350979193</v>
      </c>
      <c r="V619" s="68">
        <f>VLOOKUP($A619,solar_!$A$2:$B$16,2,0)*VLOOKUP($D619,solar_!$E$2:$AC$13,MID(V$1,2,LEN(V$1)-1)+2,0)</f>
        <v>3.6907457978529165E-2</v>
      </c>
      <c r="W619" s="68">
        <f>VLOOKUP($A619,solar_!$A$2:$B$16,2,0)*VLOOKUP($D619,solar_!$E$2:$AC$13,MID(W$1,2,LEN(W$1)-1)+2,0)</f>
        <v>1.7155137096335887E-4</v>
      </c>
      <c r="X619" s="68">
        <f>VLOOKUP($A619,solar_!$A$2:$B$16,2,0)*VLOOKUP($D619,solar_!$E$2:$AC$13,MID(X$1,2,LEN(X$1)-1)+2,0)</f>
        <v>3.5349979471237578E-6</v>
      </c>
      <c r="Y619" s="68">
        <f>VLOOKUP($A619,solar_!$A$2:$B$16,2,0)*VLOOKUP($D619,solar_!$E$2:$AC$13,MID(Y$1,2,LEN(Y$1)-1)+2,0)</f>
        <v>0</v>
      </c>
      <c r="Z619" s="68">
        <f>VLOOKUP($A619,solar_!$A$2:$B$16,2,0)*VLOOKUP($D619,solar_!$E$2:$AC$13,MID(Z$1,2,LEN(Z$1)-1)+2,0)</f>
        <v>0</v>
      </c>
      <c r="AA619" s="68">
        <f>VLOOKUP($A619,solar_!$A$2:$B$16,2,0)*VLOOKUP($D619,solar_!$E$2:$AC$13,MID(AA$1,2,LEN(AA$1)-1)+2,0)</f>
        <v>0</v>
      </c>
      <c r="AB619" s="68">
        <f>VLOOKUP($A619,solar_!$A$2:$B$16,2,0)*VLOOKUP($D619,solar_!$E$2:$AC$13,MID(AB$1,2,LEN(AB$1)-1)+2,0)</f>
        <v>0</v>
      </c>
      <c r="AC619" s="5">
        <f t="shared" si="133"/>
        <v>0.15776823201909959</v>
      </c>
      <c r="AD619" s="98"/>
    </row>
    <row r="620" spans="1:30">
      <c r="A620" s="5" t="s">
        <v>68</v>
      </c>
      <c r="B620" s="5" t="s">
        <v>20</v>
      </c>
      <c r="C620" s="5" t="str">
        <f t="shared" si="130"/>
        <v>g2</v>
      </c>
      <c r="D620" s="69">
        <f>VLOOKUP(C620,days!A$2:F$13,5,0)</f>
        <v>1</v>
      </c>
      <c r="E620" s="9">
        <v>0</v>
      </c>
      <c r="F620" s="9">
        <v>0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  <c r="V620" s="9">
        <v>0</v>
      </c>
      <c r="W620" s="9">
        <v>0</v>
      </c>
      <c r="X620" s="9">
        <v>0</v>
      </c>
      <c r="Y620" s="9">
        <v>0</v>
      </c>
      <c r="Z620" s="9">
        <v>0</v>
      </c>
      <c r="AA620" s="9">
        <v>0</v>
      </c>
      <c r="AB620" s="9">
        <v>0</v>
      </c>
      <c r="AC620" s="5">
        <f t="shared" si="133"/>
        <v>0</v>
      </c>
      <c r="AD620" s="98"/>
    </row>
    <row r="621" spans="1:30">
      <c r="A621" s="5" t="s">
        <v>68</v>
      </c>
      <c r="B621" s="5" t="s">
        <v>21</v>
      </c>
      <c r="C621" s="5" t="str">
        <f t="shared" si="130"/>
        <v>g2</v>
      </c>
      <c r="D621" s="69">
        <f>VLOOKUP(C621,days!A$2:F$13,5,0)</f>
        <v>1</v>
      </c>
      <c r="E621" s="9">
        <v>0</v>
      </c>
      <c r="F621" s="9">
        <v>0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5">
        <f t="shared" si="133"/>
        <v>0</v>
      </c>
      <c r="AD621" s="98"/>
    </row>
    <row r="622" spans="1:30">
      <c r="A622" s="5" t="s">
        <v>68</v>
      </c>
      <c r="B622" s="5" t="s">
        <v>12</v>
      </c>
      <c r="C622" s="5" t="str">
        <f t="shared" si="130"/>
        <v>g3</v>
      </c>
      <c r="D622" s="69">
        <f>VLOOKUP(C622,days!A$2:F$13,5,0)</f>
        <v>2</v>
      </c>
      <c r="E622" s="53">
        <v>0.8</v>
      </c>
      <c r="F622" s="53">
        <v>0.8</v>
      </c>
      <c r="G622" s="53">
        <v>0.8</v>
      </c>
      <c r="H622" s="53">
        <v>0.8</v>
      </c>
      <c r="I622" s="53">
        <v>0.8</v>
      </c>
      <c r="J622" s="53">
        <v>0.8</v>
      </c>
      <c r="K622" s="53">
        <v>0.8</v>
      </c>
      <c r="L622" s="53">
        <v>0.8</v>
      </c>
      <c r="M622" s="53">
        <v>0.8</v>
      </c>
      <c r="N622" s="53">
        <v>0.8</v>
      </c>
      <c r="O622" s="53">
        <v>0.8</v>
      </c>
      <c r="P622" s="53">
        <v>0.8</v>
      </c>
      <c r="Q622" s="53">
        <v>0.8</v>
      </c>
      <c r="R622" s="53">
        <v>0.8</v>
      </c>
      <c r="S622" s="53">
        <v>0.8</v>
      </c>
      <c r="T622" s="53">
        <v>0.8</v>
      </c>
      <c r="U622" s="53">
        <v>0.8</v>
      </c>
      <c r="V622" s="53">
        <v>0.8</v>
      </c>
      <c r="W622" s="53">
        <v>0.8</v>
      </c>
      <c r="X622" s="53">
        <v>0.8</v>
      </c>
      <c r="Y622" s="53">
        <v>0.8</v>
      </c>
      <c r="Z622" s="53">
        <v>0.8</v>
      </c>
      <c r="AA622" s="53">
        <v>0.8</v>
      </c>
      <c r="AB622" s="53">
        <v>0.8</v>
      </c>
      <c r="AC622" s="5">
        <f t="shared" si="133"/>
        <v>0.80000000000000027</v>
      </c>
      <c r="AD622" s="98"/>
    </row>
    <row r="623" spans="1:30">
      <c r="A623" s="5" t="s">
        <v>68</v>
      </c>
      <c r="B623" s="5" t="s">
        <v>13</v>
      </c>
      <c r="C623" s="5" t="str">
        <f t="shared" si="130"/>
        <v>g3</v>
      </c>
      <c r="D623" s="69">
        <f>VLOOKUP(C623,days!A$2:F$13,5,0)</f>
        <v>2</v>
      </c>
      <c r="E623" s="53">
        <v>0.85</v>
      </c>
      <c r="F623" s="53">
        <v>0.85</v>
      </c>
      <c r="G623" s="53">
        <v>0.85</v>
      </c>
      <c r="H623" s="53">
        <v>0.85</v>
      </c>
      <c r="I623" s="53">
        <v>0.85</v>
      </c>
      <c r="J623" s="53">
        <v>0.85</v>
      </c>
      <c r="K623" s="53">
        <v>0.85</v>
      </c>
      <c r="L623" s="53">
        <v>0.85</v>
      </c>
      <c r="M623" s="53">
        <v>0.85</v>
      </c>
      <c r="N623" s="53">
        <v>0.85</v>
      </c>
      <c r="O623" s="53">
        <v>0.85</v>
      </c>
      <c r="P623" s="53">
        <v>0.85</v>
      </c>
      <c r="Q623" s="53">
        <v>0.85</v>
      </c>
      <c r="R623" s="53">
        <v>0.85</v>
      </c>
      <c r="S623" s="53">
        <v>0.85</v>
      </c>
      <c r="T623" s="53">
        <v>0.85</v>
      </c>
      <c r="U623" s="53">
        <v>0.85</v>
      </c>
      <c r="V623" s="53">
        <v>0.85</v>
      </c>
      <c r="W623" s="53">
        <v>0.85</v>
      </c>
      <c r="X623" s="53">
        <v>0.85</v>
      </c>
      <c r="Y623" s="53">
        <v>0.85</v>
      </c>
      <c r="Z623" s="53">
        <v>0.85</v>
      </c>
      <c r="AA623" s="53">
        <v>0.85</v>
      </c>
      <c r="AB623" s="53">
        <v>0.85</v>
      </c>
      <c r="AC623" s="5">
        <f t="shared" si="133"/>
        <v>0.85000000000000009</v>
      </c>
      <c r="AD623" s="98"/>
    </row>
    <row r="624" spans="1:30">
      <c r="A624" s="5" t="s">
        <v>68</v>
      </c>
      <c r="B624" s="5" t="s">
        <v>14</v>
      </c>
      <c r="C624" s="5" t="str">
        <f t="shared" si="130"/>
        <v>g3</v>
      </c>
      <c r="D624" s="69">
        <f>VLOOKUP(C624,days!A$2:F$13,5,0)</f>
        <v>2</v>
      </c>
      <c r="E624" s="53">
        <v>0.83</v>
      </c>
      <c r="F624" s="53">
        <v>0.83</v>
      </c>
      <c r="G624" s="53">
        <v>0.83</v>
      </c>
      <c r="H624" s="53">
        <v>0.83</v>
      </c>
      <c r="I624" s="53">
        <v>0.83</v>
      </c>
      <c r="J624" s="53">
        <v>0.83</v>
      </c>
      <c r="K624" s="53">
        <v>0.83</v>
      </c>
      <c r="L624" s="53">
        <v>0.83</v>
      </c>
      <c r="M624" s="53">
        <v>0.83</v>
      </c>
      <c r="N624" s="53">
        <v>0.83</v>
      </c>
      <c r="O624" s="53">
        <v>0.83</v>
      </c>
      <c r="P624" s="53">
        <v>0.83</v>
      </c>
      <c r="Q624" s="53">
        <v>0.83</v>
      </c>
      <c r="R624" s="53">
        <v>0.83</v>
      </c>
      <c r="S624" s="53">
        <v>0.83</v>
      </c>
      <c r="T624" s="53">
        <v>0.83</v>
      </c>
      <c r="U624" s="53">
        <v>0.83</v>
      </c>
      <c r="V624" s="53">
        <v>0.83</v>
      </c>
      <c r="W624" s="53">
        <v>0.83</v>
      </c>
      <c r="X624" s="53">
        <v>0.83</v>
      </c>
      <c r="Y624" s="53">
        <v>0.83</v>
      </c>
      <c r="Z624" s="53">
        <v>0.83</v>
      </c>
      <c r="AA624" s="53">
        <v>0.83</v>
      </c>
      <c r="AB624" s="53">
        <v>0.83</v>
      </c>
      <c r="AC624" s="5">
        <f t="shared" si="133"/>
        <v>0.82999999999999963</v>
      </c>
      <c r="AD624" s="98"/>
    </row>
    <row r="625" spans="1:30">
      <c r="A625" s="5" t="s">
        <v>68</v>
      </c>
      <c r="B625" s="5" t="s">
        <v>15</v>
      </c>
      <c r="C625" s="5" t="str">
        <f t="shared" si="130"/>
        <v>g3</v>
      </c>
      <c r="D625" s="69">
        <f>VLOOKUP(C625,days!A$2:F$13,5,0)</f>
        <v>2</v>
      </c>
      <c r="E625" s="53">
        <v>0.9</v>
      </c>
      <c r="F625" s="53">
        <v>0.9</v>
      </c>
      <c r="G625" s="53">
        <v>0.9</v>
      </c>
      <c r="H625" s="53">
        <v>0.9</v>
      </c>
      <c r="I625" s="53">
        <v>0.9</v>
      </c>
      <c r="J625" s="53">
        <v>0.9</v>
      </c>
      <c r="K625" s="53">
        <v>0.9</v>
      </c>
      <c r="L625" s="53">
        <v>0.9</v>
      </c>
      <c r="M625" s="53">
        <v>0.9</v>
      </c>
      <c r="N625" s="53">
        <v>0.9</v>
      </c>
      <c r="O625" s="53">
        <v>0.9</v>
      </c>
      <c r="P625" s="53">
        <v>0.9</v>
      </c>
      <c r="Q625" s="53">
        <v>0.9</v>
      </c>
      <c r="R625" s="53">
        <v>0.9</v>
      </c>
      <c r="S625" s="53">
        <v>0.9</v>
      </c>
      <c r="T625" s="53">
        <v>0.9</v>
      </c>
      <c r="U625" s="53">
        <v>0.9</v>
      </c>
      <c r="V625" s="53">
        <v>0.9</v>
      </c>
      <c r="W625" s="53">
        <v>0.9</v>
      </c>
      <c r="X625" s="53">
        <v>0.9</v>
      </c>
      <c r="Y625" s="53">
        <v>0.9</v>
      </c>
      <c r="Z625" s="53">
        <v>0.9</v>
      </c>
      <c r="AA625" s="53">
        <v>0.9</v>
      </c>
      <c r="AB625" s="53">
        <v>0.9</v>
      </c>
      <c r="AC625" s="5">
        <f t="shared" si="133"/>
        <v>0.8999999999999998</v>
      </c>
      <c r="AD625" s="98"/>
    </row>
    <row r="626" spans="1:30">
      <c r="A626" s="5" t="s">
        <v>68</v>
      </c>
      <c r="B626" s="5" t="s">
        <v>16</v>
      </c>
      <c r="C626" s="5" t="str">
        <f t="shared" si="130"/>
        <v>g3</v>
      </c>
      <c r="D626" s="69">
        <f>VLOOKUP(C626,days!A$2:F$13,5,0)</f>
        <v>2</v>
      </c>
      <c r="E626" s="43">
        <f>VLOOKUP($A626,hydro_!$A$2:$B$16,2,0)*VLOOKUP($D626,hydro_!F$2:H$13,2,0)</f>
        <v>0.32</v>
      </c>
      <c r="F626" s="43">
        <f t="shared" ref="F626:AB626" si="142">E626</f>
        <v>0.32</v>
      </c>
      <c r="G626" s="43">
        <f t="shared" si="142"/>
        <v>0.32</v>
      </c>
      <c r="H626" s="43">
        <f t="shared" si="142"/>
        <v>0.32</v>
      </c>
      <c r="I626" s="43">
        <f t="shared" si="142"/>
        <v>0.32</v>
      </c>
      <c r="J626" s="43">
        <f t="shared" si="142"/>
        <v>0.32</v>
      </c>
      <c r="K626" s="43">
        <f t="shared" si="142"/>
        <v>0.32</v>
      </c>
      <c r="L626" s="43">
        <f t="shared" si="142"/>
        <v>0.32</v>
      </c>
      <c r="M626" s="43">
        <f t="shared" si="142"/>
        <v>0.32</v>
      </c>
      <c r="N626" s="43">
        <f t="shared" si="142"/>
        <v>0.32</v>
      </c>
      <c r="O626" s="43">
        <f t="shared" si="142"/>
        <v>0.32</v>
      </c>
      <c r="P626" s="43">
        <f t="shared" si="142"/>
        <v>0.32</v>
      </c>
      <c r="Q626" s="43">
        <f t="shared" si="142"/>
        <v>0.32</v>
      </c>
      <c r="R626" s="43">
        <f t="shared" si="142"/>
        <v>0.32</v>
      </c>
      <c r="S626" s="43">
        <f t="shared" si="142"/>
        <v>0.32</v>
      </c>
      <c r="T626" s="43">
        <f t="shared" si="142"/>
        <v>0.32</v>
      </c>
      <c r="U626" s="43">
        <f t="shared" si="142"/>
        <v>0.32</v>
      </c>
      <c r="V626" s="43">
        <f t="shared" si="142"/>
        <v>0.32</v>
      </c>
      <c r="W626" s="43">
        <f t="shared" si="142"/>
        <v>0.32</v>
      </c>
      <c r="X626" s="43">
        <f t="shared" si="142"/>
        <v>0.32</v>
      </c>
      <c r="Y626" s="43">
        <f t="shared" si="142"/>
        <v>0.32</v>
      </c>
      <c r="Z626" s="43">
        <f t="shared" si="142"/>
        <v>0.32</v>
      </c>
      <c r="AA626" s="43">
        <f t="shared" si="142"/>
        <v>0.32</v>
      </c>
      <c r="AB626" s="43">
        <f t="shared" si="142"/>
        <v>0.32</v>
      </c>
      <c r="AC626" s="5">
        <f t="shared" si="133"/>
        <v>0.32000000000000012</v>
      </c>
      <c r="AD626" s="98"/>
    </row>
    <row r="627" spans="1:30">
      <c r="A627" s="5" t="s">
        <v>68</v>
      </c>
      <c r="B627" s="5" t="s">
        <v>17</v>
      </c>
      <c r="C627" s="5" t="str">
        <f t="shared" si="130"/>
        <v>g3</v>
      </c>
      <c r="D627" s="69">
        <f>VLOOKUP(C627,days!A$2:F$13,5,0)</f>
        <v>2</v>
      </c>
      <c r="E627" s="43">
        <f>VLOOKUP($A626,hydro_!$A$2:$C$16,3,0)*VLOOKUP($D626,hydro_!F$2:H$13,3,0)</f>
        <v>0.3</v>
      </c>
      <c r="F627" s="43">
        <f t="shared" ref="F627:AB627" si="143">E627</f>
        <v>0.3</v>
      </c>
      <c r="G627" s="43">
        <f t="shared" si="143"/>
        <v>0.3</v>
      </c>
      <c r="H627" s="43">
        <f t="shared" si="143"/>
        <v>0.3</v>
      </c>
      <c r="I627" s="43">
        <f t="shared" si="143"/>
        <v>0.3</v>
      </c>
      <c r="J627" s="43">
        <f t="shared" si="143"/>
        <v>0.3</v>
      </c>
      <c r="K627" s="43">
        <f t="shared" si="143"/>
        <v>0.3</v>
      </c>
      <c r="L627" s="43">
        <f t="shared" si="143"/>
        <v>0.3</v>
      </c>
      <c r="M627" s="43">
        <f t="shared" si="143"/>
        <v>0.3</v>
      </c>
      <c r="N627" s="43">
        <f t="shared" si="143"/>
        <v>0.3</v>
      </c>
      <c r="O627" s="43">
        <f t="shared" si="143"/>
        <v>0.3</v>
      </c>
      <c r="P627" s="43">
        <f t="shared" si="143"/>
        <v>0.3</v>
      </c>
      <c r="Q627" s="43">
        <f t="shared" si="143"/>
        <v>0.3</v>
      </c>
      <c r="R627" s="43">
        <f t="shared" si="143"/>
        <v>0.3</v>
      </c>
      <c r="S627" s="43">
        <f t="shared" si="143"/>
        <v>0.3</v>
      </c>
      <c r="T627" s="43">
        <f t="shared" si="143"/>
        <v>0.3</v>
      </c>
      <c r="U627" s="43">
        <f t="shared" si="143"/>
        <v>0.3</v>
      </c>
      <c r="V627" s="43">
        <f t="shared" si="143"/>
        <v>0.3</v>
      </c>
      <c r="W627" s="43">
        <f t="shared" si="143"/>
        <v>0.3</v>
      </c>
      <c r="X627" s="43">
        <f t="shared" si="143"/>
        <v>0.3</v>
      </c>
      <c r="Y627" s="43">
        <f t="shared" si="143"/>
        <v>0.3</v>
      </c>
      <c r="Z627" s="43">
        <f t="shared" si="143"/>
        <v>0.3</v>
      </c>
      <c r="AA627" s="43">
        <f t="shared" si="143"/>
        <v>0.3</v>
      </c>
      <c r="AB627" s="43">
        <f t="shared" si="143"/>
        <v>0.3</v>
      </c>
      <c r="AC627" s="5">
        <f t="shared" si="133"/>
        <v>0.29999999999999988</v>
      </c>
      <c r="AD627" s="98"/>
    </row>
    <row r="628" spans="1:30">
      <c r="A628" s="5" t="s">
        <v>68</v>
      </c>
      <c r="B628" s="5" t="s">
        <v>18</v>
      </c>
      <c r="C628" s="5" t="str">
        <f t="shared" si="130"/>
        <v>g3</v>
      </c>
      <c r="D628" s="69">
        <f>VLOOKUP(C628,days!A$2:F$13,5,0)</f>
        <v>2</v>
      </c>
      <c r="E628" s="67">
        <f>VLOOKUP($A628,wind_!$A$2:$B$16,2,0)*VLOOKUP($D628,wind_!$E$2:$AC$13,MID(E$1,2,LEN(E$1)-1)+2,0)</f>
        <v>0.29889777597789535</v>
      </c>
      <c r="F628" s="67">
        <f>VLOOKUP($A628,wind_!$A$2:$B$16,2,0)*VLOOKUP($D628,wind_!$E$2:$AC$13,MID(F$1,2,LEN(F$1)-1)+2,0)</f>
        <v>0.29746306061272149</v>
      </c>
      <c r="G628" s="67">
        <f>VLOOKUP($A628,wind_!$A$2:$B$16,2,0)*VLOOKUP($D628,wind_!$E$2:$AC$13,MID(G$1,2,LEN(G$1)-1)+2,0)</f>
        <v>0.2971545501880542</v>
      </c>
      <c r="H628" s="67">
        <f>VLOOKUP($A628,wind_!$A$2:$B$16,2,0)*VLOOKUP($D628,wind_!$E$2:$AC$13,MID(H$1,2,LEN(H$1)-1)+2,0)</f>
        <v>0.29820600925530466</v>
      </c>
      <c r="I628" s="67">
        <f>VLOOKUP($A628,wind_!$A$2:$B$16,2,0)*VLOOKUP($D628,wind_!$E$2:$AC$13,MID(I$1,2,LEN(I$1)-1)+2,0)</f>
        <v>0.29747375307323476</v>
      </c>
      <c r="J628" s="67">
        <f>VLOOKUP($A628,wind_!$A$2:$B$16,2,0)*VLOOKUP($D628,wind_!$E$2:$AC$13,MID(J$1,2,LEN(J$1)-1)+2,0)</f>
        <v>0.30144587546599388</v>
      </c>
      <c r="K628" s="67">
        <f>VLOOKUP($A628,wind_!$A$2:$B$16,2,0)*VLOOKUP($D628,wind_!$E$2:$AC$13,MID(K$1,2,LEN(K$1)-1)+2,0)</f>
        <v>0.30355905532207733</v>
      </c>
      <c r="L628" s="67">
        <f>VLOOKUP($A628,wind_!$A$2:$B$16,2,0)*VLOOKUP($D628,wind_!$E$2:$AC$13,MID(L$1,2,LEN(L$1)-1)+2,0)</f>
        <v>0.30628104665022932</v>
      </c>
      <c r="M628" s="67">
        <f>VLOOKUP($A628,wind_!$A$2:$B$16,2,0)*VLOOKUP($D628,wind_!$E$2:$AC$13,MID(M$1,2,LEN(M$1)-1)+2,0)</f>
        <v>0.30753041758731181</v>
      </c>
      <c r="N628" s="67">
        <f>VLOOKUP($A628,wind_!$A$2:$B$16,2,0)*VLOOKUP($D628,wind_!$E$2:$AC$13,MID(N$1,2,LEN(N$1)-1)+2,0)</f>
        <v>0.2971952170106224</v>
      </c>
      <c r="O628" s="67">
        <f>VLOOKUP($A628,wind_!$A$2:$B$16,2,0)*VLOOKUP($D628,wind_!$E$2:$AC$13,MID(O$1,2,LEN(O$1)-1)+2,0)</f>
        <v>0.29063503775955296</v>
      </c>
      <c r="P628" s="67">
        <f>VLOOKUP($A628,wind_!$A$2:$B$16,2,0)*VLOOKUP($D628,wind_!$E$2:$AC$13,MID(P$1,2,LEN(P$1)-1)+2,0)</f>
        <v>0.29163564429540501</v>
      </c>
      <c r="Q628" s="67">
        <f>VLOOKUP($A628,wind_!$A$2:$B$16,2,0)*VLOOKUP($D628,wind_!$E$2:$AC$13,MID(Q$1,2,LEN(Q$1)-1)+2,0)</f>
        <v>0.29642482776439971</v>
      </c>
      <c r="R628" s="67">
        <f>VLOOKUP($A628,wind_!$A$2:$B$16,2,0)*VLOOKUP($D628,wind_!$E$2:$AC$13,MID(R$1,2,LEN(R$1)-1)+2,0)</f>
        <v>0.30022272892851132</v>
      </c>
      <c r="S628" s="67">
        <f>VLOOKUP($A628,wind_!$A$2:$B$16,2,0)*VLOOKUP($D628,wind_!$E$2:$AC$13,MID(S$1,2,LEN(S$1)-1)+2,0)</f>
        <v>0.30297928072145025</v>
      </c>
      <c r="T628" s="67">
        <f>VLOOKUP($A628,wind_!$A$2:$B$16,2,0)*VLOOKUP($D628,wind_!$E$2:$AC$13,MID(T$1,2,LEN(T$1)-1)+2,0)</f>
        <v>0.30455152849341577</v>
      </c>
      <c r="U628" s="67">
        <f>VLOOKUP($A628,wind_!$A$2:$B$16,2,0)*VLOOKUP($D628,wind_!$E$2:$AC$13,MID(U$1,2,LEN(U$1)-1)+2,0)</f>
        <v>0.30407655014085228</v>
      </c>
      <c r="V628" s="67">
        <f>VLOOKUP($A628,wind_!$A$2:$B$16,2,0)*VLOOKUP($D628,wind_!$E$2:$AC$13,MID(V$1,2,LEN(V$1)-1)+2,0)</f>
        <v>0.30184841366545911</v>
      </c>
      <c r="W628" s="67">
        <f>VLOOKUP($A628,wind_!$A$2:$B$16,2,0)*VLOOKUP($D628,wind_!$E$2:$AC$13,MID(W$1,2,LEN(W$1)-1)+2,0)</f>
        <v>0.30079652385927796</v>
      </c>
      <c r="X628" s="67">
        <f>VLOOKUP($A628,wind_!$A$2:$B$16,2,0)*VLOOKUP($D628,wind_!$E$2:$AC$13,MID(X$1,2,LEN(X$1)-1)+2,0)</f>
        <v>0.30441381872353496</v>
      </c>
      <c r="Y628" s="67">
        <f>VLOOKUP($A628,wind_!$A$2:$B$16,2,0)*VLOOKUP($D628,wind_!$E$2:$AC$13,MID(Y$1,2,LEN(Y$1)-1)+2,0)</f>
        <v>0.30655846785913871</v>
      </c>
      <c r="Z628" s="67">
        <f>VLOOKUP($A628,wind_!$A$2:$B$16,2,0)*VLOOKUP($D628,wind_!$E$2:$AC$13,MID(Z$1,2,LEN(Z$1)-1)+2,0)</f>
        <v>0.30439071084678604</v>
      </c>
      <c r="AA628" s="67">
        <f>VLOOKUP($A628,wind_!$A$2:$B$16,2,0)*VLOOKUP($D628,wind_!$E$2:$AC$13,MID(AA$1,2,LEN(AA$1)-1)+2,0)</f>
        <v>0.30102737458851114</v>
      </c>
      <c r="AB628" s="67">
        <f>VLOOKUP($A628,wind_!$A$2:$B$16,2,0)*VLOOKUP($D628,wind_!$E$2:$AC$13,MID(AB$1,2,LEN(AB$1)-1)+2,0)</f>
        <v>0.29816095903067763</v>
      </c>
      <c r="AC628" s="5">
        <f t="shared" si="133"/>
        <v>0.30053869282585072</v>
      </c>
      <c r="AD628" s="98"/>
    </row>
    <row r="629" spans="1:30">
      <c r="A629" s="5" t="s">
        <v>68</v>
      </c>
      <c r="B629" s="5" t="s">
        <v>19</v>
      </c>
      <c r="C629" s="5" t="str">
        <f t="shared" si="130"/>
        <v>g3</v>
      </c>
      <c r="D629" s="69">
        <f>VLOOKUP(C629,days!A$2:F$13,5,0)</f>
        <v>2</v>
      </c>
      <c r="E629" s="68">
        <f>VLOOKUP($A629,solar_!$A$2:$B$16,2,0)*VLOOKUP($D629,solar_!$E$2:$AC$13,MID(E$1,2,LEN(E$1)-1)+2,0)</f>
        <v>0</v>
      </c>
      <c r="F629" s="68">
        <f>VLOOKUP($A629,solar_!$A$2:$B$16,2,0)*VLOOKUP($D629,solar_!$E$2:$AC$13,MID(F$1,2,LEN(F$1)-1)+2,0)</f>
        <v>0</v>
      </c>
      <c r="G629" s="68">
        <f>VLOOKUP($A629,solar_!$A$2:$B$16,2,0)*VLOOKUP($D629,solar_!$E$2:$AC$13,MID(G$1,2,LEN(G$1)-1)+2,0)</f>
        <v>0</v>
      </c>
      <c r="H629" s="68">
        <f>VLOOKUP($A629,solar_!$A$2:$B$16,2,0)*VLOOKUP($D629,solar_!$E$2:$AC$13,MID(H$1,2,LEN(H$1)-1)+2,0)</f>
        <v>0</v>
      </c>
      <c r="I629" s="68">
        <f>VLOOKUP($A629,solar_!$A$2:$B$16,2,0)*VLOOKUP($D629,solar_!$E$2:$AC$13,MID(I$1,2,LEN(I$1)-1)+2,0)</f>
        <v>0</v>
      </c>
      <c r="J629" s="68">
        <f>VLOOKUP($A629,solar_!$A$2:$B$16,2,0)*VLOOKUP($D629,solar_!$E$2:$AC$13,MID(J$1,2,LEN(J$1)-1)+2,0)</f>
        <v>5.0945558649724761E-5</v>
      </c>
      <c r="K629" s="68">
        <f>VLOOKUP($A629,solar_!$A$2:$B$16,2,0)*VLOOKUP($D629,solar_!$E$2:$AC$13,MID(K$1,2,LEN(K$1)-1)+2,0)</f>
        <v>3.0326123565207579E-3</v>
      </c>
      <c r="L629" s="68">
        <f>VLOOKUP($A629,solar_!$A$2:$B$16,2,0)*VLOOKUP($D629,solar_!$E$2:$AC$13,MID(L$1,2,LEN(L$1)-1)+2,0)</f>
        <v>2.248820135221136E-2</v>
      </c>
      <c r="M629" s="68">
        <f>VLOOKUP($A629,solar_!$A$2:$B$16,2,0)*VLOOKUP($D629,solar_!$E$2:$AC$13,MID(M$1,2,LEN(M$1)-1)+2,0)</f>
        <v>0.16051968207566419</v>
      </c>
      <c r="N629" s="68">
        <f>VLOOKUP($A629,solar_!$A$2:$B$16,2,0)*VLOOKUP($D629,solar_!$E$2:$AC$13,MID(N$1,2,LEN(N$1)-1)+2,0)</f>
        <v>0.41045672134171246</v>
      </c>
      <c r="O629" s="68">
        <f>VLOOKUP($A629,solar_!$A$2:$B$16,2,0)*VLOOKUP($D629,solar_!$E$2:$AC$13,MID(O$1,2,LEN(O$1)-1)+2,0)</f>
        <v>0.58391491178596111</v>
      </c>
      <c r="P629" s="68">
        <f>VLOOKUP($A629,solar_!$A$2:$B$16,2,0)*VLOOKUP($D629,solar_!$E$2:$AC$13,MID(P$1,2,LEN(P$1)-1)+2,0)</f>
        <v>0.6707899816291959</v>
      </c>
      <c r="Q629" s="68">
        <f>VLOOKUP($A629,solar_!$A$2:$B$16,2,0)*VLOOKUP($D629,solar_!$E$2:$AC$13,MID(Q$1,2,LEN(Q$1)-1)+2,0)</f>
        <v>0.68965481008560559</v>
      </c>
      <c r="R629" s="68">
        <f>VLOOKUP($A629,solar_!$A$2:$B$16,2,0)*VLOOKUP($D629,solar_!$E$2:$AC$13,MID(R$1,2,LEN(R$1)-1)+2,0)</f>
        <v>0.66213318753880124</v>
      </c>
      <c r="S629" s="68">
        <f>VLOOKUP($A629,solar_!$A$2:$B$16,2,0)*VLOOKUP($D629,solar_!$E$2:$AC$13,MID(S$1,2,LEN(S$1)-1)+2,0)</f>
        <v>0.62642492562857011</v>
      </c>
      <c r="T629" s="68">
        <f>VLOOKUP($A629,solar_!$A$2:$B$16,2,0)*VLOOKUP($D629,solar_!$E$2:$AC$13,MID(T$1,2,LEN(T$1)-1)+2,0)</f>
        <v>0.51710469823165628</v>
      </c>
      <c r="U629" s="68">
        <f>VLOOKUP($A629,solar_!$A$2:$B$16,2,0)*VLOOKUP($D629,solar_!$E$2:$AC$13,MID(U$1,2,LEN(U$1)-1)+2,0)</f>
        <v>0.36940437429965278</v>
      </c>
      <c r="V629" s="68">
        <f>VLOOKUP($A629,solar_!$A$2:$B$16,2,0)*VLOOKUP($D629,solar_!$E$2:$AC$13,MID(V$1,2,LEN(V$1)-1)+2,0)</f>
        <v>0.13185292813504765</v>
      </c>
      <c r="W629" s="68">
        <f>VLOOKUP($A629,solar_!$A$2:$B$16,2,0)*VLOOKUP($D629,solar_!$E$2:$AC$13,MID(W$1,2,LEN(W$1)-1)+2,0)</f>
        <v>7.4024936423328636E-3</v>
      </c>
      <c r="X629" s="68">
        <f>VLOOKUP($A629,solar_!$A$2:$B$16,2,0)*VLOOKUP($D629,solar_!$E$2:$AC$13,MID(X$1,2,LEN(X$1)-1)+2,0)</f>
        <v>3.0567335189834859E-5</v>
      </c>
      <c r="Y629" s="68">
        <f>VLOOKUP($A629,solar_!$A$2:$B$16,2,0)*VLOOKUP($D629,solar_!$E$2:$AC$13,MID(Y$1,2,LEN(Y$1)-1)+2,0)</f>
        <v>0</v>
      </c>
      <c r="Z629" s="68">
        <f>VLOOKUP($A629,solar_!$A$2:$B$16,2,0)*VLOOKUP($D629,solar_!$E$2:$AC$13,MID(Z$1,2,LEN(Z$1)-1)+2,0)</f>
        <v>0</v>
      </c>
      <c r="AA629" s="68">
        <f>VLOOKUP($A629,solar_!$A$2:$B$16,2,0)*VLOOKUP($D629,solar_!$E$2:$AC$13,MID(AA$1,2,LEN(AA$1)-1)+2,0)</f>
        <v>0</v>
      </c>
      <c r="AB629" s="68">
        <f>VLOOKUP($A629,solar_!$A$2:$B$16,2,0)*VLOOKUP($D629,solar_!$E$2:$AC$13,MID(AB$1,2,LEN(AB$1)-1)+2,0)</f>
        <v>0</v>
      </c>
      <c r="AC629" s="5">
        <f t="shared" si="133"/>
        <v>0.20230254337486553</v>
      </c>
      <c r="AD629" s="98"/>
    </row>
    <row r="630" spans="1:30">
      <c r="A630" s="5" t="s">
        <v>68</v>
      </c>
      <c r="B630" s="5" t="s">
        <v>20</v>
      </c>
      <c r="C630" s="5" t="str">
        <f t="shared" si="130"/>
        <v>g3</v>
      </c>
      <c r="D630" s="69">
        <f>VLOOKUP(C630,days!A$2:F$13,5,0)</f>
        <v>2</v>
      </c>
      <c r="E630" s="9">
        <v>0</v>
      </c>
      <c r="F630" s="9">
        <v>0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  <c r="V630" s="9">
        <v>0</v>
      </c>
      <c r="W630" s="9">
        <v>0</v>
      </c>
      <c r="X630" s="9">
        <v>0</v>
      </c>
      <c r="Y630" s="9">
        <v>0</v>
      </c>
      <c r="Z630" s="9">
        <v>0</v>
      </c>
      <c r="AA630" s="9">
        <v>0</v>
      </c>
      <c r="AB630" s="9">
        <v>0</v>
      </c>
      <c r="AC630" s="5">
        <f t="shared" si="133"/>
        <v>0</v>
      </c>
      <c r="AD630" s="98"/>
    </row>
    <row r="631" spans="1:30">
      <c r="A631" s="5" t="s">
        <v>68</v>
      </c>
      <c r="B631" s="5" t="s">
        <v>21</v>
      </c>
      <c r="C631" s="5" t="str">
        <f t="shared" si="130"/>
        <v>g3</v>
      </c>
      <c r="D631" s="69">
        <f>VLOOKUP(C631,days!A$2:F$13,5,0)</f>
        <v>2</v>
      </c>
      <c r="E631" s="9">
        <v>0</v>
      </c>
      <c r="F631" s="9">
        <v>0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0</v>
      </c>
      <c r="AC631" s="5">
        <f t="shared" si="133"/>
        <v>0</v>
      </c>
      <c r="AD631" s="98"/>
    </row>
    <row r="632" spans="1:30">
      <c r="A632" s="5" t="s">
        <v>68</v>
      </c>
      <c r="B632" s="5" t="s">
        <v>12</v>
      </c>
      <c r="C632" s="5" t="str">
        <f t="shared" si="130"/>
        <v>g4</v>
      </c>
      <c r="D632" s="69">
        <f>VLOOKUP(C632,days!A$2:F$13,5,0)</f>
        <v>2</v>
      </c>
      <c r="E632" s="53">
        <v>0.8</v>
      </c>
      <c r="F632" s="53">
        <v>0.8</v>
      </c>
      <c r="G632" s="53">
        <v>0.8</v>
      </c>
      <c r="H632" s="53">
        <v>0.8</v>
      </c>
      <c r="I632" s="53">
        <v>0.8</v>
      </c>
      <c r="J632" s="53">
        <v>0.8</v>
      </c>
      <c r="K632" s="53">
        <v>0.8</v>
      </c>
      <c r="L632" s="53">
        <v>0.8</v>
      </c>
      <c r="M632" s="53">
        <v>0.8</v>
      </c>
      <c r="N632" s="53">
        <v>0.8</v>
      </c>
      <c r="O632" s="53">
        <v>0.8</v>
      </c>
      <c r="P632" s="53">
        <v>0.8</v>
      </c>
      <c r="Q632" s="53">
        <v>0.8</v>
      </c>
      <c r="R632" s="53">
        <v>0.8</v>
      </c>
      <c r="S632" s="53">
        <v>0.8</v>
      </c>
      <c r="T632" s="53">
        <v>0.8</v>
      </c>
      <c r="U632" s="53">
        <v>0.8</v>
      </c>
      <c r="V632" s="53">
        <v>0.8</v>
      </c>
      <c r="W632" s="53">
        <v>0.8</v>
      </c>
      <c r="X632" s="53">
        <v>0.8</v>
      </c>
      <c r="Y632" s="53">
        <v>0.8</v>
      </c>
      <c r="Z632" s="53">
        <v>0.8</v>
      </c>
      <c r="AA632" s="53">
        <v>0.8</v>
      </c>
      <c r="AB632" s="53">
        <v>0.8</v>
      </c>
      <c r="AC632" s="5">
        <f t="shared" si="133"/>
        <v>0.80000000000000027</v>
      </c>
      <c r="AD632" s="98"/>
    </row>
    <row r="633" spans="1:30">
      <c r="A633" s="5" t="s">
        <v>68</v>
      </c>
      <c r="B633" s="5" t="s">
        <v>13</v>
      </c>
      <c r="C633" s="5" t="str">
        <f t="shared" si="130"/>
        <v>g4</v>
      </c>
      <c r="D633" s="69">
        <f>VLOOKUP(C633,days!A$2:F$13,5,0)</f>
        <v>2</v>
      </c>
      <c r="E633" s="53">
        <v>0.85</v>
      </c>
      <c r="F633" s="53">
        <v>0.85</v>
      </c>
      <c r="G633" s="53">
        <v>0.85</v>
      </c>
      <c r="H633" s="53">
        <v>0.85</v>
      </c>
      <c r="I633" s="53">
        <v>0.85</v>
      </c>
      <c r="J633" s="53">
        <v>0.85</v>
      </c>
      <c r="K633" s="53">
        <v>0.85</v>
      </c>
      <c r="L633" s="53">
        <v>0.85</v>
      </c>
      <c r="M633" s="53">
        <v>0.85</v>
      </c>
      <c r="N633" s="53">
        <v>0.85</v>
      </c>
      <c r="O633" s="53">
        <v>0.85</v>
      </c>
      <c r="P633" s="53">
        <v>0.85</v>
      </c>
      <c r="Q633" s="53">
        <v>0.85</v>
      </c>
      <c r="R633" s="53">
        <v>0.85</v>
      </c>
      <c r="S633" s="53">
        <v>0.85</v>
      </c>
      <c r="T633" s="53">
        <v>0.85</v>
      </c>
      <c r="U633" s="53">
        <v>0.85</v>
      </c>
      <c r="V633" s="53">
        <v>0.85</v>
      </c>
      <c r="W633" s="53">
        <v>0.85</v>
      </c>
      <c r="X633" s="53">
        <v>0.85</v>
      </c>
      <c r="Y633" s="53">
        <v>0.85</v>
      </c>
      <c r="Z633" s="53">
        <v>0.85</v>
      </c>
      <c r="AA633" s="53">
        <v>0.85</v>
      </c>
      <c r="AB633" s="53">
        <v>0.85</v>
      </c>
      <c r="AC633" s="5">
        <f t="shared" si="133"/>
        <v>0.85000000000000009</v>
      </c>
      <c r="AD633" s="98"/>
    </row>
    <row r="634" spans="1:30">
      <c r="A634" s="5" t="s">
        <v>68</v>
      </c>
      <c r="B634" s="5" t="s">
        <v>14</v>
      </c>
      <c r="C634" s="5" t="str">
        <f t="shared" si="130"/>
        <v>g4</v>
      </c>
      <c r="D634" s="69">
        <f>VLOOKUP(C634,days!A$2:F$13,5,0)</f>
        <v>2</v>
      </c>
      <c r="E634" s="53">
        <v>0.83</v>
      </c>
      <c r="F634" s="53">
        <v>0.83</v>
      </c>
      <c r="G634" s="53">
        <v>0.83</v>
      </c>
      <c r="H634" s="53">
        <v>0.83</v>
      </c>
      <c r="I634" s="53">
        <v>0.83</v>
      </c>
      <c r="J634" s="53">
        <v>0.83</v>
      </c>
      <c r="K634" s="53">
        <v>0.83</v>
      </c>
      <c r="L634" s="53">
        <v>0.83</v>
      </c>
      <c r="M634" s="53">
        <v>0.83</v>
      </c>
      <c r="N634" s="53">
        <v>0.83</v>
      </c>
      <c r="O634" s="53">
        <v>0.83</v>
      </c>
      <c r="P634" s="53">
        <v>0.83</v>
      </c>
      <c r="Q634" s="53">
        <v>0.83</v>
      </c>
      <c r="R634" s="53">
        <v>0.83</v>
      </c>
      <c r="S634" s="53">
        <v>0.83</v>
      </c>
      <c r="T634" s="53">
        <v>0.83</v>
      </c>
      <c r="U634" s="53">
        <v>0.83</v>
      </c>
      <c r="V634" s="53">
        <v>0.83</v>
      </c>
      <c r="W634" s="53">
        <v>0.83</v>
      </c>
      <c r="X634" s="53">
        <v>0.83</v>
      </c>
      <c r="Y634" s="53">
        <v>0.83</v>
      </c>
      <c r="Z634" s="53">
        <v>0.83</v>
      </c>
      <c r="AA634" s="53">
        <v>0.83</v>
      </c>
      <c r="AB634" s="53">
        <v>0.83</v>
      </c>
      <c r="AC634" s="5">
        <f t="shared" si="133"/>
        <v>0.82999999999999963</v>
      </c>
      <c r="AD634" s="98"/>
    </row>
    <row r="635" spans="1:30">
      <c r="A635" s="5" t="s">
        <v>68</v>
      </c>
      <c r="B635" s="5" t="s">
        <v>15</v>
      </c>
      <c r="C635" s="5" t="str">
        <f t="shared" ref="C635:C698" si="144">C515</f>
        <v>g4</v>
      </c>
      <c r="D635" s="69">
        <f>VLOOKUP(C635,days!A$2:F$13,5,0)</f>
        <v>2</v>
      </c>
      <c r="E635" s="53">
        <v>0.9</v>
      </c>
      <c r="F635" s="53">
        <v>0.9</v>
      </c>
      <c r="G635" s="53">
        <v>0.9</v>
      </c>
      <c r="H635" s="53">
        <v>0.9</v>
      </c>
      <c r="I635" s="53">
        <v>0.9</v>
      </c>
      <c r="J635" s="53">
        <v>0.9</v>
      </c>
      <c r="K635" s="53">
        <v>0.9</v>
      </c>
      <c r="L635" s="53">
        <v>0.9</v>
      </c>
      <c r="M635" s="53">
        <v>0.9</v>
      </c>
      <c r="N635" s="53">
        <v>0.9</v>
      </c>
      <c r="O635" s="53">
        <v>0.9</v>
      </c>
      <c r="P635" s="53">
        <v>0.9</v>
      </c>
      <c r="Q635" s="53">
        <v>0.9</v>
      </c>
      <c r="R635" s="53">
        <v>0.9</v>
      </c>
      <c r="S635" s="53">
        <v>0.9</v>
      </c>
      <c r="T635" s="53">
        <v>0.9</v>
      </c>
      <c r="U635" s="53">
        <v>0.9</v>
      </c>
      <c r="V635" s="53">
        <v>0.9</v>
      </c>
      <c r="W635" s="53">
        <v>0.9</v>
      </c>
      <c r="X635" s="53">
        <v>0.9</v>
      </c>
      <c r="Y635" s="53">
        <v>0.9</v>
      </c>
      <c r="Z635" s="53">
        <v>0.9</v>
      </c>
      <c r="AA635" s="53">
        <v>0.9</v>
      </c>
      <c r="AB635" s="53">
        <v>0.9</v>
      </c>
      <c r="AC635" s="5">
        <f t="shared" si="133"/>
        <v>0.8999999999999998</v>
      </c>
      <c r="AD635" s="98"/>
    </row>
    <row r="636" spans="1:30">
      <c r="A636" s="5" t="s">
        <v>68</v>
      </c>
      <c r="B636" s="5" t="s">
        <v>16</v>
      </c>
      <c r="C636" s="5" t="str">
        <f t="shared" si="144"/>
        <v>g4</v>
      </c>
      <c r="D636" s="69">
        <f>VLOOKUP(C636,days!A$2:F$13,5,0)</f>
        <v>2</v>
      </c>
      <c r="E636" s="43">
        <f>VLOOKUP($A636,hydro_!$A$2:$B$16,2,0)*VLOOKUP($D636,hydro_!F$2:H$13,2,0)</f>
        <v>0.32</v>
      </c>
      <c r="F636" s="43">
        <f t="shared" ref="F636:AB636" si="145">E636</f>
        <v>0.32</v>
      </c>
      <c r="G636" s="43">
        <f t="shared" si="145"/>
        <v>0.32</v>
      </c>
      <c r="H636" s="43">
        <f t="shared" si="145"/>
        <v>0.32</v>
      </c>
      <c r="I636" s="43">
        <f t="shared" si="145"/>
        <v>0.32</v>
      </c>
      <c r="J636" s="43">
        <f t="shared" si="145"/>
        <v>0.32</v>
      </c>
      <c r="K636" s="43">
        <f t="shared" si="145"/>
        <v>0.32</v>
      </c>
      <c r="L636" s="43">
        <f t="shared" si="145"/>
        <v>0.32</v>
      </c>
      <c r="M636" s="43">
        <f t="shared" si="145"/>
        <v>0.32</v>
      </c>
      <c r="N636" s="43">
        <f t="shared" si="145"/>
        <v>0.32</v>
      </c>
      <c r="O636" s="43">
        <f t="shared" si="145"/>
        <v>0.32</v>
      </c>
      <c r="P636" s="43">
        <f t="shared" si="145"/>
        <v>0.32</v>
      </c>
      <c r="Q636" s="43">
        <f t="shared" si="145"/>
        <v>0.32</v>
      </c>
      <c r="R636" s="43">
        <f t="shared" si="145"/>
        <v>0.32</v>
      </c>
      <c r="S636" s="43">
        <f t="shared" si="145"/>
        <v>0.32</v>
      </c>
      <c r="T636" s="43">
        <f t="shared" si="145"/>
        <v>0.32</v>
      </c>
      <c r="U636" s="43">
        <f t="shared" si="145"/>
        <v>0.32</v>
      </c>
      <c r="V636" s="43">
        <f t="shared" si="145"/>
        <v>0.32</v>
      </c>
      <c r="W636" s="43">
        <f t="shared" si="145"/>
        <v>0.32</v>
      </c>
      <c r="X636" s="43">
        <f t="shared" si="145"/>
        <v>0.32</v>
      </c>
      <c r="Y636" s="43">
        <f t="shared" si="145"/>
        <v>0.32</v>
      </c>
      <c r="Z636" s="43">
        <f t="shared" si="145"/>
        <v>0.32</v>
      </c>
      <c r="AA636" s="43">
        <f t="shared" si="145"/>
        <v>0.32</v>
      </c>
      <c r="AB636" s="43">
        <f t="shared" si="145"/>
        <v>0.32</v>
      </c>
      <c r="AC636" s="5">
        <f t="shared" si="133"/>
        <v>0.32000000000000012</v>
      </c>
      <c r="AD636" s="98"/>
    </row>
    <row r="637" spans="1:30">
      <c r="A637" s="5" t="s">
        <v>68</v>
      </c>
      <c r="B637" s="5" t="s">
        <v>17</v>
      </c>
      <c r="C637" s="5" t="str">
        <f t="shared" si="144"/>
        <v>g4</v>
      </c>
      <c r="D637" s="69">
        <f>VLOOKUP(C637,days!A$2:F$13,5,0)</f>
        <v>2</v>
      </c>
      <c r="E637" s="43">
        <f>VLOOKUP($A636,hydro_!$A$2:$C$16,3,0)*VLOOKUP($D636,hydro_!F$2:H$13,3,0)</f>
        <v>0.3</v>
      </c>
      <c r="F637" s="43">
        <f t="shared" ref="F637:AB637" si="146">E637</f>
        <v>0.3</v>
      </c>
      <c r="G637" s="43">
        <f t="shared" si="146"/>
        <v>0.3</v>
      </c>
      <c r="H637" s="43">
        <f t="shared" si="146"/>
        <v>0.3</v>
      </c>
      <c r="I637" s="43">
        <f t="shared" si="146"/>
        <v>0.3</v>
      </c>
      <c r="J637" s="43">
        <f t="shared" si="146"/>
        <v>0.3</v>
      </c>
      <c r="K637" s="43">
        <f t="shared" si="146"/>
        <v>0.3</v>
      </c>
      <c r="L637" s="43">
        <f t="shared" si="146"/>
        <v>0.3</v>
      </c>
      <c r="M637" s="43">
        <f t="shared" si="146"/>
        <v>0.3</v>
      </c>
      <c r="N637" s="43">
        <f t="shared" si="146"/>
        <v>0.3</v>
      </c>
      <c r="O637" s="43">
        <f t="shared" si="146"/>
        <v>0.3</v>
      </c>
      <c r="P637" s="43">
        <f t="shared" si="146"/>
        <v>0.3</v>
      </c>
      <c r="Q637" s="43">
        <f t="shared" si="146"/>
        <v>0.3</v>
      </c>
      <c r="R637" s="43">
        <f t="shared" si="146"/>
        <v>0.3</v>
      </c>
      <c r="S637" s="43">
        <f t="shared" si="146"/>
        <v>0.3</v>
      </c>
      <c r="T637" s="43">
        <f t="shared" si="146"/>
        <v>0.3</v>
      </c>
      <c r="U637" s="43">
        <f t="shared" si="146"/>
        <v>0.3</v>
      </c>
      <c r="V637" s="43">
        <f t="shared" si="146"/>
        <v>0.3</v>
      </c>
      <c r="W637" s="43">
        <f t="shared" si="146"/>
        <v>0.3</v>
      </c>
      <c r="X637" s="43">
        <f t="shared" si="146"/>
        <v>0.3</v>
      </c>
      <c r="Y637" s="43">
        <f t="shared" si="146"/>
        <v>0.3</v>
      </c>
      <c r="Z637" s="43">
        <f t="shared" si="146"/>
        <v>0.3</v>
      </c>
      <c r="AA637" s="43">
        <f t="shared" si="146"/>
        <v>0.3</v>
      </c>
      <c r="AB637" s="43">
        <f t="shared" si="146"/>
        <v>0.3</v>
      </c>
      <c r="AC637" s="5">
        <f t="shared" si="133"/>
        <v>0.29999999999999988</v>
      </c>
      <c r="AD637" s="98"/>
    </row>
    <row r="638" spans="1:30">
      <c r="A638" s="5" t="s">
        <v>68</v>
      </c>
      <c r="B638" s="5" t="s">
        <v>18</v>
      </c>
      <c r="C638" s="5" t="str">
        <f t="shared" si="144"/>
        <v>g4</v>
      </c>
      <c r="D638" s="69">
        <f>VLOOKUP(C638,days!A$2:F$13,5,0)</f>
        <v>2</v>
      </c>
      <c r="E638" s="67">
        <f>VLOOKUP($A638,wind_!$A$2:$B$16,2,0)*VLOOKUP($D638,wind_!$E$2:$AC$13,MID(E$1,2,LEN(E$1)-1)+2,0)</f>
        <v>0.29889777597789535</v>
      </c>
      <c r="F638" s="67">
        <f>VLOOKUP($A638,wind_!$A$2:$B$16,2,0)*VLOOKUP($D638,wind_!$E$2:$AC$13,MID(F$1,2,LEN(F$1)-1)+2,0)</f>
        <v>0.29746306061272149</v>
      </c>
      <c r="G638" s="67">
        <f>VLOOKUP($A638,wind_!$A$2:$B$16,2,0)*VLOOKUP($D638,wind_!$E$2:$AC$13,MID(G$1,2,LEN(G$1)-1)+2,0)</f>
        <v>0.2971545501880542</v>
      </c>
      <c r="H638" s="67">
        <f>VLOOKUP($A638,wind_!$A$2:$B$16,2,0)*VLOOKUP($D638,wind_!$E$2:$AC$13,MID(H$1,2,LEN(H$1)-1)+2,0)</f>
        <v>0.29820600925530466</v>
      </c>
      <c r="I638" s="67">
        <f>VLOOKUP($A638,wind_!$A$2:$B$16,2,0)*VLOOKUP($D638,wind_!$E$2:$AC$13,MID(I$1,2,LEN(I$1)-1)+2,0)</f>
        <v>0.29747375307323476</v>
      </c>
      <c r="J638" s="67">
        <f>VLOOKUP($A638,wind_!$A$2:$B$16,2,0)*VLOOKUP($D638,wind_!$E$2:$AC$13,MID(J$1,2,LEN(J$1)-1)+2,0)</f>
        <v>0.30144587546599388</v>
      </c>
      <c r="K638" s="67">
        <f>VLOOKUP($A638,wind_!$A$2:$B$16,2,0)*VLOOKUP($D638,wind_!$E$2:$AC$13,MID(K$1,2,LEN(K$1)-1)+2,0)</f>
        <v>0.30355905532207733</v>
      </c>
      <c r="L638" s="67">
        <f>VLOOKUP($A638,wind_!$A$2:$B$16,2,0)*VLOOKUP($D638,wind_!$E$2:$AC$13,MID(L$1,2,LEN(L$1)-1)+2,0)</f>
        <v>0.30628104665022932</v>
      </c>
      <c r="M638" s="67">
        <f>VLOOKUP($A638,wind_!$A$2:$B$16,2,0)*VLOOKUP($D638,wind_!$E$2:$AC$13,MID(M$1,2,LEN(M$1)-1)+2,0)</f>
        <v>0.30753041758731181</v>
      </c>
      <c r="N638" s="67">
        <f>VLOOKUP($A638,wind_!$A$2:$B$16,2,0)*VLOOKUP($D638,wind_!$E$2:$AC$13,MID(N$1,2,LEN(N$1)-1)+2,0)</f>
        <v>0.2971952170106224</v>
      </c>
      <c r="O638" s="67">
        <f>VLOOKUP($A638,wind_!$A$2:$B$16,2,0)*VLOOKUP($D638,wind_!$E$2:$AC$13,MID(O$1,2,LEN(O$1)-1)+2,0)</f>
        <v>0.29063503775955296</v>
      </c>
      <c r="P638" s="67">
        <f>VLOOKUP($A638,wind_!$A$2:$B$16,2,0)*VLOOKUP($D638,wind_!$E$2:$AC$13,MID(P$1,2,LEN(P$1)-1)+2,0)</f>
        <v>0.29163564429540501</v>
      </c>
      <c r="Q638" s="67">
        <f>VLOOKUP($A638,wind_!$A$2:$B$16,2,0)*VLOOKUP($D638,wind_!$E$2:$AC$13,MID(Q$1,2,LEN(Q$1)-1)+2,0)</f>
        <v>0.29642482776439971</v>
      </c>
      <c r="R638" s="67">
        <f>VLOOKUP($A638,wind_!$A$2:$B$16,2,0)*VLOOKUP($D638,wind_!$E$2:$AC$13,MID(R$1,2,LEN(R$1)-1)+2,0)</f>
        <v>0.30022272892851132</v>
      </c>
      <c r="S638" s="67">
        <f>VLOOKUP($A638,wind_!$A$2:$B$16,2,0)*VLOOKUP($D638,wind_!$E$2:$AC$13,MID(S$1,2,LEN(S$1)-1)+2,0)</f>
        <v>0.30297928072145025</v>
      </c>
      <c r="T638" s="67">
        <f>VLOOKUP($A638,wind_!$A$2:$B$16,2,0)*VLOOKUP($D638,wind_!$E$2:$AC$13,MID(T$1,2,LEN(T$1)-1)+2,0)</f>
        <v>0.30455152849341577</v>
      </c>
      <c r="U638" s="67">
        <f>VLOOKUP($A638,wind_!$A$2:$B$16,2,0)*VLOOKUP($D638,wind_!$E$2:$AC$13,MID(U$1,2,LEN(U$1)-1)+2,0)</f>
        <v>0.30407655014085228</v>
      </c>
      <c r="V638" s="67">
        <f>VLOOKUP($A638,wind_!$A$2:$B$16,2,0)*VLOOKUP($D638,wind_!$E$2:$AC$13,MID(V$1,2,LEN(V$1)-1)+2,0)</f>
        <v>0.30184841366545911</v>
      </c>
      <c r="W638" s="67">
        <f>VLOOKUP($A638,wind_!$A$2:$B$16,2,0)*VLOOKUP($D638,wind_!$E$2:$AC$13,MID(W$1,2,LEN(W$1)-1)+2,0)</f>
        <v>0.30079652385927796</v>
      </c>
      <c r="X638" s="67">
        <f>VLOOKUP($A638,wind_!$A$2:$B$16,2,0)*VLOOKUP($D638,wind_!$E$2:$AC$13,MID(X$1,2,LEN(X$1)-1)+2,0)</f>
        <v>0.30441381872353496</v>
      </c>
      <c r="Y638" s="67">
        <f>VLOOKUP($A638,wind_!$A$2:$B$16,2,0)*VLOOKUP($D638,wind_!$E$2:$AC$13,MID(Y$1,2,LEN(Y$1)-1)+2,0)</f>
        <v>0.30655846785913871</v>
      </c>
      <c r="Z638" s="67">
        <f>VLOOKUP($A638,wind_!$A$2:$B$16,2,0)*VLOOKUP($D638,wind_!$E$2:$AC$13,MID(Z$1,2,LEN(Z$1)-1)+2,0)</f>
        <v>0.30439071084678604</v>
      </c>
      <c r="AA638" s="67">
        <f>VLOOKUP($A638,wind_!$A$2:$B$16,2,0)*VLOOKUP($D638,wind_!$E$2:$AC$13,MID(AA$1,2,LEN(AA$1)-1)+2,0)</f>
        <v>0.30102737458851114</v>
      </c>
      <c r="AB638" s="67">
        <f>VLOOKUP($A638,wind_!$A$2:$B$16,2,0)*VLOOKUP($D638,wind_!$E$2:$AC$13,MID(AB$1,2,LEN(AB$1)-1)+2,0)</f>
        <v>0.29816095903067763</v>
      </c>
      <c r="AC638" s="5">
        <f t="shared" si="133"/>
        <v>0.30053869282585072</v>
      </c>
      <c r="AD638" s="98"/>
    </row>
    <row r="639" spans="1:30">
      <c r="A639" s="5" t="s">
        <v>68</v>
      </c>
      <c r="B639" s="5" t="s">
        <v>19</v>
      </c>
      <c r="C639" s="5" t="str">
        <f t="shared" si="144"/>
        <v>g4</v>
      </c>
      <c r="D639" s="69">
        <f>VLOOKUP(C639,days!A$2:F$13,5,0)</f>
        <v>2</v>
      </c>
      <c r="E639" s="68">
        <f>VLOOKUP($A639,solar_!$A$2:$B$16,2,0)*VLOOKUP($D639,solar_!$E$2:$AC$13,MID(E$1,2,LEN(E$1)-1)+2,0)</f>
        <v>0</v>
      </c>
      <c r="F639" s="68">
        <f>VLOOKUP($A639,solar_!$A$2:$B$16,2,0)*VLOOKUP($D639,solar_!$E$2:$AC$13,MID(F$1,2,LEN(F$1)-1)+2,0)</f>
        <v>0</v>
      </c>
      <c r="G639" s="68">
        <f>VLOOKUP($A639,solar_!$A$2:$B$16,2,0)*VLOOKUP($D639,solar_!$E$2:$AC$13,MID(G$1,2,LEN(G$1)-1)+2,0)</f>
        <v>0</v>
      </c>
      <c r="H639" s="68">
        <f>VLOOKUP($A639,solar_!$A$2:$B$16,2,0)*VLOOKUP($D639,solar_!$E$2:$AC$13,MID(H$1,2,LEN(H$1)-1)+2,0)</f>
        <v>0</v>
      </c>
      <c r="I639" s="68">
        <f>VLOOKUP($A639,solar_!$A$2:$B$16,2,0)*VLOOKUP($D639,solar_!$E$2:$AC$13,MID(I$1,2,LEN(I$1)-1)+2,0)</f>
        <v>0</v>
      </c>
      <c r="J639" s="68">
        <f>VLOOKUP($A639,solar_!$A$2:$B$16,2,0)*VLOOKUP($D639,solar_!$E$2:$AC$13,MID(J$1,2,LEN(J$1)-1)+2,0)</f>
        <v>5.0945558649724761E-5</v>
      </c>
      <c r="K639" s="68">
        <f>VLOOKUP($A639,solar_!$A$2:$B$16,2,0)*VLOOKUP($D639,solar_!$E$2:$AC$13,MID(K$1,2,LEN(K$1)-1)+2,0)</f>
        <v>3.0326123565207579E-3</v>
      </c>
      <c r="L639" s="68">
        <f>VLOOKUP($A639,solar_!$A$2:$B$16,2,0)*VLOOKUP($D639,solar_!$E$2:$AC$13,MID(L$1,2,LEN(L$1)-1)+2,0)</f>
        <v>2.248820135221136E-2</v>
      </c>
      <c r="M639" s="68">
        <f>VLOOKUP($A639,solar_!$A$2:$B$16,2,0)*VLOOKUP($D639,solar_!$E$2:$AC$13,MID(M$1,2,LEN(M$1)-1)+2,0)</f>
        <v>0.16051968207566419</v>
      </c>
      <c r="N639" s="68">
        <f>VLOOKUP($A639,solar_!$A$2:$B$16,2,0)*VLOOKUP($D639,solar_!$E$2:$AC$13,MID(N$1,2,LEN(N$1)-1)+2,0)</f>
        <v>0.41045672134171246</v>
      </c>
      <c r="O639" s="68">
        <f>VLOOKUP($A639,solar_!$A$2:$B$16,2,0)*VLOOKUP($D639,solar_!$E$2:$AC$13,MID(O$1,2,LEN(O$1)-1)+2,0)</f>
        <v>0.58391491178596111</v>
      </c>
      <c r="P639" s="68">
        <f>VLOOKUP($A639,solar_!$A$2:$B$16,2,0)*VLOOKUP($D639,solar_!$E$2:$AC$13,MID(P$1,2,LEN(P$1)-1)+2,0)</f>
        <v>0.6707899816291959</v>
      </c>
      <c r="Q639" s="68">
        <f>VLOOKUP($A639,solar_!$A$2:$B$16,2,0)*VLOOKUP($D639,solar_!$E$2:$AC$13,MID(Q$1,2,LEN(Q$1)-1)+2,0)</f>
        <v>0.68965481008560559</v>
      </c>
      <c r="R639" s="68">
        <f>VLOOKUP($A639,solar_!$A$2:$B$16,2,0)*VLOOKUP($D639,solar_!$E$2:$AC$13,MID(R$1,2,LEN(R$1)-1)+2,0)</f>
        <v>0.66213318753880124</v>
      </c>
      <c r="S639" s="68">
        <f>VLOOKUP($A639,solar_!$A$2:$B$16,2,0)*VLOOKUP($D639,solar_!$E$2:$AC$13,MID(S$1,2,LEN(S$1)-1)+2,0)</f>
        <v>0.62642492562857011</v>
      </c>
      <c r="T639" s="68">
        <f>VLOOKUP($A639,solar_!$A$2:$B$16,2,0)*VLOOKUP($D639,solar_!$E$2:$AC$13,MID(T$1,2,LEN(T$1)-1)+2,0)</f>
        <v>0.51710469823165628</v>
      </c>
      <c r="U639" s="68">
        <f>VLOOKUP($A639,solar_!$A$2:$B$16,2,0)*VLOOKUP($D639,solar_!$E$2:$AC$13,MID(U$1,2,LEN(U$1)-1)+2,0)</f>
        <v>0.36940437429965278</v>
      </c>
      <c r="V639" s="68">
        <f>VLOOKUP($A639,solar_!$A$2:$B$16,2,0)*VLOOKUP($D639,solar_!$E$2:$AC$13,MID(V$1,2,LEN(V$1)-1)+2,0)</f>
        <v>0.13185292813504765</v>
      </c>
      <c r="W639" s="68">
        <f>VLOOKUP($A639,solar_!$A$2:$B$16,2,0)*VLOOKUP($D639,solar_!$E$2:$AC$13,MID(W$1,2,LEN(W$1)-1)+2,0)</f>
        <v>7.4024936423328636E-3</v>
      </c>
      <c r="X639" s="68">
        <f>VLOOKUP($A639,solar_!$A$2:$B$16,2,0)*VLOOKUP($D639,solar_!$E$2:$AC$13,MID(X$1,2,LEN(X$1)-1)+2,0)</f>
        <v>3.0567335189834859E-5</v>
      </c>
      <c r="Y639" s="68">
        <f>VLOOKUP($A639,solar_!$A$2:$B$16,2,0)*VLOOKUP($D639,solar_!$E$2:$AC$13,MID(Y$1,2,LEN(Y$1)-1)+2,0)</f>
        <v>0</v>
      </c>
      <c r="Z639" s="68">
        <f>VLOOKUP($A639,solar_!$A$2:$B$16,2,0)*VLOOKUP($D639,solar_!$E$2:$AC$13,MID(Z$1,2,LEN(Z$1)-1)+2,0)</f>
        <v>0</v>
      </c>
      <c r="AA639" s="68">
        <f>VLOOKUP($A639,solar_!$A$2:$B$16,2,0)*VLOOKUP($D639,solar_!$E$2:$AC$13,MID(AA$1,2,LEN(AA$1)-1)+2,0)</f>
        <v>0</v>
      </c>
      <c r="AB639" s="68">
        <f>VLOOKUP($A639,solar_!$A$2:$B$16,2,0)*VLOOKUP($D639,solar_!$E$2:$AC$13,MID(AB$1,2,LEN(AB$1)-1)+2,0)</f>
        <v>0</v>
      </c>
      <c r="AC639" s="5">
        <f t="shared" si="133"/>
        <v>0.20230254337486553</v>
      </c>
      <c r="AD639" s="98"/>
    </row>
    <row r="640" spans="1:30">
      <c r="A640" s="5" t="s">
        <v>68</v>
      </c>
      <c r="B640" s="5" t="s">
        <v>20</v>
      </c>
      <c r="C640" s="5" t="str">
        <f t="shared" si="144"/>
        <v>g4</v>
      </c>
      <c r="D640" s="69">
        <f>VLOOKUP(C640,days!A$2:F$13,5,0)</f>
        <v>2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5">
        <f t="shared" si="133"/>
        <v>0</v>
      </c>
      <c r="AD640" s="98"/>
    </row>
    <row r="641" spans="1:30">
      <c r="A641" s="5" t="s">
        <v>68</v>
      </c>
      <c r="B641" s="5" t="s">
        <v>21</v>
      </c>
      <c r="C641" s="5" t="str">
        <f t="shared" si="144"/>
        <v>g4</v>
      </c>
      <c r="D641" s="69">
        <f>VLOOKUP(C641,days!A$2:F$13,5,0)</f>
        <v>2</v>
      </c>
      <c r="E641" s="9">
        <v>0</v>
      </c>
      <c r="F641" s="9">
        <v>0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5">
        <f t="shared" si="133"/>
        <v>0</v>
      </c>
      <c r="AD641" s="98"/>
    </row>
    <row r="642" spans="1:30">
      <c r="A642" s="5" t="s">
        <v>68</v>
      </c>
      <c r="B642" s="5" t="s">
        <v>12</v>
      </c>
      <c r="C642" s="5" t="str">
        <f t="shared" si="144"/>
        <v>g5</v>
      </c>
      <c r="D642" s="69">
        <f>VLOOKUP(C642,days!A$2:F$13,5,0)</f>
        <v>3</v>
      </c>
      <c r="E642" s="53">
        <v>0.8</v>
      </c>
      <c r="F642" s="53">
        <v>0.8</v>
      </c>
      <c r="G642" s="53">
        <v>0.8</v>
      </c>
      <c r="H642" s="53">
        <v>0.8</v>
      </c>
      <c r="I642" s="53">
        <v>0.8</v>
      </c>
      <c r="J642" s="53">
        <v>0.8</v>
      </c>
      <c r="K642" s="53">
        <v>0.8</v>
      </c>
      <c r="L642" s="53">
        <v>0.8</v>
      </c>
      <c r="M642" s="53">
        <v>0.8</v>
      </c>
      <c r="N642" s="53">
        <v>0.8</v>
      </c>
      <c r="O642" s="53">
        <v>0.8</v>
      </c>
      <c r="P642" s="53">
        <v>0.8</v>
      </c>
      <c r="Q642" s="53">
        <v>0.8</v>
      </c>
      <c r="R642" s="53">
        <v>0.8</v>
      </c>
      <c r="S642" s="53">
        <v>0.8</v>
      </c>
      <c r="T642" s="53">
        <v>0.8</v>
      </c>
      <c r="U642" s="53">
        <v>0.8</v>
      </c>
      <c r="V642" s="53">
        <v>0.8</v>
      </c>
      <c r="W642" s="53">
        <v>0.8</v>
      </c>
      <c r="X642" s="53">
        <v>0.8</v>
      </c>
      <c r="Y642" s="53">
        <v>0.8</v>
      </c>
      <c r="Z642" s="53">
        <v>0.8</v>
      </c>
      <c r="AA642" s="53">
        <v>0.8</v>
      </c>
      <c r="AB642" s="53">
        <v>0.8</v>
      </c>
      <c r="AC642" s="5">
        <f t="shared" si="133"/>
        <v>0.80000000000000027</v>
      </c>
      <c r="AD642" s="98"/>
    </row>
    <row r="643" spans="1:30">
      <c r="A643" s="5" t="s">
        <v>68</v>
      </c>
      <c r="B643" s="5" t="s">
        <v>13</v>
      </c>
      <c r="C643" s="5" t="str">
        <f t="shared" si="144"/>
        <v>g5</v>
      </c>
      <c r="D643" s="69">
        <f>VLOOKUP(C643,days!A$2:F$13,5,0)</f>
        <v>3</v>
      </c>
      <c r="E643" s="53">
        <v>0.85</v>
      </c>
      <c r="F643" s="53">
        <v>0.85</v>
      </c>
      <c r="G643" s="53">
        <v>0.85</v>
      </c>
      <c r="H643" s="53">
        <v>0.85</v>
      </c>
      <c r="I643" s="53">
        <v>0.85</v>
      </c>
      <c r="J643" s="53">
        <v>0.85</v>
      </c>
      <c r="K643" s="53">
        <v>0.85</v>
      </c>
      <c r="L643" s="53">
        <v>0.85</v>
      </c>
      <c r="M643" s="53">
        <v>0.85</v>
      </c>
      <c r="N643" s="53">
        <v>0.85</v>
      </c>
      <c r="O643" s="53">
        <v>0.85</v>
      </c>
      <c r="P643" s="53">
        <v>0.85</v>
      </c>
      <c r="Q643" s="53">
        <v>0.85</v>
      </c>
      <c r="R643" s="53">
        <v>0.85</v>
      </c>
      <c r="S643" s="53">
        <v>0.85</v>
      </c>
      <c r="T643" s="53">
        <v>0.85</v>
      </c>
      <c r="U643" s="53">
        <v>0.85</v>
      </c>
      <c r="V643" s="53">
        <v>0.85</v>
      </c>
      <c r="W643" s="53">
        <v>0.85</v>
      </c>
      <c r="X643" s="53">
        <v>0.85</v>
      </c>
      <c r="Y643" s="53">
        <v>0.85</v>
      </c>
      <c r="Z643" s="53">
        <v>0.85</v>
      </c>
      <c r="AA643" s="53">
        <v>0.85</v>
      </c>
      <c r="AB643" s="53">
        <v>0.85</v>
      </c>
      <c r="AC643" s="5">
        <f t="shared" ref="AC643:AC706" si="147">AVERAGE(E643:AB643)</f>
        <v>0.85000000000000009</v>
      </c>
      <c r="AD643" s="98"/>
    </row>
    <row r="644" spans="1:30">
      <c r="A644" s="5" t="s">
        <v>68</v>
      </c>
      <c r="B644" s="5" t="s">
        <v>14</v>
      </c>
      <c r="C644" s="5" t="str">
        <f t="shared" si="144"/>
        <v>g5</v>
      </c>
      <c r="D644" s="69">
        <f>VLOOKUP(C644,days!A$2:F$13,5,0)</f>
        <v>3</v>
      </c>
      <c r="E644" s="53">
        <v>0.83</v>
      </c>
      <c r="F644" s="53">
        <v>0.83</v>
      </c>
      <c r="G644" s="53">
        <v>0.83</v>
      </c>
      <c r="H644" s="53">
        <v>0.83</v>
      </c>
      <c r="I644" s="53">
        <v>0.83</v>
      </c>
      <c r="J644" s="53">
        <v>0.83</v>
      </c>
      <c r="K644" s="53">
        <v>0.83</v>
      </c>
      <c r="L644" s="53">
        <v>0.83</v>
      </c>
      <c r="M644" s="53">
        <v>0.83</v>
      </c>
      <c r="N644" s="53">
        <v>0.83</v>
      </c>
      <c r="O644" s="53">
        <v>0.83</v>
      </c>
      <c r="P644" s="53">
        <v>0.83</v>
      </c>
      <c r="Q644" s="53">
        <v>0.83</v>
      </c>
      <c r="R644" s="53">
        <v>0.83</v>
      </c>
      <c r="S644" s="53">
        <v>0.83</v>
      </c>
      <c r="T644" s="53">
        <v>0.83</v>
      </c>
      <c r="U644" s="53">
        <v>0.83</v>
      </c>
      <c r="V644" s="53">
        <v>0.83</v>
      </c>
      <c r="W644" s="53">
        <v>0.83</v>
      </c>
      <c r="X644" s="53">
        <v>0.83</v>
      </c>
      <c r="Y644" s="53">
        <v>0.83</v>
      </c>
      <c r="Z644" s="53">
        <v>0.83</v>
      </c>
      <c r="AA644" s="53">
        <v>0.83</v>
      </c>
      <c r="AB644" s="53">
        <v>0.83</v>
      </c>
      <c r="AC644" s="5">
        <f t="shared" si="147"/>
        <v>0.82999999999999963</v>
      </c>
      <c r="AD644" s="98"/>
    </row>
    <row r="645" spans="1:30">
      <c r="A645" s="5" t="s">
        <v>68</v>
      </c>
      <c r="B645" s="5" t="s">
        <v>15</v>
      </c>
      <c r="C645" s="5" t="str">
        <f t="shared" si="144"/>
        <v>g5</v>
      </c>
      <c r="D645" s="69">
        <f>VLOOKUP(C645,days!A$2:F$13,5,0)</f>
        <v>3</v>
      </c>
      <c r="E645" s="53">
        <v>0.9</v>
      </c>
      <c r="F645" s="53">
        <v>0.9</v>
      </c>
      <c r="G645" s="53">
        <v>0.9</v>
      </c>
      <c r="H645" s="53">
        <v>0.9</v>
      </c>
      <c r="I645" s="53">
        <v>0.9</v>
      </c>
      <c r="J645" s="53">
        <v>0.9</v>
      </c>
      <c r="K645" s="53">
        <v>0.9</v>
      </c>
      <c r="L645" s="53">
        <v>0.9</v>
      </c>
      <c r="M645" s="53">
        <v>0.9</v>
      </c>
      <c r="N645" s="53">
        <v>0.9</v>
      </c>
      <c r="O645" s="53">
        <v>0.9</v>
      </c>
      <c r="P645" s="53">
        <v>0.9</v>
      </c>
      <c r="Q645" s="53">
        <v>0.9</v>
      </c>
      <c r="R645" s="53">
        <v>0.9</v>
      </c>
      <c r="S645" s="53">
        <v>0.9</v>
      </c>
      <c r="T645" s="53">
        <v>0.9</v>
      </c>
      <c r="U645" s="53">
        <v>0.9</v>
      </c>
      <c r="V645" s="53">
        <v>0.9</v>
      </c>
      <c r="W645" s="53">
        <v>0.9</v>
      </c>
      <c r="X645" s="53">
        <v>0.9</v>
      </c>
      <c r="Y645" s="53">
        <v>0.9</v>
      </c>
      <c r="Z645" s="53">
        <v>0.9</v>
      </c>
      <c r="AA645" s="53">
        <v>0.9</v>
      </c>
      <c r="AB645" s="53">
        <v>0.9</v>
      </c>
      <c r="AC645" s="5">
        <f t="shared" si="147"/>
        <v>0.8999999999999998</v>
      </c>
      <c r="AD645" s="98"/>
    </row>
    <row r="646" spans="1:30">
      <c r="A646" s="5" t="s">
        <v>68</v>
      </c>
      <c r="B646" s="5" t="s">
        <v>16</v>
      </c>
      <c r="C646" s="5" t="str">
        <f t="shared" si="144"/>
        <v>g5</v>
      </c>
      <c r="D646" s="69">
        <f>VLOOKUP(C646,days!A$2:F$13,5,0)</f>
        <v>3</v>
      </c>
      <c r="E646" s="43">
        <f>VLOOKUP($A646,hydro_!$A$2:$B$16,2,0)*VLOOKUP($D646,hydro_!F$2:H$13,2,0)</f>
        <v>0.4</v>
      </c>
      <c r="F646" s="43">
        <f t="shared" ref="F646:AB646" si="148">E646</f>
        <v>0.4</v>
      </c>
      <c r="G646" s="43">
        <f t="shared" si="148"/>
        <v>0.4</v>
      </c>
      <c r="H646" s="43">
        <f t="shared" si="148"/>
        <v>0.4</v>
      </c>
      <c r="I646" s="43">
        <f t="shared" si="148"/>
        <v>0.4</v>
      </c>
      <c r="J646" s="43">
        <f t="shared" si="148"/>
        <v>0.4</v>
      </c>
      <c r="K646" s="43">
        <f t="shared" si="148"/>
        <v>0.4</v>
      </c>
      <c r="L646" s="43">
        <f t="shared" si="148"/>
        <v>0.4</v>
      </c>
      <c r="M646" s="43">
        <f t="shared" si="148"/>
        <v>0.4</v>
      </c>
      <c r="N646" s="43">
        <f t="shared" si="148"/>
        <v>0.4</v>
      </c>
      <c r="O646" s="43">
        <f t="shared" si="148"/>
        <v>0.4</v>
      </c>
      <c r="P646" s="43">
        <f t="shared" si="148"/>
        <v>0.4</v>
      </c>
      <c r="Q646" s="43">
        <f t="shared" si="148"/>
        <v>0.4</v>
      </c>
      <c r="R646" s="43">
        <f t="shared" si="148"/>
        <v>0.4</v>
      </c>
      <c r="S646" s="43">
        <f t="shared" si="148"/>
        <v>0.4</v>
      </c>
      <c r="T646" s="43">
        <f t="shared" si="148"/>
        <v>0.4</v>
      </c>
      <c r="U646" s="43">
        <f t="shared" si="148"/>
        <v>0.4</v>
      </c>
      <c r="V646" s="43">
        <f t="shared" si="148"/>
        <v>0.4</v>
      </c>
      <c r="W646" s="43">
        <f t="shared" si="148"/>
        <v>0.4</v>
      </c>
      <c r="X646" s="43">
        <f t="shared" si="148"/>
        <v>0.4</v>
      </c>
      <c r="Y646" s="43">
        <f t="shared" si="148"/>
        <v>0.4</v>
      </c>
      <c r="Z646" s="43">
        <f t="shared" si="148"/>
        <v>0.4</v>
      </c>
      <c r="AA646" s="43">
        <f t="shared" si="148"/>
        <v>0.4</v>
      </c>
      <c r="AB646" s="43">
        <f t="shared" si="148"/>
        <v>0.4</v>
      </c>
      <c r="AC646" s="5">
        <f t="shared" si="147"/>
        <v>0.40000000000000013</v>
      </c>
      <c r="AD646" s="98"/>
    </row>
    <row r="647" spans="1:30">
      <c r="A647" s="5" t="s">
        <v>68</v>
      </c>
      <c r="B647" s="5" t="s">
        <v>17</v>
      </c>
      <c r="C647" s="5" t="str">
        <f t="shared" si="144"/>
        <v>g5</v>
      </c>
      <c r="D647" s="69">
        <f>VLOOKUP(C647,days!A$2:F$13,5,0)</f>
        <v>3</v>
      </c>
      <c r="E647" s="43">
        <f>VLOOKUP($A646,hydro_!$A$2:$C$16,3,0)*VLOOKUP($D646,hydro_!F$2:H$13,3,0)</f>
        <v>0.35</v>
      </c>
      <c r="F647" s="43">
        <f t="shared" ref="F647:AB647" si="149">E647</f>
        <v>0.35</v>
      </c>
      <c r="G647" s="43">
        <f t="shared" si="149"/>
        <v>0.35</v>
      </c>
      <c r="H647" s="43">
        <f t="shared" si="149"/>
        <v>0.35</v>
      </c>
      <c r="I647" s="43">
        <f t="shared" si="149"/>
        <v>0.35</v>
      </c>
      <c r="J647" s="43">
        <f t="shared" si="149"/>
        <v>0.35</v>
      </c>
      <c r="K647" s="43">
        <f t="shared" si="149"/>
        <v>0.35</v>
      </c>
      <c r="L647" s="43">
        <f t="shared" si="149"/>
        <v>0.35</v>
      </c>
      <c r="M647" s="43">
        <f t="shared" si="149"/>
        <v>0.35</v>
      </c>
      <c r="N647" s="43">
        <f t="shared" si="149"/>
        <v>0.35</v>
      </c>
      <c r="O647" s="43">
        <f t="shared" si="149"/>
        <v>0.35</v>
      </c>
      <c r="P647" s="43">
        <f t="shared" si="149"/>
        <v>0.35</v>
      </c>
      <c r="Q647" s="43">
        <f t="shared" si="149"/>
        <v>0.35</v>
      </c>
      <c r="R647" s="43">
        <f t="shared" si="149"/>
        <v>0.35</v>
      </c>
      <c r="S647" s="43">
        <f t="shared" si="149"/>
        <v>0.35</v>
      </c>
      <c r="T647" s="43">
        <f t="shared" si="149"/>
        <v>0.35</v>
      </c>
      <c r="U647" s="43">
        <f t="shared" si="149"/>
        <v>0.35</v>
      </c>
      <c r="V647" s="43">
        <f t="shared" si="149"/>
        <v>0.35</v>
      </c>
      <c r="W647" s="43">
        <f t="shared" si="149"/>
        <v>0.35</v>
      </c>
      <c r="X647" s="43">
        <f t="shared" si="149"/>
        <v>0.35</v>
      </c>
      <c r="Y647" s="43">
        <f t="shared" si="149"/>
        <v>0.35</v>
      </c>
      <c r="Z647" s="43">
        <f t="shared" si="149"/>
        <v>0.35</v>
      </c>
      <c r="AA647" s="43">
        <f t="shared" si="149"/>
        <v>0.35</v>
      </c>
      <c r="AB647" s="43">
        <f t="shared" si="149"/>
        <v>0.35</v>
      </c>
      <c r="AC647" s="5">
        <f t="shared" si="147"/>
        <v>0.34999999999999987</v>
      </c>
      <c r="AD647" s="98"/>
    </row>
    <row r="648" spans="1:30">
      <c r="A648" s="5" t="s">
        <v>68</v>
      </c>
      <c r="B648" s="5" t="s">
        <v>18</v>
      </c>
      <c r="C648" s="5" t="str">
        <f t="shared" si="144"/>
        <v>g5</v>
      </c>
      <c r="D648" s="69">
        <f>VLOOKUP(C648,days!A$2:F$13,5,0)</f>
        <v>3</v>
      </c>
      <c r="E648" s="67">
        <f>VLOOKUP($A648,wind_!$A$2:$B$16,2,0)*VLOOKUP($D648,wind_!$E$2:$AC$13,MID(E$1,2,LEN(E$1)-1)+2,0)</f>
        <v>0.32141247454430832</v>
      </c>
      <c r="F648" s="67">
        <f>VLOOKUP($A648,wind_!$A$2:$B$16,2,0)*VLOOKUP($D648,wind_!$E$2:$AC$13,MID(F$1,2,LEN(F$1)-1)+2,0)</f>
        <v>0.31502839150311379</v>
      </c>
      <c r="G648" s="67">
        <f>VLOOKUP($A648,wind_!$A$2:$B$16,2,0)*VLOOKUP($D648,wind_!$E$2:$AC$13,MID(G$1,2,LEN(G$1)-1)+2,0)</f>
        <v>0.31150915308953542</v>
      </c>
      <c r="H648" s="67">
        <f>VLOOKUP($A648,wind_!$A$2:$B$16,2,0)*VLOOKUP($D648,wind_!$E$2:$AC$13,MID(H$1,2,LEN(H$1)-1)+2,0)</f>
        <v>0.30828195567092354</v>
      </c>
      <c r="I648" s="67">
        <f>VLOOKUP($A648,wind_!$A$2:$B$16,2,0)*VLOOKUP($D648,wind_!$E$2:$AC$13,MID(I$1,2,LEN(I$1)-1)+2,0)</f>
        <v>0.30692583749179719</v>
      </c>
      <c r="J648" s="67">
        <f>VLOOKUP($A648,wind_!$A$2:$B$16,2,0)*VLOOKUP($D648,wind_!$E$2:$AC$13,MID(J$1,2,LEN(J$1)-1)+2,0)</f>
        <v>0.30390060595648238</v>
      </c>
      <c r="K648" s="67">
        <f>VLOOKUP($A648,wind_!$A$2:$B$16,2,0)*VLOOKUP($D648,wind_!$E$2:$AC$13,MID(K$1,2,LEN(K$1)-1)+2,0)</f>
        <v>0.30643395897060266</v>
      </c>
      <c r="L648" s="67">
        <f>VLOOKUP($A648,wind_!$A$2:$B$16,2,0)*VLOOKUP($D648,wind_!$E$2:$AC$13,MID(L$1,2,LEN(L$1)-1)+2,0)</f>
        <v>0.30797972896712655</v>
      </c>
      <c r="M648" s="67">
        <f>VLOOKUP($A648,wind_!$A$2:$B$16,2,0)*VLOOKUP($D648,wind_!$E$2:$AC$13,MID(M$1,2,LEN(M$1)-1)+2,0)</f>
        <v>0.30871292263981021</v>
      </c>
      <c r="N648" s="67">
        <f>VLOOKUP($A648,wind_!$A$2:$B$16,2,0)*VLOOKUP($D648,wind_!$E$2:$AC$13,MID(N$1,2,LEN(N$1)-1)+2,0)</f>
        <v>0.30081213181111727</v>
      </c>
      <c r="O648" s="67">
        <f>VLOOKUP($A648,wind_!$A$2:$B$16,2,0)*VLOOKUP($D648,wind_!$E$2:$AC$13,MID(O$1,2,LEN(O$1)-1)+2,0)</f>
        <v>0.29892853580505918</v>
      </c>
      <c r="P648" s="67">
        <f>VLOOKUP($A648,wind_!$A$2:$B$16,2,0)*VLOOKUP($D648,wind_!$E$2:$AC$13,MID(P$1,2,LEN(P$1)-1)+2,0)</f>
        <v>0.30567233652849757</v>
      </c>
      <c r="Q648" s="67">
        <f>VLOOKUP($A648,wind_!$A$2:$B$16,2,0)*VLOOKUP($D648,wind_!$E$2:$AC$13,MID(Q$1,2,LEN(Q$1)-1)+2,0)</f>
        <v>0.31524006168114194</v>
      </c>
      <c r="R648" s="67">
        <f>VLOOKUP($A648,wind_!$A$2:$B$16,2,0)*VLOOKUP($D648,wind_!$E$2:$AC$13,MID(R$1,2,LEN(R$1)-1)+2,0)</f>
        <v>0.32268961547362451</v>
      </c>
      <c r="S648" s="67">
        <f>VLOOKUP($A648,wind_!$A$2:$B$16,2,0)*VLOOKUP($D648,wind_!$E$2:$AC$13,MID(S$1,2,LEN(S$1)-1)+2,0)</f>
        <v>0.32937483570249709</v>
      </c>
      <c r="T648" s="67">
        <f>VLOOKUP($A648,wind_!$A$2:$B$16,2,0)*VLOOKUP($D648,wind_!$E$2:$AC$13,MID(T$1,2,LEN(T$1)-1)+2,0)</f>
        <v>0.33747690829971483</v>
      </c>
      <c r="U648" s="67">
        <f>VLOOKUP($A648,wind_!$A$2:$B$16,2,0)*VLOOKUP($D648,wind_!$E$2:$AC$13,MID(U$1,2,LEN(U$1)-1)+2,0)</f>
        <v>0.3395342694579056</v>
      </c>
      <c r="V648" s="67">
        <f>VLOOKUP($A648,wind_!$A$2:$B$16,2,0)*VLOOKUP($D648,wind_!$E$2:$AC$13,MID(V$1,2,LEN(V$1)-1)+2,0)</f>
        <v>0.33985891992367928</v>
      </c>
      <c r="W648" s="67">
        <f>VLOOKUP($A648,wind_!$A$2:$B$16,2,0)*VLOOKUP($D648,wind_!$E$2:$AC$13,MID(W$1,2,LEN(W$1)-1)+2,0)</f>
        <v>0.33749241490121756</v>
      </c>
      <c r="X648" s="67">
        <f>VLOOKUP($A648,wind_!$A$2:$B$16,2,0)*VLOOKUP($D648,wind_!$E$2:$AC$13,MID(X$1,2,LEN(X$1)-1)+2,0)</f>
        <v>0.3359961292065477</v>
      </c>
      <c r="Y648" s="67">
        <f>VLOOKUP($A648,wind_!$A$2:$B$16,2,0)*VLOOKUP($D648,wind_!$E$2:$AC$13,MID(Y$1,2,LEN(Y$1)-1)+2,0)</f>
        <v>0.33809950341756334</v>
      </c>
      <c r="Z648" s="67">
        <f>VLOOKUP($A648,wind_!$A$2:$B$16,2,0)*VLOOKUP($D648,wind_!$E$2:$AC$13,MID(Z$1,2,LEN(Z$1)-1)+2,0)</f>
        <v>0.33665057366767853</v>
      </c>
      <c r="AA648" s="67">
        <f>VLOOKUP($A648,wind_!$A$2:$B$16,2,0)*VLOOKUP($D648,wind_!$E$2:$AC$13,MID(AA$1,2,LEN(AA$1)-1)+2,0)</f>
        <v>0.33331754116005263</v>
      </c>
      <c r="AB648" s="67">
        <f>VLOOKUP($A648,wind_!$A$2:$B$16,2,0)*VLOOKUP($D648,wind_!$E$2:$AC$13,MID(AB$1,2,LEN(AB$1)-1)+2,0)</f>
        <v>0.32984700158321945</v>
      </c>
      <c r="AC648" s="5">
        <f t="shared" si="147"/>
        <v>0.32046565864388399</v>
      </c>
      <c r="AD648" s="98"/>
    </row>
    <row r="649" spans="1:30">
      <c r="A649" s="5" t="s">
        <v>68</v>
      </c>
      <c r="B649" s="5" t="s">
        <v>19</v>
      </c>
      <c r="C649" s="5" t="str">
        <f t="shared" si="144"/>
        <v>g5</v>
      </c>
      <c r="D649" s="69">
        <f>VLOOKUP(C649,days!A$2:F$13,5,0)</f>
        <v>3</v>
      </c>
      <c r="E649" s="68">
        <f>VLOOKUP($A649,solar_!$A$2:$B$16,2,0)*VLOOKUP($D649,solar_!$E$2:$AC$13,MID(E$1,2,LEN(E$1)-1)+2,0)</f>
        <v>0</v>
      </c>
      <c r="F649" s="68">
        <f>VLOOKUP($A649,solar_!$A$2:$B$16,2,0)*VLOOKUP($D649,solar_!$E$2:$AC$13,MID(F$1,2,LEN(F$1)-1)+2,0)</f>
        <v>0</v>
      </c>
      <c r="G649" s="68">
        <f>VLOOKUP($A649,solar_!$A$2:$B$16,2,0)*VLOOKUP($D649,solar_!$E$2:$AC$13,MID(G$1,2,LEN(G$1)-1)+2,0)</f>
        <v>0</v>
      </c>
      <c r="H649" s="68">
        <f>VLOOKUP($A649,solar_!$A$2:$B$16,2,0)*VLOOKUP($D649,solar_!$E$2:$AC$13,MID(H$1,2,LEN(H$1)-1)+2,0)</f>
        <v>0</v>
      </c>
      <c r="I649" s="68">
        <f>VLOOKUP($A649,solar_!$A$2:$B$16,2,0)*VLOOKUP($D649,solar_!$E$2:$AC$13,MID(I$1,2,LEN(I$1)-1)+2,0)</f>
        <v>0</v>
      </c>
      <c r="J649" s="68">
        <f>VLOOKUP($A649,solar_!$A$2:$B$16,2,0)*VLOOKUP($D649,solar_!$E$2:$AC$13,MID(J$1,2,LEN(J$1)-1)+2,0)</f>
        <v>5.2879410467857177E-4</v>
      </c>
      <c r="K649" s="68">
        <f>VLOOKUP($A649,solar_!$A$2:$B$16,2,0)*VLOOKUP($D649,solar_!$E$2:$AC$13,MID(K$1,2,LEN(K$1)-1)+2,0)</f>
        <v>7.5416062086049694E-3</v>
      </c>
      <c r="L649" s="68">
        <f>VLOOKUP($A649,solar_!$A$2:$B$16,2,0)*VLOOKUP($D649,solar_!$E$2:$AC$13,MID(L$1,2,LEN(L$1)-1)+2,0)</f>
        <v>8.1649511113163167E-2</v>
      </c>
      <c r="M649" s="68">
        <f>VLOOKUP($A649,solar_!$A$2:$B$16,2,0)*VLOOKUP($D649,solar_!$E$2:$AC$13,MID(M$1,2,LEN(M$1)-1)+2,0)</f>
        <v>0.32885087785024908</v>
      </c>
      <c r="N649" s="68">
        <f>VLOOKUP($A649,solar_!$A$2:$B$16,2,0)*VLOOKUP($D649,solar_!$E$2:$AC$13,MID(N$1,2,LEN(N$1)-1)+2,0)</f>
        <v>0.53486743909278611</v>
      </c>
      <c r="O649" s="68">
        <f>VLOOKUP($A649,solar_!$A$2:$B$16,2,0)*VLOOKUP($D649,solar_!$E$2:$AC$13,MID(O$1,2,LEN(O$1)-1)+2,0)</f>
        <v>0.62348630262923155</v>
      </c>
      <c r="P649" s="68">
        <f>VLOOKUP($A649,solar_!$A$2:$B$16,2,0)*VLOOKUP($D649,solar_!$E$2:$AC$13,MID(P$1,2,LEN(P$1)-1)+2,0)</f>
        <v>0.68316372209046361</v>
      </c>
      <c r="Q649" s="68">
        <f>VLOOKUP($A649,solar_!$A$2:$B$16,2,0)*VLOOKUP($D649,solar_!$E$2:$AC$13,MID(Q$1,2,LEN(Q$1)-1)+2,0)</f>
        <v>0.6800059292184033</v>
      </c>
      <c r="R649" s="68">
        <f>VLOOKUP($A649,solar_!$A$2:$B$16,2,0)*VLOOKUP($D649,solar_!$E$2:$AC$13,MID(R$1,2,LEN(R$1)-1)+2,0)</f>
        <v>0.68453842040978319</v>
      </c>
      <c r="S649" s="68">
        <f>VLOOKUP($A649,solar_!$A$2:$B$16,2,0)*VLOOKUP($D649,solar_!$E$2:$AC$13,MID(S$1,2,LEN(S$1)-1)+2,0)</f>
        <v>0.64172626821322309</v>
      </c>
      <c r="T649" s="68">
        <f>VLOOKUP($A649,solar_!$A$2:$B$16,2,0)*VLOOKUP($D649,solar_!$E$2:$AC$13,MID(T$1,2,LEN(T$1)-1)+2,0)</f>
        <v>0.54404886846674505</v>
      </c>
      <c r="U649" s="68">
        <f>VLOOKUP($A649,solar_!$A$2:$B$16,2,0)*VLOOKUP($D649,solar_!$E$2:$AC$13,MID(U$1,2,LEN(U$1)-1)+2,0)</f>
        <v>0.42475183715776949</v>
      </c>
      <c r="V649" s="68">
        <f>VLOOKUP($A649,solar_!$A$2:$B$16,2,0)*VLOOKUP($D649,solar_!$E$2:$AC$13,MID(V$1,2,LEN(V$1)-1)+2,0)</f>
        <v>0.213685011495127</v>
      </c>
      <c r="W649" s="68">
        <f>VLOOKUP($A649,solar_!$A$2:$B$16,2,0)*VLOOKUP($D649,solar_!$E$2:$AC$13,MID(W$1,2,LEN(W$1)-1)+2,0)</f>
        <v>4.021330488225703E-2</v>
      </c>
      <c r="X649" s="68">
        <f>VLOOKUP($A649,solar_!$A$2:$B$16,2,0)*VLOOKUP($D649,solar_!$E$2:$AC$13,MID(X$1,2,LEN(X$1)-1)+2,0)</f>
        <v>3.7949242667652104E-4</v>
      </c>
      <c r="Y649" s="68">
        <f>VLOOKUP($A649,solar_!$A$2:$B$16,2,0)*VLOOKUP($D649,solar_!$E$2:$AC$13,MID(Y$1,2,LEN(Y$1)-1)+2,0)</f>
        <v>0</v>
      </c>
      <c r="Z649" s="68">
        <f>VLOOKUP($A649,solar_!$A$2:$B$16,2,0)*VLOOKUP($D649,solar_!$E$2:$AC$13,MID(Z$1,2,LEN(Z$1)-1)+2,0)</f>
        <v>0</v>
      </c>
      <c r="AA649" s="68">
        <f>VLOOKUP($A649,solar_!$A$2:$B$16,2,0)*VLOOKUP($D649,solar_!$E$2:$AC$13,MID(AA$1,2,LEN(AA$1)-1)+2,0)</f>
        <v>0</v>
      </c>
      <c r="AB649" s="68">
        <f>VLOOKUP($A649,solar_!$A$2:$B$16,2,0)*VLOOKUP($D649,solar_!$E$2:$AC$13,MID(AB$1,2,LEN(AB$1)-1)+2,0)</f>
        <v>0</v>
      </c>
      <c r="AC649" s="5">
        <f t="shared" si="147"/>
        <v>0.22872655772329842</v>
      </c>
      <c r="AD649" s="98"/>
    </row>
    <row r="650" spans="1:30">
      <c r="A650" s="5" t="s">
        <v>68</v>
      </c>
      <c r="B650" s="5" t="s">
        <v>20</v>
      </c>
      <c r="C650" s="5" t="str">
        <f t="shared" si="144"/>
        <v>g5</v>
      </c>
      <c r="D650" s="69">
        <f>VLOOKUP(C650,days!A$2:F$13,5,0)</f>
        <v>3</v>
      </c>
      <c r="E650" s="9">
        <v>0</v>
      </c>
      <c r="F650" s="9">
        <v>0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  <c r="V650" s="9">
        <v>0</v>
      </c>
      <c r="W650" s="9">
        <v>0</v>
      </c>
      <c r="X650" s="9">
        <v>0</v>
      </c>
      <c r="Y650" s="9">
        <v>0</v>
      </c>
      <c r="Z650" s="9">
        <v>0</v>
      </c>
      <c r="AA650" s="9">
        <v>0</v>
      </c>
      <c r="AB650" s="9">
        <v>0</v>
      </c>
      <c r="AC650" s="5">
        <f t="shared" si="147"/>
        <v>0</v>
      </c>
      <c r="AD650" s="98"/>
    </row>
    <row r="651" spans="1:30">
      <c r="A651" s="5" t="s">
        <v>68</v>
      </c>
      <c r="B651" s="5" t="s">
        <v>21</v>
      </c>
      <c r="C651" s="5" t="str">
        <f t="shared" si="144"/>
        <v>g5</v>
      </c>
      <c r="D651" s="69">
        <f>VLOOKUP(C651,days!A$2:F$13,5,0)</f>
        <v>3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5">
        <f t="shared" si="147"/>
        <v>0</v>
      </c>
      <c r="AD651" s="98"/>
    </row>
    <row r="652" spans="1:30">
      <c r="A652" s="5" t="s">
        <v>68</v>
      </c>
      <c r="B652" s="5" t="s">
        <v>12</v>
      </c>
      <c r="C652" s="5" t="str">
        <f t="shared" si="144"/>
        <v>g6</v>
      </c>
      <c r="D652" s="69">
        <f>VLOOKUP(C652,days!A$2:F$13,5,0)</f>
        <v>3</v>
      </c>
      <c r="E652" s="53">
        <v>0.8</v>
      </c>
      <c r="F652" s="53">
        <v>0.8</v>
      </c>
      <c r="G652" s="53">
        <v>0.8</v>
      </c>
      <c r="H652" s="53">
        <v>0.8</v>
      </c>
      <c r="I652" s="53">
        <v>0.8</v>
      </c>
      <c r="J652" s="53">
        <v>0.8</v>
      </c>
      <c r="K652" s="53">
        <v>0.8</v>
      </c>
      <c r="L652" s="53">
        <v>0.8</v>
      </c>
      <c r="M652" s="53">
        <v>0.8</v>
      </c>
      <c r="N652" s="53">
        <v>0.8</v>
      </c>
      <c r="O652" s="53">
        <v>0.8</v>
      </c>
      <c r="P652" s="53">
        <v>0.8</v>
      </c>
      <c r="Q652" s="53">
        <v>0.8</v>
      </c>
      <c r="R652" s="53">
        <v>0.8</v>
      </c>
      <c r="S652" s="53">
        <v>0.8</v>
      </c>
      <c r="T652" s="53">
        <v>0.8</v>
      </c>
      <c r="U652" s="53">
        <v>0.8</v>
      </c>
      <c r="V652" s="53">
        <v>0.8</v>
      </c>
      <c r="W652" s="53">
        <v>0.8</v>
      </c>
      <c r="X652" s="53">
        <v>0.8</v>
      </c>
      <c r="Y652" s="53">
        <v>0.8</v>
      </c>
      <c r="Z652" s="53">
        <v>0.8</v>
      </c>
      <c r="AA652" s="53">
        <v>0.8</v>
      </c>
      <c r="AB652" s="53">
        <v>0.8</v>
      </c>
      <c r="AC652" s="5">
        <f t="shared" si="147"/>
        <v>0.80000000000000027</v>
      </c>
      <c r="AD652" s="98"/>
    </row>
    <row r="653" spans="1:30">
      <c r="A653" s="5" t="s">
        <v>68</v>
      </c>
      <c r="B653" s="5" t="s">
        <v>13</v>
      </c>
      <c r="C653" s="5" t="str">
        <f t="shared" si="144"/>
        <v>g6</v>
      </c>
      <c r="D653" s="69">
        <f>VLOOKUP(C653,days!A$2:F$13,5,0)</f>
        <v>3</v>
      </c>
      <c r="E653" s="53">
        <v>0.85</v>
      </c>
      <c r="F653" s="53">
        <v>0.85</v>
      </c>
      <c r="G653" s="53">
        <v>0.85</v>
      </c>
      <c r="H653" s="53">
        <v>0.85</v>
      </c>
      <c r="I653" s="53">
        <v>0.85</v>
      </c>
      <c r="J653" s="53">
        <v>0.85</v>
      </c>
      <c r="K653" s="53">
        <v>0.85</v>
      </c>
      <c r="L653" s="53">
        <v>0.85</v>
      </c>
      <c r="M653" s="53">
        <v>0.85</v>
      </c>
      <c r="N653" s="53">
        <v>0.85</v>
      </c>
      <c r="O653" s="53">
        <v>0.85</v>
      </c>
      <c r="P653" s="53">
        <v>0.85</v>
      </c>
      <c r="Q653" s="53">
        <v>0.85</v>
      </c>
      <c r="R653" s="53">
        <v>0.85</v>
      </c>
      <c r="S653" s="53">
        <v>0.85</v>
      </c>
      <c r="T653" s="53">
        <v>0.85</v>
      </c>
      <c r="U653" s="53">
        <v>0.85</v>
      </c>
      <c r="V653" s="53">
        <v>0.85</v>
      </c>
      <c r="W653" s="53">
        <v>0.85</v>
      </c>
      <c r="X653" s="53">
        <v>0.85</v>
      </c>
      <c r="Y653" s="53">
        <v>0.85</v>
      </c>
      <c r="Z653" s="53">
        <v>0.85</v>
      </c>
      <c r="AA653" s="53">
        <v>0.85</v>
      </c>
      <c r="AB653" s="53">
        <v>0.85</v>
      </c>
      <c r="AC653" s="5">
        <f t="shared" si="147"/>
        <v>0.85000000000000009</v>
      </c>
      <c r="AD653" s="98"/>
    </row>
    <row r="654" spans="1:30">
      <c r="A654" s="5" t="s">
        <v>68</v>
      </c>
      <c r="B654" s="5" t="s">
        <v>14</v>
      </c>
      <c r="C654" s="5" t="str">
        <f t="shared" si="144"/>
        <v>g6</v>
      </c>
      <c r="D654" s="69">
        <f>VLOOKUP(C654,days!A$2:F$13,5,0)</f>
        <v>3</v>
      </c>
      <c r="E654" s="53">
        <v>0.83</v>
      </c>
      <c r="F654" s="53">
        <v>0.83</v>
      </c>
      <c r="G654" s="53">
        <v>0.83</v>
      </c>
      <c r="H654" s="53">
        <v>0.83</v>
      </c>
      <c r="I654" s="53">
        <v>0.83</v>
      </c>
      <c r="J654" s="53">
        <v>0.83</v>
      </c>
      <c r="K654" s="53">
        <v>0.83</v>
      </c>
      <c r="L654" s="53">
        <v>0.83</v>
      </c>
      <c r="M654" s="53">
        <v>0.83</v>
      </c>
      <c r="N654" s="53">
        <v>0.83</v>
      </c>
      <c r="O654" s="53">
        <v>0.83</v>
      </c>
      <c r="P654" s="53">
        <v>0.83</v>
      </c>
      <c r="Q654" s="53">
        <v>0.83</v>
      </c>
      <c r="R654" s="53">
        <v>0.83</v>
      </c>
      <c r="S654" s="53">
        <v>0.83</v>
      </c>
      <c r="T654" s="53">
        <v>0.83</v>
      </c>
      <c r="U654" s="53">
        <v>0.83</v>
      </c>
      <c r="V654" s="53">
        <v>0.83</v>
      </c>
      <c r="W654" s="53">
        <v>0.83</v>
      </c>
      <c r="X654" s="53">
        <v>0.83</v>
      </c>
      <c r="Y654" s="53">
        <v>0.83</v>
      </c>
      <c r="Z654" s="53">
        <v>0.83</v>
      </c>
      <c r="AA654" s="53">
        <v>0.83</v>
      </c>
      <c r="AB654" s="53">
        <v>0.83</v>
      </c>
      <c r="AC654" s="5">
        <f t="shared" si="147"/>
        <v>0.82999999999999963</v>
      </c>
      <c r="AD654" s="98"/>
    </row>
    <row r="655" spans="1:30">
      <c r="A655" s="5" t="s">
        <v>68</v>
      </c>
      <c r="B655" s="5" t="s">
        <v>15</v>
      </c>
      <c r="C655" s="5" t="str">
        <f t="shared" si="144"/>
        <v>g6</v>
      </c>
      <c r="D655" s="69">
        <f>VLOOKUP(C655,days!A$2:F$13,5,0)</f>
        <v>3</v>
      </c>
      <c r="E655" s="53">
        <v>0.9</v>
      </c>
      <c r="F655" s="53">
        <v>0.9</v>
      </c>
      <c r="G655" s="53">
        <v>0.9</v>
      </c>
      <c r="H655" s="53">
        <v>0.9</v>
      </c>
      <c r="I655" s="53">
        <v>0.9</v>
      </c>
      <c r="J655" s="53">
        <v>0.9</v>
      </c>
      <c r="K655" s="53">
        <v>0.9</v>
      </c>
      <c r="L655" s="53">
        <v>0.9</v>
      </c>
      <c r="M655" s="53">
        <v>0.9</v>
      </c>
      <c r="N655" s="53">
        <v>0.9</v>
      </c>
      <c r="O655" s="53">
        <v>0.9</v>
      </c>
      <c r="P655" s="53">
        <v>0.9</v>
      </c>
      <c r="Q655" s="53">
        <v>0.9</v>
      </c>
      <c r="R655" s="53">
        <v>0.9</v>
      </c>
      <c r="S655" s="53">
        <v>0.9</v>
      </c>
      <c r="T655" s="53">
        <v>0.9</v>
      </c>
      <c r="U655" s="53">
        <v>0.9</v>
      </c>
      <c r="V655" s="53">
        <v>0.9</v>
      </c>
      <c r="W655" s="53">
        <v>0.9</v>
      </c>
      <c r="X655" s="53">
        <v>0.9</v>
      </c>
      <c r="Y655" s="53">
        <v>0.9</v>
      </c>
      <c r="Z655" s="53">
        <v>0.9</v>
      </c>
      <c r="AA655" s="53">
        <v>0.9</v>
      </c>
      <c r="AB655" s="53">
        <v>0.9</v>
      </c>
      <c r="AC655" s="5">
        <f t="shared" si="147"/>
        <v>0.8999999999999998</v>
      </c>
      <c r="AD655" s="98"/>
    </row>
    <row r="656" spans="1:30">
      <c r="A656" s="5" t="s">
        <v>68</v>
      </c>
      <c r="B656" s="5" t="s">
        <v>16</v>
      </c>
      <c r="C656" s="5" t="str">
        <f t="shared" si="144"/>
        <v>g6</v>
      </c>
      <c r="D656" s="69">
        <f>VLOOKUP(C656,days!A$2:F$13,5,0)</f>
        <v>3</v>
      </c>
      <c r="E656" s="43">
        <f>VLOOKUP($A656,hydro_!$A$2:$B$16,2,0)*VLOOKUP($D656,hydro_!F$2:H$13,2,0)</f>
        <v>0.4</v>
      </c>
      <c r="F656" s="43">
        <f t="shared" ref="F656:AB656" si="150">E656</f>
        <v>0.4</v>
      </c>
      <c r="G656" s="43">
        <f t="shared" si="150"/>
        <v>0.4</v>
      </c>
      <c r="H656" s="43">
        <f t="shared" si="150"/>
        <v>0.4</v>
      </c>
      <c r="I656" s="43">
        <f t="shared" si="150"/>
        <v>0.4</v>
      </c>
      <c r="J656" s="43">
        <f t="shared" si="150"/>
        <v>0.4</v>
      </c>
      <c r="K656" s="43">
        <f t="shared" si="150"/>
        <v>0.4</v>
      </c>
      <c r="L656" s="43">
        <f t="shared" si="150"/>
        <v>0.4</v>
      </c>
      <c r="M656" s="43">
        <f t="shared" si="150"/>
        <v>0.4</v>
      </c>
      <c r="N656" s="43">
        <f t="shared" si="150"/>
        <v>0.4</v>
      </c>
      <c r="O656" s="43">
        <f t="shared" si="150"/>
        <v>0.4</v>
      </c>
      <c r="P656" s="43">
        <f t="shared" si="150"/>
        <v>0.4</v>
      </c>
      <c r="Q656" s="43">
        <f t="shared" si="150"/>
        <v>0.4</v>
      </c>
      <c r="R656" s="43">
        <f t="shared" si="150"/>
        <v>0.4</v>
      </c>
      <c r="S656" s="43">
        <f t="shared" si="150"/>
        <v>0.4</v>
      </c>
      <c r="T656" s="43">
        <f t="shared" si="150"/>
        <v>0.4</v>
      </c>
      <c r="U656" s="43">
        <f t="shared" si="150"/>
        <v>0.4</v>
      </c>
      <c r="V656" s="43">
        <f t="shared" si="150"/>
        <v>0.4</v>
      </c>
      <c r="W656" s="43">
        <f t="shared" si="150"/>
        <v>0.4</v>
      </c>
      <c r="X656" s="43">
        <f t="shared" si="150"/>
        <v>0.4</v>
      </c>
      <c r="Y656" s="43">
        <f t="shared" si="150"/>
        <v>0.4</v>
      </c>
      <c r="Z656" s="43">
        <f t="shared" si="150"/>
        <v>0.4</v>
      </c>
      <c r="AA656" s="43">
        <f t="shared" si="150"/>
        <v>0.4</v>
      </c>
      <c r="AB656" s="43">
        <f t="shared" si="150"/>
        <v>0.4</v>
      </c>
      <c r="AC656" s="5">
        <f t="shared" si="147"/>
        <v>0.40000000000000013</v>
      </c>
      <c r="AD656" s="98"/>
    </row>
    <row r="657" spans="1:30">
      <c r="A657" s="5" t="s">
        <v>68</v>
      </c>
      <c r="B657" s="5" t="s">
        <v>17</v>
      </c>
      <c r="C657" s="5" t="str">
        <f t="shared" si="144"/>
        <v>g6</v>
      </c>
      <c r="D657" s="69">
        <f>VLOOKUP(C657,days!A$2:F$13,5,0)</f>
        <v>3</v>
      </c>
      <c r="E657" s="43">
        <f>VLOOKUP($A656,hydro_!$A$2:$C$16,3,0)*VLOOKUP($D656,hydro_!F$2:H$13,3,0)</f>
        <v>0.35</v>
      </c>
      <c r="F657" s="43">
        <f t="shared" ref="F657:AB657" si="151">E657</f>
        <v>0.35</v>
      </c>
      <c r="G657" s="43">
        <f t="shared" si="151"/>
        <v>0.35</v>
      </c>
      <c r="H657" s="43">
        <f t="shared" si="151"/>
        <v>0.35</v>
      </c>
      <c r="I657" s="43">
        <f t="shared" si="151"/>
        <v>0.35</v>
      </c>
      <c r="J657" s="43">
        <f t="shared" si="151"/>
        <v>0.35</v>
      </c>
      <c r="K657" s="43">
        <f t="shared" si="151"/>
        <v>0.35</v>
      </c>
      <c r="L657" s="43">
        <f t="shared" si="151"/>
        <v>0.35</v>
      </c>
      <c r="M657" s="43">
        <f t="shared" si="151"/>
        <v>0.35</v>
      </c>
      <c r="N657" s="43">
        <f t="shared" si="151"/>
        <v>0.35</v>
      </c>
      <c r="O657" s="43">
        <f t="shared" si="151"/>
        <v>0.35</v>
      </c>
      <c r="P657" s="43">
        <f t="shared" si="151"/>
        <v>0.35</v>
      </c>
      <c r="Q657" s="43">
        <f t="shared" si="151"/>
        <v>0.35</v>
      </c>
      <c r="R657" s="43">
        <f t="shared" si="151"/>
        <v>0.35</v>
      </c>
      <c r="S657" s="43">
        <f t="shared" si="151"/>
        <v>0.35</v>
      </c>
      <c r="T657" s="43">
        <f t="shared" si="151"/>
        <v>0.35</v>
      </c>
      <c r="U657" s="43">
        <f t="shared" si="151"/>
        <v>0.35</v>
      </c>
      <c r="V657" s="43">
        <f t="shared" si="151"/>
        <v>0.35</v>
      </c>
      <c r="W657" s="43">
        <f t="shared" si="151"/>
        <v>0.35</v>
      </c>
      <c r="X657" s="43">
        <f t="shared" si="151"/>
        <v>0.35</v>
      </c>
      <c r="Y657" s="43">
        <f t="shared" si="151"/>
        <v>0.35</v>
      </c>
      <c r="Z657" s="43">
        <f t="shared" si="151"/>
        <v>0.35</v>
      </c>
      <c r="AA657" s="43">
        <f t="shared" si="151"/>
        <v>0.35</v>
      </c>
      <c r="AB657" s="43">
        <f t="shared" si="151"/>
        <v>0.35</v>
      </c>
      <c r="AC657" s="5">
        <f t="shared" si="147"/>
        <v>0.34999999999999987</v>
      </c>
      <c r="AD657" s="98"/>
    </row>
    <row r="658" spans="1:30">
      <c r="A658" s="5" t="s">
        <v>68</v>
      </c>
      <c r="B658" s="5" t="s">
        <v>18</v>
      </c>
      <c r="C658" s="5" t="str">
        <f t="shared" si="144"/>
        <v>g6</v>
      </c>
      <c r="D658" s="69">
        <f>VLOOKUP(C658,days!A$2:F$13,5,0)</f>
        <v>3</v>
      </c>
      <c r="E658" s="67">
        <f>VLOOKUP($A658,wind_!$A$2:$B$16,2,0)*VLOOKUP($D658,wind_!$E$2:$AC$13,MID(E$1,2,LEN(E$1)-1)+2,0)</f>
        <v>0.32141247454430832</v>
      </c>
      <c r="F658" s="67">
        <f>VLOOKUP($A658,wind_!$A$2:$B$16,2,0)*VLOOKUP($D658,wind_!$E$2:$AC$13,MID(F$1,2,LEN(F$1)-1)+2,0)</f>
        <v>0.31502839150311379</v>
      </c>
      <c r="G658" s="67">
        <f>VLOOKUP($A658,wind_!$A$2:$B$16,2,0)*VLOOKUP($D658,wind_!$E$2:$AC$13,MID(G$1,2,LEN(G$1)-1)+2,0)</f>
        <v>0.31150915308953542</v>
      </c>
      <c r="H658" s="67">
        <f>VLOOKUP($A658,wind_!$A$2:$B$16,2,0)*VLOOKUP($D658,wind_!$E$2:$AC$13,MID(H$1,2,LEN(H$1)-1)+2,0)</f>
        <v>0.30828195567092354</v>
      </c>
      <c r="I658" s="67">
        <f>VLOOKUP($A658,wind_!$A$2:$B$16,2,0)*VLOOKUP($D658,wind_!$E$2:$AC$13,MID(I$1,2,LEN(I$1)-1)+2,0)</f>
        <v>0.30692583749179719</v>
      </c>
      <c r="J658" s="67">
        <f>VLOOKUP($A658,wind_!$A$2:$B$16,2,0)*VLOOKUP($D658,wind_!$E$2:$AC$13,MID(J$1,2,LEN(J$1)-1)+2,0)</f>
        <v>0.30390060595648238</v>
      </c>
      <c r="K658" s="67">
        <f>VLOOKUP($A658,wind_!$A$2:$B$16,2,0)*VLOOKUP($D658,wind_!$E$2:$AC$13,MID(K$1,2,LEN(K$1)-1)+2,0)</f>
        <v>0.30643395897060266</v>
      </c>
      <c r="L658" s="67">
        <f>VLOOKUP($A658,wind_!$A$2:$B$16,2,0)*VLOOKUP($D658,wind_!$E$2:$AC$13,MID(L$1,2,LEN(L$1)-1)+2,0)</f>
        <v>0.30797972896712655</v>
      </c>
      <c r="M658" s="67">
        <f>VLOOKUP($A658,wind_!$A$2:$B$16,2,0)*VLOOKUP($D658,wind_!$E$2:$AC$13,MID(M$1,2,LEN(M$1)-1)+2,0)</f>
        <v>0.30871292263981021</v>
      </c>
      <c r="N658" s="67">
        <f>VLOOKUP($A658,wind_!$A$2:$B$16,2,0)*VLOOKUP($D658,wind_!$E$2:$AC$13,MID(N$1,2,LEN(N$1)-1)+2,0)</f>
        <v>0.30081213181111727</v>
      </c>
      <c r="O658" s="67">
        <f>VLOOKUP($A658,wind_!$A$2:$B$16,2,0)*VLOOKUP($D658,wind_!$E$2:$AC$13,MID(O$1,2,LEN(O$1)-1)+2,0)</f>
        <v>0.29892853580505918</v>
      </c>
      <c r="P658" s="67">
        <f>VLOOKUP($A658,wind_!$A$2:$B$16,2,0)*VLOOKUP($D658,wind_!$E$2:$AC$13,MID(P$1,2,LEN(P$1)-1)+2,0)</f>
        <v>0.30567233652849757</v>
      </c>
      <c r="Q658" s="67">
        <f>VLOOKUP($A658,wind_!$A$2:$B$16,2,0)*VLOOKUP($D658,wind_!$E$2:$AC$13,MID(Q$1,2,LEN(Q$1)-1)+2,0)</f>
        <v>0.31524006168114194</v>
      </c>
      <c r="R658" s="67">
        <f>VLOOKUP($A658,wind_!$A$2:$B$16,2,0)*VLOOKUP($D658,wind_!$E$2:$AC$13,MID(R$1,2,LEN(R$1)-1)+2,0)</f>
        <v>0.32268961547362451</v>
      </c>
      <c r="S658" s="67">
        <f>VLOOKUP($A658,wind_!$A$2:$B$16,2,0)*VLOOKUP($D658,wind_!$E$2:$AC$13,MID(S$1,2,LEN(S$1)-1)+2,0)</f>
        <v>0.32937483570249709</v>
      </c>
      <c r="T658" s="67">
        <f>VLOOKUP($A658,wind_!$A$2:$B$16,2,0)*VLOOKUP($D658,wind_!$E$2:$AC$13,MID(T$1,2,LEN(T$1)-1)+2,0)</f>
        <v>0.33747690829971483</v>
      </c>
      <c r="U658" s="67">
        <f>VLOOKUP($A658,wind_!$A$2:$B$16,2,0)*VLOOKUP($D658,wind_!$E$2:$AC$13,MID(U$1,2,LEN(U$1)-1)+2,0)</f>
        <v>0.3395342694579056</v>
      </c>
      <c r="V658" s="67">
        <f>VLOOKUP($A658,wind_!$A$2:$B$16,2,0)*VLOOKUP($D658,wind_!$E$2:$AC$13,MID(V$1,2,LEN(V$1)-1)+2,0)</f>
        <v>0.33985891992367928</v>
      </c>
      <c r="W658" s="67">
        <f>VLOOKUP($A658,wind_!$A$2:$B$16,2,0)*VLOOKUP($D658,wind_!$E$2:$AC$13,MID(W$1,2,LEN(W$1)-1)+2,0)</f>
        <v>0.33749241490121756</v>
      </c>
      <c r="X658" s="67">
        <f>VLOOKUP($A658,wind_!$A$2:$B$16,2,0)*VLOOKUP($D658,wind_!$E$2:$AC$13,MID(X$1,2,LEN(X$1)-1)+2,0)</f>
        <v>0.3359961292065477</v>
      </c>
      <c r="Y658" s="67">
        <f>VLOOKUP($A658,wind_!$A$2:$B$16,2,0)*VLOOKUP($D658,wind_!$E$2:$AC$13,MID(Y$1,2,LEN(Y$1)-1)+2,0)</f>
        <v>0.33809950341756334</v>
      </c>
      <c r="Z658" s="67">
        <f>VLOOKUP($A658,wind_!$A$2:$B$16,2,0)*VLOOKUP($D658,wind_!$E$2:$AC$13,MID(Z$1,2,LEN(Z$1)-1)+2,0)</f>
        <v>0.33665057366767853</v>
      </c>
      <c r="AA658" s="67">
        <f>VLOOKUP($A658,wind_!$A$2:$B$16,2,0)*VLOOKUP($D658,wind_!$E$2:$AC$13,MID(AA$1,2,LEN(AA$1)-1)+2,0)</f>
        <v>0.33331754116005263</v>
      </c>
      <c r="AB658" s="67">
        <f>VLOOKUP($A658,wind_!$A$2:$B$16,2,0)*VLOOKUP($D658,wind_!$E$2:$AC$13,MID(AB$1,2,LEN(AB$1)-1)+2,0)</f>
        <v>0.32984700158321945</v>
      </c>
      <c r="AC658" s="5">
        <f t="shared" si="147"/>
        <v>0.32046565864388399</v>
      </c>
      <c r="AD658" s="98"/>
    </row>
    <row r="659" spans="1:30">
      <c r="A659" s="5" t="s">
        <v>68</v>
      </c>
      <c r="B659" s="5" t="s">
        <v>19</v>
      </c>
      <c r="C659" s="5" t="str">
        <f t="shared" si="144"/>
        <v>g6</v>
      </c>
      <c r="D659" s="69">
        <f>VLOOKUP(C659,days!A$2:F$13,5,0)</f>
        <v>3</v>
      </c>
      <c r="E659" s="68">
        <f>VLOOKUP($A659,solar_!$A$2:$B$16,2,0)*VLOOKUP($D659,solar_!$E$2:$AC$13,MID(E$1,2,LEN(E$1)-1)+2,0)</f>
        <v>0</v>
      </c>
      <c r="F659" s="68">
        <f>VLOOKUP($A659,solar_!$A$2:$B$16,2,0)*VLOOKUP($D659,solar_!$E$2:$AC$13,MID(F$1,2,LEN(F$1)-1)+2,0)</f>
        <v>0</v>
      </c>
      <c r="G659" s="68">
        <f>VLOOKUP($A659,solar_!$A$2:$B$16,2,0)*VLOOKUP($D659,solar_!$E$2:$AC$13,MID(G$1,2,LEN(G$1)-1)+2,0)</f>
        <v>0</v>
      </c>
      <c r="H659" s="68">
        <f>VLOOKUP($A659,solar_!$A$2:$B$16,2,0)*VLOOKUP($D659,solar_!$E$2:$AC$13,MID(H$1,2,LEN(H$1)-1)+2,0)</f>
        <v>0</v>
      </c>
      <c r="I659" s="68">
        <f>VLOOKUP($A659,solar_!$A$2:$B$16,2,0)*VLOOKUP($D659,solar_!$E$2:$AC$13,MID(I$1,2,LEN(I$1)-1)+2,0)</f>
        <v>0</v>
      </c>
      <c r="J659" s="68">
        <f>VLOOKUP($A659,solar_!$A$2:$B$16,2,0)*VLOOKUP($D659,solar_!$E$2:$AC$13,MID(J$1,2,LEN(J$1)-1)+2,0)</f>
        <v>5.2879410467857177E-4</v>
      </c>
      <c r="K659" s="68">
        <f>VLOOKUP($A659,solar_!$A$2:$B$16,2,0)*VLOOKUP($D659,solar_!$E$2:$AC$13,MID(K$1,2,LEN(K$1)-1)+2,0)</f>
        <v>7.5416062086049694E-3</v>
      </c>
      <c r="L659" s="68">
        <f>VLOOKUP($A659,solar_!$A$2:$B$16,2,0)*VLOOKUP($D659,solar_!$E$2:$AC$13,MID(L$1,2,LEN(L$1)-1)+2,0)</f>
        <v>8.1649511113163167E-2</v>
      </c>
      <c r="M659" s="68">
        <f>VLOOKUP($A659,solar_!$A$2:$B$16,2,0)*VLOOKUP($D659,solar_!$E$2:$AC$13,MID(M$1,2,LEN(M$1)-1)+2,0)</f>
        <v>0.32885087785024908</v>
      </c>
      <c r="N659" s="68">
        <f>VLOOKUP($A659,solar_!$A$2:$B$16,2,0)*VLOOKUP($D659,solar_!$E$2:$AC$13,MID(N$1,2,LEN(N$1)-1)+2,0)</f>
        <v>0.53486743909278611</v>
      </c>
      <c r="O659" s="68">
        <f>VLOOKUP($A659,solar_!$A$2:$B$16,2,0)*VLOOKUP($D659,solar_!$E$2:$AC$13,MID(O$1,2,LEN(O$1)-1)+2,0)</f>
        <v>0.62348630262923155</v>
      </c>
      <c r="P659" s="68">
        <f>VLOOKUP($A659,solar_!$A$2:$B$16,2,0)*VLOOKUP($D659,solar_!$E$2:$AC$13,MID(P$1,2,LEN(P$1)-1)+2,0)</f>
        <v>0.68316372209046361</v>
      </c>
      <c r="Q659" s="68">
        <f>VLOOKUP($A659,solar_!$A$2:$B$16,2,0)*VLOOKUP($D659,solar_!$E$2:$AC$13,MID(Q$1,2,LEN(Q$1)-1)+2,0)</f>
        <v>0.6800059292184033</v>
      </c>
      <c r="R659" s="68">
        <f>VLOOKUP($A659,solar_!$A$2:$B$16,2,0)*VLOOKUP($D659,solar_!$E$2:$AC$13,MID(R$1,2,LEN(R$1)-1)+2,0)</f>
        <v>0.68453842040978319</v>
      </c>
      <c r="S659" s="68">
        <f>VLOOKUP($A659,solar_!$A$2:$B$16,2,0)*VLOOKUP($D659,solar_!$E$2:$AC$13,MID(S$1,2,LEN(S$1)-1)+2,0)</f>
        <v>0.64172626821322309</v>
      </c>
      <c r="T659" s="68">
        <f>VLOOKUP($A659,solar_!$A$2:$B$16,2,0)*VLOOKUP($D659,solar_!$E$2:$AC$13,MID(T$1,2,LEN(T$1)-1)+2,0)</f>
        <v>0.54404886846674505</v>
      </c>
      <c r="U659" s="68">
        <f>VLOOKUP($A659,solar_!$A$2:$B$16,2,0)*VLOOKUP($D659,solar_!$E$2:$AC$13,MID(U$1,2,LEN(U$1)-1)+2,0)</f>
        <v>0.42475183715776949</v>
      </c>
      <c r="V659" s="68">
        <f>VLOOKUP($A659,solar_!$A$2:$B$16,2,0)*VLOOKUP($D659,solar_!$E$2:$AC$13,MID(V$1,2,LEN(V$1)-1)+2,0)</f>
        <v>0.213685011495127</v>
      </c>
      <c r="W659" s="68">
        <f>VLOOKUP($A659,solar_!$A$2:$B$16,2,0)*VLOOKUP($D659,solar_!$E$2:$AC$13,MID(W$1,2,LEN(W$1)-1)+2,0)</f>
        <v>4.021330488225703E-2</v>
      </c>
      <c r="X659" s="68">
        <f>VLOOKUP($A659,solar_!$A$2:$B$16,2,0)*VLOOKUP($D659,solar_!$E$2:$AC$13,MID(X$1,2,LEN(X$1)-1)+2,0)</f>
        <v>3.7949242667652104E-4</v>
      </c>
      <c r="Y659" s="68">
        <f>VLOOKUP($A659,solar_!$A$2:$B$16,2,0)*VLOOKUP($D659,solar_!$E$2:$AC$13,MID(Y$1,2,LEN(Y$1)-1)+2,0)</f>
        <v>0</v>
      </c>
      <c r="Z659" s="68">
        <f>VLOOKUP($A659,solar_!$A$2:$B$16,2,0)*VLOOKUP($D659,solar_!$E$2:$AC$13,MID(Z$1,2,LEN(Z$1)-1)+2,0)</f>
        <v>0</v>
      </c>
      <c r="AA659" s="68">
        <f>VLOOKUP($A659,solar_!$A$2:$B$16,2,0)*VLOOKUP($D659,solar_!$E$2:$AC$13,MID(AA$1,2,LEN(AA$1)-1)+2,0)</f>
        <v>0</v>
      </c>
      <c r="AB659" s="68">
        <f>VLOOKUP($A659,solar_!$A$2:$B$16,2,0)*VLOOKUP($D659,solar_!$E$2:$AC$13,MID(AB$1,2,LEN(AB$1)-1)+2,0)</f>
        <v>0</v>
      </c>
      <c r="AC659" s="5">
        <f t="shared" si="147"/>
        <v>0.22872655772329842</v>
      </c>
      <c r="AD659" s="98"/>
    </row>
    <row r="660" spans="1:30">
      <c r="A660" s="5" t="s">
        <v>68</v>
      </c>
      <c r="B660" s="5" t="s">
        <v>20</v>
      </c>
      <c r="C660" s="5" t="str">
        <f t="shared" si="144"/>
        <v>g6</v>
      </c>
      <c r="D660" s="69">
        <f>VLOOKUP(C660,days!A$2:F$13,5,0)</f>
        <v>3</v>
      </c>
      <c r="E660" s="9">
        <v>0</v>
      </c>
      <c r="F660" s="9">
        <v>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  <c r="V660" s="9">
        <v>0</v>
      </c>
      <c r="W660" s="9">
        <v>0</v>
      </c>
      <c r="X660" s="9">
        <v>0</v>
      </c>
      <c r="Y660" s="9">
        <v>0</v>
      </c>
      <c r="Z660" s="9">
        <v>0</v>
      </c>
      <c r="AA660" s="9">
        <v>0</v>
      </c>
      <c r="AB660" s="9">
        <v>0</v>
      </c>
      <c r="AC660" s="5">
        <f t="shared" si="147"/>
        <v>0</v>
      </c>
      <c r="AD660" s="98"/>
    </row>
    <row r="661" spans="1:30">
      <c r="A661" s="5" t="s">
        <v>68</v>
      </c>
      <c r="B661" s="5" t="s">
        <v>21</v>
      </c>
      <c r="C661" s="5" t="str">
        <f t="shared" si="144"/>
        <v>g6</v>
      </c>
      <c r="D661" s="69">
        <f>VLOOKUP(C661,days!A$2:F$13,5,0)</f>
        <v>3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5">
        <f t="shared" si="147"/>
        <v>0</v>
      </c>
      <c r="AD661" s="98"/>
    </row>
    <row r="662" spans="1:30">
      <c r="A662" s="5" t="s">
        <v>68</v>
      </c>
      <c r="B662" s="5" t="s">
        <v>12</v>
      </c>
      <c r="C662" s="5" t="str">
        <f t="shared" si="144"/>
        <v>g7</v>
      </c>
      <c r="D662" s="69">
        <f>VLOOKUP(C662,days!A$2:F$13,5,0)</f>
        <v>4</v>
      </c>
      <c r="E662" s="53">
        <v>0.8</v>
      </c>
      <c r="F662" s="53">
        <v>0.8</v>
      </c>
      <c r="G662" s="53">
        <v>0.8</v>
      </c>
      <c r="H662" s="53">
        <v>0.8</v>
      </c>
      <c r="I662" s="53">
        <v>0.8</v>
      </c>
      <c r="J662" s="53">
        <v>0.8</v>
      </c>
      <c r="K662" s="53">
        <v>0.8</v>
      </c>
      <c r="L662" s="53">
        <v>0.8</v>
      </c>
      <c r="M662" s="53">
        <v>0.8</v>
      </c>
      <c r="N662" s="53">
        <v>0.8</v>
      </c>
      <c r="O662" s="53">
        <v>0.8</v>
      </c>
      <c r="P662" s="53">
        <v>0.8</v>
      </c>
      <c r="Q662" s="53">
        <v>0.8</v>
      </c>
      <c r="R662" s="53">
        <v>0.8</v>
      </c>
      <c r="S662" s="53">
        <v>0.8</v>
      </c>
      <c r="T662" s="53">
        <v>0.8</v>
      </c>
      <c r="U662" s="53">
        <v>0.8</v>
      </c>
      <c r="V662" s="53">
        <v>0.8</v>
      </c>
      <c r="W662" s="53">
        <v>0.8</v>
      </c>
      <c r="X662" s="53">
        <v>0.8</v>
      </c>
      <c r="Y662" s="53">
        <v>0.8</v>
      </c>
      <c r="Z662" s="53">
        <v>0.8</v>
      </c>
      <c r="AA662" s="53">
        <v>0.8</v>
      </c>
      <c r="AB662" s="53">
        <v>0.8</v>
      </c>
      <c r="AC662" s="5">
        <f t="shared" si="147"/>
        <v>0.80000000000000027</v>
      </c>
      <c r="AD662" s="98"/>
    </row>
    <row r="663" spans="1:30">
      <c r="A663" s="5" t="s">
        <v>68</v>
      </c>
      <c r="B663" s="5" t="s">
        <v>13</v>
      </c>
      <c r="C663" s="5" t="str">
        <f t="shared" si="144"/>
        <v>g7</v>
      </c>
      <c r="D663" s="69">
        <f>VLOOKUP(C663,days!A$2:F$13,5,0)</f>
        <v>4</v>
      </c>
      <c r="E663" s="53">
        <v>0.85</v>
      </c>
      <c r="F663" s="53">
        <v>0.85</v>
      </c>
      <c r="G663" s="53">
        <v>0.85</v>
      </c>
      <c r="H663" s="53">
        <v>0.85</v>
      </c>
      <c r="I663" s="53">
        <v>0.85</v>
      </c>
      <c r="J663" s="53">
        <v>0.85</v>
      </c>
      <c r="K663" s="53">
        <v>0.85</v>
      </c>
      <c r="L663" s="53">
        <v>0.85</v>
      </c>
      <c r="M663" s="53">
        <v>0.85</v>
      </c>
      <c r="N663" s="53">
        <v>0.85</v>
      </c>
      <c r="O663" s="53">
        <v>0.85</v>
      </c>
      <c r="P663" s="53">
        <v>0.85</v>
      </c>
      <c r="Q663" s="53">
        <v>0.85</v>
      </c>
      <c r="R663" s="53">
        <v>0.85</v>
      </c>
      <c r="S663" s="53">
        <v>0.85</v>
      </c>
      <c r="T663" s="53">
        <v>0.85</v>
      </c>
      <c r="U663" s="53">
        <v>0.85</v>
      </c>
      <c r="V663" s="53">
        <v>0.85</v>
      </c>
      <c r="W663" s="53">
        <v>0.85</v>
      </c>
      <c r="X663" s="53">
        <v>0.85</v>
      </c>
      <c r="Y663" s="53">
        <v>0.85</v>
      </c>
      <c r="Z663" s="53">
        <v>0.85</v>
      </c>
      <c r="AA663" s="53">
        <v>0.85</v>
      </c>
      <c r="AB663" s="53">
        <v>0.85</v>
      </c>
      <c r="AC663" s="5">
        <f t="shared" si="147"/>
        <v>0.85000000000000009</v>
      </c>
      <c r="AD663" s="98"/>
    </row>
    <row r="664" spans="1:30">
      <c r="A664" s="5" t="s">
        <v>68</v>
      </c>
      <c r="B664" s="5" t="s">
        <v>14</v>
      </c>
      <c r="C664" s="5" t="str">
        <f t="shared" si="144"/>
        <v>g7</v>
      </c>
      <c r="D664" s="69">
        <f>VLOOKUP(C664,days!A$2:F$13,5,0)</f>
        <v>4</v>
      </c>
      <c r="E664" s="53">
        <v>0.83</v>
      </c>
      <c r="F664" s="53">
        <v>0.83</v>
      </c>
      <c r="G664" s="53">
        <v>0.83</v>
      </c>
      <c r="H664" s="53">
        <v>0.83</v>
      </c>
      <c r="I664" s="53">
        <v>0.83</v>
      </c>
      <c r="J664" s="53">
        <v>0.83</v>
      </c>
      <c r="K664" s="53">
        <v>0.83</v>
      </c>
      <c r="L664" s="53">
        <v>0.83</v>
      </c>
      <c r="M664" s="53">
        <v>0.83</v>
      </c>
      <c r="N664" s="53">
        <v>0.83</v>
      </c>
      <c r="O664" s="53">
        <v>0.83</v>
      </c>
      <c r="P664" s="53">
        <v>0.83</v>
      </c>
      <c r="Q664" s="53">
        <v>0.83</v>
      </c>
      <c r="R664" s="53">
        <v>0.83</v>
      </c>
      <c r="S664" s="53">
        <v>0.83</v>
      </c>
      <c r="T664" s="53">
        <v>0.83</v>
      </c>
      <c r="U664" s="53">
        <v>0.83</v>
      </c>
      <c r="V664" s="53">
        <v>0.83</v>
      </c>
      <c r="W664" s="53">
        <v>0.83</v>
      </c>
      <c r="X664" s="53">
        <v>0.83</v>
      </c>
      <c r="Y664" s="53">
        <v>0.83</v>
      </c>
      <c r="Z664" s="53">
        <v>0.83</v>
      </c>
      <c r="AA664" s="53">
        <v>0.83</v>
      </c>
      <c r="AB664" s="53">
        <v>0.83</v>
      </c>
      <c r="AC664" s="5">
        <f t="shared" si="147"/>
        <v>0.82999999999999963</v>
      </c>
      <c r="AD664" s="98"/>
    </row>
    <row r="665" spans="1:30">
      <c r="A665" s="5" t="s">
        <v>68</v>
      </c>
      <c r="B665" s="5" t="s">
        <v>15</v>
      </c>
      <c r="C665" s="5" t="str">
        <f t="shared" si="144"/>
        <v>g7</v>
      </c>
      <c r="D665" s="69">
        <f>VLOOKUP(C665,days!A$2:F$13,5,0)</f>
        <v>4</v>
      </c>
      <c r="E665" s="53">
        <v>0.9</v>
      </c>
      <c r="F665" s="53">
        <v>0.9</v>
      </c>
      <c r="G665" s="53">
        <v>0.9</v>
      </c>
      <c r="H665" s="53">
        <v>0.9</v>
      </c>
      <c r="I665" s="53">
        <v>0.9</v>
      </c>
      <c r="J665" s="53">
        <v>0.9</v>
      </c>
      <c r="K665" s="53">
        <v>0.9</v>
      </c>
      <c r="L665" s="53">
        <v>0.9</v>
      </c>
      <c r="M665" s="53">
        <v>0.9</v>
      </c>
      <c r="N665" s="53">
        <v>0.9</v>
      </c>
      <c r="O665" s="53">
        <v>0.9</v>
      </c>
      <c r="P665" s="53">
        <v>0.9</v>
      </c>
      <c r="Q665" s="53">
        <v>0.9</v>
      </c>
      <c r="R665" s="53">
        <v>0.9</v>
      </c>
      <c r="S665" s="53">
        <v>0.9</v>
      </c>
      <c r="T665" s="53">
        <v>0.9</v>
      </c>
      <c r="U665" s="53">
        <v>0.9</v>
      </c>
      <c r="V665" s="53">
        <v>0.9</v>
      </c>
      <c r="W665" s="53">
        <v>0.9</v>
      </c>
      <c r="X665" s="53">
        <v>0.9</v>
      </c>
      <c r="Y665" s="53">
        <v>0.9</v>
      </c>
      <c r="Z665" s="53">
        <v>0.9</v>
      </c>
      <c r="AA665" s="53">
        <v>0.9</v>
      </c>
      <c r="AB665" s="53">
        <v>0.9</v>
      </c>
      <c r="AC665" s="5">
        <f t="shared" si="147"/>
        <v>0.8999999999999998</v>
      </c>
      <c r="AD665" s="98"/>
    </row>
    <row r="666" spans="1:30">
      <c r="A666" s="5" t="s">
        <v>68</v>
      </c>
      <c r="B666" s="5" t="s">
        <v>16</v>
      </c>
      <c r="C666" s="5" t="str">
        <f t="shared" si="144"/>
        <v>g7</v>
      </c>
      <c r="D666" s="69">
        <f>VLOOKUP(C666,days!A$2:F$13,5,0)</f>
        <v>4</v>
      </c>
      <c r="E666" s="43">
        <f>VLOOKUP($A666,hydro_!$A$2:$B$16,2,0)*VLOOKUP($D666,hydro_!F$2:H$13,2,0)</f>
        <v>0.5</v>
      </c>
      <c r="F666" s="43">
        <f t="shared" ref="F666:AB666" si="152">E666</f>
        <v>0.5</v>
      </c>
      <c r="G666" s="43">
        <f t="shared" si="152"/>
        <v>0.5</v>
      </c>
      <c r="H666" s="43">
        <f t="shared" si="152"/>
        <v>0.5</v>
      </c>
      <c r="I666" s="43">
        <f t="shared" si="152"/>
        <v>0.5</v>
      </c>
      <c r="J666" s="43">
        <f t="shared" si="152"/>
        <v>0.5</v>
      </c>
      <c r="K666" s="43">
        <f t="shared" si="152"/>
        <v>0.5</v>
      </c>
      <c r="L666" s="43">
        <f t="shared" si="152"/>
        <v>0.5</v>
      </c>
      <c r="M666" s="43">
        <f t="shared" si="152"/>
        <v>0.5</v>
      </c>
      <c r="N666" s="43">
        <f t="shared" si="152"/>
        <v>0.5</v>
      </c>
      <c r="O666" s="43">
        <f t="shared" si="152"/>
        <v>0.5</v>
      </c>
      <c r="P666" s="43">
        <f t="shared" si="152"/>
        <v>0.5</v>
      </c>
      <c r="Q666" s="43">
        <f t="shared" si="152"/>
        <v>0.5</v>
      </c>
      <c r="R666" s="43">
        <f t="shared" si="152"/>
        <v>0.5</v>
      </c>
      <c r="S666" s="43">
        <f t="shared" si="152"/>
        <v>0.5</v>
      </c>
      <c r="T666" s="43">
        <f t="shared" si="152"/>
        <v>0.5</v>
      </c>
      <c r="U666" s="43">
        <f t="shared" si="152"/>
        <v>0.5</v>
      </c>
      <c r="V666" s="43">
        <f t="shared" si="152"/>
        <v>0.5</v>
      </c>
      <c r="W666" s="43">
        <f t="shared" si="152"/>
        <v>0.5</v>
      </c>
      <c r="X666" s="43">
        <f t="shared" si="152"/>
        <v>0.5</v>
      </c>
      <c r="Y666" s="43">
        <f t="shared" si="152"/>
        <v>0.5</v>
      </c>
      <c r="Z666" s="43">
        <f t="shared" si="152"/>
        <v>0.5</v>
      </c>
      <c r="AA666" s="43">
        <f t="shared" si="152"/>
        <v>0.5</v>
      </c>
      <c r="AB666" s="43">
        <f t="shared" si="152"/>
        <v>0.5</v>
      </c>
      <c r="AC666" s="5">
        <f t="shared" si="147"/>
        <v>0.5</v>
      </c>
      <c r="AD666" s="98"/>
    </row>
    <row r="667" spans="1:30">
      <c r="A667" s="5" t="s">
        <v>68</v>
      </c>
      <c r="B667" s="5" t="s">
        <v>17</v>
      </c>
      <c r="C667" s="5" t="str">
        <f t="shared" si="144"/>
        <v>g7</v>
      </c>
      <c r="D667" s="69">
        <f>VLOOKUP(C667,days!A$2:F$13,5,0)</f>
        <v>4</v>
      </c>
      <c r="E667" s="43">
        <f>VLOOKUP($A666,hydro_!$A$2:$C$16,3,0)*VLOOKUP($D666,hydro_!F$2:H$13,3,0)</f>
        <v>0.4</v>
      </c>
      <c r="F667" s="43">
        <f t="shared" ref="F667:AB667" si="153">E667</f>
        <v>0.4</v>
      </c>
      <c r="G667" s="43">
        <f t="shared" si="153"/>
        <v>0.4</v>
      </c>
      <c r="H667" s="43">
        <f t="shared" si="153"/>
        <v>0.4</v>
      </c>
      <c r="I667" s="43">
        <f t="shared" si="153"/>
        <v>0.4</v>
      </c>
      <c r="J667" s="43">
        <f t="shared" si="153"/>
        <v>0.4</v>
      </c>
      <c r="K667" s="43">
        <f t="shared" si="153"/>
        <v>0.4</v>
      </c>
      <c r="L667" s="43">
        <f t="shared" si="153"/>
        <v>0.4</v>
      </c>
      <c r="M667" s="43">
        <f t="shared" si="153"/>
        <v>0.4</v>
      </c>
      <c r="N667" s="43">
        <f t="shared" si="153"/>
        <v>0.4</v>
      </c>
      <c r="O667" s="43">
        <f t="shared" si="153"/>
        <v>0.4</v>
      </c>
      <c r="P667" s="43">
        <f t="shared" si="153"/>
        <v>0.4</v>
      </c>
      <c r="Q667" s="43">
        <f t="shared" si="153"/>
        <v>0.4</v>
      </c>
      <c r="R667" s="43">
        <f t="shared" si="153"/>
        <v>0.4</v>
      </c>
      <c r="S667" s="43">
        <f t="shared" si="153"/>
        <v>0.4</v>
      </c>
      <c r="T667" s="43">
        <f t="shared" si="153"/>
        <v>0.4</v>
      </c>
      <c r="U667" s="43">
        <f t="shared" si="153"/>
        <v>0.4</v>
      </c>
      <c r="V667" s="43">
        <f t="shared" si="153"/>
        <v>0.4</v>
      </c>
      <c r="W667" s="43">
        <f t="shared" si="153"/>
        <v>0.4</v>
      </c>
      <c r="X667" s="43">
        <f t="shared" si="153"/>
        <v>0.4</v>
      </c>
      <c r="Y667" s="43">
        <f t="shared" si="153"/>
        <v>0.4</v>
      </c>
      <c r="Z667" s="43">
        <f t="shared" si="153"/>
        <v>0.4</v>
      </c>
      <c r="AA667" s="43">
        <f t="shared" si="153"/>
        <v>0.4</v>
      </c>
      <c r="AB667" s="43">
        <f t="shared" si="153"/>
        <v>0.4</v>
      </c>
      <c r="AC667" s="5">
        <f t="shared" si="147"/>
        <v>0.40000000000000013</v>
      </c>
      <c r="AD667" s="98"/>
    </row>
    <row r="668" spans="1:30">
      <c r="A668" s="5" t="s">
        <v>68</v>
      </c>
      <c r="B668" s="5" t="s">
        <v>18</v>
      </c>
      <c r="C668" s="5" t="str">
        <f t="shared" si="144"/>
        <v>g7</v>
      </c>
      <c r="D668" s="69">
        <f>VLOOKUP(C668,days!A$2:F$13,5,0)</f>
        <v>4</v>
      </c>
      <c r="E668" s="67">
        <f>VLOOKUP($A668,wind_!$A$2:$B$16,2,0)*VLOOKUP($D668,wind_!$E$2:$AC$13,MID(E$1,2,LEN(E$1)-1)+2,0)</f>
        <v>0.24958219709671339</v>
      </c>
      <c r="F668" s="67">
        <f>VLOOKUP($A668,wind_!$A$2:$B$16,2,0)*VLOOKUP($D668,wind_!$E$2:$AC$13,MID(F$1,2,LEN(F$1)-1)+2,0)</f>
        <v>0.24168991969629641</v>
      </c>
      <c r="G668" s="67">
        <f>VLOOKUP($A668,wind_!$A$2:$B$16,2,0)*VLOOKUP($D668,wind_!$E$2:$AC$13,MID(G$1,2,LEN(G$1)-1)+2,0)</f>
        <v>0.23746672718214862</v>
      </c>
      <c r="H668" s="67">
        <f>VLOOKUP($A668,wind_!$A$2:$B$16,2,0)*VLOOKUP($D668,wind_!$E$2:$AC$13,MID(H$1,2,LEN(H$1)-1)+2,0)</f>
        <v>0.23619014367968405</v>
      </c>
      <c r="I668" s="67">
        <f>VLOOKUP($A668,wind_!$A$2:$B$16,2,0)*VLOOKUP($D668,wind_!$E$2:$AC$13,MID(I$1,2,LEN(I$1)-1)+2,0)</f>
        <v>0.23410643143397228</v>
      </c>
      <c r="J668" s="67">
        <f>VLOOKUP($A668,wind_!$A$2:$B$16,2,0)*VLOOKUP($D668,wind_!$E$2:$AC$13,MID(J$1,2,LEN(J$1)-1)+2,0)</f>
        <v>0.23159689574895734</v>
      </c>
      <c r="K668" s="67">
        <f>VLOOKUP($A668,wind_!$A$2:$B$16,2,0)*VLOOKUP($D668,wind_!$E$2:$AC$13,MID(K$1,2,LEN(K$1)-1)+2,0)</f>
        <v>0.23241821353933104</v>
      </c>
      <c r="L668" s="67">
        <f>VLOOKUP($A668,wind_!$A$2:$B$16,2,0)*VLOOKUP($D668,wind_!$E$2:$AC$13,MID(L$1,2,LEN(L$1)-1)+2,0)</f>
        <v>0.22635586714173253</v>
      </c>
      <c r="M668" s="67">
        <f>VLOOKUP($A668,wind_!$A$2:$B$16,2,0)*VLOOKUP($D668,wind_!$E$2:$AC$13,MID(M$1,2,LEN(M$1)-1)+2,0)</f>
        <v>0.2190319370914888</v>
      </c>
      <c r="N668" s="67">
        <f>VLOOKUP($A668,wind_!$A$2:$B$16,2,0)*VLOOKUP($D668,wind_!$E$2:$AC$13,MID(N$1,2,LEN(N$1)-1)+2,0)</f>
        <v>0.21679688345562134</v>
      </c>
      <c r="O668" s="67">
        <f>VLOOKUP($A668,wind_!$A$2:$B$16,2,0)*VLOOKUP($D668,wind_!$E$2:$AC$13,MID(O$1,2,LEN(O$1)-1)+2,0)</f>
        <v>0.22738074708320472</v>
      </c>
      <c r="P668" s="67">
        <f>VLOOKUP($A668,wind_!$A$2:$B$16,2,0)*VLOOKUP($D668,wind_!$E$2:$AC$13,MID(P$1,2,LEN(P$1)-1)+2,0)</f>
        <v>0.24325367937757014</v>
      </c>
      <c r="Q668" s="67">
        <f>VLOOKUP($A668,wind_!$A$2:$B$16,2,0)*VLOOKUP($D668,wind_!$E$2:$AC$13,MID(Q$1,2,LEN(Q$1)-1)+2,0)</f>
        <v>0.25728667232337599</v>
      </c>
      <c r="R668" s="67">
        <f>VLOOKUP($A668,wind_!$A$2:$B$16,2,0)*VLOOKUP($D668,wind_!$E$2:$AC$13,MID(R$1,2,LEN(R$1)-1)+2,0)</f>
        <v>0.27140720662243623</v>
      </c>
      <c r="S668" s="67">
        <f>VLOOKUP($A668,wind_!$A$2:$B$16,2,0)*VLOOKUP($D668,wind_!$E$2:$AC$13,MID(S$1,2,LEN(S$1)-1)+2,0)</f>
        <v>0.28473122862601025</v>
      </c>
      <c r="T668" s="67">
        <f>VLOOKUP($A668,wind_!$A$2:$B$16,2,0)*VLOOKUP($D668,wind_!$E$2:$AC$13,MID(T$1,2,LEN(T$1)-1)+2,0)</f>
        <v>0.28755826957806746</v>
      </c>
      <c r="U668" s="67">
        <f>VLOOKUP($A668,wind_!$A$2:$B$16,2,0)*VLOOKUP($D668,wind_!$E$2:$AC$13,MID(U$1,2,LEN(U$1)-1)+2,0)</f>
        <v>0.29217229432780101</v>
      </c>
      <c r="V668" s="67">
        <f>VLOOKUP($A668,wind_!$A$2:$B$16,2,0)*VLOOKUP($D668,wind_!$E$2:$AC$13,MID(V$1,2,LEN(V$1)-1)+2,0)</f>
        <v>0.28739154827432972</v>
      </c>
      <c r="W668" s="67">
        <f>VLOOKUP($A668,wind_!$A$2:$B$16,2,0)*VLOOKUP($D668,wind_!$E$2:$AC$13,MID(W$1,2,LEN(W$1)-1)+2,0)</f>
        <v>0.27805122793947351</v>
      </c>
      <c r="X668" s="67">
        <f>VLOOKUP($A668,wind_!$A$2:$B$16,2,0)*VLOOKUP($D668,wind_!$E$2:$AC$13,MID(X$1,2,LEN(X$1)-1)+2,0)</f>
        <v>0.27072755126507136</v>
      </c>
      <c r="Y668" s="67">
        <f>VLOOKUP($A668,wind_!$A$2:$B$16,2,0)*VLOOKUP($D668,wind_!$E$2:$AC$13,MID(Y$1,2,LEN(Y$1)-1)+2,0)</f>
        <v>0.26814980680351197</v>
      </c>
      <c r="Z668" s="67">
        <f>VLOOKUP($A668,wind_!$A$2:$B$16,2,0)*VLOOKUP($D668,wind_!$E$2:$AC$13,MID(Z$1,2,LEN(Z$1)-1)+2,0)</f>
        <v>0.26181969281656703</v>
      </c>
      <c r="AA668" s="67">
        <f>VLOOKUP($A668,wind_!$A$2:$B$16,2,0)*VLOOKUP($D668,wind_!$E$2:$AC$13,MID(AA$1,2,LEN(AA$1)-1)+2,0)</f>
        <v>0.25241068229106733</v>
      </c>
      <c r="AB668" s="67">
        <f>VLOOKUP($A668,wind_!$A$2:$B$16,2,0)*VLOOKUP($D668,wind_!$E$2:$AC$13,MID(AB$1,2,LEN(AB$1)-1)+2,0)</f>
        <v>0.2436333377385437</v>
      </c>
      <c r="AC668" s="5">
        <f t="shared" si="147"/>
        <v>0.25213371504720739</v>
      </c>
      <c r="AD668" s="98"/>
    </row>
    <row r="669" spans="1:30">
      <c r="A669" s="5" t="s">
        <v>68</v>
      </c>
      <c r="B669" s="5" t="s">
        <v>19</v>
      </c>
      <c r="C669" s="5" t="str">
        <f t="shared" si="144"/>
        <v>g7</v>
      </c>
      <c r="D669" s="69">
        <f>VLOOKUP(C669,days!A$2:F$13,5,0)</f>
        <v>4</v>
      </c>
      <c r="E669" s="68">
        <f>VLOOKUP($A669,solar_!$A$2:$B$16,2,0)*VLOOKUP($D669,solar_!$E$2:$AC$13,MID(E$1,2,LEN(E$1)-1)+2,0)</f>
        <v>0</v>
      </c>
      <c r="F669" s="68">
        <f>VLOOKUP($A669,solar_!$A$2:$B$16,2,0)*VLOOKUP($D669,solar_!$E$2:$AC$13,MID(F$1,2,LEN(F$1)-1)+2,0)</f>
        <v>0</v>
      </c>
      <c r="G669" s="68">
        <f>VLOOKUP($A669,solar_!$A$2:$B$16,2,0)*VLOOKUP($D669,solar_!$E$2:$AC$13,MID(G$1,2,LEN(G$1)-1)+2,0)</f>
        <v>0</v>
      </c>
      <c r="H669" s="68">
        <f>VLOOKUP($A669,solar_!$A$2:$B$16,2,0)*VLOOKUP($D669,solar_!$E$2:$AC$13,MID(H$1,2,LEN(H$1)-1)+2,0)</f>
        <v>0</v>
      </c>
      <c r="I669" s="68">
        <f>VLOOKUP($A669,solar_!$A$2:$B$16,2,0)*VLOOKUP($D669,solar_!$E$2:$AC$13,MID(I$1,2,LEN(I$1)-1)+2,0)</f>
        <v>0</v>
      </c>
      <c r="J669" s="68">
        <f>VLOOKUP($A669,solar_!$A$2:$B$16,2,0)*VLOOKUP($D669,solar_!$E$2:$AC$13,MID(J$1,2,LEN(J$1)-1)+2,0)</f>
        <v>2.1960654893867062E-3</v>
      </c>
      <c r="K669" s="68">
        <f>VLOOKUP($A669,solar_!$A$2:$B$16,2,0)*VLOOKUP($D669,solar_!$E$2:$AC$13,MID(K$1,2,LEN(K$1)-1)+2,0)</f>
        <v>4.4156699062801411E-2</v>
      </c>
      <c r="L669" s="68">
        <f>VLOOKUP($A669,solar_!$A$2:$B$16,2,0)*VLOOKUP($D669,solar_!$E$2:$AC$13,MID(L$1,2,LEN(L$1)-1)+2,0)</f>
        <v>0.25899599135819212</v>
      </c>
      <c r="M669" s="68">
        <f>VLOOKUP($A669,solar_!$A$2:$B$16,2,0)*VLOOKUP($D669,solar_!$E$2:$AC$13,MID(M$1,2,LEN(M$1)-1)+2,0)</f>
        <v>0.52100754390633652</v>
      </c>
      <c r="N669" s="68">
        <f>VLOOKUP($A669,solar_!$A$2:$B$16,2,0)*VLOOKUP($D669,solar_!$E$2:$AC$13,MID(N$1,2,LEN(N$1)-1)+2,0)</f>
        <v>0.66073894276024459</v>
      </c>
      <c r="O669" s="68">
        <f>VLOOKUP($A669,solar_!$A$2:$B$16,2,0)*VLOOKUP($D669,solar_!$E$2:$AC$13,MID(O$1,2,LEN(O$1)-1)+2,0)</f>
        <v>0.74944264624742052</v>
      </c>
      <c r="P669" s="68">
        <f>VLOOKUP($A669,solar_!$A$2:$B$16,2,0)*VLOOKUP($D669,solar_!$E$2:$AC$13,MID(P$1,2,LEN(P$1)-1)+2,0)</f>
        <v>0.75207663560013949</v>
      </c>
      <c r="Q669" s="68">
        <f>VLOOKUP($A669,solar_!$A$2:$B$16,2,0)*VLOOKUP($D669,solar_!$E$2:$AC$13,MID(Q$1,2,LEN(Q$1)-1)+2,0)</f>
        <v>0.73872286894329597</v>
      </c>
      <c r="R669" s="68">
        <f>VLOOKUP($A669,solar_!$A$2:$B$16,2,0)*VLOOKUP($D669,solar_!$E$2:$AC$13,MID(R$1,2,LEN(R$1)-1)+2,0)</f>
        <v>0.7264512275403836</v>
      </c>
      <c r="S669" s="68">
        <f>VLOOKUP($A669,solar_!$A$2:$B$16,2,0)*VLOOKUP($D669,solar_!$E$2:$AC$13,MID(S$1,2,LEN(S$1)-1)+2,0)</f>
        <v>0.6988663909126428</v>
      </c>
      <c r="T669" s="68">
        <f>VLOOKUP($A669,solar_!$A$2:$B$16,2,0)*VLOOKUP($D669,solar_!$E$2:$AC$13,MID(T$1,2,LEN(T$1)-1)+2,0)</f>
        <v>0.6292394078176472</v>
      </c>
      <c r="U669" s="68">
        <f>VLOOKUP($A669,solar_!$A$2:$B$16,2,0)*VLOOKUP($D669,solar_!$E$2:$AC$13,MID(U$1,2,LEN(U$1)-1)+2,0)</f>
        <v>0.51332432983879073</v>
      </c>
      <c r="V669" s="68">
        <f>VLOOKUP($A669,solar_!$A$2:$B$16,2,0)*VLOOKUP($D669,solar_!$E$2:$AC$13,MID(V$1,2,LEN(V$1)-1)+2,0)</f>
        <v>0.33543304402779339</v>
      </c>
      <c r="W669" s="68">
        <f>VLOOKUP($A669,solar_!$A$2:$B$16,2,0)*VLOOKUP($D669,solar_!$E$2:$AC$13,MID(W$1,2,LEN(W$1)-1)+2,0)</f>
        <v>9.3967315430443746E-2</v>
      </c>
      <c r="X669" s="68">
        <f>VLOOKUP($A669,solar_!$A$2:$B$16,2,0)*VLOOKUP($D669,solar_!$E$2:$AC$13,MID(X$1,2,LEN(X$1)-1)+2,0)</f>
        <v>3.0781514477219406E-3</v>
      </c>
      <c r="Y669" s="68">
        <f>VLOOKUP($A669,solar_!$A$2:$B$16,2,0)*VLOOKUP($D669,solar_!$E$2:$AC$13,MID(Y$1,2,LEN(Y$1)-1)+2,0)</f>
        <v>0</v>
      </c>
      <c r="Z669" s="68">
        <f>VLOOKUP($A669,solar_!$A$2:$B$16,2,0)*VLOOKUP($D669,solar_!$E$2:$AC$13,MID(Z$1,2,LEN(Z$1)-1)+2,0)</f>
        <v>0</v>
      </c>
      <c r="AA669" s="68">
        <f>VLOOKUP($A669,solar_!$A$2:$B$16,2,0)*VLOOKUP($D669,solar_!$E$2:$AC$13,MID(AA$1,2,LEN(AA$1)-1)+2,0)</f>
        <v>0</v>
      </c>
      <c r="AB669" s="68">
        <f>VLOOKUP($A669,solar_!$A$2:$B$16,2,0)*VLOOKUP($D669,solar_!$E$2:$AC$13,MID(AB$1,2,LEN(AB$1)-1)+2,0)</f>
        <v>0</v>
      </c>
      <c r="AC669" s="5">
        <f t="shared" si="147"/>
        <v>0.28032071918263501</v>
      </c>
      <c r="AD669" s="98"/>
    </row>
    <row r="670" spans="1:30">
      <c r="A670" s="5" t="s">
        <v>68</v>
      </c>
      <c r="B670" s="5" t="s">
        <v>20</v>
      </c>
      <c r="C670" s="5" t="str">
        <f t="shared" si="144"/>
        <v>g7</v>
      </c>
      <c r="D670" s="69">
        <f>VLOOKUP(C670,days!A$2:F$13,5,0)</f>
        <v>4</v>
      </c>
      <c r="E670" s="9">
        <v>0</v>
      </c>
      <c r="F670" s="9">
        <v>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  <c r="V670" s="9">
        <v>0</v>
      </c>
      <c r="W670" s="9">
        <v>0</v>
      </c>
      <c r="X670" s="9">
        <v>0</v>
      </c>
      <c r="Y670" s="9">
        <v>0</v>
      </c>
      <c r="Z670" s="9">
        <v>0</v>
      </c>
      <c r="AA670" s="9">
        <v>0</v>
      </c>
      <c r="AB670" s="9">
        <v>0</v>
      </c>
      <c r="AC670" s="5">
        <f t="shared" si="147"/>
        <v>0</v>
      </c>
      <c r="AD670" s="98"/>
    </row>
    <row r="671" spans="1:30">
      <c r="A671" s="5" t="s">
        <v>68</v>
      </c>
      <c r="B671" s="5" t="s">
        <v>21</v>
      </c>
      <c r="C671" s="5" t="str">
        <f t="shared" si="144"/>
        <v>g7</v>
      </c>
      <c r="D671" s="69">
        <f>VLOOKUP(C671,days!A$2:F$13,5,0)</f>
        <v>4</v>
      </c>
      <c r="E671" s="9">
        <v>0</v>
      </c>
      <c r="F671" s="9">
        <v>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0</v>
      </c>
      <c r="Y671" s="9">
        <v>0</v>
      </c>
      <c r="Z671" s="9">
        <v>0</v>
      </c>
      <c r="AA671" s="9">
        <v>0</v>
      </c>
      <c r="AB671" s="9">
        <v>0</v>
      </c>
      <c r="AC671" s="5">
        <f t="shared" si="147"/>
        <v>0</v>
      </c>
      <c r="AD671" s="98"/>
    </row>
    <row r="672" spans="1:30">
      <c r="A672" s="5" t="s">
        <v>68</v>
      </c>
      <c r="B672" s="5" t="s">
        <v>12</v>
      </c>
      <c r="C672" s="5" t="str">
        <f t="shared" si="144"/>
        <v>g8</v>
      </c>
      <c r="D672" s="69">
        <f>VLOOKUP(C672,days!A$2:F$13,5,0)</f>
        <v>4</v>
      </c>
      <c r="E672" s="53">
        <v>0.8</v>
      </c>
      <c r="F672" s="53">
        <v>0.8</v>
      </c>
      <c r="G672" s="53">
        <v>0.8</v>
      </c>
      <c r="H672" s="53">
        <v>0.8</v>
      </c>
      <c r="I672" s="53">
        <v>0.8</v>
      </c>
      <c r="J672" s="53">
        <v>0.8</v>
      </c>
      <c r="K672" s="53">
        <v>0.8</v>
      </c>
      <c r="L672" s="53">
        <v>0.8</v>
      </c>
      <c r="M672" s="53">
        <v>0.8</v>
      </c>
      <c r="N672" s="53">
        <v>0.8</v>
      </c>
      <c r="O672" s="53">
        <v>0.8</v>
      </c>
      <c r="P672" s="53">
        <v>0.8</v>
      </c>
      <c r="Q672" s="53">
        <v>0.8</v>
      </c>
      <c r="R672" s="53">
        <v>0.8</v>
      </c>
      <c r="S672" s="53">
        <v>0.8</v>
      </c>
      <c r="T672" s="53">
        <v>0.8</v>
      </c>
      <c r="U672" s="53">
        <v>0.8</v>
      </c>
      <c r="V672" s="53">
        <v>0.8</v>
      </c>
      <c r="W672" s="53">
        <v>0.8</v>
      </c>
      <c r="X672" s="53">
        <v>0.8</v>
      </c>
      <c r="Y672" s="53">
        <v>0.8</v>
      </c>
      <c r="Z672" s="53">
        <v>0.8</v>
      </c>
      <c r="AA672" s="53">
        <v>0.8</v>
      </c>
      <c r="AB672" s="53">
        <v>0.8</v>
      </c>
      <c r="AC672" s="5">
        <f t="shared" si="147"/>
        <v>0.80000000000000027</v>
      </c>
      <c r="AD672" s="98"/>
    </row>
    <row r="673" spans="1:30">
      <c r="A673" s="5" t="s">
        <v>68</v>
      </c>
      <c r="B673" s="5" t="s">
        <v>13</v>
      </c>
      <c r="C673" s="5" t="str">
        <f t="shared" si="144"/>
        <v>g8</v>
      </c>
      <c r="D673" s="69">
        <f>VLOOKUP(C673,days!A$2:F$13,5,0)</f>
        <v>4</v>
      </c>
      <c r="E673" s="53">
        <v>0.85</v>
      </c>
      <c r="F673" s="53">
        <v>0.85</v>
      </c>
      <c r="G673" s="53">
        <v>0.85</v>
      </c>
      <c r="H673" s="53">
        <v>0.85</v>
      </c>
      <c r="I673" s="53">
        <v>0.85</v>
      </c>
      <c r="J673" s="53">
        <v>0.85</v>
      </c>
      <c r="K673" s="53">
        <v>0.85</v>
      </c>
      <c r="L673" s="53">
        <v>0.85</v>
      </c>
      <c r="M673" s="53">
        <v>0.85</v>
      </c>
      <c r="N673" s="53">
        <v>0.85</v>
      </c>
      <c r="O673" s="53">
        <v>0.85</v>
      </c>
      <c r="P673" s="53">
        <v>0.85</v>
      </c>
      <c r="Q673" s="53">
        <v>0.85</v>
      </c>
      <c r="R673" s="53">
        <v>0.85</v>
      </c>
      <c r="S673" s="53">
        <v>0.85</v>
      </c>
      <c r="T673" s="53">
        <v>0.85</v>
      </c>
      <c r="U673" s="53">
        <v>0.85</v>
      </c>
      <c r="V673" s="53">
        <v>0.85</v>
      </c>
      <c r="W673" s="53">
        <v>0.85</v>
      </c>
      <c r="X673" s="53">
        <v>0.85</v>
      </c>
      <c r="Y673" s="53">
        <v>0.85</v>
      </c>
      <c r="Z673" s="53">
        <v>0.85</v>
      </c>
      <c r="AA673" s="53">
        <v>0.85</v>
      </c>
      <c r="AB673" s="53">
        <v>0.85</v>
      </c>
      <c r="AC673" s="5">
        <f t="shared" si="147"/>
        <v>0.85000000000000009</v>
      </c>
      <c r="AD673" s="98"/>
    </row>
    <row r="674" spans="1:30">
      <c r="A674" s="5" t="s">
        <v>68</v>
      </c>
      <c r="B674" s="5" t="s">
        <v>14</v>
      </c>
      <c r="C674" s="5" t="str">
        <f t="shared" si="144"/>
        <v>g8</v>
      </c>
      <c r="D674" s="69">
        <f>VLOOKUP(C674,days!A$2:F$13,5,0)</f>
        <v>4</v>
      </c>
      <c r="E674" s="53">
        <v>0.83</v>
      </c>
      <c r="F674" s="53">
        <v>0.83</v>
      </c>
      <c r="G674" s="53">
        <v>0.83</v>
      </c>
      <c r="H674" s="53">
        <v>0.83</v>
      </c>
      <c r="I674" s="53">
        <v>0.83</v>
      </c>
      <c r="J674" s="53">
        <v>0.83</v>
      </c>
      <c r="K674" s="53">
        <v>0.83</v>
      </c>
      <c r="L674" s="53">
        <v>0.83</v>
      </c>
      <c r="M674" s="53">
        <v>0.83</v>
      </c>
      <c r="N674" s="53">
        <v>0.83</v>
      </c>
      <c r="O674" s="53">
        <v>0.83</v>
      </c>
      <c r="P674" s="53">
        <v>0.83</v>
      </c>
      <c r="Q674" s="53">
        <v>0.83</v>
      </c>
      <c r="R674" s="53">
        <v>0.83</v>
      </c>
      <c r="S674" s="53">
        <v>0.83</v>
      </c>
      <c r="T674" s="53">
        <v>0.83</v>
      </c>
      <c r="U674" s="53">
        <v>0.83</v>
      </c>
      <c r="V674" s="53">
        <v>0.83</v>
      </c>
      <c r="W674" s="53">
        <v>0.83</v>
      </c>
      <c r="X674" s="53">
        <v>0.83</v>
      </c>
      <c r="Y674" s="53">
        <v>0.83</v>
      </c>
      <c r="Z674" s="53">
        <v>0.83</v>
      </c>
      <c r="AA674" s="53">
        <v>0.83</v>
      </c>
      <c r="AB674" s="53">
        <v>0.83</v>
      </c>
      <c r="AC674" s="5">
        <f t="shared" si="147"/>
        <v>0.82999999999999963</v>
      </c>
      <c r="AD674" s="98"/>
    </row>
    <row r="675" spans="1:30">
      <c r="A675" s="5" t="s">
        <v>68</v>
      </c>
      <c r="B675" s="5" t="s">
        <v>15</v>
      </c>
      <c r="C675" s="5" t="str">
        <f t="shared" si="144"/>
        <v>g8</v>
      </c>
      <c r="D675" s="69">
        <f>VLOOKUP(C675,days!A$2:F$13,5,0)</f>
        <v>4</v>
      </c>
      <c r="E675" s="53">
        <v>0.9</v>
      </c>
      <c r="F675" s="53">
        <v>0.9</v>
      </c>
      <c r="G675" s="53">
        <v>0.9</v>
      </c>
      <c r="H675" s="53">
        <v>0.9</v>
      </c>
      <c r="I675" s="53">
        <v>0.9</v>
      </c>
      <c r="J675" s="53">
        <v>0.9</v>
      </c>
      <c r="K675" s="53">
        <v>0.9</v>
      </c>
      <c r="L675" s="53">
        <v>0.9</v>
      </c>
      <c r="M675" s="53">
        <v>0.9</v>
      </c>
      <c r="N675" s="53">
        <v>0.9</v>
      </c>
      <c r="O675" s="53">
        <v>0.9</v>
      </c>
      <c r="P675" s="53">
        <v>0.9</v>
      </c>
      <c r="Q675" s="53">
        <v>0.9</v>
      </c>
      <c r="R675" s="53">
        <v>0.9</v>
      </c>
      <c r="S675" s="53">
        <v>0.9</v>
      </c>
      <c r="T675" s="53">
        <v>0.9</v>
      </c>
      <c r="U675" s="53">
        <v>0.9</v>
      </c>
      <c r="V675" s="53">
        <v>0.9</v>
      </c>
      <c r="W675" s="53">
        <v>0.9</v>
      </c>
      <c r="X675" s="53">
        <v>0.9</v>
      </c>
      <c r="Y675" s="53">
        <v>0.9</v>
      </c>
      <c r="Z675" s="53">
        <v>0.9</v>
      </c>
      <c r="AA675" s="53">
        <v>0.9</v>
      </c>
      <c r="AB675" s="53">
        <v>0.9</v>
      </c>
      <c r="AC675" s="5">
        <f t="shared" si="147"/>
        <v>0.8999999999999998</v>
      </c>
      <c r="AD675" s="98"/>
    </row>
    <row r="676" spans="1:30">
      <c r="A676" s="5" t="s">
        <v>68</v>
      </c>
      <c r="B676" s="5" t="s">
        <v>16</v>
      </c>
      <c r="C676" s="5" t="str">
        <f t="shared" si="144"/>
        <v>g8</v>
      </c>
      <c r="D676" s="69">
        <f>VLOOKUP(C676,days!A$2:F$13,5,0)</f>
        <v>4</v>
      </c>
      <c r="E676" s="43">
        <f>VLOOKUP($A676,hydro_!$A$2:$B$16,2,0)*VLOOKUP($D676,hydro_!F$2:H$13,2,0)</f>
        <v>0.5</v>
      </c>
      <c r="F676" s="43">
        <f t="shared" ref="F676:AB676" si="154">E676</f>
        <v>0.5</v>
      </c>
      <c r="G676" s="43">
        <f t="shared" si="154"/>
        <v>0.5</v>
      </c>
      <c r="H676" s="43">
        <f t="shared" si="154"/>
        <v>0.5</v>
      </c>
      <c r="I676" s="43">
        <f t="shared" si="154"/>
        <v>0.5</v>
      </c>
      <c r="J676" s="43">
        <f t="shared" si="154"/>
        <v>0.5</v>
      </c>
      <c r="K676" s="43">
        <f t="shared" si="154"/>
        <v>0.5</v>
      </c>
      <c r="L676" s="43">
        <f t="shared" si="154"/>
        <v>0.5</v>
      </c>
      <c r="M676" s="43">
        <f t="shared" si="154"/>
        <v>0.5</v>
      </c>
      <c r="N676" s="43">
        <f t="shared" si="154"/>
        <v>0.5</v>
      </c>
      <c r="O676" s="43">
        <f t="shared" si="154"/>
        <v>0.5</v>
      </c>
      <c r="P676" s="43">
        <f t="shared" si="154"/>
        <v>0.5</v>
      </c>
      <c r="Q676" s="43">
        <f t="shared" si="154"/>
        <v>0.5</v>
      </c>
      <c r="R676" s="43">
        <f t="shared" si="154"/>
        <v>0.5</v>
      </c>
      <c r="S676" s="43">
        <f t="shared" si="154"/>
        <v>0.5</v>
      </c>
      <c r="T676" s="43">
        <f t="shared" si="154"/>
        <v>0.5</v>
      </c>
      <c r="U676" s="43">
        <f t="shared" si="154"/>
        <v>0.5</v>
      </c>
      <c r="V676" s="43">
        <f t="shared" si="154"/>
        <v>0.5</v>
      </c>
      <c r="W676" s="43">
        <f t="shared" si="154"/>
        <v>0.5</v>
      </c>
      <c r="X676" s="43">
        <f t="shared" si="154"/>
        <v>0.5</v>
      </c>
      <c r="Y676" s="43">
        <f t="shared" si="154"/>
        <v>0.5</v>
      </c>
      <c r="Z676" s="43">
        <f t="shared" si="154"/>
        <v>0.5</v>
      </c>
      <c r="AA676" s="43">
        <f t="shared" si="154"/>
        <v>0.5</v>
      </c>
      <c r="AB676" s="43">
        <f t="shared" si="154"/>
        <v>0.5</v>
      </c>
      <c r="AC676" s="5">
        <f t="shared" si="147"/>
        <v>0.5</v>
      </c>
      <c r="AD676" s="98"/>
    </row>
    <row r="677" spans="1:30">
      <c r="A677" s="5" t="s">
        <v>68</v>
      </c>
      <c r="B677" s="5" t="s">
        <v>17</v>
      </c>
      <c r="C677" s="5" t="str">
        <f t="shared" si="144"/>
        <v>g8</v>
      </c>
      <c r="D677" s="69">
        <f>VLOOKUP(C677,days!A$2:F$13,5,0)</f>
        <v>4</v>
      </c>
      <c r="E677" s="43">
        <f>VLOOKUP($A676,hydro_!$A$2:$C$16,3,0)*VLOOKUP($D676,hydro_!F$2:H$13,3,0)</f>
        <v>0.4</v>
      </c>
      <c r="F677" s="43">
        <f t="shared" ref="F677:AB677" si="155">E677</f>
        <v>0.4</v>
      </c>
      <c r="G677" s="43">
        <f t="shared" si="155"/>
        <v>0.4</v>
      </c>
      <c r="H677" s="43">
        <f t="shared" si="155"/>
        <v>0.4</v>
      </c>
      <c r="I677" s="43">
        <f t="shared" si="155"/>
        <v>0.4</v>
      </c>
      <c r="J677" s="43">
        <f t="shared" si="155"/>
        <v>0.4</v>
      </c>
      <c r="K677" s="43">
        <f t="shared" si="155"/>
        <v>0.4</v>
      </c>
      <c r="L677" s="43">
        <f t="shared" si="155"/>
        <v>0.4</v>
      </c>
      <c r="M677" s="43">
        <f t="shared" si="155"/>
        <v>0.4</v>
      </c>
      <c r="N677" s="43">
        <f t="shared" si="155"/>
        <v>0.4</v>
      </c>
      <c r="O677" s="43">
        <f t="shared" si="155"/>
        <v>0.4</v>
      </c>
      <c r="P677" s="43">
        <f t="shared" si="155"/>
        <v>0.4</v>
      </c>
      <c r="Q677" s="43">
        <f t="shared" si="155"/>
        <v>0.4</v>
      </c>
      <c r="R677" s="43">
        <f t="shared" si="155"/>
        <v>0.4</v>
      </c>
      <c r="S677" s="43">
        <f t="shared" si="155"/>
        <v>0.4</v>
      </c>
      <c r="T677" s="43">
        <f t="shared" si="155"/>
        <v>0.4</v>
      </c>
      <c r="U677" s="43">
        <f t="shared" si="155"/>
        <v>0.4</v>
      </c>
      <c r="V677" s="43">
        <f t="shared" si="155"/>
        <v>0.4</v>
      </c>
      <c r="W677" s="43">
        <f t="shared" si="155"/>
        <v>0.4</v>
      </c>
      <c r="X677" s="43">
        <f t="shared" si="155"/>
        <v>0.4</v>
      </c>
      <c r="Y677" s="43">
        <f t="shared" si="155"/>
        <v>0.4</v>
      </c>
      <c r="Z677" s="43">
        <f t="shared" si="155"/>
        <v>0.4</v>
      </c>
      <c r="AA677" s="43">
        <f t="shared" si="155"/>
        <v>0.4</v>
      </c>
      <c r="AB677" s="43">
        <f t="shared" si="155"/>
        <v>0.4</v>
      </c>
      <c r="AC677" s="5">
        <f t="shared" si="147"/>
        <v>0.40000000000000013</v>
      </c>
      <c r="AD677" s="98"/>
    </row>
    <row r="678" spans="1:30">
      <c r="A678" s="5" t="s">
        <v>68</v>
      </c>
      <c r="B678" s="5" t="s">
        <v>18</v>
      </c>
      <c r="C678" s="5" t="str">
        <f t="shared" si="144"/>
        <v>g8</v>
      </c>
      <c r="D678" s="69">
        <f>VLOOKUP(C678,days!A$2:F$13,5,0)</f>
        <v>4</v>
      </c>
      <c r="E678" s="67">
        <f>VLOOKUP($A678,wind_!$A$2:$B$16,2,0)*VLOOKUP($D678,wind_!$E$2:$AC$13,MID(E$1,2,LEN(E$1)-1)+2,0)</f>
        <v>0.24958219709671339</v>
      </c>
      <c r="F678" s="67">
        <f>VLOOKUP($A678,wind_!$A$2:$B$16,2,0)*VLOOKUP($D678,wind_!$E$2:$AC$13,MID(F$1,2,LEN(F$1)-1)+2,0)</f>
        <v>0.24168991969629641</v>
      </c>
      <c r="G678" s="67">
        <f>VLOOKUP($A678,wind_!$A$2:$B$16,2,0)*VLOOKUP($D678,wind_!$E$2:$AC$13,MID(G$1,2,LEN(G$1)-1)+2,0)</f>
        <v>0.23746672718214862</v>
      </c>
      <c r="H678" s="67">
        <f>VLOOKUP($A678,wind_!$A$2:$B$16,2,0)*VLOOKUP($D678,wind_!$E$2:$AC$13,MID(H$1,2,LEN(H$1)-1)+2,0)</f>
        <v>0.23619014367968405</v>
      </c>
      <c r="I678" s="67">
        <f>VLOOKUP($A678,wind_!$A$2:$B$16,2,0)*VLOOKUP($D678,wind_!$E$2:$AC$13,MID(I$1,2,LEN(I$1)-1)+2,0)</f>
        <v>0.23410643143397228</v>
      </c>
      <c r="J678" s="67">
        <f>VLOOKUP($A678,wind_!$A$2:$B$16,2,0)*VLOOKUP($D678,wind_!$E$2:$AC$13,MID(J$1,2,LEN(J$1)-1)+2,0)</f>
        <v>0.23159689574895734</v>
      </c>
      <c r="K678" s="67">
        <f>VLOOKUP($A678,wind_!$A$2:$B$16,2,0)*VLOOKUP($D678,wind_!$E$2:$AC$13,MID(K$1,2,LEN(K$1)-1)+2,0)</f>
        <v>0.23241821353933104</v>
      </c>
      <c r="L678" s="67">
        <f>VLOOKUP($A678,wind_!$A$2:$B$16,2,0)*VLOOKUP($D678,wind_!$E$2:$AC$13,MID(L$1,2,LEN(L$1)-1)+2,0)</f>
        <v>0.22635586714173253</v>
      </c>
      <c r="M678" s="67">
        <f>VLOOKUP($A678,wind_!$A$2:$B$16,2,0)*VLOOKUP($D678,wind_!$E$2:$AC$13,MID(M$1,2,LEN(M$1)-1)+2,0)</f>
        <v>0.2190319370914888</v>
      </c>
      <c r="N678" s="67">
        <f>VLOOKUP($A678,wind_!$A$2:$B$16,2,0)*VLOOKUP($D678,wind_!$E$2:$AC$13,MID(N$1,2,LEN(N$1)-1)+2,0)</f>
        <v>0.21679688345562134</v>
      </c>
      <c r="O678" s="67">
        <f>VLOOKUP($A678,wind_!$A$2:$B$16,2,0)*VLOOKUP($D678,wind_!$E$2:$AC$13,MID(O$1,2,LEN(O$1)-1)+2,0)</f>
        <v>0.22738074708320472</v>
      </c>
      <c r="P678" s="67">
        <f>VLOOKUP($A678,wind_!$A$2:$B$16,2,0)*VLOOKUP($D678,wind_!$E$2:$AC$13,MID(P$1,2,LEN(P$1)-1)+2,0)</f>
        <v>0.24325367937757014</v>
      </c>
      <c r="Q678" s="67">
        <f>VLOOKUP($A678,wind_!$A$2:$B$16,2,0)*VLOOKUP($D678,wind_!$E$2:$AC$13,MID(Q$1,2,LEN(Q$1)-1)+2,0)</f>
        <v>0.25728667232337599</v>
      </c>
      <c r="R678" s="67">
        <f>VLOOKUP($A678,wind_!$A$2:$B$16,2,0)*VLOOKUP($D678,wind_!$E$2:$AC$13,MID(R$1,2,LEN(R$1)-1)+2,0)</f>
        <v>0.27140720662243623</v>
      </c>
      <c r="S678" s="67">
        <f>VLOOKUP($A678,wind_!$A$2:$B$16,2,0)*VLOOKUP($D678,wind_!$E$2:$AC$13,MID(S$1,2,LEN(S$1)-1)+2,0)</f>
        <v>0.28473122862601025</v>
      </c>
      <c r="T678" s="67">
        <f>VLOOKUP($A678,wind_!$A$2:$B$16,2,0)*VLOOKUP($D678,wind_!$E$2:$AC$13,MID(T$1,2,LEN(T$1)-1)+2,0)</f>
        <v>0.28755826957806746</v>
      </c>
      <c r="U678" s="67">
        <f>VLOOKUP($A678,wind_!$A$2:$B$16,2,0)*VLOOKUP($D678,wind_!$E$2:$AC$13,MID(U$1,2,LEN(U$1)-1)+2,0)</f>
        <v>0.29217229432780101</v>
      </c>
      <c r="V678" s="67">
        <f>VLOOKUP($A678,wind_!$A$2:$B$16,2,0)*VLOOKUP($D678,wind_!$E$2:$AC$13,MID(V$1,2,LEN(V$1)-1)+2,0)</f>
        <v>0.28739154827432972</v>
      </c>
      <c r="W678" s="67">
        <f>VLOOKUP($A678,wind_!$A$2:$B$16,2,0)*VLOOKUP($D678,wind_!$E$2:$AC$13,MID(W$1,2,LEN(W$1)-1)+2,0)</f>
        <v>0.27805122793947351</v>
      </c>
      <c r="X678" s="67">
        <f>VLOOKUP($A678,wind_!$A$2:$B$16,2,0)*VLOOKUP($D678,wind_!$E$2:$AC$13,MID(X$1,2,LEN(X$1)-1)+2,0)</f>
        <v>0.27072755126507136</v>
      </c>
      <c r="Y678" s="67">
        <f>VLOOKUP($A678,wind_!$A$2:$B$16,2,0)*VLOOKUP($D678,wind_!$E$2:$AC$13,MID(Y$1,2,LEN(Y$1)-1)+2,0)</f>
        <v>0.26814980680351197</v>
      </c>
      <c r="Z678" s="67">
        <f>VLOOKUP($A678,wind_!$A$2:$B$16,2,0)*VLOOKUP($D678,wind_!$E$2:$AC$13,MID(Z$1,2,LEN(Z$1)-1)+2,0)</f>
        <v>0.26181969281656703</v>
      </c>
      <c r="AA678" s="67">
        <f>VLOOKUP($A678,wind_!$A$2:$B$16,2,0)*VLOOKUP($D678,wind_!$E$2:$AC$13,MID(AA$1,2,LEN(AA$1)-1)+2,0)</f>
        <v>0.25241068229106733</v>
      </c>
      <c r="AB678" s="67">
        <f>VLOOKUP($A678,wind_!$A$2:$B$16,2,0)*VLOOKUP($D678,wind_!$E$2:$AC$13,MID(AB$1,2,LEN(AB$1)-1)+2,0)</f>
        <v>0.2436333377385437</v>
      </c>
      <c r="AC678" s="5">
        <f t="shared" si="147"/>
        <v>0.25213371504720739</v>
      </c>
      <c r="AD678" s="98"/>
    </row>
    <row r="679" spans="1:30">
      <c r="A679" s="5" t="s">
        <v>68</v>
      </c>
      <c r="B679" s="5" t="s">
        <v>19</v>
      </c>
      <c r="C679" s="5" t="str">
        <f t="shared" si="144"/>
        <v>g8</v>
      </c>
      <c r="D679" s="69">
        <f>VLOOKUP(C679,days!A$2:F$13,5,0)</f>
        <v>4</v>
      </c>
      <c r="E679" s="68">
        <f>VLOOKUP($A679,solar_!$A$2:$B$16,2,0)*VLOOKUP($D679,solar_!$E$2:$AC$13,MID(E$1,2,LEN(E$1)-1)+2,0)</f>
        <v>0</v>
      </c>
      <c r="F679" s="68">
        <f>VLOOKUP($A679,solar_!$A$2:$B$16,2,0)*VLOOKUP($D679,solar_!$E$2:$AC$13,MID(F$1,2,LEN(F$1)-1)+2,0)</f>
        <v>0</v>
      </c>
      <c r="G679" s="68">
        <f>VLOOKUP($A679,solar_!$A$2:$B$16,2,0)*VLOOKUP($D679,solar_!$E$2:$AC$13,MID(G$1,2,LEN(G$1)-1)+2,0)</f>
        <v>0</v>
      </c>
      <c r="H679" s="68">
        <f>VLOOKUP($A679,solar_!$A$2:$B$16,2,0)*VLOOKUP($D679,solar_!$E$2:$AC$13,MID(H$1,2,LEN(H$1)-1)+2,0)</f>
        <v>0</v>
      </c>
      <c r="I679" s="68">
        <f>VLOOKUP($A679,solar_!$A$2:$B$16,2,0)*VLOOKUP($D679,solar_!$E$2:$AC$13,MID(I$1,2,LEN(I$1)-1)+2,0)</f>
        <v>0</v>
      </c>
      <c r="J679" s="68">
        <f>VLOOKUP($A679,solar_!$A$2:$B$16,2,0)*VLOOKUP($D679,solar_!$E$2:$AC$13,MID(J$1,2,LEN(J$1)-1)+2,0)</f>
        <v>2.1960654893867062E-3</v>
      </c>
      <c r="K679" s="68">
        <f>VLOOKUP($A679,solar_!$A$2:$B$16,2,0)*VLOOKUP($D679,solar_!$E$2:$AC$13,MID(K$1,2,LEN(K$1)-1)+2,0)</f>
        <v>4.4156699062801411E-2</v>
      </c>
      <c r="L679" s="68">
        <f>VLOOKUP($A679,solar_!$A$2:$B$16,2,0)*VLOOKUP($D679,solar_!$E$2:$AC$13,MID(L$1,2,LEN(L$1)-1)+2,0)</f>
        <v>0.25899599135819212</v>
      </c>
      <c r="M679" s="68">
        <f>VLOOKUP($A679,solar_!$A$2:$B$16,2,0)*VLOOKUP($D679,solar_!$E$2:$AC$13,MID(M$1,2,LEN(M$1)-1)+2,0)</f>
        <v>0.52100754390633652</v>
      </c>
      <c r="N679" s="68">
        <f>VLOOKUP($A679,solar_!$A$2:$B$16,2,0)*VLOOKUP($D679,solar_!$E$2:$AC$13,MID(N$1,2,LEN(N$1)-1)+2,0)</f>
        <v>0.66073894276024459</v>
      </c>
      <c r="O679" s="68">
        <f>VLOOKUP($A679,solar_!$A$2:$B$16,2,0)*VLOOKUP($D679,solar_!$E$2:$AC$13,MID(O$1,2,LEN(O$1)-1)+2,0)</f>
        <v>0.74944264624742052</v>
      </c>
      <c r="P679" s="68">
        <f>VLOOKUP($A679,solar_!$A$2:$B$16,2,0)*VLOOKUP($D679,solar_!$E$2:$AC$13,MID(P$1,2,LEN(P$1)-1)+2,0)</f>
        <v>0.75207663560013949</v>
      </c>
      <c r="Q679" s="68">
        <f>VLOOKUP($A679,solar_!$A$2:$B$16,2,0)*VLOOKUP($D679,solar_!$E$2:$AC$13,MID(Q$1,2,LEN(Q$1)-1)+2,0)</f>
        <v>0.73872286894329597</v>
      </c>
      <c r="R679" s="68">
        <f>VLOOKUP($A679,solar_!$A$2:$B$16,2,0)*VLOOKUP($D679,solar_!$E$2:$AC$13,MID(R$1,2,LEN(R$1)-1)+2,0)</f>
        <v>0.7264512275403836</v>
      </c>
      <c r="S679" s="68">
        <f>VLOOKUP($A679,solar_!$A$2:$B$16,2,0)*VLOOKUP($D679,solar_!$E$2:$AC$13,MID(S$1,2,LEN(S$1)-1)+2,0)</f>
        <v>0.6988663909126428</v>
      </c>
      <c r="T679" s="68">
        <f>VLOOKUP($A679,solar_!$A$2:$B$16,2,0)*VLOOKUP($D679,solar_!$E$2:$AC$13,MID(T$1,2,LEN(T$1)-1)+2,0)</f>
        <v>0.6292394078176472</v>
      </c>
      <c r="U679" s="68">
        <f>VLOOKUP($A679,solar_!$A$2:$B$16,2,0)*VLOOKUP($D679,solar_!$E$2:$AC$13,MID(U$1,2,LEN(U$1)-1)+2,0)</f>
        <v>0.51332432983879073</v>
      </c>
      <c r="V679" s="68">
        <f>VLOOKUP($A679,solar_!$A$2:$B$16,2,0)*VLOOKUP($D679,solar_!$E$2:$AC$13,MID(V$1,2,LEN(V$1)-1)+2,0)</f>
        <v>0.33543304402779339</v>
      </c>
      <c r="W679" s="68">
        <f>VLOOKUP($A679,solar_!$A$2:$B$16,2,0)*VLOOKUP($D679,solar_!$E$2:$AC$13,MID(W$1,2,LEN(W$1)-1)+2,0)</f>
        <v>9.3967315430443746E-2</v>
      </c>
      <c r="X679" s="68">
        <f>VLOOKUP($A679,solar_!$A$2:$B$16,2,0)*VLOOKUP($D679,solar_!$E$2:$AC$13,MID(X$1,2,LEN(X$1)-1)+2,0)</f>
        <v>3.0781514477219406E-3</v>
      </c>
      <c r="Y679" s="68">
        <f>VLOOKUP($A679,solar_!$A$2:$B$16,2,0)*VLOOKUP($D679,solar_!$E$2:$AC$13,MID(Y$1,2,LEN(Y$1)-1)+2,0)</f>
        <v>0</v>
      </c>
      <c r="Z679" s="68">
        <f>VLOOKUP($A679,solar_!$A$2:$B$16,2,0)*VLOOKUP($D679,solar_!$E$2:$AC$13,MID(Z$1,2,LEN(Z$1)-1)+2,0)</f>
        <v>0</v>
      </c>
      <c r="AA679" s="68">
        <f>VLOOKUP($A679,solar_!$A$2:$B$16,2,0)*VLOOKUP($D679,solar_!$E$2:$AC$13,MID(AA$1,2,LEN(AA$1)-1)+2,0)</f>
        <v>0</v>
      </c>
      <c r="AB679" s="68">
        <f>VLOOKUP($A679,solar_!$A$2:$B$16,2,0)*VLOOKUP($D679,solar_!$E$2:$AC$13,MID(AB$1,2,LEN(AB$1)-1)+2,0)</f>
        <v>0</v>
      </c>
      <c r="AC679" s="5">
        <f t="shared" si="147"/>
        <v>0.28032071918263501</v>
      </c>
      <c r="AD679" s="98"/>
    </row>
    <row r="680" spans="1:30">
      <c r="A680" s="5" t="s">
        <v>68</v>
      </c>
      <c r="B680" s="5" t="s">
        <v>20</v>
      </c>
      <c r="C680" s="5" t="str">
        <f t="shared" si="144"/>
        <v>g8</v>
      </c>
      <c r="D680" s="69">
        <f>VLOOKUP(C680,days!A$2:F$13,5,0)</f>
        <v>4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5">
        <f t="shared" si="147"/>
        <v>0</v>
      </c>
      <c r="AD680" s="98"/>
    </row>
    <row r="681" spans="1:30">
      <c r="A681" s="5" t="s">
        <v>68</v>
      </c>
      <c r="B681" s="5" t="s">
        <v>21</v>
      </c>
      <c r="C681" s="5" t="str">
        <f t="shared" si="144"/>
        <v>g8</v>
      </c>
      <c r="D681" s="69">
        <f>VLOOKUP(C681,days!A$2:F$13,5,0)</f>
        <v>4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5">
        <f t="shared" si="147"/>
        <v>0</v>
      </c>
      <c r="AD681" s="98"/>
    </row>
    <row r="682" spans="1:30">
      <c r="A682" s="5" t="s">
        <v>68</v>
      </c>
      <c r="B682" s="5" t="s">
        <v>12</v>
      </c>
      <c r="C682" s="5" t="str">
        <f t="shared" si="144"/>
        <v>g9</v>
      </c>
      <c r="D682" s="69">
        <f>VLOOKUP(C682,days!A$2:F$13,5,0)</f>
        <v>5</v>
      </c>
      <c r="E682" s="53">
        <v>0.8</v>
      </c>
      <c r="F682" s="53">
        <v>0.8</v>
      </c>
      <c r="G682" s="53">
        <v>0.8</v>
      </c>
      <c r="H682" s="53">
        <v>0.8</v>
      </c>
      <c r="I682" s="53">
        <v>0.8</v>
      </c>
      <c r="J682" s="53">
        <v>0.8</v>
      </c>
      <c r="K682" s="53">
        <v>0.8</v>
      </c>
      <c r="L682" s="53">
        <v>0.8</v>
      </c>
      <c r="M682" s="53">
        <v>0.8</v>
      </c>
      <c r="N682" s="53">
        <v>0.8</v>
      </c>
      <c r="O682" s="53">
        <v>0.8</v>
      </c>
      <c r="P682" s="53">
        <v>0.8</v>
      </c>
      <c r="Q682" s="53">
        <v>0.8</v>
      </c>
      <c r="R682" s="53">
        <v>0.8</v>
      </c>
      <c r="S682" s="53">
        <v>0.8</v>
      </c>
      <c r="T682" s="53">
        <v>0.8</v>
      </c>
      <c r="U682" s="53">
        <v>0.8</v>
      </c>
      <c r="V682" s="53">
        <v>0.8</v>
      </c>
      <c r="W682" s="53">
        <v>0.8</v>
      </c>
      <c r="X682" s="53">
        <v>0.8</v>
      </c>
      <c r="Y682" s="53">
        <v>0.8</v>
      </c>
      <c r="Z682" s="53">
        <v>0.8</v>
      </c>
      <c r="AA682" s="53">
        <v>0.8</v>
      </c>
      <c r="AB682" s="53">
        <v>0.8</v>
      </c>
      <c r="AC682" s="5">
        <f t="shared" si="147"/>
        <v>0.80000000000000027</v>
      </c>
      <c r="AD682" s="98"/>
    </row>
    <row r="683" spans="1:30">
      <c r="A683" s="5" t="s">
        <v>68</v>
      </c>
      <c r="B683" s="5" t="s">
        <v>13</v>
      </c>
      <c r="C683" s="5" t="str">
        <f t="shared" si="144"/>
        <v>g9</v>
      </c>
      <c r="D683" s="69">
        <f>VLOOKUP(C683,days!A$2:F$13,5,0)</f>
        <v>5</v>
      </c>
      <c r="E683" s="53">
        <v>0.85</v>
      </c>
      <c r="F683" s="53">
        <v>0.85</v>
      </c>
      <c r="G683" s="53">
        <v>0.85</v>
      </c>
      <c r="H683" s="53">
        <v>0.85</v>
      </c>
      <c r="I683" s="53">
        <v>0.85</v>
      </c>
      <c r="J683" s="53">
        <v>0.85</v>
      </c>
      <c r="K683" s="53">
        <v>0.85</v>
      </c>
      <c r="L683" s="53">
        <v>0.85</v>
      </c>
      <c r="M683" s="53">
        <v>0.85</v>
      </c>
      <c r="N683" s="53">
        <v>0.85</v>
      </c>
      <c r="O683" s="53">
        <v>0.85</v>
      </c>
      <c r="P683" s="53">
        <v>0.85</v>
      </c>
      <c r="Q683" s="53">
        <v>0.85</v>
      </c>
      <c r="R683" s="53">
        <v>0.85</v>
      </c>
      <c r="S683" s="53">
        <v>0.85</v>
      </c>
      <c r="T683" s="53">
        <v>0.85</v>
      </c>
      <c r="U683" s="53">
        <v>0.85</v>
      </c>
      <c r="V683" s="53">
        <v>0.85</v>
      </c>
      <c r="W683" s="53">
        <v>0.85</v>
      </c>
      <c r="X683" s="53">
        <v>0.85</v>
      </c>
      <c r="Y683" s="53">
        <v>0.85</v>
      </c>
      <c r="Z683" s="53">
        <v>0.85</v>
      </c>
      <c r="AA683" s="53">
        <v>0.85</v>
      </c>
      <c r="AB683" s="53">
        <v>0.85</v>
      </c>
      <c r="AC683" s="5">
        <f t="shared" si="147"/>
        <v>0.85000000000000009</v>
      </c>
      <c r="AD683" s="98"/>
    </row>
    <row r="684" spans="1:30">
      <c r="A684" s="5" t="s">
        <v>68</v>
      </c>
      <c r="B684" s="5" t="s">
        <v>14</v>
      </c>
      <c r="C684" s="5" t="str">
        <f t="shared" si="144"/>
        <v>g9</v>
      </c>
      <c r="D684" s="69">
        <f>VLOOKUP(C684,days!A$2:F$13,5,0)</f>
        <v>5</v>
      </c>
      <c r="E684" s="53">
        <v>0.83</v>
      </c>
      <c r="F684" s="53">
        <v>0.83</v>
      </c>
      <c r="G684" s="53">
        <v>0.83</v>
      </c>
      <c r="H684" s="53">
        <v>0.83</v>
      </c>
      <c r="I684" s="53">
        <v>0.83</v>
      </c>
      <c r="J684" s="53">
        <v>0.83</v>
      </c>
      <c r="K684" s="53">
        <v>0.83</v>
      </c>
      <c r="L684" s="53">
        <v>0.83</v>
      </c>
      <c r="M684" s="53">
        <v>0.83</v>
      </c>
      <c r="N684" s="53">
        <v>0.83</v>
      </c>
      <c r="O684" s="53">
        <v>0.83</v>
      </c>
      <c r="P684" s="53">
        <v>0.83</v>
      </c>
      <c r="Q684" s="53">
        <v>0.83</v>
      </c>
      <c r="R684" s="53">
        <v>0.83</v>
      </c>
      <c r="S684" s="53">
        <v>0.83</v>
      </c>
      <c r="T684" s="53">
        <v>0.83</v>
      </c>
      <c r="U684" s="53">
        <v>0.83</v>
      </c>
      <c r="V684" s="53">
        <v>0.83</v>
      </c>
      <c r="W684" s="53">
        <v>0.83</v>
      </c>
      <c r="X684" s="53">
        <v>0.83</v>
      </c>
      <c r="Y684" s="53">
        <v>0.83</v>
      </c>
      <c r="Z684" s="53">
        <v>0.83</v>
      </c>
      <c r="AA684" s="53">
        <v>0.83</v>
      </c>
      <c r="AB684" s="53">
        <v>0.83</v>
      </c>
      <c r="AC684" s="5">
        <f t="shared" si="147"/>
        <v>0.82999999999999963</v>
      </c>
      <c r="AD684" s="98"/>
    </row>
    <row r="685" spans="1:30">
      <c r="A685" s="5" t="s">
        <v>68</v>
      </c>
      <c r="B685" s="5" t="s">
        <v>15</v>
      </c>
      <c r="C685" s="5" t="str">
        <f t="shared" si="144"/>
        <v>g9</v>
      </c>
      <c r="D685" s="69">
        <f>VLOOKUP(C685,days!A$2:F$13,5,0)</f>
        <v>5</v>
      </c>
      <c r="E685" s="53">
        <v>0.9</v>
      </c>
      <c r="F685" s="53">
        <v>0.9</v>
      </c>
      <c r="G685" s="53">
        <v>0.9</v>
      </c>
      <c r="H685" s="53">
        <v>0.9</v>
      </c>
      <c r="I685" s="53">
        <v>0.9</v>
      </c>
      <c r="J685" s="53">
        <v>0.9</v>
      </c>
      <c r="K685" s="53">
        <v>0.9</v>
      </c>
      <c r="L685" s="53">
        <v>0.9</v>
      </c>
      <c r="M685" s="53">
        <v>0.9</v>
      </c>
      <c r="N685" s="53">
        <v>0.9</v>
      </c>
      <c r="O685" s="53">
        <v>0.9</v>
      </c>
      <c r="P685" s="53">
        <v>0.9</v>
      </c>
      <c r="Q685" s="53">
        <v>0.9</v>
      </c>
      <c r="R685" s="53">
        <v>0.9</v>
      </c>
      <c r="S685" s="53">
        <v>0.9</v>
      </c>
      <c r="T685" s="53">
        <v>0.9</v>
      </c>
      <c r="U685" s="53">
        <v>0.9</v>
      </c>
      <c r="V685" s="53">
        <v>0.9</v>
      </c>
      <c r="W685" s="53">
        <v>0.9</v>
      </c>
      <c r="X685" s="53">
        <v>0.9</v>
      </c>
      <c r="Y685" s="53">
        <v>0.9</v>
      </c>
      <c r="Z685" s="53">
        <v>0.9</v>
      </c>
      <c r="AA685" s="53">
        <v>0.9</v>
      </c>
      <c r="AB685" s="53">
        <v>0.9</v>
      </c>
      <c r="AC685" s="5">
        <f t="shared" si="147"/>
        <v>0.8999999999999998</v>
      </c>
      <c r="AD685" s="98"/>
    </row>
    <row r="686" spans="1:30">
      <c r="A686" s="5" t="s">
        <v>68</v>
      </c>
      <c r="B686" s="5" t="s">
        <v>16</v>
      </c>
      <c r="C686" s="5" t="str">
        <f t="shared" si="144"/>
        <v>g9</v>
      </c>
      <c r="D686" s="69">
        <f>VLOOKUP(C686,days!A$2:F$13,5,0)</f>
        <v>5</v>
      </c>
      <c r="E686" s="43">
        <f>VLOOKUP($A686,hydro_!$A$2:$B$16,2,0)*VLOOKUP($D686,hydro_!F$2:H$13,2,0)</f>
        <v>0.55000000000000004</v>
      </c>
      <c r="F686" s="43">
        <f t="shared" ref="F686:AB686" si="156">E686</f>
        <v>0.55000000000000004</v>
      </c>
      <c r="G686" s="43">
        <f t="shared" si="156"/>
        <v>0.55000000000000004</v>
      </c>
      <c r="H686" s="43">
        <f t="shared" si="156"/>
        <v>0.55000000000000004</v>
      </c>
      <c r="I686" s="43">
        <f t="shared" si="156"/>
        <v>0.55000000000000004</v>
      </c>
      <c r="J686" s="43">
        <f t="shared" si="156"/>
        <v>0.55000000000000004</v>
      </c>
      <c r="K686" s="43">
        <f t="shared" si="156"/>
        <v>0.55000000000000004</v>
      </c>
      <c r="L686" s="43">
        <f t="shared" si="156"/>
        <v>0.55000000000000004</v>
      </c>
      <c r="M686" s="43">
        <f t="shared" si="156"/>
        <v>0.55000000000000004</v>
      </c>
      <c r="N686" s="43">
        <f t="shared" si="156"/>
        <v>0.55000000000000004</v>
      </c>
      <c r="O686" s="43">
        <f t="shared" si="156"/>
        <v>0.55000000000000004</v>
      </c>
      <c r="P686" s="43">
        <f t="shared" si="156"/>
        <v>0.55000000000000004</v>
      </c>
      <c r="Q686" s="43">
        <f t="shared" si="156"/>
        <v>0.55000000000000004</v>
      </c>
      <c r="R686" s="43">
        <f t="shared" si="156"/>
        <v>0.55000000000000004</v>
      </c>
      <c r="S686" s="43">
        <f t="shared" si="156"/>
        <v>0.55000000000000004</v>
      </c>
      <c r="T686" s="43">
        <f t="shared" si="156"/>
        <v>0.55000000000000004</v>
      </c>
      <c r="U686" s="43">
        <f t="shared" si="156"/>
        <v>0.55000000000000004</v>
      </c>
      <c r="V686" s="43">
        <f t="shared" si="156"/>
        <v>0.55000000000000004</v>
      </c>
      <c r="W686" s="43">
        <f t="shared" si="156"/>
        <v>0.55000000000000004</v>
      </c>
      <c r="X686" s="43">
        <f t="shared" si="156"/>
        <v>0.55000000000000004</v>
      </c>
      <c r="Y686" s="43">
        <f t="shared" si="156"/>
        <v>0.55000000000000004</v>
      </c>
      <c r="Z686" s="43">
        <f t="shared" si="156"/>
        <v>0.55000000000000004</v>
      </c>
      <c r="AA686" s="43">
        <f t="shared" si="156"/>
        <v>0.55000000000000004</v>
      </c>
      <c r="AB686" s="43">
        <f t="shared" si="156"/>
        <v>0.55000000000000004</v>
      </c>
      <c r="AC686" s="5">
        <f t="shared" si="147"/>
        <v>0.55000000000000016</v>
      </c>
      <c r="AD686" s="98"/>
    </row>
    <row r="687" spans="1:30">
      <c r="A687" s="5" t="s">
        <v>68</v>
      </c>
      <c r="B687" s="5" t="s">
        <v>17</v>
      </c>
      <c r="C687" s="5" t="str">
        <f t="shared" si="144"/>
        <v>g9</v>
      </c>
      <c r="D687" s="69">
        <f>VLOOKUP(C687,days!A$2:F$13,5,0)</f>
        <v>5</v>
      </c>
      <c r="E687" s="43">
        <f>VLOOKUP($A686,hydro_!$A$2:$C$16,3,0)*VLOOKUP($D686,hydro_!F$2:H$13,3,0)</f>
        <v>0.45</v>
      </c>
      <c r="F687" s="43">
        <f t="shared" ref="F687:AB687" si="157">E687</f>
        <v>0.45</v>
      </c>
      <c r="G687" s="43">
        <f t="shared" si="157"/>
        <v>0.45</v>
      </c>
      <c r="H687" s="43">
        <f t="shared" si="157"/>
        <v>0.45</v>
      </c>
      <c r="I687" s="43">
        <f t="shared" si="157"/>
        <v>0.45</v>
      </c>
      <c r="J687" s="43">
        <f t="shared" si="157"/>
        <v>0.45</v>
      </c>
      <c r="K687" s="43">
        <f t="shared" si="157"/>
        <v>0.45</v>
      </c>
      <c r="L687" s="43">
        <f t="shared" si="157"/>
        <v>0.45</v>
      </c>
      <c r="M687" s="43">
        <f t="shared" si="157"/>
        <v>0.45</v>
      </c>
      <c r="N687" s="43">
        <f t="shared" si="157"/>
        <v>0.45</v>
      </c>
      <c r="O687" s="43">
        <f t="shared" si="157"/>
        <v>0.45</v>
      </c>
      <c r="P687" s="43">
        <f t="shared" si="157"/>
        <v>0.45</v>
      </c>
      <c r="Q687" s="43">
        <f t="shared" si="157"/>
        <v>0.45</v>
      </c>
      <c r="R687" s="43">
        <f t="shared" si="157"/>
        <v>0.45</v>
      </c>
      <c r="S687" s="43">
        <f t="shared" si="157"/>
        <v>0.45</v>
      </c>
      <c r="T687" s="43">
        <f t="shared" si="157"/>
        <v>0.45</v>
      </c>
      <c r="U687" s="43">
        <f t="shared" si="157"/>
        <v>0.45</v>
      </c>
      <c r="V687" s="43">
        <f t="shared" si="157"/>
        <v>0.45</v>
      </c>
      <c r="W687" s="43">
        <f t="shared" si="157"/>
        <v>0.45</v>
      </c>
      <c r="X687" s="43">
        <f t="shared" si="157"/>
        <v>0.45</v>
      </c>
      <c r="Y687" s="43">
        <f t="shared" si="157"/>
        <v>0.45</v>
      </c>
      <c r="Z687" s="43">
        <f t="shared" si="157"/>
        <v>0.45</v>
      </c>
      <c r="AA687" s="43">
        <f t="shared" si="157"/>
        <v>0.45</v>
      </c>
      <c r="AB687" s="43">
        <f t="shared" si="157"/>
        <v>0.45</v>
      </c>
      <c r="AC687" s="5">
        <f t="shared" si="147"/>
        <v>0.4499999999999999</v>
      </c>
      <c r="AD687" s="98"/>
    </row>
    <row r="688" spans="1:30">
      <c r="A688" s="5" t="s">
        <v>68</v>
      </c>
      <c r="B688" s="5" t="s">
        <v>18</v>
      </c>
      <c r="C688" s="5" t="str">
        <f t="shared" si="144"/>
        <v>g9</v>
      </c>
      <c r="D688" s="69">
        <f>VLOOKUP(C688,days!A$2:F$13,5,0)</f>
        <v>5</v>
      </c>
      <c r="E688" s="67">
        <f>VLOOKUP($A688,wind_!$A$2:$B$16,2,0)*VLOOKUP($D688,wind_!$E$2:$AC$13,MID(E$1,2,LEN(E$1)-1)+2,0)</f>
        <v>0.23182835458021026</v>
      </c>
      <c r="F688" s="67">
        <f>VLOOKUP($A688,wind_!$A$2:$B$16,2,0)*VLOOKUP($D688,wind_!$E$2:$AC$13,MID(F$1,2,LEN(F$1)-1)+2,0)</f>
        <v>0.22531938258671741</v>
      </c>
      <c r="G688" s="67">
        <f>VLOOKUP($A688,wind_!$A$2:$B$16,2,0)*VLOOKUP($D688,wind_!$E$2:$AC$13,MID(G$1,2,LEN(G$1)-1)+2,0)</f>
        <v>0.22363423053975867</v>
      </c>
      <c r="H688" s="67">
        <f>VLOOKUP($A688,wind_!$A$2:$B$16,2,0)*VLOOKUP($D688,wind_!$E$2:$AC$13,MID(H$1,2,LEN(H$1)-1)+2,0)</f>
        <v>0.22475078186070252</v>
      </c>
      <c r="I688" s="67">
        <f>VLOOKUP($A688,wind_!$A$2:$B$16,2,0)*VLOOKUP($D688,wind_!$E$2:$AC$13,MID(I$1,2,LEN(I$1)-1)+2,0)</f>
        <v>0.22518501737794519</v>
      </c>
      <c r="J688" s="67">
        <f>VLOOKUP($A688,wind_!$A$2:$B$16,2,0)*VLOOKUP($D688,wind_!$E$2:$AC$13,MID(J$1,2,LEN(J$1)-1)+2,0)</f>
        <v>0.22744766364295713</v>
      </c>
      <c r="K688" s="67">
        <f>VLOOKUP($A688,wind_!$A$2:$B$16,2,0)*VLOOKUP($D688,wind_!$E$2:$AC$13,MID(K$1,2,LEN(K$1)-1)+2,0)</f>
        <v>0.23019516991835284</v>
      </c>
      <c r="L688" s="67">
        <f>VLOOKUP($A688,wind_!$A$2:$B$16,2,0)*VLOOKUP($D688,wind_!$E$2:$AC$13,MID(L$1,2,LEN(L$1)-1)+2,0)</f>
        <v>0.22358145235196461</v>
      </c>
      <c r="M688" s="67">
        <f>VLOOKUP($A688,wind_!$A$2:$B$16,2,0)*VLOOKUP($D688,wind_!$E$2:$AC$13,MID(M$1,2,LEN(M$1)-1)+2,0)</f>
        <v>0.21923980663189385</v>
      </c>
      <c r="N688" s="67">
        <f>VLOOKUP($A688,wind_!$A$2:$B$16,2,0)*VLOOKUP($D688,wind_!$E$2:$AC$13,MID(N$1,2,LEN(N$1)-1)+2,0)</f>
        <v>0.2154767193084107</v>
      </c>
      <c r="O688" s="67">
        <f>VLOOKUP($A688,wind_!$A$2:$B$16,2,0)*VLOOKUP($D688,wind_!$E$2:$AC$13,MID(O$1,2,LEN(O$1)-1)+2,0)</f>
        <v>0.2170286716754683</v>
      </c>
      <c r="P688" s="67">
        <f>VLOOKUP($A688,wind_!$A$2:$B$16,2,0)*VLOOKUP($D688,wind_!$E$2:$AC$13,MID(P$1,2,LEN(P$1)-1)+2,0)</f>
        <v>0.2240735842490007</v>
      </c>
      <c r="Q688" s="67">
        <f>VLOOKUP($A688,wind_!$A$2:$B$16,2,0)*VLOOKUP($D688,wind_!$E$2:$AC$13,MID(Q$1,2,LEN(Q$1)-1)+2,0)</f>
        <v>0.23222250603932029</v>
      </c>
      <c r="R688" s="67">
        <f>VLOOKUP($A688,wind_!$A$2:$B$16,2,0)*VLOOKUP($D688,wind_!$E$2:$AC$13,MID(R$1,2,LEN(R$1)-1)+2,0)</f>
        <v>0.24617735787559317</v>
      </c>
      <c r="S688" s="67">
        <f>VLOOKUP($A688,wind_!$A$2:$B$16,2,0)*VLOOKUP($D688,wind_!$E$2:$AC$13,MID(S$1,2,LEN(S$1)-1)+2,0)</f>
        <v>0.25953122755330144</v>
      </c>
      <c r="T688" s="67">
        <f>VLOOKUP($A688,wind_!$A$2:$B$16,2,0)*VLOOKUP($D688,wind_!$E$2:$AC$13,MID(T$1,2,LEN(T$1)-1)+2,0)</f>
        <v>0.27592621543158974</v>
      </c>
      <c r="U688" s="67">
        <f>VLOOKUP($A688,wind_!$A$2:$B$16,2,0)*VLOOKUP($D688,wind_!$E$2:$AC$13,MID(U$1,2,LEN(U$1)-1)+2,0)</f>
        <v>0.29064208160794813</v>
      </c>
      <c r="V688" s="67">
        <f>VLOOKUP($A688,wind_!$A$2:$B$16,2,0)*VLOOKUP($D688,wind_!$E$2:$AC$13,MID(V$1,2,LEN(V$1)-1)+2,0)</f>
        <v>0.29658959807415763</v>
      </c>
      <c r="W688" s="67">
        <f>VLOOKUP($A688,wind_!$A$2:$B$16,2,0)*VLOOKUP($D688,wind_!$E$2:$AC$13,MID(W$1,2,LEN(W$1)-1)+2,0)</f>
        <v>0.29070213168239467</v>
      </c>
      <c r="X688" s="67">
        <f>VLOOKUP($A688,wind_!$A$2:$B$16,2,0)*VLOOKUP($D688,wind_!$E$2:$AC$13,MID(X$1,2,LEN(X$1)-1)+2,0)</f>
        <v>0.28234893828862001</v>
      </c>
      <c r="Y688" s="67">
        <f>VLOOKUP($A688,wind_!$A$2:$B$16,2,0)*VLOOKUP($D688,wind_!$E$2:$AC$13,MID(Y$1,2,LEN(Y$1)-1)+2,0)</f>
        <v>0.28067161555516501</v>
      </c>
      <c r="Z688" s="67">
        <f>VLOOKUP($A688,wind_!$A$2:$B$16,2,0)*VLOOKUP($D688,wind_!$E$2:$AC$13,MID(Z$1,2,LEN(Z$1)-1)+2,0)</f>
        <v>0.27369113645813808</v>
      </c>
      <c r="AA688" s="67">
        <f>VLOOKUP($A688,wind_!$A$2:$B$16,2,0)*VLOOKUP($D688,wind_!$E$2:$AC$13,MID(AA$1,2,LEN(AA$1)-1)+2,0)</f>
        <v>0.25844462525682843</v>
      </c>
      <c r="AB688" s="67">
        <f>VLOOKUP($A688,wind_!$A$2:$B$16,2,0)*VLOOKUP($D688,wind_!$E$2:$AC$13,MID(AB$1,2,LEN(AB$1)-1)+2,0)</f>
        <v>0.24535112459389363</v>
      </c>
      <c r="AC688" s="5">
        <f t="shared" si="147"/>
        <v>0.24666914138084717</v>
      </c>
      <c r="AD688" s="98"/>
    </row>
    <row r="689" spans="1:30">
      <c r="A689" s="5" t="s">
        <v>68</v>
      </c>
      <c r="B689" s="5" t="s">
        <v>19</v>
      </c>
      <c r="C689" s="5" t="str">
        <f t="shared" si="144"/>
        <v>g9</v>
      </c>
      <c r="D689" s="69">
        <f>VLOOKUP(C689,days!A$2:F$13,5,0)</f>
        <v>5</v>
      </c>
      <c r="E689" s="68">
        <f>VLOOKUP($A689,solar_!$A$2:$B$16,2,0)*VLOOKUP($D689,solar_!$E$2:$AC$13,MID(E$1,2,LEN(E$1)-1)+2,0)</f>
        <v>0</v>
      </c>
      <c r="F689" s="68">
        <f>VLOOKUP($A689,solar_!$A$2:$B$16,2,0)*VLOOKUP($D689,solar_!$E$2:$AC$13,MID(F$1,2,LEN(F$1)-1)+2,0)</f>
        <v>0</v>
      </c>
      <c r="G689" s="68">
        <f>VLOOKUP($A689,solar_!$A$2:$B$16,2,0)*VLOOKUP($D689,solar_!$E$2:$AC$13,MID(G$1,2,LEN(G$1)-1)+2,0)</f>
        <v>0</v>
      </c>
      <c r="H689" s="68">
        <f>VLOOKUP($A689,solar_!$A$2:$B$16,2,0)*VLOOKUP($D689,solar_!$E$2:$AC$13,MID(H$1,2,LEN(H$1)-1)+2,0)</f>
        <v>0</v>
      </c>
      <c r="I689" s="68">
        <f>VLOOKUP($A689,solar_!$A$2:$B$16,2,0)*VLOOKUP($D689,solar_!$E$2:$AC$13,MID(I$1,2,LEN(I$1)-1)+2,0)</f>
        <v>0</v>
      </c>
      <c r="J689" s="68">
        <f>VLOOKUP($A689,solar_!$A$2:$B$16,2,0)*VLOOKUP($D689,solar_!$E$2:$AC$13,MID(J$1,2,LEN(J$1)-1)+2,0)</f>
        <v>1.0121738827893887E-2</v>
      </c>
      <c r="K689" s="68">
        <f>VLOOKUP($A689,solar_!$A$2:$B$16,2,0)*VLOOKUP($D689,solar_!$E$2:$AC$13,MID(K$1,2,LEN(K$1)-1)+2,0)</f>
        <v>0.14829254005867451</v>
      </c>
      <c r="L689" s="68">
        <f>VLOOKUP($A689,solar_!$A$2:$B$16,2,0)*VLOOKUP($D689,solar_!$E$2:$AC$13,MID(L$1,2,LEN(L$1)-1)+2,0)</f>
        <v>0.47313119523893821</v>
      </c>
      <c r="M689" s="68">
        <f>VLOOKUP($A689,solar_!$A$2:$B$16,2,0)*VLOOKUP($D689,solar_!$E$2:$AC$13,MID(M$1,2,LEN(M$1)-1)+2,0)</f>
        <v>0.67980713756914157</v>
      </c>
      <c r="N689" s="68">
        <f>VLOOKUP($A689,solar_!$A$2:$B$16,2,0)*VLOOKUP($D689,solar_!$E$2:$AC$13,MID(N$1,2,LEN(N$1)-1)+2,0)</f>
        <v>0.73717183660873109</v>
      </c>
      <c r="O689" s="68">
        <f>VLOOKUP($A689,solar_!$A$2:$B$16,2,0)*VLOOKUP($D689,solar_!$E$2:$AC$13,MID(O$1,2,LEN(O$1)-1)+2,0)</f>
        <v>0.79169065435983133</v>
      </c>
      <c r="P689" s="68">
        <f>VLOOKUP($A689,solar_!$A$2:$B$16,2,0)*VLOOKUP($D689,solar_!$E$2:$AC$13,MID(P$1,2,LEN(P$1)-1)+2,0)</f>
        <v>0.80207439891792409</v>
      </c>
      <c r="Q689" s="68">
        <f>VLOOKUP($A689,solar_!$A$2:$B$16,2,0)*VLOOKUP($D689,solar_!$E$2:$AC$13,MID(Q$1,2,LEN(Q$1)-1)+2,0)</f>
        <v>0.79394203217003756</v>
      </c>
      <c r="R689" s="68">
        <f>VLOOKUP($A689,solar_!$A$2:$B$16,2,0)*VLOOKUP($D689,solar_!$E$2:$AC$13,MID(R$1,2,LEN(R$1)-1)+2,0)</f>
        <v>0.79096805919122803</v>
      </c>
      <c r="S689" s="68">
        <f>VLOOKUP($A689,solar_!$A$2:$B$16,2,0)*VLOOKUP($D689,solar_!$E$2:$AC$13,MID(S$1,2,LEN(S$1)-1)+2,0)</f>
        <v>0.76210064213184847</v>
      </c>
      <c r="T689" s="68">
        <f>VLOOKUP($A689,solar_!$A$2:$B$16,2,0)*VLOOKUP($D689,solar_!$E$2:$AC$13,MID(T$1,2,LEN(T$1)-1)+2,0)</f>
        <v>0.69236074704360051</v>
      </c>
      <c r="U689" s="68">
        <f>VLOOKUP($A689,solar_!$A$2:$B$16,2,0)*VLOOKUP($D689,solar_!$E$2:$AC$13,MID(U$1,2,LEN(U$1)-1)+2,0)</f>
        <v>0.58655368378296102</v>
      </c>
      <c r="V689" s="68">
        <f>VLOOKUP($A689,solar_!$A$2:$B$16,2,0)*VLOOKUP($D689,solar_!$E$2:$AC$13,MID(V$1,2,LEN(V$1)-1)+2,0)</f>
        <v>0.4378974548178442</v>
      </c>
      <c r="W689" s="68">
        <f>VLOOKUP($A689,solar_!$A$2:$B$16,2,0)*VLOOKUP($D689,solar_!$E$2:$AC$13,MID(W$1,2,LEN(W$1)-1)+2,0)</f>
        <v>0.1769757213426924</v>
      </c>
      <c r="X689" s="68">
        <f>VLOOKUP($A689,solar_!$A$2:$B$16,2,0)*VLOOKUP($D689,solar_!$E$2:$AC$13,MID(X$1,2,LEN(X$1)-1)+2,0)</f>
        <v>1.8479097798061596E-2</v>
      </c>
      <c r="Y689" s="68">
        <f>VLOOKUP($A689,solar_!$A$2:$B$16,2,0)*VLOOKUP($D689,solar_!$E$2:$AC$13,MID(Y$1,2,LEN(Y$1)-1)+2,0)</f>
        <v>0</v>
      </c>
      <c r="Z689" s="68">
        <f>VLOOKUP($A689,solar_!$A$2:$B$16,2,0)*VLOOKUP($D689,solar_!$E$2:$AC$13,MID(Z$1,2,LEN(Z$1)-1)+2,0)</f>
        <v>0</v>
      </c>
      <c r="AA689" s="68">
        <f>VLOOKUP($A689,solar_!$A$2:$B$16,2,0)*VLOOKUP($D689,solar_!$E$2:$AC$13,MID(AA$1,2,LEN(AA$1)-1)+2,0)</f>
        <v>0</v>
      </c>
      <c r="AB689" s="68">
        <f>VLOOKUP($A689,solar_!$A$2:$B$16,2,0)*VLOOKUP($D689,solar_!$E$2:$AC$13,MID(AB$1,2,LEN(AB$1)-1)+2,0)</f>
        <v>0</v>
      </c>
      <c r="AC689" s="5">
        <f t="shared" si="147"/>
        <v>0.32923195582747539</v>
      </c>
      <c r="AD689" s="98"/>
    </row>
    <row r="690" spans="1:30">
      <c r="A690" s="5" t="s">
        <v>68</v>
      </c>
      <c r="B690" s="5" t="s">
        <v>20</v>
      </c>
      <c r="C690" s="5" t="str">
        <f t="shared" si="144"/>
        <v>g9</v>
      </c>
      <c r="D690" s="69">
        <f>VLOOKUP(C690,days!A$2:F$13,5,0)</f>
        <v>5</v>
      </c>
      <c r="E690" s="9">
        <v>0</v>
      </c>
      <c r="F690" s="9">
        <v>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  <c r="V690" s="9">
        <v>0</v>
      </c>
      <c r="W690" s="9">
        <v>0</v>
      </c>
      <c r="X690" s="9">
        <v>0</v>
      </c>
      <c r="Y690" s="9">
        <v>0</v>
      </c>
      <c r="Z690" s="9">
        <v>0</v>
      </c>
      <c r="AA690" s="9">
        <v>0</v>
      </c>
      <c r="AB690" s="9">
        <v>0</v>
      </c>
      <c r="AC690" s="5">
        <f t="shared" si="147"/>
        <v>0</v>
      </c>
      <c r="AD690" s="98"/>
    </row>
    <row r="691" spans="1:30">
      <c r="A691" s="5" t="s">
        <v>68</v>
      </c>
      <c r="B691" s="5" t="s">
        <v>21</v>
      </c>
      <c r="C691" s="5" t="str">
        <f t="shared" si="144"/>
        <v>g9</v>
      </c>
      <c r="D691" s="69">
        <f>VLOOKUP(C691,days!A$2:F$13,5,0)</f>
        <v>5</v>
      </c>
      <c r="E691" s="9">
        <v>0</v>
      </c>
      <c r="F691" s="9">
        <v>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  <c r="V691" s="9">
        <v>0</v>
      </c>
      <c r="W691" s="9">
        <v>0</v>
      </c>
      <c r="X691" s="9">
        <v>0</v>
      </c>
      <c r="Y691" s="9">
        <v>0</v>
      </c>
      <c r="Z691" s="9">
        <v>0</v>
      </c>
      <c r="AA691" s="9">
        <v>0</v>
      </c>
      <c r="AB691" s="9">
        <v>0</v>
      </c>
      <c r="AC691" s="5">
        <f t="shared" si="147"/>
        <v>0</v>
      </c>
      <c r="AD691" s="98"/>
    </row>
    <row r="692" spans="1:30">
      <c r="A692" s="5" t="s">
        <v>68</v>
      </c>
      <c r="B692" s="5" t="s">
        <v>12</v>
      </c>
      <c r="C692" s="5" t="str">
        <f t="shared" si="144"/>
        <v>g10</v>
      </c>
      <c r="D692" s="69">
        <f>VLOOKUP(C692,days!A$2:F$13,5,0)</f>
        <v>5</v>
      </c>
      <c r="E692" s="53">
        <v>0.8</v>
      </c>
      <c r="F692" s="53">
        <v>0.8</v>
      </c>
      <c r="G692" s="53">
        <v>0.8</v>
      </c>
      <c r="H692" s="53">
        <v>0.8</v>
      </c>
      <c r="I692" s="53">
        <v>0.8</v>
      </c>
      <c r="J692" s="53">
        <v>0.8</v>
      </c>
      <c r="K692" s="53">
        <v>0.8</v>
      </c>
      <c r="L692" s="53">
        <v>0.8</v>
      </c>
      <c r="M692" s="53">
        <v>0.8</v>
      </c>
      <c r="N692" s="53">
        <v>0.8</v>
      </c>
      <c r="O692" s="53">
        <v>0.8</v>
      </c>
      <c r="P692" s="53">
        <v>0.8</v>
      </c>
      <c r="Q692" s="53">
        <v>0.8</v>
      </c>
      <c r="R692" s="53">
        <v>0.8</v>
      </c>
      <c r="S692" s="53">
        <v>0.8</v>
      </c>
      <c r="T692" s="53">
        <v>0.8</v>
      </c>
      <c r="U692" s="53">
        <v>0.8</v>
      </c>
      <c r="V692" s="53">
        <v>0.8</v>
      </c>
      <c r="W692" s="53">
        <v>0.8</v>
      </c>
      <c r="X692" s="53">
        <v>0.8</v>
      </c>
      <c r="Y692" s="53">
        <v>0.8</v>
      </c>
      <c r="Z692" s="53">
        <v>0.8</v>
      </c>
      <c r="AA692" s="53">
        <v>0.8</v>
      </c>
      <c r="AB692" s="53">
        <v>0.8</v>
      </c>
      <c r="AC692" s="5">
        <f t="shared" si="147"/>
        <v>0.80000000000000027</v>
      </c>
      <c r="AD692" s="98"/>
    </row>
    <row r="693" spans="1:30">
      <c r="A693" s="5" t="s">
        <v>68</v>
      </c>
      <c r="B693" s="5" t="s">
        <v>13</v>
      </c>
      <c r="C693" s="5" t="str">
        <f t="shared" si="144"/>
        <v>g10</v>
      </c>
      <c r="D693" s="69">
        <f>VLOOKUP(C693,days!A$2:F$13,5,0)</f>
        <v>5</v>
      </c>
      <c r="E693" s="53">
        <v>0.85</v>
      </c>
      <c r="F693" s="53">
        <v>0.85</v>
      </c>
      <c r="G693" s="53">
        <v>0.85</v>
      </c>
      <c r="H693" s="53">
        <v>0.85</v>
      </c>
      <c r="I693" s="53">
        <v>0.85</v>
      </c>
      <c r="J693" s="53">
        <v>0.85</v>
      </c>
      <c r="K693" s="53">
        <v>0.85</v>
      </c>
      <c r="L693" s="53">
        <v>0.85</v>
      </c>
      <c r="M693" s="53">
        <v>0.85</v>
      </c>
      <c r="N693" s="53">
        <v>0.85</v>
      </c>
      <c r="O693" s="53">
        <v>0.85</v>
      </c>
      <c r="P693" s="53">
        <v>0.85</v>
      </c>
      <c r="Q693" s="53">
        <v>0.85</v>
      </c>
      <c r="R693" s="53">
        <v>0.85</v>
      </c>
      <c r="S693" s="53">
        <v>0.85</v>
      </c>
      <c r="T693" s="53">
        <v>0.85</v>
      </c>
      <c r="U693" s="53">
        <v>0.85</v>
      </c>
      <c r="V693" s="53">
        <v>0.85</v>
      </c>
      <c r="W693" s="53">
        <v>0.85</v>
      </c>
      <c r="X693" s="53">
        <v>0.85</v>
      </c>
      <c r="Y693" s="53">
        <v>0.85</v>
      </c>
      <c r="Z693" s="53">
        <v>0.85</v>
      </c>
      <c r="AA693" s="53">
        <v>0.85</v>
      </c>
      <c r="AB693" s="53">
        <v>0.85</v>
      </c>
      <c r="AC693" s="5">
        <f t="shared" si="147"/>
        <v>0.85000000000000009</v>
      </c>
      <c r="AD693" s="98"/>
    </row>
    <row r="694" spans="1:30">
      <c r="A694" s="5" t="s">
        <v>68</v>
      </c>
      <c r="B694" s="5" t="s">
        <v>14</v>
      </c>
      <c r="C694" s="5" t="str">
        <f t="shared" si="144"/>
        <v>g10</v>
      </c>
      <c r="D694" s="69">
        <f>VLOOKUP(C694,days!A$2:F$13,5,0)</f>
        <v>5</v>
      </c>
      <c r="E694" s="53">
        <v>0.83</v>
      </c>
      <c r="F694" s="53">
        <v>0.83</v>
      </c>
      <c r="G694" s="53">
        <v>0.83</v>
      </c>
      <c r="H694" s="53">
        <v>0.83</v>
      </c>
      <c r="I694" s="53">
        <v>0.83</v>
      </c>
      <c r="J694" s="53">
        <v>0.83</v>
      </c>
      <c r="K694" s="53">
        <v>0.83</v>
      </c>
      <c r="L694" s="53">
        <v>0.83</v>
      </c>
      <c r="M694" s="53">
        <v>0.83</v>
      </c>
      <c r="N694" s="53">
        <v>0.83</v>
      </c>
      <c r="O694" s="53">
        <v>0.83</v>
      </c>
      <c r="P694" s="53">
        <v>0.83</v>
      </c>
      <c r="Q694" s="53">
        <v>0.83</v>
      </c>
      <c r="R694" s="53">
        <v>0.83</v>
      </c>
      <c r="S694" s="53">
        <v>0.83</v>
      </c>
      <c r="T694" s="53">
        <v>0.83</v>
      </c>
      <c r="U694" s="53">
        <v>0.83</v>
      </c>
      <c r="V694" s="53">
        <v>0.83</v>
      </c>
      <c r="W694" s="53">
        <v>0.83</v>
      </c>
      <c r="X694" s="53">
        <v>0.83</v>
      </c>
      <c r="Y694" s="53">
        <v>0.83</v>
      </c>
      <c r="Z694" s="53">
        <v>0.83</v>
      </c>
      <c r="AA694" s="53">
        <v>0.83</v>
      </c>
      <c r="AB694" s="53">
        <v>0.83</v>
      </c>
      <c r="AC694" s="5">
        <f t="shared" si="147"/>
        <v>0.82999999999999963</v>
      </c>
      <c r="AD694" s="98"/>
    </row>
    <row r="695" spans="1:30">
      <c r="A695" s="5" t="s">
        <v>68</v>
      </c>
      <c r="B695" s="5" t="s">
        <v>15</v>
      </c>
      <c r="C695" s="5" t="str">
        <f t="shared" si="144"/>
        <v>g10</v>
      </c>
      <c r="D695" s="69">
        <f>VLOOKUP(C695,days!A$2:F$13,5,0)</f>
        <v>5</v>
      </c>
      <c r="E695" s="53">
        <v>0.9</v>
      </c>
      <c r="F695" s="53">
        <v>0.9</v>
      </c>
      <c r="G695" s="53">
        <v>0.9</v>
      </c>
      <c r="H695" s="53">
        <v>0.9</v>
      </c>
      <c r="I695" s="53">
        <v>0.9</v>
      </c>
      <c r="J695" s="53">
        <v>0.9</v>
      </c>
      <c r="K695" s="53">
        <v>0.9</v>
      </c>
      <c r="L695" s="53">
        <v>0.9</v>
      </c>
      <c r="M695" s="53">
        <v>0.9</v>
      </c>
      <c r="N695" s="53">
        <v>0.9</v>
      </c>
      <c r="O695" s="53">
        <v>0.9</v>
      </c>
      <c r="P695" s="53">
        <v>0.9</v>
      </c>
      <c r="Q695" s="53">
        <v>0.9</v>
      </c>
      <c r="R695" s="53">
        <v>0.9</v>
      </c>
      <c r="S695" s="53">
        <v>0.9</v>
      </c>
      <c r="T695" s="53">
        <v>0.9</v>
      </c>
      <c r="U695" s="53">
        <v>0.9</v>
      </c>
      <c r="V695" s="53">
        <v>0.9</v>
      </c>
      <c r="W695" s="53">
        <v>0.9</v>
      </c>
      <c r="X695" s="53">
        <v>0.9</v>
      </c>
      <c r="Y695" s="53">
        <v>0.9</v>
      </c>
      <c r="Z695" s="53">
        <v>0.9</v>
      </c>
      <c r="AA695" s="53">
        <v>0.9</v>
      </c>
      <c r="AB695" s="53">
        <v>0.9</v>
      </c>
      <c r="AC695" s="5">
        <f t="shared" si="147"/>
        <v>0.8999999999999998</v>
      </c>
      <c r="AD695" s="98"/>
    </row>
    <row r="696" spans="1:30">
      <c r="A696" s="5" t="s">
        <v>68</v>
      </c>
      <c r="B696" s="5" t="s">
        <v>16</v>
      </c>
      <c r="C696" s="5" t="str">
        <f t="shared" si="144"/>
        <v>g10</v>
      </c>
      <c r="D696" s="69">
        <f>VLOOKUP(C696,days!A$2:F$13,5,0)</f>
        <v>5</v>
      </c>
      <c r="E696" s="43">
        <f>VLOOKUP($A696,hydro_!$A$2:$B$16,2,0)*VLOOKUP($D696,hydro_!F$2:H$13,2,0)</f>
        <v>0.55000000000000004</v>
      </c>
      <c r="F696" s="43">
        <f t="shared" ref="F696:AB696" si="158">E696</f>
        <v>0.55000000000000004</v>
      </c>
      <c r="G696" s="43">
        <f t="shared" si="158"/>
        <v>0.55000000000000004</v>
      </c>
      <c r="H696" s="43">
        <f t="shared" si="158"/>
        <v>0.55000000000000004</v>
      </c>
      <c r="I696" s="43">
        <f t="shared" si="158"/>
        <v>0.55000000000000004</v>
      </c>
      <c r="J696" s="43">
        <f t="shared" si="158"/>
        <v>0.55000000000000004</v>
      </c>
      <c r="K696" s="43">
        <f t="shared" si="158"/>
        <v>0.55000000000000004</v>
      </c>
      <c r="L696" s="43">
        <f t="shared" si="158"/>
        <v>0.55000000000000004</v>
      </c>
      <c r="M696" s="43">
        <f t="shared" si="158"/>
        <v>0.55000000000000004</v>
      </c>
      <c r="N696" s="43">
        <f t="shared" si="158"/>
        <v>0.55000000000000004</v>
      </c>
      <c r="O696" s="43">
        <f t="shared" si="158"/>
        <v>0.55000000000000004</v>
      </c>
      <c r="P696" s="43">
        <f t="shared" si="158"/>
        <v>0.55000000000000004</v>
      </c>
      <c r="Q696" s="43">
        <f t="shared" si="158"/>
        <v>0.55000000000000004</v>
      </c>
      <c r="R696" s="43">
        <f t="shared" si="158"/>
        <v>0.55000000000000004</v>
      </c>
      <c r="S696" s="43">
        <f t="shared" si="158"/>
        <v>0.55000000000000004</v>
      </c>
      <c r="T696" s="43">
        <f t="shared" si="158"/>
        <v>0.55000000000000004</v>
      </c>
      <c r="U696" s="43">
        <f t="shared" si="158"/>
        <v>0.55000000000000004</v>
      </c>
      <c r="V696" s="43">
        <f t="shared" si="158"/>
        <v>0.55000000000000004</v>
      </c>
      <c r="W696" s="43">
        <f t="shared" si="158"/>
        <v>0.55000000000000004</v>
      </c>
      <c r="X696" s="43">
        <f t="shared" si="158"/>
        <v>0.55000000000000004</v>
      </c>
      <c r="Y696" s="43">
        <f t="shared" si="158"/>
        <v>0.55000000000000004</v>
      </c>
      <c r="Z696" s="43">
        <f t="shared" si="158"/>
        <v>0.55000000000000004</v>
      </c>
      <c r="AA696" s="43">
        <f t="shared" si="158"/>
        <v>0.55000000000000004</v>
      </c>
      <c r="AB696" s="43">
        <f t="shared" si="158"/>
        <v>0.55000000000000004</v>
      </c>
      <c r="AC696" s="5">
        <f t="shared" si="147"/>
        <v>0.55000000000000016</v>
      </c>
      <c r="AD696" s="98"/>
    </row>
    <row r="697" spans="1:30">
      <c r="A697" s="5" t="s">
        <v>68</v>
      </c>
      <c r="B697" s="5" t="s">
        <v>17</v>
      </c>
      <c r="C697" s="5" t="str">
        <f t="shared" si="144"/>
        <v>g10</v>
      </c>
      <c r="D697" s="69">
        <f>VLOOKUP(C697,days!A$2:F$13,5,0)</f>
        <v>5</v>
      </c>
      <c r="E697" s="43">
        <f>VLOOKUP($A696,hydro_!$A$2:$C$16,3,0)*VLOOKUP($D696,hydro_!F$2:H$13,3,0)</f>
        <v>0.45</v>
      </c>
      <c r="F697" s="43">
        <f t="shared" ref="F697:AB697" si="159">E697</f>
        <v>0.45</v>
      </c>
      <c r="G697" s="43">
        <f t="shared" si="159"/>
        <v>0.45</v>
      </c>
      <c r="H697" s="43">
        <f t="shared" si="159"/>
        <v>0.45</v>
      </c>
      <c r="I697" s="43">
        <f t="shared" si="159"/>
        <v>0.45</v>
      </c>
      <c r="J697" s="43">
        <f t="shared" si="159"/>
        <v>0.45</v>
      </c>
      <c r="K697" s="43">
        <f t="shared" si="159"/>
        <v>0.45</v>
      </c>
      <c r="L697" s="43">
        <f t="shared" si="159"/>
        <v>0.45</v>
      </c>
      <c r="M697" s="43">
        <f t="shared" si="159"/>
        <v>0.45</v>
      </c>
      <c r="N697" s="43">
        <f t="shared" si="159"/>
        <v>0.45</v>
      </c>
      <c r="O697" s="43">
        <f t="shared" si="159"/>
        <v>0.45</v>
      </c>
      <c r="P697" s="43">
        <f t="shared" si="159"/>
        <v>0.45</v>
      </c>
      <c r="Q697" s="43">
        <f t="shared" si="159"/>
        <v>0.45</v>
      </c>
      <c r="R697" s="43">
        <f t="shared" si="159"/>
        <v>0.45</v>
      </c>
      <c r="S697" s="43">
        <f t="shared" si="159"/>
        <v>0.45</v>
      </c>
      <c r="T697" s="43">
        <f t="shared" si="159"/>
        <v>0.45</v>
      </c>
      <c r="U697" s="43">
        <f t="shared" si="159"/>
        <v>0.45</v>
      </c>
      <c r="V697" s="43">
        <f t="shared" si="159"/>
        <v>0.45</v>
      </c>
      <c r="W697" s="43">
        <f t="shared" si="159"/>
        <v>0.45</v>
      </c>
      <c r="X697" s="43">
        <f t="shared" si="159"/>
        <v>0.45</v>
      </c>
      <c r="Y697" s="43">
        <f t="shared" si="159"/>
        <v>0.45</v>
      </c>
      <c r="Z697" s="43">
        <f t="shared" si="159"/>
        <v>0.45</v>
      </c>
      <c r="AA697" s="43">
        <f t="shared" si="159"/>
        <v>0.45</v>
      </c>
      <c r="AB697" s="43">
        <f t="shared" si="159"/>
        <v>0.45</v>
      </c>
      <c r="AC697" s="5">
        <f t="shared" si="147"/>
        <v>0.4499999999999999</v>
      </c>
      <c r="AD697" s="98"/>
    </row>
    <row r="698" spans="1:30">
      <c r="A698" s="5" t="s">
        <v>68</v>
      </c>
      <c r="B698" s="5" t="s">
        <v>18</v>
      </c>
      <c r="C698" s="5" t="str">
        <f t="shared" si="144"/>
        <v>g10</v>
      </c>
      <c r="D698" s="69">
        <f>VLOOKUP(C698,days!A$2:F$13,5,0)</f>
        <v>5</v>
      </c>
      <c r="E698" s="67">
        <f>VLOOKUP($A698,wind_!$A$2:$B$16,2,0)*VLOOKUP($D698,wind_!$E$2:$AC$13,MID(E$1,2,LEN(E$1)-1)+2,0)</f>
        <v>0.23182835458021026</v>
      </c>
      <c r="F698" s="67">
        <f>VLOOKUP($A698,wind_!$A$2:$B$16,2,0)*VLOOKUP($D698,wind_!$E$2:$AC$13,MID(F$1,2,LEN(F$1)-1)+2,0)</f>
        <v>0.22531938258671741</v>
      </c>
      <c r="G698" s="67">
        <f>VLOOKUP($A698,wind_!$A$2:$B$16,2,0)*VLOOKUP($D698,wind_!$E$2:$AC$13,MID(G$1,2,LEN(G$1)-1)+2,0)</f>
        <v>0.22363423053975867</v>
      </c>
      <c r="H698" s="67">
        <f>VLOOKUP($A698,wind_!$A$2:$B$16,2,0)*VLOOKUP($D698,wind_!$E$2:$AC$13,MID(H$1,2,LEN(H$1)-1)+2,0)</f>
        <v>0.22475078186070252</v>
      </c>
      <c r="I698" s="67">
        <f>VLOOKUP($A698,wind_!$A$2:$B$16,2,0)*VLOOKUP($D698,wind_!$E$2:$AC$13,MID(I$1,2,LEN(I$1)-1)+2,0)</f>
        <v>0.22518501737794519</v>
      </c>
      <c r="J698" s="67">
        <f>VLOOKUP($A698,wind_!$A$2:$B$16,2,0)*VLOOKUP($D698,wind_!$E$2:$AC$13,MID(J$1,2,LEN(J$1)-1)+2,0)</f>
        <v>0.22744766364295713</v>
      </c>
      <c r="K698" s="67">
        <f>VLOOKUP($A698,wind_!$A$2:$B$16,2,0)*VLOOKUP($D698,wind_!$E$2:$AC$13,MID(K$1,2,LEN(K$1)-1)+2,0)</f>
        <v>0.23019516991835284</v>
      </c>
      <c r="L698" s="67">
        <f>VLOOKUP($A698,wind_!$A$2:$B$16,2,0)*VLOOKUP($D698,wind_!$E$2:$AC$13,MID(L$1,2,LEN(L$1)-1)+2,0)</f>
        <v>0.22358145235196461</v>
      </c>
      <c r="M698" s="67">
        <f>VLOOKUP($A698,wind_!$A$2:$B$16,2,0)*VLOOKUP($D698,wind_!$E$2:$AC$13,MID(M$1,2,LEN(M$1)-1)+2,0)</f>
        <v>0.21923980663189385</v>
      </c>
      <c r="N698" s="67">
        <f>VLOOKUP($A698,wind_!$A$2:$B$16,2,0)*VLOOKUP($D698,wind_!$E$2:$AC$13,MID(N$1,2,LEN(N$1)-1)+2,0)</f>
        <v>0.2154767193084107</v>
      </c>
      <c r="O698" s="67">
        <f>VLOOKUP($A698,wind_!$A$2:$B$16,2,0)*VLOOKUP($D698,wind_!$E$2:$AC$13,MID(O$1,2,LEN(O$1)-1)+2,0)</f>
        <v>0.2170286716754683</v>
      </c>
      <c r="P698" s="67">
        <f>VLOOKUP($A698,wind_!$A$2:$B$16,2,0)*VLOOKUP($D698,wind_!$E$2:$AC$13,MID(P$1,2,LEN(P$1)-1)+2,0)</f>
        <v>0.2240735842490007</v>
      </c>
      <c r="Q698" s="67">
        <f>VLOOKUP($A698,wind_!$A$2:$B$16,2,0)*VLOOKUP($D698,wind_!$E$2:$AC$13,MID(Q$1,2,LEN(Q$1)-1)+2,0)</f>
        <v>0.23222250603932029</v>
      </c>
      <c r="R698" s="67">
        <f>VLOOKUP($A698,wind_!$A$2:$B$16,2,0)*VLOOKUP($D698,wind_!$E$2:$AC$13,MID(R$1,2,LEN(R$1)-1)+2,0)</f>
        <v>0.24617735787559317</v>
      </c>
      <c r="S698" s="67">
        <f>VLOOKUP($A698,wind_!$A$2:$B$16,2,0)*VLOOKUP($D698,wind_!$E$2:$AC$13,MID(S$1,2,LEN(S$1)-1)+2,0)</f>
        <v>0.25953122755330144</v>
      </c>
      <c r="T698" s="67">
        <f>VLOOKUP($A698,wind_!$A$2:$B$16,2,0)*VLOOKUP($D698,wind_!$E$2:$AC$13,MID(T$1,2,LEN(T$1)-1)+2,0)</f>
        <v>0.27592621543158974</v>
      </c>
      <c r="U698" s="67">
        <f>VLOOKUP($A698,wind_!$A$2:$B$16,2,0)*VLOOKUP($D698,wind_!$E$2:$AC$13,MID(U$1,2,LEN(U$1)-1)+2,0)</f>
        <v>0.29064208160794813</v>
      </c>
      <c r="V698" s="67">
        <f>VLOOKUP($A698,wind_!$A$2:$B$16,2,0)*VLOOKUP($D698,wind_!$E$2:$AC$13,MID(V$1,2,LEN(V$1)-1)+2,0)</f>
        <v>0.29658959807415763</v>
      </c>
      <c r="W698" s="67">
        <f>VLOOKUP($A698,wind_!$A$2:$B$16,2,0)*VLOOKUP($D698,wind_!$E$2:$AC$13,MID(W$1,2,LEN(W$1)-1)+2,0)</f>
        <v>0.29070213168239467</v>
      </c>
      <c r="X698" s="67">
        <f>VLOOKUP($A698,wind_!$A$2:$B$16,2,0)*VLOOKUP($D698,wind_!$E$2:$AC$13,MID(X$1,2,LEN(X$1)-1)+2,0)</f>
        <v>0.28234893828862001</v>
      </c>
      <c r="Y698" s="67">
        <f>VLOOKUP($A698,wind_!$A$2:$B$16,2,0)*VLOOKUP($D698,wind_!$E$2:$AC$13,MID(Y$1,2,LEN(Y$1)-1)+2,0)</f>
        <v>0.28067161555516501</v>
      </c>
      <c r="Z698" s="67">
        <f>VLOOKUP($A698,wind_!$A$2:$B$16,2,0)*VLOOKUP($D698,wind_!$E$2:$AC$13,MID(Z$1,2,LEN(Z$1)-1)+2,0)</f>
        <v>0.27369113645813808</v>
      </c>
      <c r="AA698" s="67">
        <f>VLOOKUP($A698,wind_!$A$2:$B$16,2,0)*VLOOKUP($D698,wind_!$E$2:$AC$13,MID(AA$1,2,LEN(AA$1)-1)+2,0)</f>
        <v>0.25844462525682843</v>
      </c>
      <c r="AB698" s="67">
        <f>VLOOKUP($A698,wind_!$A$2:$B$16,2,0)*VLOOKUP($D698,wind_!$E$2:$AC$13,MID(AB$1,2,LEN(AB$1)-1)+2,0)</f>
        <v>0.24535112459389363</v>
      </c>
      <c r="AC698" s="5">
        <f t="shared" si="147"/>
        <v>0.24666914138084717</v>
      </c>
      <c r="AD698" s="98"/>
    </row>
    <row r="699" spans="1:30">
      <c r="A699" s="5" t="s">
        <v>68</v>
      </c>
      <c r="B699" s="5" t="s">
        <v>19</v>
      </c>
      <c r="C699" s="5" t="str">
        <f t="shared" ref="C699:C762" si="160">C579</f>
        <v>g10</v>
      </c>
      <c r="D699" s="69">
        <f>VLOOKUP(C699,days!A$2:F$13,5,0)</f>
        <v>5</v>
      </c>
      <c r="E699" s="68">
        <f>VLOOKUP($A699,solar_!$A$2:$B$16,2,0)*VLOOKUP($D699,solar_!$E$2:$AC$13,MID(E$1,2,LEN(E$1)-1)+2,0)</f>
        <v>0</v>
      </c>
      <c r="F699" s="68">
        <f>VLOOKUP($A699,solar_!$A$2:$B$16,2,0)*VLOOKUP($D699,solar_!$E$2:$AC$13,MID(F$1,2,LEN(F$1)-1)+2,0)</f>
        <v>0</v>
      </c>
      <c r="G699" s="68">
        <f>VLOOKUP($A699,solar_!$A$2:$B$16,2,0)*VLOOKUP($D699,solar_!$E$2:$AC$13,MID(G$1,2,LEN(G$1)-1)+2,0)</f>
        <v>0</v>
      </c>
      <c r="H699" s="68">
        <f>VLOOKUP($A699,solar_!$A$2:$B$16,2,0)*VLOOKUP($D699,solar_!$E$2:$AC$13,MID(H$1,2,LEN(H$1)-1)+2,0)</f>
        <v>0</v>
      </c>
      <c r="I699" s="68">
        <f>VLOOKUP($A699,solar_!$A$2:$B$16,2,0)*VLOOKUP($D699,solar_!$E$2:$AC$13,MID(I$1,2,LEN(I$1)-1)+2,0)</f>
        <v>0</v>
      </c>
      <c r="J699" s="68">
        <f>VLOOKUP($A699,solar_!$A$2:$B$16,2,0)*VLOOKUP($D699,solar_!$E$2:$AC$13,MID(J$1,2,LEN(J$1)-1)+2,0)</f>
        <v>1.0121738827893887E-2</v>
      </c>
      <c r="K699" s="68">
        <f>VLOOKUP($A699,solar_!$A$2:$B$16,2,0)*VLOOKUP($D699,solar_!$E$2:$AC$13,MID(K$1,2,LEN(K$1)-1)+2,0)</f>
        <v>0.14829254005867451</v>
      </c>
      <c r="L699" s="68">
        <f>VLOOKUP($A699,solar_!$A$2:$B$16,2,0)*VLOOKUP($D699,solar_!$E$2:$AC$13,MID(L$1,2,LEN(L$1)-1)+2,0)</f>
        <v>0.47313119523893821</v>
      </c>
      <c r="M699" s="68">
        <f>VLOOKUP($A699,solar_!$A$2:$B$16,2,0)*VLOOKUP($D699,solar_!$E$2:$AC$13,MID(M$1,2,LEN(M$1)-1)+2,0)</f>
        <v>0.67980713756914157</v>
      </c>
      <c r="N699" s="68">
        <f>VLOOKUP($A699,solar_!$A$2:$B$16,2,0)*VLOOKUP($D699,solar_!$E$2:$AC$13,MID(N$1,2,LEN(N$1)-1)+2,0)</f>
        <v>0.73717183660873109</v>
      </c>
      <c r="O699" s="68">
        <f>VLOOKUP($A699,solar_!$A$2:$B$16,2,0)*VLOOKUP($D699,solar_!$E$2:$AC$13,MID(O$1,2,LEN(O$1)-1)+2,0)</f>
        <v>0.79169065435983133</v>
      </c>
      <c r="P699" s="68">
        <f>VLOOKUP($A699,solar_!$A$2:$B$16,2,0)*VLOOKUP($D699,solar_!$E$2:$AC$13,MID(P$1,2,LEN(P$1)-1)+2,0)</f>
        <v>0.80207439891792409</v>
      </c>
      <c r="Q699" s="68">
        <f>VLOOKUP($A699,solar_!$A$2:$B$16,2,0)*VLOOKUP($D699,solar_!$E$2:$AC$13,MID(Q$1,2,LEN(Q$1)-1)+2,0)</f>
        <v>0.79394203217003756</v>
      </c>
      <c r="R699" s="68">
        <f>VLOOKUP($A699,solar_!$A$2:$B$16,2,0)*VLOOKUP($D699,solar_!$E$2:$AC$13,MID(R$1,2,LEN(R$1)-1)+2,0)</f>
        <v>0.79096805919122803</v>
      </c>
      <c r="S699" s="68">
        <f>VLOOKUP($A699,solar_!$A$2:$B$16,2,0)*VLOOKUP($D699,solar_!$E$2:$AC$13,MID(S$1,2,LEN(S$1)-1)+2,0)</f>
        <v>0.76210064213184847</v>
      </c>
      <c r="T699" s="68">
        <f>VLOOKUP($A699,solar_!$A$2:$B$16,2,0)*VLOOKUP($D699,solar_!$E$2:$AC$13,MID(T$1,2,LEN(T$1)-1)+2,0)</f>
        <v>0.69236074704360051</v>
      </c>
      <c r="U699" s="68">
        <f>VLOOKUP($A699,solar_!$A$2:$B$16,2,0)*VLOOKUP($D699,solar_!$E$2:$AC$13,MID(U$1,2,LEN(U$1)-1)+2,0)</f>
        <v>0.58655368378296102</v>
      </c>
      <c r="V699" s="68">
        <f>VLOOKUP($A699,solar_!$A$2:$B$16,2,0)*VLOOKUP($D699,solar_!$E$2:$AC$13,MID(V$1,2,LEN(V$1)-1)+2,0)</f>
        <v>0.4378974548178442</v>
      </c>
      <c r="W699" s="68">
        <f>VLOOKUP($A699,solar_!$A$2:$B$16,2,0)*VLOOKUP($D699,solar_!$E$2:$AC$13,MID(W$1,2,LEN(W$1)-1)+2,0)</f>
        <v>0.1769757213426924</v>
      </c>
      <c r="X699" s="68">
        <f>VLOOKUP($A699,solar_!$A$2:$B$16,2,0)*VLOOKUP($D699,solar_!$E$2:$AC$13,MID(X$1,2,LEN(X$1)-1)+2,0)</f>
        <v>1.8479097798061596E-2</v>
      </c>
      <c r="Y699" s="68">
        <f>VLOOKUP($A699,solar_!$A$2:$B$16,2,0)*VLOOKUP($D699,solar_!$E$2:$AC$13,MID(Y$1,2,LEN(Y$1)-1)+2,0)</f>
        <v>0</v>
      </c>
      <c r="Z699" s="68">
        <f>VLOOKUP($A699,solar_!$A$2:$B$16,2,0)*VLOOKUP($D699,solar_!$E$2:$AC$13,MID(Z$1,2,LEN(Z$1)-1)+2,0)</f>
        <v>0</v>
      </c>
      <c r="AA699" s="68">
        <f>VLOOKUP($A699,solar_!$A$2:$B$16,2,0)*VLOOKUP($D699,solar_!$E$2:$AC$13,MID(AA$1,2,LEN(AA$1)-1)+2,0)</f>
        <v>0</v>
      </c>
      <c r="AB699" s="68">
        <f>VLOOKUP($A699,solar_!$A$2:$B$16,2,0)*VLOOKUP($D699,solar_!$E$2:$AC$13,MID(AB$1,2,LEN(AB$1)-1)+2,0)</f>
        <v>0</v>
      </c>
      <c r="AC699" s="5">
        <f t="shared" si="147"/>
        <v>0.32923195582747539</v>
      </c>
      <c r="AD699" s="98"/>
    </row>
    <row r="700" spans="1:30">
      <c r="A700" s="5" t="s">
        <v>68</v>
      </c>
      <c r="B700" s="5" t="s">
        <v>20</v>
      </c>
      <c r="C700" s="5" t="str">
        <f t="shared" si="160"/>
        <v>g10</v>
      </c>
      <c r="D700" s="69">
        <f>VLOOKUP(C700,days!A$2:F$13,5,0)</f>
        <v>5</v>
      </c>
      <c r="E700" s="9">
        <v>0</v>
      </c>
      <c r="F700" s="9">
        <v>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  <c r="V700" s="9">
        <v>0</v>
      </c>
      <c r="W700" s="9">
        <v>0</v>
      </c>
      <c r="X700" s="9">
        <v>0</v>
      </c>
      <c r="Y700" s="9">
        <v>0</v>
      </c>
      <c r="Z700" s="9">
        <v>0</v>
      </c>
      <c r="AA700" s="9">
        <v>0</v>
      </c>
      <c r="AB700" s="9">
        <v>0</v>
      </c>
      <c r="AC700" s="5">
        <f t="shared" si="147"/>
        <v>0</v>
      </c>
      <c r="AD700" s="98"/>
    </row>
    <row r="701" spans="1:30">
      <c r="A701" s="5" t="s">
        <v>68</v>
      </c>
      <c r="B701" s="5" t="s">
        <v>21</v>
      </c>
      <c r="C701" s="5" t="str">
        <f t="shared" si="160"/>
        <v>g10</v>
      </c>
      <c r="D701" s="69">
        <f>VLOOKUP(C701,days!A$2:F$13,5,0)</f>
        <v>5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5">
        <f t="shared" si="147"/>
        <v>0</v>
      </c>
      <c r="AD701" s="98"/>
    </row>
    <row r="702" spans="1:30">
      <c r="A702" s="5" t="s">
        <v>68</v>
      </c>
      <c r="B702" s="5" t="s">
        <v>12</v>
      </c>
      <c r="C702" s="5" t="str">
        <f t="shared" si="160"/>
        <v>g11</v>
      </c>
      <c r="D702" s="69">
        <f>VLOOKUP(C702,days!A$2:F$13,5,0)</f>
        <v>6</v>
      </c>
      <c r="E702" s="53">
        <v>0.8</v>
      </c>
      <c r="F702" s="53">
        <v>0.8</v>
      </c>
      <c r="G702" s="53">
        <v>0.8</v>
      </c>
      <c r="H702" s="53">
        <v>0.8</v>
      </c>
      <c r="I702" s="53">
        <v>0.8</v>
      </c>
      <c r="J702" s="53">
        <v>0.8</v>
      </c>
      <c r="K702" s="53">
        <v>0.8</v>
      </c>
      <c r="L702" s="53">
        <v>0.8</v>
      </c>
      <c r="M702" s="53">
        <v>0.8</v>
      </c>
      <c r="N702" s="53">
        <v>0.8</v>
      </c>
      <c r="O702" s="53">
        <v>0.8</v>
      </c>
      <c r="P702" s="53">
        <v>0.8</v>
      </c>
      <c r="Q702" s="53">
        <v>0.8</v>
      </c>
      <c r="R702" s="53">
        <v>0.8</v>
      </c>
      <c r="S702" s="53">
        <v>0.8</v>
      </c>
      <c r="T702" s="53">
        <v>0.8</v>
      </c>
      <c r="U702" s="53">
        <v>0.8</v>
      </c>
      <c r="V702" s="53">
        <v>0.8</v>
      </c>
      <c r="W702" s="53">
        <v>0.8</v>
      </c>
      <c r="X702" s="53">
        <v>0.8</v>
      </c>
      <c r="Y702" s="53">
        <v>0.8</v>
      </c>
      <c r="Z702" s="53">
        <v>0.8</v>
      </c>
      <c r="AA702" s="53">
        <v>0.8</v>
      </c>
      <c r="AB702" s="53">
        <v>0.8</v>
      </c>
      <c r="AC702" s="5">
        <f t="shared" si="147"/>
        <v>0.80000000000000027</v>
      </c>
      <c r="AD702" s="98"/>
    </row>
    <row r="703" spans="1:30">
      <c r="A703" s="5" t="s">
        <v>68</v>
      </c>
      <c r="B703" s="5" t="s">
        <v>13</v>
      </c>
      <c r="C703" s="5" t="str">
        <f t="shared" si="160"/>
        <v>g11</v>
      </c>
      <c r="D703" s="69">
        <f>VLOOKUP(C703,days!A$2:F$13,5,0)</f>
        <v>6</v>
      </c>
      <c r="E703" s="53">
        <v>0.85</v>
      </c>
      <c r="F703" s="53">
        <v>0.85</v>
      </c>
      <c r="G703" s="53">
        <v>0.85</v>
      </c>
      <c r="H703" s="53">
        <v>0.85</v>
      </c>
      <c r="I703" s="53">
        <v>0.85</v>
      </c>
      <c r="J703" s="53">
        <v>0.85</v>
      </c>
      <c r="K703" s="53">
        <v>0.85</v>
      </c>
      <c r="L703" s="53">
        <v>0.85</v>
      </c>
      <c r="M703" s="53">
        <v>0.85</v>
      </c>
      <c r="N703" s="53">
        <v>0.85</v>
      </c>
      <c r="O703" s="53">
        <v>0.85</v>
      </c>
      <c r="P703" s="53">
        <v>0.85</v>
      </c>
      <c r="Q703" s="53">
        <v>0.85</v>
      </c>
      <c r="R703" s="53">
        <v>0.85</v>
      </c>
      <c r="S703" s="53">
        <v>0.85</v>
      </c>
      <c r="T703" s="53">
        <v>0.85</v>
      </c>
      <c r="U703" s="53">
        <v>0.85</v>
      </c>
      <c r="V703" s="53">
        <v>0.85</v>
      </c>
      <c r="W703" s="53">
        <v>0.85</v>
      </c>
      <c r="X703" s="53">
        <v>0.85</v>
      </c>
      <c r="Y703" s="53">
        <v>0.85</v>
      </c>
      <c r="Z703" s="53">
        <v>0.85</v>
      </c>
      <c r="AA703" s="53">
        <v>0.85</v>
      </c>
      <c r="AB703" s="53">
        <v>0.85</v>
      </c>
      <c r="AC703" s="5">
        <f t="shared" si="147"/>
        <v>0.85000000000000009</v>
      </c>
      <c r="AD703" s="98"/>
    </row>
    <row r="704" spans="1:30">
      <c r="A704" s="5" t="s">
        <v>68</v>
      </c>
      <c r="B704" s="5" t="s">
        <v>14</v>
      </c>
      <c r="C704" s="5" t="str">
        <f t="shared" si="160"/>
        <v>g11</v>
      </c>
      <c r="D704" s="69">
        <f>VLOOKUP(C704,days!A$2:F$13,5,0)</f>
        <v>6</v>
      </c>
      <c r="E704" s="53">
        <v>0.83</v>
      </c>
      <c r="F704" s="53">
        <v>0.83</v>
      </c>
      <c r="G704" s="53">
        <v>0.83</v>
      </c>
      <c r="H704" s="53">
        <v>0.83</v>
      </c>
      <c r="I704" s="53">
        <v>0.83</v>
      </c>
      <c r="J704" s="53">
        <v>0.83</v>
      </c>
      <c r="K704" s="53">
        <v>0.83</v>
      </c>
      <c r="L704" s="53">
        <v>0.83</v>
      </c>
      <c r="M704" s="53">
        <v>0.83</v>
      </c>
      <c r="N704" s="53">
        <v>0.83</v>
      </c>
      <c r="O704" s="53">
        <v>0.83</v>
      </c>
      <c r="P704" s="53">
        <v>0.83</v>
      </c>
      <c r="Q704" s="53">
        <v>0.83</v>
      </c>
      <c r="R704" s="53">
        <v>0.83</v>
      </c>
      <c r="S704" s="53">
        <v>0.83</v>
      </c>
      <c r="T704" s="53">
        <v>0.83</v>
      </c>
      <c r="U704" s="53">
        <v>0.83</v>
      </c>
      <c r="V704" s="53">
        <v>0.83</v>
      </c>
      <c r="W704" s="53">
        <v>0.83</v>
      </c>
      <c r="X704" s="53">
        <v>0.83</v>
      </c>
      <c r="Y704" s="53">
        <v>0.83</v>
      </c>
      <c r="Z704" s="53">
        <v>0.83</v>
      </c>
      <c r="AA704" s="53">
        <v>0.83</v>
      </c>
      <c r="AB704" s="53">
        <v>0.83</v>
      </c>
      <c r="AC704" s="5">
        <f t="shared" si="147"/>
        <v>0.82999999999999963</v>
      </c>
      <c r="AD704" s="98"/>
    </row>
    <row r="705" spans="1:30">
      <c r="A705" s="5" t="s">
        <v>68</v>
      </c>
      <c r="B705" s="5" t="s">
        <v>15</v>
      </c>
      <c r="C705" s="5" t="str">
        <f t="shared" si="160"/>
        <v>g11</v>
      </c>
      <c r="D705" s="69">
        <f>VLOOKUP(C705,days!A$2:F$13,5,0)</f>
        <v>6</v>
      </c>
      <c r="E705" s="53">
        <v>0.9</v>
      </c>
      <c r="F705" s="53">
        <v>0.9</v>
      </c>
      <c r="G705" s="53">
        <v>0.9</v>
      </c>
      <c r="H705" s="53">
        <v>0.9</v>
      </c>
      <c r="I705" s="53">
        <v>0.9</v>
      </c>
      <c r="J705" s="53">
        <v>0.9</v>
      </c>
      <c r="K705" s="53">
        <v>0.9</v>
      </c>
      <c r="L705" s="53">
        <v>0.9</v>
      </c>
      <c r="M705" s="53">
        <v>0.9</v>
      </c>
      <c r="N705" s="53">
        <v>0.9</v>
      </c>
      <c r="O705" s="53">
        <v>0.9</v>
      </c>
      <c r="P705" s="53">
        <v>0.9</v>
      </c>
      <c r="Q705" s="53">
        <v>0.9</v>
      </c>
      <c r="R705" s="53">
        <v>0.9</v>
      </c>
      <c r="S705" s="53">
        <v>0.9</v>
      </c>
      <c r="T705" s="53">
        <v>0.9</v>
      </c>
      <c r="U705" s="53">
        <v>0.9</v>
      </c>
      <c r="V705" s="53">
        <v>0.9</v>
      </c>
      <c r="W705" s="53">
        <v>0.9</v>
      </c>
      <c r="X705" s="53">
        <v>0.9</v>
      </c>
      <c r="Y705" s="53">
        <v>0.9</v>
      </c>
      <c r="Z705" s="53">
        <v>0.9</v>
      </c>
      <c r="AA705" s="53">
        <v>0.9</v>
      </c>
      <c r="AB705" s="53">
        <v>0.9</v>
      </c>
      <c r="AC705" s="5">
        <f t="shared" si="147"/>
        <v>0.8999999999999998</v>
      </c>
      <c r="AD705" s="98"/>
    </row>
    <row r="706" spans="1:30">
      <c r="A706" s="5" t="s">
        <v>68</v>
      </c>
      <c r="B706" s="5" t="s">
        <v>16</v>
      </c>
      <c r="C706" s="5" t="str">
        <f t="shared" si="160"/>
        <v>g11</v>
      </c>
      <c r="D706" s="69">
        <f>VLOOKUP(C706,days!A$2:F$13,5,0)</f>
        <v>6</v>
      </c>
      <c r="E706" s="43">
        <f>VLOOKUP($A706,hydro_!$A$2:$B$16,2,0)*VLOOKUP($D706,hydro_!F$2:H$13,2,0)</f>
        <v>0.45</v>
      </c>
      <c r="F706" s="43">
        <f t="shared" ref="F706:AB706" si="161">E706</f>
        <v>0.45</v>
      </c>
      <c r="G706" s="43">
        <f t="shared" si="161"/>
        <v>0.45</v>
      </c>
      <c r="H706" s="43">
        <f t="shared" si="161"/>
        <v>0.45</v>
      </c>
      <c r="I706" s="43">
        <f t="shared" si="161"/>
        <v>0.45</v>
      </c>
      <c r="J706" s="43">
        <f t="shared" si="161"/>
        <v>0.45</v>
      </c>
      <c r="K706" s="43">
        <f t="shared" si="161"/>
        <v>0.45</v>
      </c>
      <c r="L706" s="43">
        <f t="shared" si="161"/>
        <v>0.45</v>
      </c>
      <c r="M706" s="43">
        <f t="shared" si="161"/>
        <v>0.45</v>
      </c>
      <c r="N706" s="43">
        <f t="shared" si="161"/>
        <v>0.45</v>
      </c>
      <c r="O706" s="43">
        <f t="shared" si="161"/>
        <v>0.45</v>
      </c>
      <c r="P706" s="43">
        <f t="shared" si="161"/>
        <v>0.45</v>
      </c>
      <c r="Q706" s="43">
        <f t="shared" si="161"/>
        <v>0.45</v>
      </c>
      <c r="R706" s="43">
        <f t="shared" si="161"/>
        <v>0.45</v>
      </c>
      <c r="S706" s="43">
        <f t="shared" si="161"/>
        <v>0.45</v>
      </c>
      <c r="T706" s="43">
        <f t="shared" si="161"/>
        <v>0.45</v>
      </c>
      <c r="U706" s="43">
        <f t="shared" si="161"/>
        <v>0.45</v>
      </c>
      <c r="V706" s="43">
        <f t="shared" si="161"/>
        <v>0.45</v>
      </c>
      <c r="W706" s="43">
        <f t="shared" si="161"/>
        <v>0.45</v>
      </c>
      <c r="X706" s="43">
        <f t="shared" si="161"/>
        <v>0.45</v>
      </c>
      <c r="Y706" s="43">
        <f t="shared" si="161"/>
        <v>0.45</v>
      </c>
      <c r="Z706" s="43">
        <f t="shared" si="161"/>
        <v>0.45</v>
      </c>
      <c r="AA706" s="43">
        <f t="shared" si="161"/>
        <v>0.45</v>
      </c>
      <c r="AB706" s="43">
        <f t="shared" si="161"/>
        <v>0.45</v>
      </c>
      <c r="AC706" s="5">
        <f t="shared" si="147"/>
        <v>0.4499999999999999</v>
      </c>
      <c r="AD706" s="98"/>
    </row>
    <row r="707" spans="1:30">
      <c r="A707" s="5" t="s">
        <v>68</v>
      </c>
      <c r="B707" s="5" t="s">
        <v>17</v>
      </c>
      <c r="C707" s="5" t="str">
        <f t="shared" si="160"/>
        <v>g11</v>
      </c>
      <c r="D707" s="69">
        <f>VLOOKUP(C707,days!A$2:F$13,5,0)</f>
        <v>6</v>
      </c>
      <c r="E707" s="43">
        <f>VLOOKUP($A706,hydro_!$A$2:$C$16,3,0)*VLOOKUP($D706,hydro_!F$2:H$13,3,0)</f>
        <v>0.35</v>
      </c>
      <c r="F707" s="43">
        <f t="shared" ref="F707:AB707" si="162">E707</f>
        <v>0.35</v>
      </c>
      <c r="G707" s="43">
        <f t="shared" si="162"/>
        <v>0.35</v>
      </c>
      <c r="H707" s="43">
        <f t="shared" si="162"/>
        <v>0.35</v>
      </c>
      <c r="I707" s="43">
        <f t="shared" si="162"/>
        <v>0.35</v>
      </c>
      <c r="J707" s="43">
        <f t="shared" si="162"/>
        <v>0.35</v>
      </c>
      <c r="K707" s="43">
        <f t="shared" si="162"/>
        <v>0.35</v>
      </c>
      <c r="L707" s="43">
        <f t="shared" si="162"/>
        <v>0.35</v>
      </c>
      <c r="M707" s="43">
        <f t="shared" si="162"/>
        <v>0.35</v>
      </c>
      <c r="N707" s="43">
        <f t="shared" si="162"/>
        <v>0.35</v>
      </c>
      <c r="O707" s="43">
        <f t="shared" si="162"/>
        <v>0.35</v>
      </c>
      <c r="P707" s="43">
        <f t="shared" si="162"/>
        <v>0.35</v>
      </c>
      <c r="Q707" s="43">
        <f t="shared" si="162"/>
        <v>0.35</v>
      </c>
      <c r="R707" s="43">
        <f t="shared" si="162"/>
        <v>0.35</v>
      </c>
      <c r="S707" s="43">
        <f t="shared" si="162"/>
        <v>0.35</v>
      </c>
      <c r="T707" s="43">
        <f t="shared" si="162"/>
        <v>0.35</v>
      </c>
      <c r="U707" s="43">
        <f t="shared" si="162"/>
        <v>0.35</v>
      </c>
      <c r="V707" s="43">
        <f t="shared" si="162"/>
        <v>0.35</v>
      </c>
      <c r="W707" s="43">
        <f t="shared" si="162"/>
        <v>0.35</v>
      </c>
      <c r="X707" s="43">
        <f t="shared" si="162"/>
        <v>0.35</v>
      </c>
      <c r="Y707" s="43">
        <f t="shared" si="162"/>
        <v>0.35</v>
      </c>
      <c r="Z707" s="43">
        <f t="shared" si="162"/>
        <v>0.35</v>
      </c>
      <c r="AA707" s="43">
        <f t="shared" si="162"/>
        <v>0.35</v>
      </c>
      <c r="AB707" s="43">
        <f t="shared" si="162"/>
        <v>0.35</v>
      </c>
      <c r="AC707" s="5">
        <f t="shared" ref="AC707:AC770" si="163">AVERAGE(E707:AB707)</f>
        <v>0.34999999999999987</v>
      </c>
      <c r="AD707" s="98"/>
    </row>
    <row r="708" spans="1:30">
      <c r="A708" s="5" t="s">
        <v>68</v>
      </c>
      <c r="B708" s="5" t="s">
        <v>18</v>
      </c>
      <c r="C708" s="5" t="str">
        <f t="shared" si="160"/>
        <v>g11</v>
      </c>
      <c r="D708" s="69">
        <f>VLOOKUP(C708,days!A$2:F$13,5,0)</f>
        <v>6</v>
      </c>
      <c r="E708" s="67">
        <f>VLOOKUP($A708,wind_!$A$2:$B$16,2,0)*VLOOKUP($D708,wind_!$E$2:$AC$13,MID(E$1,2,LEN(E$1)-1)+2,0)</f>
        <v>0.23970540409255028</v>
      </c>
      <c r="F708" s="67">
        <f>VLOOKUP($A708,wind_!$A$2:$B$16,2,0)*VLOOKUP($D708,wind_!$E$2:$AC$13,MID(F$1,2,LEN(F$1)-1)+2,0)</f>
        <v>0.22788390082934801</v>
      </c>
      <c r="G708" s="67">
        <f>VLOOKUP($A708,wind_!$A$2:$B$16,2,0)*VLOOKUP($D708,wind_!$E$2:$AC$13,MID(G$1,2,LEN(G$1)-1)+2,0)</f>
        <v>0.22034323308424533</v>
      </c>
      <c r="H708" s="67">
        <f>VLOOKUP($A708,wind_!$A$2:$B$16,2,0)*VLOOKUP($D708,wind_!$E$2:$AC$13,MID(H$1,2,LEN(H$1)-1)+2,0)</f>
        <v>0.21819713970634497</v>
      </c>
      <c r="I708" s="67">
        <f>VLOOKUP($A708,wind_!$A$2:$B$16,2,0)*VLOOKUP($D708,wind_!$E$2:$AC$13,MID(I$1,2,LEN(I$1)-1)+2,0)</f>
        <v>0.21781064019764965</v>
      </c>
      <c r="J708" s="67">
        <f>VLOOKUP($A708,wind_!$A$2:$B$16,2,0)*VLOOKUP($D708,wind_!$E$2:$AC$13,MID(J$1,2,LEN(J$1)-1)+2,0)</f>
        <v>0.21870026811490417</v>
      </c>
      <c r="K708" s="67">
        <f>VLOOKUP($A708,wind_!$A$2:$B$16,2,0)*VLOOKUP($D708,wind_!$E$2:$AC$13,MID(K$1,2,LEN(K$1)-1)+2,0)</f>
        <v>0.21681168060476769</v>
      </c>
      <c r="L708" s="67">
        <f>VLOOKUP($A708,wind_!$A$2:$B$16,2,0)*VLOOKUP($D708,wind_!$E$2:$AC$13,MID(L$1,2,LEN(L$1)-1)+2,0)</f>
        <v>0.20101336749573773</v>
      </c>
      <c r="M708" s="67">
        <f>VLOOKUP($A708,wind_!$A$2:$B$16,2,0)*VLOOKUP($D708,wind_!$E$2:$AC$13,MID(M$1,2,LEN(M$1)-1)+2,0)</f>
        <v>0.1909399801761186</v>
      </c>
      <c r="N708" s="67">
        <f>VLOOKUP($A708,wind_!$A$2:$B$16,2,0)*VLOOKUP($D708,wind_!$E$2:$AC$13,MID(N$1,2,LEN(N$1)-1)+2,0)</f>
        <v>0.18632212945117774</v>
      </c>
      <c r="O708" s="67">
        <f>VLOOKUP($A708,wind_!$A$2:$B$16,2,0)*VLOOKUP($D708,wind_!$E$2:$AC$13,MID(O$1,2,LEN(O$1)-1)+2,0)</f>
        <v>0.1917385701535054</v>
      </c>
      <c r="P708" s="67">
        <f>VLOOKUP($A708,wind_!$A$2:$B$16,2,0)*VLOOKUP($D708,wind_!$E$2:$AC$13,MID(P$1,2,LEN(P$1)-1)+2,0)</f>
        <v>0.20014071575986672</v>
      </c>
      <c r="Q708" s="67">
        <f>VLOOKUP($A708,wind_!$A$2:$B$16,2,0)*VLOOKUP($D708,wind_!$E$2:$AC$13,MID(Q$1,2,LEN(Q$1)-1)+2,0)</f>
        <v>0.21135981795979181</v>
      </c>
      <c r="R708" s="67">
        <f>VLOOKUP($A708,wind_!$A$2:$B$16,2,0)*VLOOKUP($D708,wind_!$E$2:$AC$13,MID(R$1,2,LEN(R$1)-1)+2,0)</f>
        <v>0.22557810465852068</v>
      </c>
      <c r="S708" s="67">
        <f>VLOOKUP($A708,wind_!$A$2:$B$16,2,0)*VLOOKUP($D708,wind_!$E$2:$AC$13,MID(S$1,2,LEN(S$1)-1)+2,0)</f>
        <v>0.24586834069924282</v>
      </c>
      <c r="T708" s="67">
        <f>VLOOKUP($A708,wind_!$A$2:$B$16,2,0)*VLOOKUP($D708,wind_!$E$2:$AC$13,MID(T$1,2,LEN(T$1)-1)+2,0)</f>
        <v>0.26610666003003197</v>
      </c>
      <c r="U708" s="67">
        <f>VLOOKUP($A708,wind_!$A$2:$B$16,2,0)*VLOOKUP($D708,wind_!$E$2:$AC$13,MID(U$1,2,LEN(U$1)-1)+2,0)</f>
        <v>0.28228617709266884</v>
      </c>
      <c r="V708" s="67">
        <f>VLOOKUP($A708,wind_!$A$2:$B$16,2,0)*VLOOKUP($D708,wind_!$E$2:$AC$13,MID(V$1,2,LEN(V$1)-1)+2,0)</f>
        <v>0.29347446879026179</v>
      </c>
      <c r="W708" s="67">
        <f>VLOOKUP($A708,wind_!$A$2:$B$16,2,0)*VLOOKUP($D708,wind_!$E$2:$AC$13,MID(W$1,2,LEN(W$1)-1)+2,0)</f>
        <v>0.29549557186552727</v>
      </c>
      <c r="X708" s="67">
        <f>VLOOKUP($A708,wind_!$A$2:$B$16,2,0)*VLOOKUP($D708,wind_!$E$2:$AC$13,MID(X$1,2,LEN(X$1)-1)+2,0)</f>
        <v>0.28657048385979766</v>
      </c>
      <c r="Y708" s="67">
        <f>VLOOKUP($A708,wind_!$A$2:$B$16,2,0)*VLOOKUP($D708,wind_!$E$2:$AC$13,MID(Y$1,2,LEN(Y$1)-1)+2,0)</f>
        <v>0.28680888518910891</v>
      </c>
      <c r="Z708" s="67">
        <f>VLOOKUP($A708,wind_!$A$2:$B$16,2,0)*VLOOKUP($D708,wind_!$E$2:$AC$13,MID(Z$1,2,LEN(Z$1)-1)+2,0)</f>
        <v>0.28191379061834765</v>
      </c>
      <c r="AA708" s="67">
        <f>VLOOKUP($A708,wind_!$A$2:$B$16,2,0)*VLOOKUP($D708,wind_!$E$2:$AC$13,MID(AA$1,2,LEN(AA$1)-1)+2,0)</f>
        <v>0.26784152441710213</v>
      </c>
      <c r="AB708" s="67">
        <f>VLOOKUP($A708,wind_!$A$2:$B$16,2,0)*VLOOKUP($D708,wind_!$E$2:$AC$13,MID(AB$1,2,LEN(AB$1)-1)+2,0)</f>
        <v>0.25045578632319804</v>
      </c>
      <c r="AC708" s="5">
        <f t="shared" si="163"/>
        <v>0.23847361004874237</v>
      </c>
      <c r="AD708" s="98"/>
    </row>
    <row r="709" spans="1:30">
      <c r="A709" s="5" t="s">
        <v>68</v>
      </c>
      <c r="B709" s="5" t="s">
        <v>19</v>
      </c>
      <c r="C709" s="5" t="str">
        <f t="shared" si="160"/>
        <v>g11</v>
      </c>
      <c r="D709" s="69">
        <f>VLOOKUP(C709,days!A$2:F$13,5,0)</f>
        <v>6</v>
      </c>
      <c r="E709" s="68">
        <f>VLOOKUP($A709,solar_!$A$2:$B$16,2,0)*VLOOKUP($D709,solar_!$E$2:$AC$13,MID(E$1,2,LEN(E$1)-1)+2,0)</f>
        <v>0</v>
      </c>
      <c r="F709" s="68">
        <f>VLOOKUP($A709,solar_!$A$2:$B$16,2,0)*VLOOKUP($D709,solar_!$E$2:$AC$13,MID(F$1,2,LEN(F$1)-1)+2,0)</f>
        <v>0</v>
      </c>
      <c r="G709" s="68">
        <f>VLOOKUP($A709,solar_!$A$2:$B$16,2,0)*VLOOKUP($D709,solar_!$E$2:$AC$13,MID(G$1,2,LEN(G$1)-1)+2,0)</f>
        <v>0</v>
      </c>
      <c r="H709" s="68">
        <f>VLOOKUP($A709,solar_!$A$2:$B$16,2,0)*VLOOKUP($D709,solar_!$E$2:$AC$13,MID(H$1,2,LEN(H$1)-1)+2,0)</f>
        <v>0</v>
      </c>
      <c r="I709" s="68">
        <f>VLOOKUP($A709,solar_!$A$2:$B$16,2,0)*VLOOKUP($D709,solar_!$E$2:$AC$13,MID(I$1,2,LEN(I$1)-1)+2,0)</f>
        <v>0</v>
      </c>
      <c r="J709" s="68">
        <f>VLOOKUP($A709,solar_!$A$2:$B$16,2,0)*VLOOKUP($D709,solar_!$E$2:$AC$13,MID(J$1,2,LEN(J$1)-1)+2,0)</f>
        <v>1.6540255394592071E-2</v>
      </c>
      <c r="K709" s="68">
        <f>VLOOKUP($A709,solar_!$A$2:$B$16,2,0)*VLOOKUP($D709,solar_!$E$2:$AC$13,MID(K$1,2,LEN(K$1)-1)+2,0)</f>
        <v>0.17295642867681274</v>
      </c>
      <c r="L709" s="68">
        <f>VLOOKUP($A709,solar_!$A$2:$B$16,2,0)*VLOOKUP($D709,solar_!$E$2:$AC$13,MID(L$1,2,LEN(L$1)-1)+2,0)</f>
        <v>0.48617700119227059</v>
      </c>
      <c r="M709" s="68">
        <f>VLOOKUP($A709,solar_!$A$2:$B$16,2,0)*VLOOKUP($D709,solar_!$E$2:$AC$13,MID(M$1,2,LEN(M$1)-1)+2,0)</f>
        <v>0.66851905735975248</v>
      </c>
      <c r="N709" s="68">
        <f>VLOOKUP($A709,solar_!$A$2:$B$16,2,0)*VLOOKUP($D709,solar_!$E$2:$AC$13,MID(N$1,2,LEN(N$1)-1)+2,0)</f>
        <v>0.76422205678223398</v>
      </c>
      <c r="O709" s="68">
        <f>VLOOKUP($A709,solar_!$A$2:$B$16,2,0)*VLOOKUP($D709,solar_!$E$2:$AC$13,MID(O$1,2,LEN(O$1)-1)+2,0)</f>
        <v>0.82326109720242668</v>
      </c>
      <c r="P709" s="68">
        <f>VLOOKUP($A709,solar_!$A$2:$B$16,2,0)*VLOOKUP($D709,solar_!$E$2:$AC$13,MID(P$1,2,LEN(P$1)-1)+2,0)</f>
        <v>0.82637335098328502</v>
      </c>
      <c r="Q709" s="68">
        <f>VLOOKUP($A709,solar_!$A$2:$B$16,2,0)*VLOOKUP($D709,solar_!$E$2:$AC$13,MID(Q$1,2,LEN(Q$1)-1)+2,0)</f>
        <v>0.82986156219287344</v>
      </c>
      <c r="R709" s="68">
        <f>VLOOKUP($A709,solar_!$A$2:$B$16,2,0)*VLOOKUP($D709,solar_!$E$2:$AC$13,MID(R$1,2,LEN(R$1)-1)+2,0)</f>
        <v>0.81067130598427306</v>
      </c>
      <c r="S709" s="68">
        <f>VLOOKUP($A709,solar_!$A$2:$B$16,2,0)*VLOOKUP($D709,solar_!$E$2:$AC$13,MID(S$1,2,LEN(S$1)-1)+2,0)</f>
        <v>0.7683550932055887</v>
      </c>
      <c r="T709" s="68">
        <f>VLOOKUP($A709,solar_!$A$2:$B$16,2,0)*VLOOKUP($D709,solar_!$E$2:$AC$13,MID(T$1,2,LEN(T$1)-1)+2,0)</f>
        <v>0.73587802736008434</v>
      </c>
      <c r="U709" s="68">
        <f>VLOOKUP($A709,solar_!$A$2:$B$16,2,0)*VLOOKUP($D709,solar_!$E$2:$AC$13,MID(U$1,2,LEN(U$1)-1)+2,0)</f>
        <v>0.66312756166722153</v>
      </c>
      <c r="V709" s="68">
        <f>VLOOKUP($A709,solar_!$A$2:$B$16,2,0)*VLOOKUP($D709,solar_!$E$2:$AC$13,MID(V$1,2,LEN(V$1)-1)+2,0)</f>
        <v>0.54223936539992901</v>
      </c>
      <c r="W709" s="68">
        <f>VLOOKUP($A709,solar_!$A$2:$B$16,2,0)*VLOOKUP($D709,solar_!$E$2:$AC$13,MID(W$1,2,LEN(W$1)-1)+2,0)</f>
        <v>0.27636801097563685</v>
      </c>
      <c r="X709" s="68">
        <f>VLOOKUP($A709,solar_!$A$2:$B$16,2,0)*VLOOKUP($D709,solar_!$E$2:$AC$13,MID(X$1,2,LEN(X$1)-1)+2,0)</f>
        <v>4.9896288082596142E-2</v>
      </c>
      <c r="Y709" s="68">
        <f>VLOOKUP($A709,solar_!$A$2:$B$16,2,0)*VLOOKUP($D709,solar_!$E$2:$AC$13,MID(Y$1,2,LEN(Y$1)-1)+2,0)</f>
        <v>2.7858468573410091E-2</v>
      </c>
      <c r="Z709" s="68">
        <f>VLOOKUP($A709,solar_!$A$2:$B$16,2,0)*VLOOKUP($D709,solar_!$E$2:$AC$13,MID(Z$1,2,LEN(Z$1)-1)+2,0)</f>
        <v>0</v>
      </c>
      <c r="AA709" s="68">
        <f>VLOOKUP($A709,solar_!$A$2:$B$16,2,0)*VLOOKUP($D709,solar_!$E$2:$AC$13,MID(AA$1,2,LEN(AA$1)-1)+2,0)</f>
        <v>0</v>
      </c>
      <c r="AB709" s="68">
        <f>VLOOKUP($A709,solar_!$A$2:$B$16,2,0)*VLOOKUP($D709,solar_!$E$2:$AC$13,MID(AB$1,2,LEN(AB$1)-1)+2,0)</f>
        <v>0</v>
      </c>
      <c r="AC709" s="5">
        <f t="shared" si="163"/>
        <v>0.35259603879304108</v>
      </c>
      <c r="AD709" s="98"/>
    </row>
    <row r="710" spans="1:30">
      <c r="A710" s="5" t="s">
        <v>68</v>
      </c>
      <c r="B710" s="5" t="s">
        <v>20</v>
      </c>
      <c r="C710" s="5" t="str">
        <f t="shared" si="160"/>
        <v>g11</v>
      </c>
      <c r="D710" s="69">
        <f>VLOOKUP(C710,days!A$2:F$13,5,0)</f>
        <v>6</v>
      </c>
      <c r="E710" s="9">
        <v>0</v>
      </c>
      <c r="F710" s="9">
        <v>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  <c r="V710" s="9">
        <v>0</v>
      </c>
      <c r="W710" s="9">
        <v>0</v>
      </c>
      <c r="X710" s="9">
        <v>0</v>
      </c>
      <c r="Y710" s="9">
        <v>0</v>
      </c>
      <c r="Z710" s="9">
        <v>0</v>
      </c>
      <c r="AA710" s="9">
        <v>0</v>
      </c>
      <c r="AB710" s="9">
        <v>0</v>
      </c>
      <c r="AC710" s="5">
        <f t="shared" si="163"/>
        <v>0</v>
      </c>
      <c r="AD710" s="98"/>
    </row>
    <row r="711" spans="1:30">
      <c r="A711" s="5" t="s">
        <v>68</v>
      </c>
      <c r="B711" s="5" t="s">
        <v>21</v>
      </c>
      <c r="C711" s="5" t="str">
        <f t="shared" si="160"/>
        <v>g11</v>
      </c>
      <c r="D711" s="69">
        <f>VLOOKUP(C711,days!A$2:F$13,5,0)</f>
        <v>6</v>
      </c>
      <c r="E711" s="9">
        <v>0</v>
      </c>
      <c r="F711" s="9">
        <v>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0</v>
      </c>
      <c r="Y711" s="9">
        <v>0</v>
      </c>
      <c r="Z711" s="9">
        <v>0</v>
      </c>
      <c r="AA711" s="9">
        <v>0</v>
      </c>
      <c r="AB711" s="9">
        <v>0</v>
      </c>
      <c r="AC711" s="5">
        <f t="shared" si="163"/>
        <v>0</v>
      </c>
      <c r="AD711" s="98"/>
    </row>
    <row r="712" spans="1:30">
      <c r="A712" s="5" t="s">
        <v>68</v>
      </c>
      <c r="B712" s="5" t="s">
        <v>12</v>
      </c>
      <c r="C712" s="5" t="str">
        <f t="shared" si="160"/>
        <v>g12</v>
      </c>
      <c r="D712" s="69">
        <f>VLOOKUP(C712,days!A$2:F$13,5,0)</f>
        <v>6</v>
      </c>
      <c r="E712" s="53">
        <v>0.8</v>
      </c>
      <c r="F712" s="53">
        <v>0.8</v>
      </c>
      <c r="G712" s="53">
        <v>0.8</v>
      </c>
      <c r="H712" s="53">
        <v>0.8</v>
      </c>
      <c r="I712" s="53">
        <v>0.8</v>
      </c>
      <c r="J712" s="53">
        <v>0.8</v>
      </c>
      <c r="K712" s="53">
        <v>0.8</v>
      </c>
      <c r="L712" s="53">
        <v>0.8</v>
      </c>
      <c r="M712" s="53">
        <v>0.8</v>
      </c>
      <c r="N712" s="53">
        <v>0.8</v>
      </c>
      <c r="O712" s="53">
        <v>0.8</v>
      </c>
      <c r="P712" s="53">
        <v>0.8</v>
      </c>
      <c r="Q712" s="53">
        <v>0.8</v>
      </c>
      <c r="R712" s="53">
        <v>0.8</v>
      </c>
      <c r="S712" s="53">
        <v>0.8</v>
      </c>
      <c r="T712" s="53">
        <v>0.8</v>
      </c>
      <c r="U712" s="53">
        <v>0.8</v>
      </c>
      <c r="V712" s="53">
        <v>0.8</v>
      </c>
      <c r="W712" s="53">
        <v>0.8</v>
      </c>
      <c r="X712" s="53">
        <v>0.8</v>
      </c>
      <c r="Y712" s="53">
        <v>0.8</v>
      </c>
      <c r="Z712" s="53">
        <v>0.8</v>
      </c>
      <c r="AA712" s="53">
        <v>0.8</v>
      </c>
      <c r="AB712" s="53">
        <v>0.8</v>
      </c>
      <c r="AC712" s="5">
        <f t="shared" si="163"/>
        <v>0.80000000000000027</v>
      </c>
      <c r="AD712" s="98"/>
    </row>
    <row r="713" spans="1:30">
      <c r="A713" s="5" t="s">
        <v>68</v>
      </c>
      <c r="B713" s="5" t="s">
        <v>13</v>
      </c>
      <c r="C713" s="5" t="str">
        <f t="shared" si="160"/>
        <v>g12</v>
      </c>
      <c r="D713" s="69">
        <f>VLOOKUP(C713,days!A$2:F$13,5,0)</f>
        <v>6</v>
      </c>
      <c r="E713" s="53">
        <v>0.85</v>
      </c>
      <c r="F713" s="53">
        <v>0.85</v>
      </c>
      <c r="G713" s="53">
        <v>0.85</v>
      </c>
      <c r="H713" s="53">
        <v>0.85</v>
      </c>
      <c r="I713" s="53">
        <v>0.85</v>
      </c>
      <c r="J713" s="53">
        <v>0.85</v>
      </c>
      <c r="K713" s="53">
        <v>0.85</v>
      </c>
      <c r="L713" s="53">
        <v>0.85</v>
      </c>
      <c r="M713" s="53">
        <v>0.85</v>
      </c>
      <c r="N713" s="53">
        <v>0.85</v>
      </c>
      <c r="O713" s="53">
        <v>0.85</v>
      </c>
      <c r="P713" s="53">
        <v>0.85</v>
      </c>
      <c r="Q713" s="53">
        <v>0.85</v>
      </c>
      <c r="R713" s="53">
        <v>0.85</v>
      </c>
      <c r="S713" s="53">
        <v>0.85</v>
      </c>
      <c r="T713" s="53">
        <v>0.85</v>
      </c>
      <c r="U713" s="53">
        <v>0.85</v>
      </c>
      <c r="V713" s="53">
        <v>0.85</v>
      </c>
      <c r="W713" s="53">
        <v>0.85</v>
      </c>
      <c r="X713" s="53">
        <v>0.85</v>
      </c>
      <c r="Y713" s="53">
        <v>0.85</v>
      </c>
      <c r="Z713" s="53">
        <v>0.85</v>
      </c>
      <c r="AA713" s="53">
        <v>0.85</v>
      </c>
      <c r="AB713" s="53">
        <v>0.85</v>
      </c>
      <c r="AC713" s="5">
        <f t="shared" si="163"/>
        <v>0.85000000000000009</v>
      </c>
      <c r="AD713" s="98"/>
    </row>
    <row r="714" spans="1:30">
      <c r="A714" s="5" t="s">
        <v>68</v>
      </c>
      <c r="B714" s="5" t="s">
        <v>14</v>
      </c>
      <c r="C714" s="5" t="str">
        <f t="shared" si="160"/>
        <v>g12</v>
      </c>
      <c r="D714" s="69">
        <f>VLOOKUP(C714,days!A$2:F$13,5,0)</f>
        <v>6</v>
      </c>
      <c r="E714" s="53">
        <v>0.83</v>
      </c>
      <c r="F714" s="53">
        <v>0.83</v>
      </c>
      <c r="G714" s="53">
        <v>0.83</v>
      </c>
      <c r="H714" s="53">
        <v>0.83</v>
      </c>
      <c r="I714" s="53">
        <v>0.83</v>
      </c>
      <c r="J714" s="53">
        <v>0.83</v>
      </c>
      <c r="K714" s="53">
        <v>0.83</v>
      </c>
      <c r="L714" s="53">
        <v>0.83</v>
      </c>
      <c r="M714" s="53">
        <v>0.83</v>
      </c>
      <c r="N714" s="53">
        <v>0.83</v>
      </c>
      <c r="O714" s="53">
        <v>0.83</v>
      </c>
      <c r="P714" s="53">
        <v>0.83</v>
      </c>
      <c r="Q714" s="53">
        <v>0.83</v>
      </c>
      <c r="R714" s="53">
        <v>0.83</v>
      </c>
      <c r="S714" s="53">
        <v>0.83</v>
      </c>
      <c r="T714" s="53">
        <v>0.83</v>
      </c>
      <c r="U714" s="53">
        <v>0.83</v>
      </c>
      <c r="V714" s="53">
        <v>0.83</v>
      </c>
      <c r="W714" s="53">
        <v>0.83</v>
      </c>
      <c r="X714" s="53">
        <v>0.83</v>
      </c>
      <c r="Y714" s="53">
        <v>0.83</v>
      </c>
      <c r="Z714" s="53">
        <v>0.83</v>
      </c>
      <c r="AA714" s="53">
        <v>0.83</v>
      </c>
      <c r="AB714" s="53">
        <v>0.83</v>
      </c>
      <c r="AC714" s="5">
        <f t="shared" si="163"/>
        <v>0.82999999999999963</v>
      </c>
      <c r="AD714" s="98"/>
    </row>
    <row r="715" spans="1:30">
      <c r="A715" s="5" t="s">
        <v>68</v>
      </c>
      <c r="B715" s="5" t="s">
        <v>15</v>
      </c>
      <c r="C715" s="5" t="str">
        <f t="shared" si="160"/>
        <v>g12</v>
      </c>
      <c r="D715" s="69">
        <f>VLOOKUP(C715,days!A$2:F$13,5,0)</f>
        <v>6</v>
      </c>
      <c r="E715" s="53">
        <v>0.9</v>
      </c>
      <c r="F715" s="53">
        <v>0.9</v>
      </c>
      <c r="G715" s="53">
        <v>0.9</v>
      </c>
      <c r="H715" s="53">
        <v>0.9</v>
      </c>
      <c r="I715" s="53">
        <v>0.9</v>
      </c>
      <c r="J715" s="53">
        <v>0.9</v>
      </c>
      <c r="K715" s="53">
        <v>0.9</v>
      </c>
      <c r="L715" s="53">
        <v>0.9</v>
      </c>
      <c r="M715" s="53">
        <v>0.9</v>
      </c>
      <c r="N715" s="53">
        <v>0.9</v>
      </c>
      <c r="O715" s="53">
        <v>0.9</v>
      </c>
      <c r="P715" s="53">
        <v>0.9</v>
      </c>
      <c r="Q715" s="53">
        <v>0.9</v>
      </c>
      <c r="R715" s="53">
        <v>0.9</v>
      </c>
      <c r="S715" s="53">
        <v>0.9</v>
      </c>
      <c r="T715" s="53">
        <v>0.9</v>
      </c>
      <c r="U715" s="53">
        <v>0.9</v>
      </c>
      <c r="V715" s="53">
        <v>0.9</v>
      </c>
      <c r="W715" s="53">
        <v>0.9</v>
      </c>
      <c r="X715" s="53">
        <v>0.9</v>
      </c>
      <c r="Y715" s="53">
        <v>0.9</v>
      </c>
      <c r="Z715" s="53">
        <v>0.9</v>
      </c>
      <c r="AA715" s="53">
        <v>0.9</v>
      </c>
      <c r="AB715" s="53">
        <v>0.9</v>
      </c>
      <c r="AC715" s="5">
        <f t="shared" si="163"/>
        <v>0.8999999999999998</v>
      </c>
      <c r="AD715" s="98"/>
    </row>
    <row r="716" spans="1:30">
      <c r="A716" s="5" t="s">
        <v>68</v>
      </c>
      <c r="B716" s="5" t="s">
        <v>16</v>
      </c>
      <c r="C716" s="5" t="str">
        <f t="shared" si="160"/>
        <v>g12</v>
      </c>
      <c r="D716" s="69">
        <f>VLOOKUP(C716,days!A$2:F$13,5,0)</f>
        <v>6</v>
      </c>
      <c r="E716" s="43">
        <f>VLOOKUP($A716,hydro_!$A$2:$B$16,2,0)*VLOOKUP($D716,hydro_!F$2:H$13,2,0)</f>
        <v>0.45</v>
      </c>
      <c r="F716" s="43">
        <f t="shared" ref="F716:AB716" si="164">E716</f>
        <v>0.45</v>
      </c>
      <c r="G716" s="43">
        <f t="shared" si="164"/>
        <v>0.45</v>
      </c>
      <c r="H716" s="43">
        <f t="shared" si="164"/>
        <v>0.45</v>
      </c>
      <c r="I716" s="43">
        <f t="shared" si="164"/>
        <v>0.45</v>
      </c>
      <c r="J716" s="43">
        <f t="shared" si="164"/>
        <v>0.45</v>
      </c>
      <c r="K716" s="43">
        <f t="shared" si="164"/>
        <v>0.45</v>
      </c>
      <c r="L716" s="43">
        <f t="shared" si="164"/>
        <v>0.45</v>
      </c>
      <c r="M716" s="43">
        <f t="shared" si="164"/>
        <v>0.45</v>
      </c>
      <c r="N716" s="43">
        <f t="shared" si="164"/>
        <v>0.45</v>
      </c>
      <c r="O716" s="43">
        <f t="shared" si="164"/>
        <v>0.45</v>
      </c>
      <c r="P716" s="43">
        <f t="shared" si="164"/>
        <v>0.45</v>
      </c>
      <c r="Q716" s="43">
        <f t="shared" si="164"/>
        <v>0.45</v>
      </c>
      <c r="R716" s="43">
        <f t="shared" si="164"/>
        <v>0.45</v>
      </c>
      <c r="S716" s="43">
        <f t="shared" si="164"/>
        <v>0.45</v>
      </c>
      <c r="T716" s="43">
        <f t="shared" si="164"/>
        <v>0.45</v>
      </c>
      <c r="U716" s="43">
        <f t="shared" si="164"/>
        <v>0.45</v>
      </c>
      <c r="V716" s="43">
        <f t="shared" si="164"/>
        <v>0.45</v>
      </c>
      <c r="W716" s="43">
        <f t="shared" si="164"/>
        <v>0.45</v>
      </c>
      <c r="X716" s="43">
        <f t="shared" si="164"/>
        <v>0.45</v>
      </c>
      <c r="Y716" s="43">
        <f t="shared" si="164"/>
        <v>0.45</v>
      </c>
      <c r="Z716" s="43">
        <f t="shared" si="164"/>
        <v>0.45</v>
      </c>
      <c r="AA716" s="43">
        <f t="shared" si="164"/>
        <v>0.45</v>
      </c>
      <c r="AB716" s="43">
        <f t="shared" si="164"/>
        <v>0.45</v>
      </c>
      <c r="AC716" s="5">
        <f t="shared" si="163"/>
        <v>0.4499999999999999</v>
      </c>
      <c r="AD716" s="98"/>
    </row>
    <row r="717" spans="1:30">
      <c r="A717" s="5" t="s">
        <v>68</v>
      </c>
      <c r="B717" s="5" t="s">
        <v>17</v>
      </c>
      <c r="C717" s="5" t="str">
        <f t="shared" si="160"/>
        <v>g12</v>
      </c>
      <c r="D717" s="69">
        <f>VLOOKUP(C717,days!A$2:F$13,5,0)</f>
        <v>6</v>
      </c>
      <c r="E717" s="43">
        <f>VLOOKUP($A716,hydro_!$A$2:$C$16,3,0)*VLOOKUP($D716,hydro_!F$2:H$13,3,0)</f>
        <v>0.35</v>
      </c>
      <c r="F717" s="43">
        <f t="shared" ref="F717:AB717" si="165">E717</f>
        <v>0.35</v>
      </c>
      <c r="G717" s="43">
        <f t="shared" si="165"/>
        <v>0.35</v>
      </c>
      <c r="H717" s="43">
        <f t="shared" si="165"/>
        <v>0.35</v>
      </c>
      <c r="I717" s="43">
        <f t="shared" si="165"/>
        <v>0.35</v>
      </c>
      <c r="J717" s="43">
        <f t="shared" si="165"/>
        <v>0.35</v>
      </c>
      <c r="K717" s="43">
        <f t="shared" si="165"/>
        <v>0.35</v>
      </c>
      <c r="L717" s="43">
        <f t="shared" si="165"/>
        <v>0.35</v>
      </c>
      <c r="M717" s="43">
        <f t="shared" si="165"/>
        <v>0.35</v>
      </c>
      <c r="N717" s="43">
        <f t="shared" si="165"/>
        <v>0.35</v>
      </c>
      <c r="O717" s="43">
        <f t="shared" si="165"/>
        <v>0.35</v>
      </c>
      <c r="P717" s="43">
        <f t="shared" si="165"/>
        <v>0.35</v>
      </c>
      <c r="Q717" s="43">
        <f t="shared" si="165"/>
        <v>0.35</v>
      </c>
      <c r="R717" s="43">
        <f t="shared" si="165"/>
        <v>0.35</v>
      </c>
      <c r="S717" s="43">
        <f t="shared" si="165"/>
        <v>0.35</v>
      </c>
      <c r="T717" s="43">
        <f t="shared" si="165"/>
        <v>0.35</v>
      </c>
      <c r="U717" s="43">
        <f t="shared" si="165"/>
        <v>0.35</v>
      </c>
      <c r="V717" s="43">
        <f t="shared" si="165"/>
        <v>0.35</v>
      </c>
      <c r="W717" s="43">
        <f t="shared" si="165"/>
        <v>0.35</v>
      </c>
      <c r="X717" s="43">
        <f t="shared" si="165"/>
        <v>0.35</v>
      </c>
      <c r="Y717" s="43">
        <f t="shared" si="165"/>
        <v>0.35</v>
      </c>
      <c r="Z717" s="43">
        <f t="shared" si="165"/>
        <v>0.35</v>
      </c>
      <c r="AA717" s="43">
        <f t="shared" si="165"/>
        <v>0.35</v>
      </c>
      <c r="AB717" s="43">
        <f t="shared" si="165"/>
        <v>0.35</v>
      </c>
      <c r="AC717" s="5">
        <f t="shared" si="163"/>
        <v>0.34999999999999987</v>
      </c>
      <c r="AD717" s="98"/>
    </row>
    <row r="718" spans="1:30">
      <c r="A718" s="5" t="s">
        <v>68</v>
      </c>
      <c r="B718" s="5" t="s">
        <v>18</v>
      </c>
      <c r="C718" s="5" t="str">
        <f t="shared" si="160"/>
        <v>g12</v>
      </c>
      <c r="D718" s="69">
        <f>VLOOKUP(C718,days!A$2:F$13,5,0)</f>
        <v>6</v>
      </c>
      <c r="E718" s="67">
        <f>VLOOKUP($A718,wind_!$A$2:$B$16,2,0)*VLOOKUP($D718,wind_!$E$2:$AC$13,MID(E$1,2,LEN(E$1)-1)+2,0)</f>
        <v>0.23970540409255028</v>
      </c>
      <c r="F718" s="67">
        <f>VLOOKUP($A718,wind_!$A$2:$B$16,2,0)*VLOOKUP($D718,wind_!$E$2:$AC$13,MID(F$1,2,LEN(F$1)-1)+2,0)</f>
        <v>0.22788390082934801</v>
      </c>
      <c r="G718" s="67">
        <f>VLOOKUP($A718,wind_!$A$2:$B$16,2,0)*VLOOKUP($D718,wind_!$E$2:$AC$13,MID(G$1,2,LEN(G$1)-1)+2,0)</f>
        <v>0.22034323308424533</v>
      </c>
      <c r="H718" s="67">
        <f>VLOOKUP($A718,wind_!$A$2:$B$16,2,0)*VLOOKUP($D718,wind_!$E$2:$AC$13,MID(H$1,2,LEN(H$1)-1)+2,0)</f>
        <v>0.21819713970634497</v>
      </c>
      <c r="I718" s="67">
        <f>VLOOKUP($A718,wind_!$A$2:$B$16,2,0)*VLOOKUP($D718,wind_!$E$2:$AC$13,MID(I$1,2,LEN(I$1)-1)+2,0)</f>
        <v>0.21781064019764965</v>
      </c>
      <c r="J718" s="67">
        <f>VLOOKUP($A718,wind_!$A$2:$B$16,2,0)*VLOOKUP($D718,wind_!$E$2:$AC$13,MID(J$1,2,LEN(J$1)-1)+2,0)</f>
        <v>0.21870026811490417</v>
      </c>
      <c r="K718" s="67">
        <f>VLOOKUP($A718,wind_!$A$2:$B$16,2,0)*VLOOKUP($D718,wind_!$E$2:$AC$13,MID(K$1,2,LEN(K$1)-1)+2,0)</f>
        <v>0.21681168060476769</v>
      </c>
      <c r="L718" s="67">
        <f>VLOOKUP($A718,wind_!$A$2:$B$16,2,0)*VLOOKUP($D718,wind_!$E$2:$AC$13,MID(L$1,2,LEN(L$1)-1)+2,0)</f>
        <v>0.20101336749573773</v>
      </c>
      <c r="M718" s="67">
        <f>VLOOKUP($A718,wind_!$A$2:$B$16,2,0)*VLOOKUP($D718,wind_!$E$2:$AC$13,MID(M$1,2,LEN(M$1)-1)+2,0)</f>
        <v>0.1909399801761186</v>
      </c>
      <c r="N718" s="67">
        <f>VLOOKUP($A718,wind_!$A$2:$B$16,2,0)*VLOOKUP($D718,wind_!$E$2:$AC$13,MID(N$1,2,LEN(N$1)-1)+2,0)</f>
        <v>0.18632212945117774</v>
      </c>
      <c r="O718" s="67">
        <f>VLOOKUP($A718,wind_!$A$2:$B$16,2,0)*VLOOKUP($D718,wind_!$E$2:$AC$13,MID(O$1,2,LEN(O$1)-1)+2,0)</f>
        <v>0.1917385701535054</v>
      </c>
      <c r="P718" s="67">
        <f>VLOOKUP($A718,wind_!$A$2:$B$16,2,0)*VLOOKUP($D718,wind_!$E$2:$AC$13,MID(P$1,2,LEN(P$1)-1)+2,0)</f>
        <v>0.20014071575986672</v>
      </c>
      <c r="Q718" s="67">
        <f>VLOOKUP($A718,wind_!$A$2:$B$16,2,0)*VLOOKUP($D718,wind_!$E$2:$AC$13,MID(Q$1,2,LEN(Q$1)-1)+2,0)</f>
        <v>0.21135981795979181</v>
      </c>
      <c r="R718" s="67">
        <f>VLOOKUP($A718,wind_!$A$2:$B$16,2,0)*VLOOKUP($D718,wind_!$E$2:$AC$13,MID(R$1,2,LEN(R$1)-1)+2,0)</f>
        <v>0.22557810465852068</v>
      </c>
      <c r="S718" s="67">
        <f>VLOOKUP($A718,wind_!$A$2:$B$16,2,0)*VLOOKUP($D718,wind_!$E$2:$AC$13,MID(S$1,2,LEN(S$1)-1)+2,0)</f>
        <v>0.24586834069924282</v>
      </c>
      <c r="T718" s="67">
        <f>VLOOKUP($A718,wind_!$A$2:$B$16,2,0)*VLOOKUP($D718,wind_!$E$2:$AC$13,MID(T$1,2,LEN(T$1)-1)+2,0)</f>
        <v>0.26610666003003197</v>
      </c>
      <c r="U718" s="67">
        <f>VLOOKUP($A718,wind_!$A$2:$B$16,2,0)*VLOOKUP($D718,wind_!$E$2:$AC$13,MID(U$1,2,LEN(U$1)-1)+2,0)</f>
        <v>0.28228617709266884</v>
      </c>
      <c r="V718" s="67">
        <f>VLOOKUP($A718,wind_!$A$2:$B$16,2,0)*VLOOKUP($D718,wind_!$E$2:$AC$13,MID(V$1,2,LEN(V$1)-1)+2,0)</f>
        <v>0.29347446879026179</v>
      </c>
      <c r="W718" s="67">
        <f>VLOOKUP($A718,wind_!$A$2:$B$16,2,0)*VLOOKUP($D718,wind_!$E$2:$AC$13,MID(W$1,2,LEN(W$1)-1)+2,0)</f>
        <v>0.29549557186552727</v>
      </c>
      <c r="X718" s="67">
        <f>VLOOKUP($A718,wind_!$A$2:$B$16,2,0)*VLOOKUP($D718,wind_!$E$2:$AC$13,MID(X$1,2,LEN(X$1)-1)+2,0)</f>
        <v>0.28657048385979766</v>
      </c>
      <c r="Y718" s="67">
        <f>VLOOKUP($A718,wind_!$A$2:$B$16,2,0)*VLOOKUP($D718,wind_!$E$2:$AC$13,MID(Y$1,2,LEN(Y$1)-1)+2,0)</f>
        <v>0.28680888518910891</v>
      </c>
      <c r="Z718" s="67">
        <f>VLOOKUP($A718,wind_!$A$2:$B$16,2,0)*VLOOKUP($D718,wind_!$E$2:$AC$13,MID(Z$1,2,LEN(Z$1)-1)+2,0)</f>
        <v>0.28191379061834765</v>
      </c>
      <c r="AA718" s="67">
        <f>VLOOKUP($A718,wind_!$A$2:$B$16,2,0)*VLOOKUP($D718,wind_!$E$2:$AC$13,MID(AA$1,2,LEN(AA$1)-1)+2,0)</f>
        <v>0.26784152441710213</v>
      </c>
      <c r="AB718" s="67">
        <f>VLOOKUP($A718,wind_!$A$2:$B$16,2,0)*VLOOKUP($D718,wind_!$E$2:$AC$13,MID(AB$1,2,LEN(AB$1)-1)+2,0)</f>
        <v>0.25045578632319804</v>
      </c>
      <c r="AC718" s="5">
        <f t="shared" si="163"/>
        <v>0.23847361004874237</v>
      </c>
      <c r="AD718" s="98"/>
    </row>
    <row r="719" spans="1:30">
      <c r="A719" s="5" t="s">
        <v>68</v>
      </c>
      <c r="B719" s="5" t="s">
        <v>19</v>
      </c>
      <c r="C719" s="5" t="str">
        <f t="shared" si="160"/>
        <v>g12</v>
      </c>
      <c r="D719" s="69">
        <f>VLOOKUP(C719,days!A$2:F$13,5,0)</f>
        <v>6</v>
      </c>
      <c r="E719" s="68">
        <f>VLOOKUP($A719,solar_!$A$2:$B$16,2,0)*VLOOKUP($D719,solar_!$E$2:$AC$13,MID(E$1,2,LEN(E$1)-1)+2,0)</f>
        <v>0</v>
      </c>
      <c r="F719" s="68">
        <f>VLOOKUP($A719,solar_!$A$2:$B$16,2,0)*VLOOKUP($D719,solar_!$E$2:$AC$13,MID(F$1,2,LEN(F$1)-1)+2,0)</f>
        <v>0</v>
      </c>
      <c r="G719" s="68">
        <f>VLOOKUP($A719,solar_!$A$2:$B$16,2,0)*VLOOKUP($D719,solar_!$E$2:$AC$13,MID(G$1,2,LEN(G$1)-1)+2,0)</f>
        <v>0</v>
      </c>
      <c r="H719" s="68">
        <f>VLOOKUP($A719,solar_!$A$2:$B$16,2,0)*VLOOKUP($D719,solar_!$E$2:$AC$13,MID(H$1,2,LEN(H$1)-1)+2,0)</f>
        <v>0</v>
      </c>
      <c r="I719" s="68">
        <f>VLOOKUP($A719,solar_!$A$2:$B$16,2,0)*VLOOKUP($D719,solar_!$E$2:$AC$13,MID(I$1,2,LEN(I$1)-1)+2,0)</f>
        <v>0</v>
      </c>
      <c r="J719" s="68">
        <f>VLOOKUP($A719,solar_!$A$2:$B$16,2,0)*VLOOKUP($D719,solar_!$E$2:$AC$13,MID(J$1,2,LEN(J$1)-1)+2,0)</f>
        <v>1.6540255394592071E-2</v>
      </c>
      <c r="K719" s="68">
        <f>VLOOKUP($A719,solar_!$A$2:$B$16,2,0)*VLOOKUP($D719,solar_!$E$2:$AC$13,MID(K$1,2,LEN(K$1)-1)+2,0)</f>
        <v>0.17295642867681274</v>
      </c>
      <c r="L719" s="68">
        <f>VLOOKUP($A719,solar_!$A$2:$B$16,2,0)*VLOOKUP($D719,solar_!$E$2:$AC$13,MID(L$1,2,LEN(L$1)-1)+2,0)</f>
        <v>0.48617700119227059</v>
      </c>
      <c r="M719" s="68">
        <f>VLOOKUP($A719,solar_!$A$2:$B$16,2,0)*VLOOKUP($D719,solar_!$E$2:$AC$13,MID(M$1,2,LEN(M$1)-1)+2,0)</f>
        <v>0.66851905735975248</v>
      </c>
      <c r="N719" s="68">
        <f>VLOOKUP($A719,solar_!$A$2:$B$16,2,0)*VLOOKUP($D719,solar_!$E$2:$AC$13,MID(N$1,2,LEN(N$1)-1)+2,0)</f>
        <v>0.76422205678223398</v>
      </c>
      <c r="O719" s="68">
        <f>VLOOKUP($A719,solar_!$A$2:$B$16,2,0)*VLOOKUP($D719,solar_!$E$2:$AC$13,MID(O$1,2,LEN(O$1)-1)+2,0)</f>
        <v>0.82326109720242668</v>
      </c>
      <c r="P719" s="68">
        <f>VLOOKUP($A719,solar_!$A$2:$B$16,2,0)*VLOOKUP($D719,solar_!$E$2:$AC$13,MID(P$1,2,LEN(P$1)-1)+2,0)</f>
        <v>0.82637335098328502</v>
      </c>
      <c r="Q719" s="68">
        <f>VLOOKUP($A719,solar_!$A$2:$B$16,2,0)*VLOOKUP($D719,solar_!$E$2:$AC$13,MID(Q$1,2,LEN(Q$1)-1)+2,0)</f>
        <v>0.82986156219287344</v>
      </c>
      <c r="R719" s="68">
        <f>VLOOKUP($A719,solar_!$A$2:$B$16,2,0)*VLOOKUP($D719,solar_!$E$2:$AC$13,MID(R$1,2,LEN(R$1)-1)+2,0)</f>
        <v>0.81067130598427306</v>
      </c>
      <c r="S719" s="68">
        <f>VLOOKUP($A719,solar_!$A$2:$B$16,2,0)*VLOOKUP($D719,solar_!$E$2:$AC$13,MID(S$1,2,LEN(S$1)-1)+2,0)</f>
        <v>0.7683550932055887</v>
      </c>
      <c r="T719" s="68">
        <f>VLOOKUP($A719,solar_!$A$2:$B$16,2,0)*VLOOKUP($D719,solar_!$E$2:$AC$13,MID(T$1,2,LEN(T$1)-1)+2,0)</f>
        <v>0.73587802736008434</v>
      </c>
      <c r="U719" s="68">
        <f>VLOOKUP($A719,solar_!$A$2:$B$16,2,0)*VLOOKUP($D719,solar_!$E$2:$AC$13,MID(U$1,2,LEN(U$1)-1)+2,0)</f>
        <v>0.66312756166722153</v>
      </c>
      <c r="V719" s="68">
        <f>VLOOKUP($A719,solar_!$A$2:$B$16,2,0)*VLOOKUP($D719,solar_!$E$2:$AC$13,MID(V$1,2,LEN(V$1)-1)+2,0)</f>
        <v>0.54223936539992901</v>
      </c>
      <c r="W719" s="68">
        <f>VLOOKUP($A719,solar_!$A$2:$B$16,2,0)*VLOOKUP($D719,solar_!$E$2:$AC$13,MID(W$1,2,LEN(W$1)-1)+2,0)</f>
        <v>0.27636801097563685</v>
      </c>
      <c r="X719" s="68">
        <f>VLOOKUP($A719,solar_!$A$2:$B$16,2,0)*VLOOKUP($D719,solar_!$E$2:$AC$13,MID(X$1,2,LEN(X$1)-1)+2,0)</f>
        <v>4.9896288082596142E-2</v>
      </c>
      <c r="Y719" s="68">
        <f>VLOOKUP($A719,solar_!$A$2:$B$16,2,0)*VLOOKUP($D719,solar_!$E$2:$AC$13,MID(Y$1,2,LEN(Y$1)-1)+2,0)</f>
        <v>2.7858468573410091E-2</v>
      </c>
      <c r="Z719" s="68">
        <f>VLOOKUP($A719,solar_!$A$2:$B$16,2,0)*VLOOKUP($D719,solar_!$E$2:$AC$13,MID(Z$1,2,LEN(Z$1)-1)+2,0)</f>
        <v>0</v>
      </c>
      <c r="AA719" s="68">
        <f>VLOOKUP($A719,solar_!$A$2:$B$16,2,0)*VLOOKUP($D719,solar_!$E$2:$AC$13,MID(AA$1,2,LEN(AA$1)-1)+2,0)</f>
        <v>0</v>
      </c>
      <c r="AB719" s="68">
        <f>VLOOKUP($A719,solar_!$A$2:$B$16,2,0)*VLOOKUP($D719,solar_!$E$2:$AC$13,MID(AB$1,2,LEN(AB$1)-1)+2,0)</f>
        <v>0</v>
      </c>
      <c r="AC719" s="5">
        <f t="shared" si="163"/>
        <v>0.35259603879304108</v>
      </c>
      <c r="AD719" s="98"/>
    </row>
    <row r="720" spans="1:30">
      <c r="A720" s="5" t="s">
        <v>68</v>
      </c>
      <c r="B720" s="5" t="s">
        <v>20</v>
      </c>
      <c r="C720" s="5" t="str">
        <f t="shared" si="160"/>
        <v>g12</v>
      </c>
      <c r="D720" s="69">
        <f>VLOOKUP(C720,days!A$2:F$13,5,0)</f>
        <v>6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5">
        <f t="shared" si="163"/>
        <v>0</v>
      </c>
      <c r="AD720" s="98"/>
    </row>
    <row r="721" spans="1:30">
      <c r="A721" s="5" t="s">
        <v>68</v>
      </c>
      <c r="B721" s="5" t="s">
        <v>21</v>
      </c>
      <c r="C721" s="5" t="str">
        <f t="shared" si="160"/>
        <v>g12</v>
      </c>
      <c r="D721" s="69">
        <f>VLOOKUP(C721,days!A$2:F$13,5,0)</f>
        <v>6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5">
        <f t="shared" si="163"/>
        <v>0</v>
      </c>
      <c r="AD721" s="98"/>
    </row>
    <row r="722" spans="1:30">
      <c r="A722" s="5" t="s">
        <v>69</v>
      </c>
      <c r="B722" s="5" t="s">
        <v>12</v>
      </c>
      <c r="C722" s="5" t="str">
        <f t="shared" si="160"/>
        <v>g1</v>
      </c>
      <c r="D722" s="69">
        <f>VLOOKUP(C722,days!A$2:F$13,5,0)</f>
        <v>1</v>
      </c>
      <c r="E722" s="53">
        <v>0.8</v>
      </c>
      <c r="F722" s="53">
        <v>0.8</v>
      </c>
      <c r="G722" s="53">
        <v>0.8</v>
      </c>
      <c r="H722" s="53">
        <v>0.8</v>
      </c>
      <c r="I722" s="53">
        <v>0.8</v>
      </c>
      <c r="J722" s="53">
        <v>0.8</v>
      </c>
      <c r="K722" s="53">
        <v>0.8</v>
      </c>
      <c r="L722" s="53">
        <v>0.8</v>
      </c>
      <c r="M722" s="53">
        <v>0.8</v>
      </c>
      <c r="N722" s="53">
        <v>0.8</v>
      </c>
      <c r="O722" s="53">
        <v>0.8</v>
      </c>
      <c r="P722" s="53">
        <v>0.8</v>
      </c>
      <c r="Q722" s="53">
        <v>0.8</v>
      </c>
      <c r="R722" s="53">
        <v>0.8</v>
      </c>
      <c r="S722" s="53">
        <v>0.8</v>
      </c>
      <c r="T722" s="53">
        <v>0.8</v>
      </c>
      <c r="U722" s="53">
        <v>0.8</v>
      </c>
      <c r="V722" s="53">
        <v>0.8</v>
      </c>
      <c r="W722" s="53">
        <v>0.8</v>
      </c>
      <c r="X722" s="53">
        <v>0.8</v>
      </c>
      <c r="Y722" s="53">
        <v>0.8</v>
      </c>
      <c r="Z722" s="53">
        <v>0.8</v>
      </c>
      <c r="AA722" s="53">
        <v>0.8</v>
      </c>
      <c r="AB722" s="53">
        <v>0.8</v>
      </c>
      <c r="AC722" s="5">
        <f t="shared" si="163"/>
        <v>0.80000000000000027</v>
      </c>
      <c r="AD722" s="98"/>
    </row>
    <row r="723" spans="1:30">
      <c r="A723" s="5" t="s">
        <v>69</v>
      </c>
      <c r="B723" s="5" t="s">
        <v>13</v>
      </c>
      <c r="C723" s="5" t="str">
        <f t="shared" si="160"/>
        <v>g1</v>
      </c>
      <c r="D723" s="69">
        <f>VLOOKUP(C723,days!A$2:F$13,5,0)</f>
        <v>1</v>
      </c>
      <c r="E723" s="53">
        <v>0.85</v>
      </c>
      <c r="F723" s="53">
        <v>0.85</v>
      </c>
      <c r="G723" s="53">
        <v>0.85</v>
      </c>
      <c r="H723" s="53">
        <v>0.85</v>
      </c>
      <c r="I723" s="53">
        <v>0.85</v>
      </c>
      <c r="J723" s="53">
        <v>0.85</v>
      </c>
      <c r="K723" s="53">
        <v>0.85</v>
      </c>
      <c r="L723" s="53">
        <v>0.85</v>
      </c>
      <c r="M723" s="53">
        <v>0.85</v>
      </c>
      <c r="N723" s="53">
        <v>0.85</v>
      </c>
      <c r="O723" s="53">
        <v>0.85</v>
      </c>
      <c r="P723" s="53">
        <v>0.85</v>
      </c>
      <c r="Q723" s="53">
        <v>0.85</v>
      </c>
      <c r="R723" s="53">
        <v>0.85</v>
      </c>
      <c r="S723" s="53">
        <v>0.85</v>
      </c>
      <c r="T723" s="53">
        <v>0.85</v>
      </c>
      <c r="U723" s="53">
        <v>0.85</v>
      </c>
      <c r="V723" s="53">
        <v>0.85</v>
      </c>
      <c r="W723" s="53">
        <v>0.85</v>
      </c>
      <c r="X723" s="53">
        <v>0.85</v>
      </c>
      <c r="Y723" s="53">
        <v>0.85</v>
      </c>
      <c r="Z723" s="53">
        <v>0.85</v>
      </c>
      <c r="AA723" s="53">
        <v>0.85</v>
      </c>
      <c r="AB723" s="53">
        <v>0.85</v>
      </c>
      <c r="AC723" s="5">
        <f t="shared" si="163"/>
        <v>0.85000000000000009</v>
      </c>
      <c r="AD723" s="98"/>
    </row>
    <row r="724" spans="1:30">
      <c r="A724" s="5" t="s">
        <v>69</v>
      </c>
      <c r="B724" s="5" t="s">
        <v>14</v>
      </c>
      <c r="C724" s="5" t="str">
        <f t="shared" si="160"/>
        <v>g1</v>
      </c>
      <c r="D724" s="69">
        <f>VLOOKUP(C724,days!A$2:F$13,5,0)</f>
        <v>1</v>
      </c>
      <c r="E724" s="53">
        <v>0.83</v>
      </c>
      <c r="F724" s="53">
        <v>0.83</v>
      </c>
      <c r="G724" s="53">
        <v>0.83</v>
      </c>
      <c r="H724" s="53">
        <v>0.83</v>
      </c>
      <c r="I724" s="53">
        <v>0.83</v>
      </c>
      <c r="J724" s="53">
        <v>0.83</v>
      </c>
      <c r="K724" s="53">
        <v>0.83</v>
      </c>
      <c r="L724" s="53">
        <v>0.83</v>
      </c>
      <c r="M724" s="53">
        <v>0.83</v>
      </c>
      <c r="N724" s="53">
        <v>0.83</v>
      </c>
      <c r="O724" s="53">
        <v>0.83</v>
      </c>
      <c r="P724" s="53">
        <v>0.83</v>
      </c>
      <c r="Q724" s="53">
        <v>0.83</v>
      </c>
      <c r="R724" s="53">
        <v>0.83</v>
      </c>
      <c r="S724" s="53">
        <v>0.83</v>
      </c>
      <c r="T724" s="53">
        <v>0.83</v>
      </c>
      <c r="U724" s="53">
        <v>0.83</v>
      </c>
      <c r="V724" s="53">
        <v>0.83</v>
      </c>
      <c r="W724" s="53">
        <v>0.83</v>
      </c>
      <c r="X724" s="53">
        <v>0.83</v>
      </c>
      <c r="Y724" s="53">
        <v>0.83</v>
      </c>
      <c r="Z724" s="53">
        <v>0.83</v>
      </c>
      <c r="AA724" s="53">
        <v>0.83</v>
      </c>
      <c r="AB724" s="53">
        <v>0.83</v>
      </c>
      <c r="AC724" s="5">
        <f t="shared" si="163"/>
        <v>0.82999999999999963</v>
      </c>
      <c r="AD724" s="98"/>
    </row>
    <row r="725" spans="1:30">
      <c r="A725" s="5" t="s">
        <v>69</v>
      </c>
      <c r="B725" s="5" t="s">
        <v>15</v>
      </c>
      <c r="C725" s="5" t="str">
        <f t="shared" si="160"/>
        <v>g1</v>
      </c>
      <c r="D725" s="69">
        <f>VLOOKUP(C725,days!A$2:F$13,5,0)</f>
        <v>1</v>
      </c>
      <c r="E725" s="53">
        <v>0.9</v>
      </c>
      <c r="F725" s="53">
        <v>0.9</v>
      </c>
      <c r="G725" s="53">
        <v>0.9</v>
      </c>
      <c r="H725" s="53">
        <v>0.9</v>
      </c>
      <c r="I725" s="53">
        <v>0.9</v>
      </c>
      <c r="J725" s="53">
        <v>0.9</v>
      </c>
      <c r="K725" s="53">
        <v>0.9</v>
      </c>
      <c r="L725" s="53">
        <v>0.9</v>
      </c>
      <c r="M725" s="53">
        <v>0.9</v>
      </c>
      <c r="N725" s="53">
        <v>0.9</v>
      </c>
      <c r="O725" s="53">
        <v>0.9</v>
      </c>
      <c r="P725" s="53">
        <v>0.9</v>
      </c>
      <c r="Q725" s="53">
        <v>0.9</v>
      </c>
      <c r="R725" s="53">
        <v>0.9</v>
      </c>
      <c r="S725" s="53">
        <v>0.9</v>
      </c>
      <c r="T725" s="53">
        <v>0.9</v>
      </c>
      <c r="U725" s="53">
        <v>0.9</v>
      </c>
      <c r="V725" s="53">
        <v>0.9</v>
      </c>
      <c r="W725" s="53">
        <v>0.9</v>
      </c>
      <c r="X725" s="53">
        <v>0.9</v>
      </c>
      <c r="Y725" s="53">
        <v>0.9</v>
      </c>
      <c r="Z725" s="53">
        <v>0.9</v>
      </c>
      <c r="AA725" s="53">
        <v>0.9</v>
      </c>
      <c r="AB725" s="53">
        <v>0.9</v>
      </c>
      <c r="AC725" s="5">
        <f t="shared" si="163"/>
        <v>0.8999999999999998</v>
      </c>
      <c r="AD725" s="98"/>
    </row>
    <row r="726" spans="1:30">
      <c r="A726" s="5" t="s">
        <v>69</v>
      </c>
      <c r="B726" s="5" t="s">
        <v>16</v>
      </c>
      <c r="C726" s="5" t="str">
        <f t="shared" si="160"/>
        <v>g1</v>
      </c>
      <c r="D726" s="69">
        <f>VLOOKUP(C726,days!A$2:F$13,5,0)</f>
        <v>1</v>
      </c>
      <c r="E726" s="43">
        <f>VLOOKUP($A726,hydro_!$A$2:$B$16,2,0)*VLOOKUP($D726,hydro_!F$2:H$13,2,0)</f>
        <v>0.3</v>
      </c>
      <c r="F726" s="43">
        <f t="shared" ref="F726:AB726" si="166">E726</f>
        <v>0.3</v>
      </c>
      <c r="G726" s="43">
        <f t="shared" si="166"/>
        <v>0.3</v>
      </c>
      <c r="H726" s="43">
        <f t="shared" si="166"/>
        <v>0.3</v>
      </c>
      <c r="I726" s="43">
        <f t="shared" si="166"/>
        <v>0.3</v>
      </c>
      <c r="J726" s="43">
        <f t="shared" si="166"/>
        <v>0.3</v>
      </c>
      <c r="K726" s="43">
        <f t="shared" si="166"/>
        <v>0.3</v>
      </c>
      <c r="L726" s="43">
        <f t="shared" si="166"/>
        <v>0.3</v>
      </c>
      <c r="M726" s="43">
        <f t="shared" si="166"/>
        <v>0.3</v>
      </c>
      <c r="N726" s="43">
        <f t="shared" si="166"/>
        <v>0.3</v>
      </c>
      <c r="O726" s="43">
        <f t="shared" si="166"/>
        <v>0.3</v>
      </c>
      <c r="P726" s="43">
        <f t="shared" si="166"/>
        <v>0.3</v>
      </c>
      <c r="Q726" s="43">
        <f t="shared" si="166"/>
        <v>0.3</v>
      </c>
      <c r="R726" s="43">
        <f t="shared" si="166"/>
        <v>0.3</v>
      </c>
      <c r="S726" s="43">
        <f t="shared" si="166"/>
        <v>0.3</v>
      </c>
      <c r="T726" s="43">
        <f t="shared" si="166"/>
        <v>0.3</v>
      </c>
      <c r="U726" s="43">
        <f t="shared" si="166"/>
        <v>0.3</v>
      </c>
      <c r="V726" s="43">
        <f t="shared" si="166"/>
        <v>0.3</v>
      </c>
      <c r="W726" s="43">
        <f t="shared" si="166"/>
        <v>0.3</v>
      </c>
      <c r="X726" s="43">
        <f t="shared" si="166"/>
        <v>0.3</v>
      </c>
      <c r="Y726" s="43">
        <f t="shared" si="166"/>
        <v>0.3</v>
      </c>
      <c r="Z726" s="43">
        <f t="shared" si="166"/>
        <v>0.3</v>
      </c>
      <c r="AA726" s="43">
        <f t="shared" si="166"/>
        <v>0.3</v>
      </c>
      <c r="AB726" s="43">
        <f t="shared" si="166"/>
        <v>0.3</v>
      </c>
      <c r="AC726" s="5">
        <f t="shared" si="163"/>
        <v>0.29999999999999988</v>
      </c>
      <c r="AD726" s="98"/>
    </row>
    <row r="727" spans="1:30">
      <c r="A727" s="5" t="s">
        <v>69</v>
      </c>
      <c r="B727" s="5" t="s">
        <v>17</v>
      </c>
      <c r="C727" s="5" t="str">
        <f t="shared" si="160"/>
        <v>g1</v>
      </c>
      <c r="D727" s="69">
        <f>VLOOKUP(C727,days!A$2:F$13,5,0)</f>
        <v>1</v>
      </c>
      <c r="E727" s="43">
        <f>VLOOKUP($A726,hydro_!$A$2:$C$16,3,0)*VLOOKUP($D726,hydro_!F$2:H$13,3,0)</f>
        <v>0.3</v>
      </c>
      <c r="F727" s="43">
        <f t="shared" ref="F727:AB727" si="167">E727</f>
        <v>0.3</v>
      </c>
      <c r="G727" s="43">
        <f t="shared" si="167"/>
        <v>0.3</v>
      </c>
      <c r="H727" s="43">
        <f t="shared" si="167"/>
        <v>0.3</v>
      </c>
      <c r="I727" s="43">
        <f t="shared" si="167"/>
        <v>0.3</v>
      </c>
      <c r="J727" s="43">
        <f t="shared" si="167"/>
        <v>0.3</v>
      </c>
      <c r="K727" s="43">
        <f t="shared" si="167"/>
        <v>0.3</v>
      </c>
      <c r="L727" s="43">
        <f t="shared" si="167"/>
        <v>0.3</v>
      </c>
      <c r="M727" s="43">
        <f t="shared" si="167"/>
        <v>0.3</v>
      </c>
      <c r="N727" s="43">
        <f t="shared" si="167"/>
        <v>0.3</v>
      </c>
      <c r="O727" s="43">
        <f t="shared" si="167"/>
        <v>0.3</v>
      </c>
      <c r="P727" s="43">
        <f t="shared" si="167"/>
        <v>0.3</v>
      </c>
      <c r="Q727" s="43">
        <f t="shared" si="167"/>
        <v>0.3</v>
      </c>
      <c r="R727" s="43">
        <f t="shared" si="167"/>
        <v>0.3</v>
      </c>
      <c r="S727" s="43">
        <f t="shared" si="167"/>
        <v>0.3</v>
      </c>
      <c r="T727" s="43">
        <f t="shared" si="167"/>
        <v>0.3</v>
      </c>
      <c r="U727" s="43">
        <f t="shared" si="167"/>
        <v>0.3</v>
      </c>
      <c r="V727" s="43">
        <f t="shared" si="167"/>
        <v>0.3</v>
      </c>
      <c r="W727" s="43">
        <f t="shared" si="167"/>
        <v>0.3</v>
      </c>
      <c r="X727" s="43">
        <f t="shared" si="167"/>
        <v>0.3</v>
      </c>
      <c r="Y727" s="43">
        <f t="shared" si="167"/>
        <v>0.3</v>
      </c>
      <c r="Z727" s="43">
        <f t="shared" si="167"/>
        <v>0.3</v>
      </c>
      <c r="AA727" s="43">
        <f t="shared" si="167"/>
        <v>0.3</v>
      </c>
      <c r="AB727" s="43">
        <f t="shared" si="167"/>
        <v>0.3</v>
      </c>
      <c r="AC727" s="5">
        <f t="shared" si="163"/>
        <v>0.29999999999999988</v>
      </c>
      <c r="AD727" s="98"/>
    </row>
    <row r="728" spans="1:30">
      <c r="A728" s="5" t="s">
        <v>69</v>
      </c>
      <c r="B728" s="5" t="s">
        <v>18</v>
      </c>
      <c r="C728" s="5" t="str">
        <f t="shared" si="160"/>
        <v>g1</v>
      </c>
      <c r="D728" s="69">
        <f>VLOOKUP(C728,days!A$2:F$13,5,0)</f>
        <v>1</v>
      </c>
      <c r="E728" s="67">
        <f>VLOOKUP($A728,wind_!$A$2:$B$16,2,0)*VLOOKUP($D728,wind_!$E$2:$AC$13,MID(E$1,2,LEN(E$1)-1)+2,0)</f>
        <v>0.2837142742808616</v>
      </c>
      <c r="F728" s="67">
        <f>VLOOKUP($A728,wind_!$A$2:$B$16,2,0)*VLOOKUP($D728,wind_!$E$2:$AC$13,MID(F$1,2,LEN(F$1)-1)+2,0)</f>
        <v>0.2789475285095151</v>
      </c>
      <c r="G728" s="67">
        <f>VLOOKUP($A728,wind_!$A$2:$B$16,2,0)*VLOOKUP($D728,wind_!$E$2:$AC$13,MID(G$1,2,LEN(G$1)-1)+2,0)</f>
        <v>0.27150089487360646</v>
      </c>
      <c r="H728" s="67">
        <f>VLOOKUP($A728,wind_!$A$2:$B$16,2,0)*VLOOKUP($D728,wind_!$E$2:$AC$13,MID(H$1,2,LEN(H$1)-1)+2,0)</f>
        <v>0.26670095560013807</v>
      </c>
      <c r="I728" s="67">
        <f>VLOOKUP($A728,wind_!$A$2:$B$16,2,0)*VLOOKUP($D728,wind_!$E$2:$AC$13,MID(I$1,2,LEN(I$1)-1)+2,0)</f>
        <v>0.26068891190836191</v>
      </c>
      <c r="J728" s="67">
        <f>VLOOKUP($A728,wind_!$A$2:$B$16,2,0)*VLOOKUP($D728,wind_!$E$2:$AC$13,MID(J$1,2,LEN(J$1)-1)+2,0)</f>
        <v>0.2591905105254152</v>
      </c>
      <c r="K728" s="67">
        <f>VLOOKUP($A728,wind_!$A$2:$B$16,2,0)*VLOOKUP($D728,wind_!$E$2:$AC$13,MID(K$1,2,LEN(K$1)-1)+2,0)</f>
        <v>0.2597210047917406</v>
      </c>
      <c r="L728" s="67">
        <f>VLOOKUP($A728,wind_!$A$2:$B$16,2,0)*VLOOKUP($D728,wind_!$E$2:$AC$13,MID(L$1,2,LEN(L$1)-1)+2,0)</f>
        <v>0.26173853906827793</v>
      </c>
      <c r="M728" s="67">
        <f>VLOOKUP($A728,wind_!$A$2:$B$16,2,0)*VLOOKUP($D728,wind_!$E$2:$AC$13,MID(M$1,2,LEN(M$1)-1)+2,0)</f>
        <v>0.26467030278940468</v>
      </c>
      <c r="N728" s="67">
        <f>VLOOKUP($A728,wind_!$A$2:$B$16,2,0)*VLOOKUP($D728,wind_!$E$2:$AC$13,MID(N$1,2,LEN(N$1)-1)+2,0)</f>
        <v>0.26486002808579645</v>
      </c>
      <c r="O728" s="67">
        <f>VLOOKUP($A728,wind_!$A$2:$B$16,2,0)*VLOOKUP($D728,wind_!$E$2:$AC$13,MID(O$1,2,LEN(O$1)-1)+2,0)</f>
        <v>0.26023984883687185</v>
      </c>
      <c r="P728" s="67">
        <f>VLOOKUP($A728,wind_!$A$2:$B$16,2,0)*VLOOKUP($D728,wind_!$E$2:$AC$13,MID(P$1,2,LEN(P$1)-1)+2,0)</f>
        <v>0.25460884440440568</v>
      </c>
      <c r="Q728" s="67">
        <f>VLOOKUP($A728,wind_!$A$2:$B$16,2,0)*VLOOKUP($D728,wind_!$E$2:$AC$13,MID(Q$1,2,LEN(Q$1)-1)+2,0)</f>
        <v>0.25065301661201639</v>
      </c>
      <c r="R728" s="67">
        <f>VLOOKUP($A728,wind_!$A$2:$B$16,2,0)*VLOOKUP($D728,wind_!$E$2:$AC$13,MID(R$1,2,LEN(R$1)-1)+2,0)</f>
        <v>0.25048972094965638</v>
      </c>
      <c r="S728" s="67">
        <f>VLOOKUP($A728,wind_!$A$2:$B$16,2,0)*VLOOKUP($D728,wind_!$E$2:$AC$13,MID(S$1,2,LEN(S$1)-1)+2,0)</f>
        <v>0.25002296591003026</v>
      </c>
      <c r="T728" s="67">
        <f>VLOOKUP($A728,wind_!$A$2:$B$16,2,0)*VLOOKUP($D728,wind_!$E$2:$AC$13,MID(T$1,2,LEN(T$1)-1)+2,0)</f>
        <v>0.24957074957619232</v>
      </c>
      <c r="U728" s="67">
        <f>VLOOKUP($A728,wind_!$A$2:$B$16,2,0)*VLOOKUP($D728,wind_!$E$2:$AC$13,MID(U$1,2,LEN(U$1)-1)+2,0)</f>
        <v>0.25327417195650792</v>
      </c>
      <c r="V728" s="67">
        <f>VLOOKUP($A728,wind_!$A$2:$B$16,2,0)*VLOOKUP($D728,wind_!$E$2:$AC$13,MID(V$1,2,LEN(V$1)-1)+2,0)</f>
        <v>0.26156600025521831</v>
      </c>
      <c r="W728" s="67">
        <f>VLOOKUP($A728,wind_!$A$2:$B$16,2,0)*VLOOKUP($D728,wind_!$E$2:$AC$13,MID(W$1,2,LEN(W$1)-1)+2,0)</f>
        <v>0.27487373019218098</v>
      </c>
      <c r="X728" s="67">
        <f>VLOOKUP($A728,wind_!$A$2:$B$16,2,0)*VLOOKUP($D728,wind_!$E$2:$AC$13,MID(X$1,2,LEN(X$1)-1)+2,0)</f>
        <v>0.28300722139375034</v>
      </c>
      <c r="Y728" s="67">
        <f>VLOOKUP($A728,wind_!$A$2:$B$16,2,0)*VLOOKUP($D728,wind_!$E$2:$AC$13,MID(Y$1,2,LEN(Y$1)-1)+2,0)</f>
        <v>0.28813175412342817</v>
      </c>
      <c r="Z728" s="67">
        <f>VLOOKUP($A728,wind_!$A$2:$B$16,2,0)*VLOOKUP($D728,wind_!$E$2:$AC$13,MID(Z$1,2,LEN(Z$1)-1)+2,0)</f>
        <v>0.29022814402937158</v>
      </c>
      <c r="AA728" s="67">
        <f>VLOOKUP($A728,wind_!$A$2:$B$16,2,0)*VLOOKUP($D728,wind_!$E$2:$AC$13,MID(AA$1,2,LEN(AA$1)-1)+2,0)</f>
        <v>0.29210036346014423</v>
      </c>
      <c r="AB728" s="67">
        <f>VLOOKUP($A728,wind_!$A$2:$B$16,2,0)*VLOOKUP($D728,wind_!$E$2:$AC$13,MID(AB$1,2,LEN(AB$1)-1)+2,0)</f>
        <v>0.28916212471938663</v>
      </c>
      <c r="AC728" s="5">
        <f t="shared" si="163"/>
        <v>0.26748590028551161</v>
      </c>
      <c r="AD728" s="98"/>
    </row>
    <row r="729" spans="1:30">
      <c r="A729" s="5" t="s">
        <v>69</v>
      </c>
      <c r="B729" s="5" t="s">
        <v>19</v>
      </c>
      <c r="C729" s="5" t="str">
        <f t="shared" si="160"/>
        <v>g1</v>
      </c>
      <c r="D729" s="69">
        <f>VLOOKUP(C729,days!A$2:F$13,5,0)</f>
        <v>1</v>
      </c>
      <c r="E729" s="68">
        <f>VLOOKUP($A729,solar_!$A$2:$B$16,2,0)*VLOOKUP($D729,solar_!$E$2:$AC$13,MID(E$1,2,LEN(E$1)-1)+2,0)</f>
        <v>0</v>
      </c>
      <c r="F729" s="68">
        <f>VLOOKUP($A729,solar_!$A$2:$B$16,2,0)*VLOOKUP($D729,solar_!$E$2:$AC$13,MID(F$1,2,LEN(F$1)-1)+2,0)</f>
        <v>0</v>
      </c>
      <c r="G729" s="68">
        <f>VLOOKUP($A729,solar_!$A$2:$B$16,2,0)*VLOOKUP($D729,solar_!$E$2:$AC$13,MID(G$1,2,LEN(G$1)-1)+2,0)</f>
        <v>0</v>
      </c>
      <c r="H729" s="68">
        <f>VLOOKUP($A729,solar_!$A$2:$B$16,2,0)*VLOOKUP($D729,solar_!$E$2:$AC$13,MID(H$1,2,LEN(H$1)-1)+2,0)</f>
        <v>0</v>
      </c>
      <c r="I729" s="68">
        <f>VLOOKUP($A729,solar_!$A$2:$B$16,2,0)*VLOOKUP($D729,solar_!$E$2:$AC$13,MID(I$1,2,LEN(I$1)-1)+2,0)</f>
        <v>0</v>
      </c>
      <c r="J729" s="68">
        <f>VLOOKUP($A729,solar_!$A$2:$B$16,2,0)*VLOOKUP($D729,solar_!$E$2:$AC$13,MID(J$1,2,LEN(J$1)-1)+2,0)</f>
        <v>2.8745392176808731E-5</v>
      </c>
      <c r="K729" s="68">
        <f>VLOOKUP($A729,solar_!$A$2:$B$16,2,0)*VLOOKUP($D729,solar_!$E$2:$AC$13,MID(K$1,2,LEN(K$1)-1)+2,0)</f>
        <v>8.0985161820900243E-4</v>
      </c>
      <c r="L729" s="68">
        <f>VLOOKUP($A729,solar_!$A$2:$B$16,2,0)*VLOOKUP($D729,solar_!$E$2:$AC$13,MID(L$1,2,LEN(L$1)-1)+2,0)</f>
        <v>7.3417439266629534E-3</v>
      </c>
      <c r="M729" s="68">
        <f>VLOOKUP($A729,solar_!$A$2:$B$16,2,0)*VLOOKUP($D729,solar_!$E$2:$AC$13,MID(M$1,2,LEN(M$1)-1)+2,0)</f>
        <v>5.8920369550687864E-2</v>
      </c>
      <c r="N729" s="68">
        <f>VLOOKUP($A729,solar_!$A$2:$B$16,2,0)*VLOOKUP($D729,solar_!$E$2:$AC$13,MID(N$1,2,LEN(N$1)-1)+2,0)</f>
        <v>0.21538182377690118</v>
      </c>
      <c r="O729" s="68">
        <f>VLOOKUP($A729,solar_!$A$2:$B$16,2,0)*VLOOKUP($D729,solar_!$E$2:$AC$13,MID(O$1,2,LEN(O$1)-1)+2,0)</f>
        <v>0.31659093433732471</v>
      </c>
      <c r="P729" s="68">
        <f>VLOOKUP($A729,solar_!$A$2:$B$16,2,0)*VLOOKUP($D729,solar_!$E$2:$AC$13,MID(P$1,2,LEN(P$1)-1)+2,0)</f>
        <v>0.36079949755427498</v>
      </c>
      <c r="Q729" s="68">
        <f>VLOOKUP($A729,solar_!$A$2:$B$16,2,0)*VLOOKUP($D729,solar_!$E$2:$AC$13,MID(Q$1,2,LEN(Q$1)-1)+2,0)</f>
        <v>0.37979223276353208</v>
      </c>
      <c r="R729" s="68">
        <f>VLOOKUP($A729,solar_!$A$2:$B$16,2,0)*VLOOKUP($D729,solar_!$E$2:$AC$13,MID(R$1,2,LEN(R$1)-1)+2,0)</f>
        <v>0.38398166021741947</v>
      </c>
      <c r="S729" s="68">
        <f>VLOOKUP($A729,solar_!$A$2:$B$16,2,0)*VLOOKUP($D729,solar_!$E$2:$AC$13,MID(S$1,2,LEN(S$1)-1)+2,0)</f>
        <v>0.36591290437154844</v>
      </c>
      <c r="T729" s="68">
        <f>VLOOKUP($A729,solar_!$A$2:$B$16,2,0)*VLOOKUP($D729,solar_!$E$2:$AC$13,MID(T$1,2,LEN(T$1)-1)+2,0)</f>
        <v>0.31441795345346391</v>
      </c>
      <c r="U729" s="68">
        <f>VLOOKUP($A729,solar_!$A$2:$B$16,2,0)*VLOOKUP($D729,solar_!$E$2:$AC$13,MID(U$1,2,LEN(U$1)-1)+2,0)</f>
        <v>0.16188366055350506</v>
      </c>
      <c r="V729" s="68">
        <f>VLOOKUP($A729,solar_!$A$2:$B$16,2,0)*VLOOKUP($D729,solar_!$E$2:$AC$13,MID(V$1,2,LEN(V$1)-1)+2,0)</f>
        <v>2.5257523056741497E-2</v>
      </c>
      <c r="W729" s="68">
        <f>VLOOKUP($A729,solar_!$A$2:$B$16,2,0)*VLOOKUP($D729,solar_!$E$2:$AC$13,MID(W$1,2,LEN(W$1)-1)+2,0)</f>
        <v>1.1740073537558026E-4</v>
      </c>
      <c r="X729" s="68">
        <f>VLOOKUP($A729,solar_!$A$2:$B$16,2,0)*VLOOKUP($D729,solar_!$E$2:$AC$13,MID(X$1,2,LEN(X$1)-1)+2,0)</f>
        <v>2.4191666683452894E-6</v>
      </c>
      <c r="Y729" s="68">
        <f>VLOOKUP($A729,solar_!$A$2:$B$16,2,0)*VLOOKUP($D729,solar_!$E$2:$AC$13,MID(Y$1,2,LEN(Y$1)-1)+2,0)</f>
        <v>0</v>
      </c>
      <c r="Z729" s="68">
        <f>VLOOKUP($A729,solar_!$A$2:$B$16,2,0)*VLOOKUP($D729,solar_!$E$2:$AC$13,MID(Z$1,2,LEN(Z$1)-1)+2,0)</f>
        <v>0</v>
      </c>
      <c r="AA729" s="68">
        <f>VLOOKUP($A729,solar_!$A$2:$B$16,2,0)*VLOOKUP($D729,solar_!$E$2:$AC$13,MID(AA$1,2,LEN(AA$1)-1)+2,0)</f>
        <v>0</v>
      </c>
      <c r="AB729" s="68">
        <f>VLOOKUP($A729,solar_!$A$2:$B$16,2,0)*VLOOKUP($D729,solar_!$E$2:$AC$13,MID(AB$1,2,LEN(AB$1)-1)+2,0)</f>
        <v>0</v>
      </c>
      <c r="AC729" s="5">
        <f t="shared" si="163"/>
        <v>0.10796828001977049</v>
      </c>
      <c r="AD729" s="98"/>
    </row>
    <row r="730" spans="1:30">
      <c r="A730" s="5" t="s">
        <v>69</v>
      </c>
      <c r="B730" s="5" t="s">
        <v>20</v>
      </c>
      <c r="C730" s="5" t="str">
        <f t="shared" si="160"/>
        <v>g1</v>
      </c>
      <c r="D730" s="69">
        <f>VLOOKUP(C730,days!A$2:F$13,5,0)</f>
        <v>1</v>
      </c>
      <c r="E730" s="9">
        <v>0</v>
      </c>
      <c r="F730" s="9">
        <v>0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  <c r="V730" s="9">
        <v>0</v>
      </c>
      <c r="W730" s="9">
        <v>0</v>
      </c>
      <c r="X730" s="9">
        <v>0</v>
      </c>
      <c r="Y730" s="9">
        <v>0</v>
      </c>
      <c r="Z730" s="9">
        <v>0</v>
      </c>
      <c r="AA730" s="9">
        <v>0</v>
      </c>
      <c r="AB730" s="9">
        <v>0</v>
      </c>
      <c r="AC730" s="5">
        <f t="shared" si="163"/>
        <v>0</v>
      </c>
      <c r="AD730" s="98"/>
    </row>
    <row r="731" spans="1:30">
      <c r="A731" s="5" t="s">
        <v>69</v>
      </c>
      <c r="B731" s="5" t="s">
        <v>21</v>
      </c>
      <c r="C731" s="5" t="str">
        <f t="shared" si="160"/>
        <v>g1</v>
      </c>
      <c r="D731" s="69">
        <f>VLOOKUP(C731,days!A$2:F$13,5,0)</f>
        <v>1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5">
        <f t="shared" si="163"/>
        <v>0</v>
      </c>
      <c r="AD731" s="98"/>
    </row>
    <row r="732" spans="1:30">
      <c r="A732" s="5" t="s">
        <v>69</v>
      </c>
      <c r="B732" s="5" t="s">
        <v>12</v>
      </c>
      <c r="C732" s="5" t="str">
        <f t="shared" si="160"/>
        <v>g2</v>
      </c>
      <c r="D732" s="69">
        <f>VLOOKUP(C732,days!A$2:F$13,5,0)</f>
        <v>1</v>
      </c>
      <c r="E732" s="53">
        <v>0.8</v>
      </c>
      <c r="F732" s="53">
        <v>0.8</v>
      </c>
      <c r="G732" s="53">
        <v>0.8</v>
      </c>
      <c r="H732" s="53">
        <v>0.8</v>
      </c>
      <c r="I732" s="53">
        <v>0.8</v>
      </c>
      <c r="J732" s="53">
        <v>0.8</v>
      </c>
      <c r="K732" s="53">
        <v>0.8</v>
      </c>
      <c r="L732" s="53">
        <v>0.8</v>
      </c>
      <c r="M732" s="53">
        <v>0.8</v>
      </c>
      <c r="N732" s="53">
        <v>0.8</v>
      </c>
      <c r="O732" s="53">
        <v>0.8</v>
      </c>
      <c r="P732" s="53">
        <v>0.8</v>
      </c>
      <c r="Q732" s="53">
        <v>0.8</v>
      </c>
      <c r="R732" s="53">
        <v>0.8</v>
      </c>
      <c r="S732" s="53">
        <v>0.8</v>
      </c>
      <c r="T732" s="53">
        <v>0.8</v>
      </c>
      <c r="U732" s="53">
        <v>0.8</v>
      </c>
      <c r="V732" s="53">
        <v>0.8</v>
      </c>
      <c r="W732" s="53">
        <v>0.8</v>
      </c>
      <c r="X732" s="53">
        <v>0.8</v>
      </c>
      <c r="Y732" s="53">
        <v>0.8</v>
      </c>
      <c r="Z732" s="53">
        <v>0.8</v>
      </c>
      <c r="AA732" s="53">
        <v>0.8</v>
      </c>
      <c r="AB732" s="53">
        <v>0.8</v>
      </c>
      <c r="AC732" s="5">
        <f t="shared" si="163"/>
        <v>0.80000000000000027</v>
      </c>
      <c r="AD732" s="98"/>
    </row>
    <row r="733" spans="1:30">
      <c r="A733" s="5" t="s">
        <v>69</v>
      </c>
      <c r="B733" s="5" t="s">
        <v>13</v>
      </c>
      <c r="C733" s="5" t="str">
        <f t="shared" si="160"/>
        <v>g2</v>
      </c>
      <c r="D733" s="69">
        <f>VLOOKUP(C733,days!A$2:F$13,5,0)</f>
        <v>1</v>
      </c>
      <c r="E733" s="53">
        <v>0.85</v>
      </c>
      <c r="F733" s="53">
        <v>0.85</v>
      </c>
      <c r="G733" s="53">
        <v>0.85</v>
      </c>
      <c r="H733" s="53">
        <v>0.85</v>
      </c>
      <c r="I733" s="53">
        <v>0.85</v>
      </c>
      <c r="J733" s="53">
        <v>0.85</v>
      </c>
      <c r="K733" s="53">
        <v>0.85</v>
      </c>
      <c r="L733" s="53">
        <v>0.85</v>
      </c>
      <c r="M733" s="53">
        <v>0.85</v>
      </c>
      <c r="N733" s="53">
        <v>0.85</v>
      </c>
      <c r="O733" s="53">
        <v>0.85</v>
      </c>
      <c r="P733" s="53">
        <v>0.85</v>
      </c>
      <c r="Q733" s="53">
        <v>0.85</v>
      </c>
      <c r="R733" s="53">
        <v>0.85</v>
      </c>
      <c r="S733" s="53">
        <v>0.85</v>
      </c>
      <c r="T733" s="53">
        <v>0.85</v>
      </c>
      <c r="U733" s="53">
        <v>0.85</v>
      </c>
      <c r="V733" s="53">
        <v>0.85</v>
      </c>
      <c r="W733" s="53">
        <v>0.85</v>
      </c>
      <c r="X733" s="53">
        <v>0.85</v>
      </c>
      <c r="Y733" s="53">
        <v>0.85</v>
      </c>
      <c r="Z733" s="53">
        <v>0.85</v>
      </c>
      <c r="AA733" s="53">
        <v>0.85</v>
      </c>
      <c r="AB733" s="53">
        <v>0.85</v>
      </c>
      <c r="AC733" s="5">
        <f t="shared" si="163"/>
        <v>0.85000000000000009</v>
      </c>
      <c r="AD733" s="98"/>
    </row>
    <row r="734" spans="1:30">
      <c r="A734" s="5" t="s">
        <v>69</v>
      </c>
      <c r="B734" s="5" t="s">
        <v>14</v>
      </c>
      <c r="C734" s="5" t="str">
        <f t="shared" si="160"/>
        <v>g2</v>
      </c>
      <c r="D734" s="69">
        <f>VLOOKUP(C734,days!A$2:F$13,5,0)</f>
        <v>1</v>
      </c>
      <c r="E734" s="53">
        <v>0.83</v>
      </c>
      <c r="F734" s="53">
        <v>0.83</v>
      </c>
      <c r="G734" s="53">
        <v>0.83</v>
      </c>
      <c r="H734" s="53">
        <v>0.83</v>
      </c>
      <c r="I734" s="53">
        <v>0.83</v>
      </c>
      <c r="J734" s="53">
        <v>0.83</v>
      </c>
      <c r="K734" s="53">
        <v>0.83</v>
      </c>
      <c r="L734" s="53">
        <v>0.83</v>
      </c>
      <c r="M734" s="53">
        <v>0.83</v>
      </c>
      <c r="N734" s="53">
        <v>0.83</v>
      </c>
      <c r="O734" s="53">
        <v>0.83</v>
      </c>
      <c r="P734" s="53">
        <v>0.83</v>
      </c>
      <c r="Q734" s="53">
        <v>0.83</v>
      </c>
      <c r="R734" s="53">
        <v>0.83</v>
      </c>
      <c r="S734" s="53">
        <v>0.83</v>
      </c>
      <c r="T734" s="53">
        <v>0.83</v>
      </c>
      <c r="U734" s="53">
        <v>0.83</v>
      </c>
      <c r="V734" s="53">
        <v>0.83</v>
      </c>
      <c r="W734" s="53">
        <v>0.83</v>
      </c>
      <c r="X734" s="53">
        <v>0.83</v>
      </c>
      <c r="Y734" s="53">
        <v>0.83</v>
      </c>
      <c r="Z734" s="53">
        <v>0.83</v>
      </c>
      <c r="AA734" s="53">
        <v>0.83</v>
      </c>
      <c r="AB734" s="53">
        <v>0.83</v>
      </c>
      <c r="AC734" s="5">
        <f t="shared" si="163"/>
        <v>0.82999999999999963</v>
      </c>
      <c r="AD734" s="98"/>
    </row>
    <row r="735" spans="1:30">
      <c r="A735" s="5" t="s">
        <v>69</v>
      </c>
      <c r="B735" s="5" t="s">
        <v>15</v>
      </c>
      <c r="C735" s="5" t="str">
        <f t="shared" si="160"/>
        <v>g2</v>
      </c>
      <c r="D735" s="69">
        <f>VLOOKUP(C735,days!A$2:F$13,5,0)</f>
        <v>1</v>
      </c>
      <c r="E735" s="53">
        <v>0.9</v>
      </c>
      <c r="F735" s="53">
        <v>0.9</v>
      </c>
      <c r="G735" s="53">
        <v>0.9</v>
      </c>
      <c r="H735" s="53">
        <v>0.9</v>
      </c>
      <c r="I735" s="53">
        <v>0.9</v>
      </c>
      <c r="J735" s="53">
        <v>0.9</v>
      </c>
      <c r="K735" s="53">
        <v>0.9</v>
      </c>
      <c r="L735" s="53">
        <v>0.9</v>
      </c>
      <c r="M735" s="53">
        <v>0.9</v>
      </c>
      <c r="N735" s="53">
        <v>0.9</v>
      </c>
      <c r="O735" s="53">
        <v>0.9</v>
      </c>
      <c r="P735" s="53">
        <v>0.9</v>
      </c>
      <c r="Q735" s="53">
        <v>0.9</v>
      </c>
      <c r="R735" s="53">
        <v>0.9</v>
      </c>
      <c r="S735" s="53">
        <v>0.9</v>
      </c>
      <c r="T735" s="53">
        <v>0.9</v>
      </c>
      <c r="U735" s="53">
        <v>0.9</v>
      </c>
      <c r="V735" s="53">
        <v>0.9</v>
      </c>
      <c r="W735" s="53">
        <v>0.9</v>
      </c>
      <c r="X735" s="53">
        <v>0.9</v>
      </c>
      <c r="Y735" s="53">
        <v>0.9</v>
      </c>
      <c r="Z735" s="53">
        <v>0.9</v>
      </c>
      <c r="AA735" s="53">
        <v>0.9</v>
      </c>
      <c r="AB735" s="53">
        <v>0.9</v>
      </c>
      <c r="AC735" s="5">
        <f t="shared" si="163"/>
        <v>0.8999999999999998</v>
      </c>
      <c r="AD735" s="98"/>
    </row>
    <row r="736" spans="1:30">
      <c r="A736" s="5" t="s">
        <v>69</v>
      </c>
      <c r="B736" s="5" t="s">
        <v>16</v>
      </c>
      <c r="C736" s="5" t="str">
        <f t="shared" si="160"/>
        <v>g2</v>
      </c>
      <c r="D736" s="69">
        <f>VLOOKUP(C736,days!A$2:F$13,5,0)</f>
        <v>1</v>
      </c>
      <c r="E736" s="43">
        <f>VLOOKUP($A736,hydro_!$A$2:$B$16,2,0)*VLOOKUP($D736,hydro_!F$2:H$13,2,0)</f>
        <v>0.3</v>
      </c>
      <c r="F736" s="43">
        <f t="shared" ref="F736:AB736" si="168">E736</f>
        <v>0.3</v>
      </c>
      <c r="G736" s="43">
        <f t="shared" si="168"/>
        <v>0.3</v>
      </c>
      <c r="H736" s="43">
        <f t="shared" si="168"/>
        <v>0.3</v>
      </c>
      <c r="I736" s="43">
        <f t="shared" si="168"/>
        <v>0.3</v>
      </c>
      <c r="J736" s="43">
        <f t="shared" si="168"/>
        <v>0.3</v>
      </c>
      <c r="K736" s="43">
        <f t="shared" si="168"/>
        <v>0.3</v>
      </c>
      <c r="L736" s="43">
        <f t="shared" si="168"/>
        <v>0.3</v>
      </c>
      <c r="M736" s="43">
        <f t="shared" si="168"/>
        <v>0.3</v>
      </c>
      <c r="N736" s="43">
        <f t="shared" si="168"/>
        <v>0.3</v>
      </c>
      <c r="O736" s="43">
        <f t="shared" si="168"/>
        <v>0.3</v>
      </c>
      <c r="P736" s="43">
        <f t="shared" si="168"/>
        <v>0.3</v>
      </c>
      <c r="Q736" s="43">
        <f t="shared" si="168"/>
        <v>0.3</v>
      </c>
      <c r="R736" s="43">
        <f t="shared" si="168"/>
        <v>0.3</v>
      </c>
      <c r="S736" s="43">
        <f t="shared" si="168"/>
        <v>0.3</v>
      </c>
      <c r="T736" s="43">
        <f t="shared" si="168"/>
        <v>0.3</v>
      </c>
      <c r="U736" s="43">
        <f t="shared" si="168"/>
        <v>0.3</v>
      </c>
      <c r="V736" s="43">
        <f t="shared" si="168"/>
        <v>0.3</v>
      </c>
      <c r="W736" s="43">
        <f t="shared" si="168"/>
        <v>0.3</v>
      </c>
      <c r="X736" s="43">
        <f t="shared" si="168"/>
        <v>0.3</v>
      </c>
      <c r="Y736" s="43">
        <f t="shared" si="168"/>
        <v>0.3</v>
      </c>
      <c r="Z736" s="43">
        <f t="shared" si="168"/>
        <v>0.3</v>
      </c>
      <c r="AA736" s="43">
        <f t="shared" si="168"/>
        <v>0.3</v>
      </c>
      <c r="AB736" s="43">
        <f t="shared" si="168"/>
        <v>0.3</v>
      </c>
      <c r="AC736" s="5">
        <f t="shared" si="163"/>
        <v>0.29999999999999988</v>
      </c>
      <c r="AD736" s="98"/>
    </row>
    <row r="737" spans="1:30">
      <c r="A737" s="5" t="s">
        <v>69</v>
      </c>
      <c r="B737" s="5" t="s">
        <v>17</v>
      </c>
      <c r="C737" s="5" t="str">
        <f t="shared" si="160"/>
        <v>g2</v>
      </c>
      <c r="D737" s="69">
        <f>VLOOKUP(C737,days!A$2:F$13,5,0)</f>
        <v>1</v>
      </c>
      <c r="E737" s="43">
        <f>VLOOKUP($A736,hydro_!$A$2:$C$16,3,0)*VLOOKUP($D736,hydro_!F$2:H$13,3,0)</f>
        <v>0.3</v>
      </c>
      <c r="F737" s="43">
        <f t="shared" ref="F737:AB737" si="169">E737</f>
        <v>0.3</v>
      </c>
      <c r="G737" s="43">
        <f t="shared" si="169"/>
        <v>0.3</v>
      </c>
      <c r="H737" s="43">
        <f t="shared" si="169"/>
        <v>0.3</v>
      </c>
      <c r="I737" s="43">
        <f t="shared" si="169"/>
        <v>0.3</v>
      </c>
      <c r="J737" s="43">
        <f t="shared" si="169"/>
        <v>0.3</v>
      </c>
      <c r="K737" s="43">
        <f t="shared" si="169"/>
        <v>0.3</v>
      </c>
      <c r="L737" s="43">
        <f t="shared" si="169"/>
        <v>0.3</v>
      </c>
      <c r="M737" s="43">
        <f t="shared" si="169"/>
        <v>0.3</v>
      </c>
      <c r="N737" s="43">
        <f t="shared" si="169"/>
        <v>0.3</v>
      </c>
      <c r="O737" s="43">
        <f t="shared" si="169"/>
        <v>0.3</v>
      </c>
      <c r="P737" s="43">
        <f t="shared" si="169"/>
        <v>0.3</v>
      </c>
      <c r="Q737" s="43">
        <f t="shared" si="169"/>
        <v>0.3</v>
      </c>
      <c r="R737" s="43">
        <f t="shared" si="169"/>
        <v>0.3</v>
      </c>
      <c r="S737" s="43">
        <f t="shared" si="169"/>
        <v>0.3</v>
      </c>
      <c r="T737" s="43">
        <f t="shared" si="169"/>
        <v>0.3</v>
      </c>
      <c r="U737" s="43">
        <f t="shared" si="169"/>
        <v>0.3</v>
      </c>
      <c r="V737" s="43">
        <f t="shared" si="169"/>
        <v>0.3</v>
      </c>
      <c r="W737" s="43">
        <f t="shared" si="169"/>
        <v>0.3</v>
      </c>
      <c r="X737" s="43">
        <f t="shared" si="169"/>
        <v>0.3</v>
      </c>
      <c r="Y737" s="43">
        <f t="shared" si="169"/>
        <v>0.3</v>
      </c>
      <c r="Z737" s="43">
        <f t="shared" si="169"/>
        <v>0.3</v>
      </c>
      <c r="AA737" s="43">
        <f t="shared" si="169"/>
        <v>0.3</v>
      </c>
      <c r="AB737" s="43">
        <f t="shared" si="169"/>
        <v>0.3</v>
      </c>
      <c r="AC737" s="5">
        <f t="shared" si="163"/>
        <v>0.29999999999999988</v>
      </c>
      <c r="AD737" s="98"/>
    </row>
    <row r="738" spans="1:30">
      <c r="A738" s="5" t="s">
        <v>69</v>
      </c>
      <c r="B738" s="5" t="s">
        <v>18</v>
      </c>
      <c r="C738" s="5" t="str">
        <f t="shared" si="160"/>
        <v>g2</v>
      </c>
      <c r="D738" s="69">
        <f>VLOOKUP(C738,days!A$2:F$13,5,0)</f>
        <v>1</v>
      </c>
      <c r="E738" s="67">
        <f>VLOOKUP($A738,wind_!$A$2:$B$16,2,0)*VLOOKUP($D738,wind_!$E$2:$AC$13,MID(E$1,2,LEN(E$1)-1)+2,0)</f>
        <v>0.2837142742808616</v>
      </c>
      <c r="F738" s="67">
        <f>VLOOKUP($A738,wind_!$A$2:$B$16,2,0)*VLOOKUP($D738,wind_!$E$2:$AC$13,MID(F$1,2,LEN(F$1)-1)+2,0)</f>
        <v>0.2789475285095151</v>
      </c>
      <c r="G738" s="67">
        <f>VLOOKUP($A738,wind_!$A$2:$B$16,2,0)*VLOOKUP($D738,wind_!$E$2:$AC$13,MID(G$1,2,LEN(G$1)-1)+2,0)</f>
        <v>0.27150089487360646</v>
      </c>
      <c r="H738" s="67">
        <f>VLOOKUP($A738,wind_!$A$2:$B$16,2,0)*VLOOKUP($D738,wind_!$E$2:$AC$13,MID(H$1,2,LEN(H$1)-1)+2,0)</f>
        <v>0.26670095560013807</v>
      </c>
      <c r="I738" s="67">
        <f>VLOOKUP($A738,wind_!$A$2:$B$16,2,0)*VLOOKUP($D738,wind_!$E$2:$AC$13,MID(I$1,2,LEN(I$1)-1)+2,0)</f>
        <v>0.26068891190836191</v>
      </c>
      <c r="J738" s="67">
        <f>VLOOKUP($A738,wind_!$A$2:$B$16,2,0)*VLOOKUP($D738,wind_!$E$2:$AC$13,MID(J$1,2,LEN(J$1)-1)+2,0)</f>
        <v>0.2591905105254152</v>
      </c>
      <c r="K738" s="67">
        <f>VLOOKUP($A738,wind_!$A$2:$B$16,2,0)*VLOOKUP($D738,wind_!$E$2:$AC$13,MID(K$1,2,LEN(K$1)-1)+2,0)</f>
        <v>0.2597210047917406</v>
      </c>
      <c r="L738" s="67">
        <f>VLOOKUP($A738,wind_!$A$2:$B$16,2,0)*VLOOKUP($D738,wind_!$E$2:$AC$13,MID(L$1,2,LEN(L$1)-1)+2,0)</f>
        <v>0.26173853906827793</v>
      </c>
      <c r="M738" s="67">
        <f>VLOOKUP($A738,wind_!$A$2:$B$16,2,0)*VLOOKUP($D738,wind_!$E$2:$AC$13,MID(M$1,2,LEN(M$1)-1)+2,0)</f>
        <v>0.26467030278940468</v>
      </c>
      <c r="N738" s="67">
        <f>VLOOKUP($A738,wind_!$A$2:$B$16,2,0)*VLOOKUP($D738,wind_!$E$2:$AC$13,MID(N$1,2,LEN(N$1)-1)+2,0)</f>
        <v>0.26486002808579645</v>
      </c>
      <c r="O738" s="67">
        <f>VLOOKUP($A738,wind_!$A$2:$B$16,2,0)*VLOOKUP($D738,wind_!$E$2:$AC$13,MID(O$1,2,LEN(O$1)-1)+2,0)</f>
        <v>0.26023984883687185</v>
      </c>
      <c r="P738" s="67">
        <f>VLOOKUP($A738,wind_!$A$2:$B$16,2,0)*VLOOKUP($D738,wind_!$E$2:$AC$13,MID(P$1,2,LEN(P$1)-1)+2,0)</f>
        <v>0.25460884440440568</v>
      </c>
      <c r="Q738" s="67">
        <f>VLOOKUP($A738,wind_!$A$2:$B$16,2,0)*VLOOKUP($D738,wind_!$E$2:$AC$13,MID(Q$1,2,LEN(Q$1)-1)+2,0)</f>
        <v>0.25065301661201639</v>
      </c>
      <c r="R738" s="67">
        <f>VLOOKUP($A738,wind_!$A$2:$B$16,2,0)*VLOOKUP($D738,wind_!$E$2:$AC$13,MID(R$1,2,LEN(R$1)-1)+2,0)</f>
        <v>0.25048972094965638</v>
      </c>
      <c r="S738" s="67">
        <f>VLOOKUP($A738,wind_!$A$2:$B$16,2,0)*VLOOKUP($D738,wind_!$E$2:$AC$13,MID(S$1,2,LEN(S$1)-1)+2,0)</f>
        <v>0.25002296591003026</v>
      </c>
      <c r="T738" s="67">
        <f>VLOOKUP($A738,wind_!$A$2:$B$16,2,0)*VLOOKUP($D738,wind_!$E$2:$AC$13,MID(T$1,2,LEN(T$1)-1)+2,0)</f>
        <v>0.24957074957619232</v>
      </c>
      <c r="U738" s="67">
        <f>VLOOKUP($A738,wind_!$A$2:$B$16,2,0)*VLOOKUP($D738,wind_!$E$2:$AC$13,MID(U$1,2,LEN(U$1)-1)+2,0)</f>
        <v>0.25327417195650792</v>
      </c>
      <c r="V738" s="67">
        <f>VLOOKUP($A738,wind_!$A$2:$B$16,2,0)*VLOOKUP($D738,wind_!$E$2:$AC$13,MID(V$1,2,LEN(V$1)-1)+2,0)</f>
        <v>0.26156600025521831</v>
      </c>
      <c r="W738" s="67">
        <f>VLOOKUP($A738,wind_!$A$2:$B$16,2,0)*VLOOKUP($D738,wind_!$E$2:$AC$13,MID(W$1,2,LEN(W$1)-1)+2,0)</f>
        <v>0.27487373019218098</v>
      </c>
      <c r="X738" s="67">
        <f>VLOOKUP($A738,wind_!$A$2:$B$16,2,0)*VLOOKUP($D738,wind_!$E$2:$AC$13,MID(X$1,2,LEN(X$1)-1)+2,0)</f>
        <v>0.28300722139375034</v>
      </c>
      <c r="Y738" s="67">
        <f>VLOOKUP($A738,wind_!$A$2:$B$16,2,0)*VLOOKUP($D738,wind_!$E$2:$AC$13,MID(Y$1,2,LEN(Y$1)-1)+2,0)</f>
        <v>0.28813175412342817</v>
      </c>
      <c r="Z738" s="67">
        <f>VLOOKUP($A738,wind_!$A$2:$B$16,2,0)*VLOOKUP($D738,wind_!$E$2:$AC$13,MID(Z$1,2,LEN(Z$1)-1)+2,0)</f>
        <v>0.29022814402937158</v>
      </c>
      <c r="AA738" s="67">
        <f>VLOOKUP($A738,wind_!$A$2:$B$16,2,0)*VLOOKUP($D738,wind_!$E$2:$AC$13,MID(AA$1,2,LEN(AA$1)-1)+2,0)</f>
        <v>0.29210036346014423</v>
      </c>
      <c r="AB738" s="67">
        <f>VLOOKUP($A738,wind_!$A$2:$B$16,2,0)*VLOOKUP($D738,wind_!$E$2:$AC$13,MID(AB$1,2,LEN(AB$1)-1)+2,0)</f>
        <v>0.28916212471938663</v>
      </c>
      <c r="AC738" s="5">
        <f t="shared" si="163"/>
        <v>0.26748590028551161</v>
      </c>
      <c r="AD738" s="98"/>
    </row>
    <row r="739" spans="1:30">
      <c r="A739" s="5" t="s">
        <v>69</v>
      </c>
      <c r="B739" s="5" t="s">
        <v>19</v>
      </c>
      <c r="C739" s="5" t="str">
        <f t="shared" si="160"/>
        <v>g2</v>
      </c>
      <c r="D739" s="69">
        <f>VLOOKUP(C739,days!A$2:F$13,5,0)</f>
        <v>1</v>
      </c>
      <c r="E739" s="68">
        <f>VLOOKUP($A739,solar_!$A$2:$B$16,2,0)*VLOOKUP($D739,solar_!$E$2:$AC$13,MID(E$1,2,LEN(E$1)-1)+2,0)</f>
        <v>0</v>
      </c>
      <c r="F739" s="68">
        <f>VLOOKUP($A739,solar_!$A$2:$B$16,2,0)*VLOOKUP($D739,solar_!$E$2:$AC$13,MID(F$1,2,LEN(F$1)-1)+2,0)</f>
        <v>0</v>
      </c>
      <c r="G739" s="68">
        <f>VLOOKUP($A739,solar_!$A$2:$B$16,2,0)*VLOOKUP($D739,solar_!$E$2:$AC$13,MID(G$1,2,LEN(G$1)-1)+2,0)</f>
        <v>0</v>
      </c>
      <c r="H739" s="68">
        <f>VLOOKUP($A739,solar_!$A$2:$B$16,2,0)*VLOOKUP($D739,solar_!$E$2:$AC$13,MID(H$1,2,LEN(H$1)-1)+2,0)</f>
        <v>0</v>
      </c>
      <c r="I739" s="68">
        <f>VLOOKUP($A739,solar_!$A$2:$B$16,2,0)*VLOOKUP($D739,solar_!$E$2:$AC$13,MID(I$1,2,LEN(I$1)-1)+2,0)</f>
        <v>0</v>
      </c>
      <c r="J739" s="68">
        <f>VLOOKUP($A739,solar_!$A$2:$B$16,2,0)*VLOOKUP($D739,solar_!$E$2:$AC$13,MID(J$1,2,LEN(J$1)-1)+2,0)</f>
        <v>2.8745392176808731E-5</v>
      </c>
      <c r="K739" s="68">
        <f>VLOOKUP($A739,solar_!$A$2:$B$16,2,0)*VLOOKUP($D739,solar_!$E$2:$AC$13,MID(K$1,2,LEN(K$1)-1)+2,0)</f>
        <v>8.0985161820900243E-4</v>
      </c>
      <c r="L739" s="68">
        <f>VLOOKUP($A739,solar_!$A$2:$B$16,2,0)*VLOOKUP($D739,solar_!$E$2:$AC$13,MID(L$1,2,LEN(L$1)-1)+2,0)</f>
        <v>7.3417439266629534E-3</v>
      </c>
      <c r="M739" s="68">
        <f>VLOOKUP($A739,solar_!$A$2:$B$16,2,0)*VLOOKUP($D739,solar_!$E$2:$AC$13,MID(M$1,2,LEN(M$1)-1)+2,0)</f>
        <v>5.8920369550687864E-2</v>
      </c>
      <c r="N739" s="68">
        <f>VLOOKUP($A739,solar_!$A$2:$B$16,2,0)*VLOOKUP($D739,solar_!$E$2:$AC$13,MID(N$1,2,LEN(N$1)-1)+2,0)</f>
        <v>0.21538182377690118</v>
      </c>
      <c r="O739" s="68">
        <f>VLOOKUP($A739,solar_!$A$2:$B$16,2,0)*VLOOKUP($D739,solar_!$E$2:$AC$13,MID(O$1,2,LEN(O$1)-1)+2,0)</f>
        <v>0.31659093433732471</v>
      </c>
      <c r="P739" s="68">
        <f>VLOOKUP($A739,solar_!$A$2:$B$16,2,0)*VLOOKUP($D739,solar_!$E$2:$AC$13,MID(P$1,2,LEN(P$1)-1)+2,0)</f>
        <v>0.36079949755427498</v>
      </c>
      <c r="Q739" s="68">
        <f>VLOOKUP($A739,solar_!$A$2:$B$16,2,0)*VLOOKUP($D739,solar_!$E$2:$AC$13,MID(Q$1,2,LEN(Q$1)-1)+2,0)</f>
        <v>0.37979223276353208</v>
      </c>
      <c r="R739" s="68">
        <f>VLOOKUP($A739,solar_!$A$2:$B$16,2,0)*VLOOKUP($D739,solar_!$E$2:$AC$13,MID(R$1,2,LEN(R$1)-1)+2,0)</f>
        <v>0.38398166021741947</v>
      </c>
      <c r="S739" s="68">
        <f>VLOOKUP($A739,solar_!$A$2:$B$16,2,0)*VLOOKUP($D739,solar_!$E$2:$AC$13,MID(S$1,2,LEN(S$1)-1)+2,0)</f>
        <v>0.36591290437154844</v>
      </c>
      <c r="T739" s="68">
        <f>VLOOKUP($A739,solar_!$A$2:$B$16,2,0)*VLOOKUP($D739,solar_!$E$2:$AC$13,MID(T$1,2,LEN(T$1)-1)+2,0)</f>
        <v>0.31441795345346391</v>
      </c>
      <c r="U739" s="68">
        <f>VLOOKUP($A739,solar_!$A$2:$B$16,2,0)*VLOOKUP($D739,solar_!$E$2:$AC$13,MID(U$1,2,LEN(U$1)-1)+2,0)</f>
        <v>0.16188366055350506</v>
      </c>
      <c r="V739" s="68">
        <f>VLOOKUP($A739,solar_!$A$2:$B$16,2,0)*VLOOKUP($D739,solar_!$E$2:$AC$13,MID(V$1,2,LEN(V$1)-1)+2,0)</f>
        <v>2.5257523056741497E-2</v>
      </c>
      <c r="W739" s="68">
        <f>VLOOKUP($A739,solar_!$A$2:$B$16,2,0)*VLOOKUP($D739,solar_!$E$2:$AC$13,MID(W$1,2,LEN(W$1)-1)+2,0)</f>
        <v>1.1740073537558026E-4</v>
      </c>
      <c r="X739" s="68">
        <f>VLOOKUP($A739,solar_!$A$2:$B$16,2,0)*VLOOKUP($D739,solar_!$E$2:$AC$13,MID(X$1,2,LEN(X$1)-1)+2,0)</f>
        <v>2.4191666683452894E-6</v>
      </c>
      <c r="Y739" s="68">
        <f>VLOOKUP($A739,solar_!$A$2:$B$16,2,0)*VLOOKUP($D739,solar_!$E$2:$AC$13,MID(Y$1,2,LEN(Y$1)-1)+2,0)</f>
        <v>0</v>
      </c>
      <c r="Z739" s="68">
        <f>VLOOKUP($A739,solar_!$A$2:$B$16,2,0)*VLOOKUP($D739,solar_!$E$2:$AC$13,MID(Z$1,2,LEN(Z$1)-1)+2,0)</f>
        <v>0</v>
      </c>
      <c r="AA739" s="68">
        <f>VLOOKUP($A739,solar_!$A$2:$B$16,2,0)*VLOOKUP($D739,solar_!$E$2:$AC$13,MID(AA$1,2,LEN(AA$1)-1)+2,0)</f>
        <v>0</v>
      </c>
      <c r="AB739" s="68">
        <f>VLOOKUP($A739,solar_!$A$2:$B$16,2,0)*VLOOKUP($D739,solar_!$E$2:$AC$13,MID(AB$1,2,LEN(AB$1)-1)+2,0)</f>
        <v>0</v>
      </c>
      <c r="AC739" s="5">
        <f t="shared" si="163"/>
        <v>0.10796828001977049</v>
      </c>
      <c r="AD739" s="98"/>
    </row>
    <row r="740" spans="1:30">
      <c r="A740" s="5" t="s">
        <v>69</v>
      </c>
      <c r="B740" s="5" t="s">
        <v>20</v>
      </c>
      <c r="C740" s="5" t="str">
        <f t="shared" si="160"/>
        <v>g2</v>
      </c>
      <c r="D740" s="69">
        <f>VLOOKUP(C740,days!A$2:F$13,5,0)</f>
        <v>1</v>
      </c>
      <c r="E740" s="9">
        <v>0</v>
      </c>
      <c r="F740" s="9">
        <v>0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  <c r="V740" s="9">
        <v>0</v>
      </c>
      <c r="W740" s="9">
        <v>0</v>
      </c>
      <c r="X740" s="9">
        <v>0</v>
      </c>
      <c r="Y740" s="9">
        <v>0</v>
      </c>
      <c r="Z740" s="9">
        <v>0</v>
      </c>
      <c r="AA740" s="9">
        <v>0</v>
      </c>
      <c r="AB740" s="9">
        <v>0</v>
      </c>
      <c r="AC740" s="5">
        <f t="shared" si="163"/>
        <v>0</v>
      </c>
      <c r="AD740" s="98"/>
    </row>
    <row r="741" spans="1:30">
      <c r="A741" s="5" t="s">
        <v>69</v>
      </c>
      <c r="B741" s="5" t="s">
        <v>21</v>
      </c>
      <c r="C741" s="5" t="str">
        <f t="shared" si="160"/>
        <v>g2</v>
      </c>
      <c r="D741" s="69">
        <f>VLOOKUP(C741,days!A$2:F$13,5,0)</f>
        <v>1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5">
        <f t="shared" si="163"/>
        <v>0</v>
      </c>
      <c r="AD741" s="98"/>
    </row>
    <row r="742" spans="1:30">
      <c r="A742" s="5" t="s">
        <v>69</v>
      </c>
      <c r="B742" s="5" t="s">
        <v>12</v>
      </c>
      <c r="C742" s="5" t="str">
        <f t="shared" si="160"/>
        <v>g3</v>
      </c>
      <c r="D742" s="69">
        <f>VLOOKUP(C742,days!A$2:F$13,5,0)</f>
        <v>2</v>
      </c>
      <c r="E742" s="53">
        <v>0.8</v>
      </c>
      <c r="F742" s="53">
        <v>0.8</v>
      </c>
      <c r="G742" s="53">
        <v>0.8</v>
      </c>
      <c r="H742" s="53">
        <v>0.8</v>
      </c>
      <c r="I742" s="53">
        <v>0.8</v>
      </c>
      <c r="J742" s="53">
        <v>0.8</v>
      </c>
      <c r="K742" s="53">
        <v>0.8</v>
      </c>
      <c r="L742" s="53">
        <v>0.8</v>
      </c>
      <c r="M742" s="53">
        <v>0.8</v>
      </c>
      <c r="N742" s="53">
        <v>0.8</v>
      </c>
      <c r="O742" s="53">
        <v>0.8</v>
      </c>
      <c r="P742" s="53">
        <v>0.8</v>
      </c>
      <c r="Q742" s="53">
        <v>0.8</v>
      </c>
      <c r="R742" s="53">
        <v>0.8</v>
      </c>
      <c r="S742" s="53">
        <v>0.8</v>
      </c>
      <c r="T742" s="53">
        <v>0.8</v>
      </c>
      <c r="U742" s="53">
        <v>0.8</v>
      </c>
      <c r="V742" s="53">
        <v>0.8</v>
      </c>
      <c r="W742" s="53">
        <v>0.8</v>
      </c>
      <c r="X742" s="53">
        <v>0.8</v>
      </c>
      <c r="Y742" s="53">
        <v>0.8</v>
      </c>
      <c r="Z742" s="53">
        <v>0.8</v>
      </c>
      <c r="AA742" s="53">
        <v>0.8</v>
      </c>
      <c r="AB742" s="53">
        <v>0.8</v>
      </c>
      <c r="AC742" s="5">
        <f t="shared" si="163"/>
        <v>0.80000000000000027</v>
      </c>
      <c r="AD742" s="98"/>
    </row>
    <row r="743" spans="1:30">
      <c r="A743" s="5" t="s">
        <v>69</v>
      </c>
      <c r="B743" s="5" t="s">
        <v>13</v>
      </c>
      <c r="C743" s="5" t="str">
        <f t="shared" si="160"/>
        <v>g3</v>
      </c>
      <c r="D743" s="69">
        <f>VLOOKUP(C743,days!A$2:F$13,5,0)</f>
        <v>2</v>
      </c>
      <c r="E743" s="53">
        <v>0.85</v>
      </c>
      <c r="F743" s="53">
        <v>0.85</v>
      </c>
      <c r="G743" s="53">
        <v>0.85</v>
      </c>
      <c r="H743" s="53">
        <v>0.85</v>
      </c>
      <c r="I743" s="53">
        <v>0.85</v>
      </c>
      <c r="J743" s="53">
        <v>0.85</v>
      </c>
      <c r="K743" s="53">
        <v>0.85</v>
      </c>
      <c r="L743" s="53">
        <v>0.85</v>
      </c>
      <c r="M743" s="53">
        <v>0.85</v>
      </c>
      <c r="N743" s="53">
        <v>0.85</v>
      </c>
      <c r="O743" s="53">
        <v>0.85</v>
      </c>
      <c r="P743" s="53">
        <v>0.85</v>
      </c>
      <c r="Q743" s="53">
        <v>0.85</v>
      </c>
      <c r="R743" s="53">
        <v>0.85</v>
      </c>
      <c r="S743" s="53">
        <v>0.85</v>
      </c>
      <c r="T743" s="53">
        <v>0.85</v>
      </c>
      <c r="U743" s="53">
        <v>0.85</v>
      </c>
      <c r="V743" s="53">
        <v>0.85</v>
      </c>
      <c r="W743" s="53">
        <v>0.85</v>
      </c>
      <c r="X743" s="53">
        <v>0.85</v>
      </c>
      <c r="Y743" s="53">
        <v>0.85</v>
      </c>
      <c r="Z743" s="53">
        <v>0.85</v>
      </c>
      <c r="AA743" s="53">
        <v>0.85</v>
      </c>
      <c r="AB743" s="53">
        <v>0.85</v>
      </c>
      <c r="AC743" s="5">
        <f t="shared" si="163"/>
        <v>0.85000000000000009</v>
      </c>
      <c r="AD743" s="98"/>
    </row>
    <row r="744" spans="1:30">
      <c r="A744" s="5" t="s">
        <v>69</v>
      </c>
      <c r="B744" s="5" t="s">
        <v>14</v>
      </c>
      <c r="C744" s="5" t="str">
        <f t="shared" si="160"/>
        <v>g3</v>
      </c>
      <c r="D744" s="69">
        <f>VLOOKUP(C744,days!A$2:F$13,5,0)</f>
        <v>2</v>
      </c>
      <c r="E744" s="53">
        <v>0.83</v>
      </c>
      <c r="F744" s="53">
        <v>0.83</v>
      </c>
      <c r="G744" s="53">
        <v>0.83</v>
      </c>
      <c r="H744" s="53">
        <v>0.83</v>
      </c>
      <c r="I744" s="53">
        <v>0.83</v>
      </c>
      <c r="J744" s="53">
        <v>0.83</v>
      </c>
      <c r="K744" s="53">
        <v>0.83</v>
      </c>
      <c r="L744" s="53">
        <v>0.83</v>
      </c>
      <c r="M744" s="53">
        <v>0.83</v>
      </c>
      <c r="N744" s="53">
        <v>0.83</v>
      </c>
      <c r="O744" s="53">
        <v>0.83</v>
      </c>
      <c r="P744" s="53">
        <v>0.83</v>
      </c>
      <c r="Q744" s="53">
        <v>0.83</v>
      </c>
      <c r="R744" s="53">
        <v>0.83</v>
      </c>
      <c r="S744" s="53">
        <v>0.83</v>
      </c>
      <c r="T744" s="53">
        <v>0.83</v>
      </c>
      <c r="U744" s="53">
        <v>0.83</v>
      </c>
      <c r="V744" s="53">
        <v>0.83</v>
      </c>
      <c r="W744" s="53">
        <v>0.83</v>
      </c>
      <c r="X744" s="53">
        <v>0.83</v>
      </c>
      <c r="Y744" s="53">
        <v>0.83</v>
      </c>
      <c r="Z744" s="53">
        <v>0.83</v>
      </c>
      <c r="AA744" s="53">
        <v>0.83</v>
      </c>
      <c r="AB744" s="53">
        <v>0.83</v>
      </c>
      <c r="AC744" s="5">
        <f t="shared" si="163"/>
        <v>0.82999999999999963</v>
      </c>
      <c r="AD744" s="98"/>
    </row>
    <row r="745" spans="1:30">
      <c r="A745" s="5" t="s">
        <v>69</v>
      </c>
      <c r="B745" s="5" t="s">
        <v>15</v>
      </c>
      <c r="C745" s="5" t="str">
        <f t="shared" si="160"/>
        <v>g3</v>
      </c>
      <c r="D745" s="69">
        <f>VLOOKUP(C745,days!A$2:F$13,5,0)</f>
        <v>2</v>
      </c>
      <c r="E745" s="53">
        <v>0.9</v>
      </c>
      <c r="F745" s="53">
        <v>0.9</v>
      </c>
      <c r="G745" s="53">
        <v>0.9</v>
      </c>
      <c r="H745" s="53">
        <v>0.9</v>
      </c>
      <c r="I745" s="53">
        <v>0.9</v>
      </c>
      <c r="J745" s="53">
        <v>0.9</v>
      </c>
      <c r="K745" s="53">
        <v>0.9</v>
      </c>
      <c r="L745" s="53">
        <v>0.9</v>
      </c>
      <c r="M745" s="53">
        <v>0.9</v>
      </c>
      <c r="N745" s="53">
        <v>0.9</v>
      </c>
      <c r="O745" s="53">
        <v>0.9</v>
      </c>
      <c r="P745" s="53">
        <v>0.9</v>
      </c>
      <c r="Q745" s="53">
        <v>0.9</v>
      </c>
      <c r="R745" s="53">
        <v>0.9</v>
      </c>
      <c r="S745" s="53">
        <v>0.9</v>
      </c>
      <c r="T745" s="53">
        <v>0.9</v>
      </c>
      <c r="U745" s="53">
        <v>0.9</v>
      </c>
      <c r="V745" s="53">
        <v>0.9</v>
      </c>
      <c r="W745" s="53">
        <v>0.9</v>
      </c>
      <c r="X745" s="53">
        <v>0.9</v>
      </c>
      <c r="Y745" s="53">
        <v>0.9</v>
      </c>
      <c r="Z745" s="53">
        <v>0.9</v>
      </c>
      <c r="AA745" s="53">
        <v>0.9</v>
      </c>
      <c r="AB745" s="53">
        <v>0.9</v>
      </c>
      <c r="AC745" s="5">
        <f t="shared" si="163"/>
        <v>0.8999999999999998</v>
      </c>
      <c r="AD745" s="98"/>
    </row>
    <row r="746" spans="1:30">
      <c r="A746" s="5" t="s">
        <v>69</v>
      </c>
      <c r="B746" s="5" t="s">
        <v>16</v>
      </c>
      <c r="C746" s="5" t="str">
        <f t="shared" si="160"/>
        <v>g3</v>
      </c>
      <c r="D746" s="69">
        <f>VLOOKUP(C746,days!A$2:F$13,5,0)</f>
        <v>2</v>
      </c>
      <c r="E746" s="43">
        <f>VLOOKUP($A746,hydro_!$A$2:$B$16,2,0)*VLOOKUP($D746,hydro_!F$2:H$13,2,0)</f>
        <v>0.32</v>
      </c>
      <c r="F746" s="43">
        <f t="shared" ref="F746:AB746" si="170">E746</f>
        <v>0.32</v>
      </c>
      <c r="G746" s="43">
        <f t="shared" si="170"/>
        <v>0.32</v>
      </c>
      <c r="H746" s="43">
        <f t="shared" si="170"/>
        <v>0.32</v>
      </c>
      <c r="I746" s="43">
        <f t="shared" si="170"/>
        <v>0.32</v>
      </c>
      <c r="J746" s="43">
        <f t="shared" si="170"/>
        <v>0.32</v>
      </c>
      <c r="K746" s="43">
        <f t="shared" si="170"/>
        <v>0.32</v>
      </c>
      <c r="L746" s="43">
        <f t="shared" si="170"/>
        <v>0.32</v>
      </c>
      <c r="M746" s="43">
        <f t="shared" si="170"/>
        <v>0.32</v>
      </c>
      <c r="N746" s="43">
        <f t="shared" si="170"/>
        <v>0.32</v>
      </c>
      <c r="O746" s="43">
        <f t="shared" si="170"/>
        <v>0.32</v>
      </c>
      <c r="P746" s="43">
        <f t="shared" si="170"/>
        <v>0.32</v>
      </c>
      <c r="Q746" s="43">
        <f t="shared" si="170"/>
        <v>0.32</v>
      </c>
      <c r="R746" s="43">
        <f t="shared" si="170"/>
        <v>0.32</v>
      </c>
      <c r="S746" s="43">
        <f t="shared" si="170"/>
        <v>0.32</v>
      </c>
      <c r="T746" s="43">
        <f t="shared" si="170"/>
        <v>0.32</v>
      </c>
      <c r="U746" s="43">
        <f t="shared" si="170"/>
        <v>0.32</v>
      </c>
      <c r="V746" s="43">
        <f t="shared" si="170"/>
        <v>0.32</v>
      </c>
      <c r="W746" s="43">
        <f t="shared" si="170"/>
        <v>0.32</v>
      </c>
      <c r="X746" s="43">
        <f t="shared" si="170"/>
        <v>0.32</v>
      </c>
      <c r="Y746" s="43">
        <f t="shared" si="170"/>
        <v>0.32</v>
      </c>
      <c r="Z746" s="43">
        <f t="shared" si="170"/>
        <v>0.32</v>
      </c>
      <c r="AA746" s="43">
        <f t="shared" si="170"/>
        <v>0.32</v>
      </c>
      <c r="AB746" s="43">
        <f t="shared" si="170"/>
        <v>0.32</v>
      </c>
      <c r="AC746" s="5">
        <f t="shared" si="163"/>
        <v>0.32000000000000012</v>
      </c>
      <c r="AD746" s="98"/>
    </row>
    <row r="747" spans="1:30">
      <c r="A747" s="5" t="s">
        <v>69</v>
      </c>
      <c r="B747" s="5" t="s">
        <v>17</v>
      </c>
      <c r="C747" s="5" t="str">
        <f t="shared" si="160"/>
        <v>g3</v>
      </c>
      <c r="D747" s="69">
        <f>VLOOKUP(C747,days!A$2:F$13,5,0)</f>
        <v>2</v>
      </c>
      <c r="E747" s="43">
        <f>VLOOKUP($A746,hydro_!$A$2:$C$16,3,0)*VLOOKUP($D746,hydro_!F$2:H$13,3,0)</f>
        <v>0.3</v>
      </c>
      <c r="F747" s="43">
        <f t="shared" ref="F747:AB747" si="171">E747</f>
        <v>0.3</v>
      </c>
      <c r="G747" s="43">
        <f t="shared" si="171"/>
        <v>0.3</v>
      </c>
      <c r="H747" s="43">
        <f t="shared" si="171"/>
        <v>0.3</v>
      </c>
      <c r="I747" s="43">
        <f t="shared" si="171"/>
        <v>0.3</v>
      </c>
      <c r="J747" s="43">
        <f t="shared" si="171"/>
        <v>0.3</v>
      </c>
      <c r="K747" s="43">
        <f t="shared" si="171"/>
        <v>0.3</v>
      </c>
      <c r="L747" s="43">
        <f t="shared" si="171"/>
        <v>0.3</v>
      </c>
      <c r="M747" s="43">
        <f t="shared" si="171"/>
        <v>0.3</v>
      </c>
      <c r="N747" s="43">
        <f t="shared" si="171"/>
        <v>0.3</v>
      </c>
      <c r="O747" s="43">
        <f t="shared" si="171"/>
        <v>0.3</v>
      </c>
      <c r="P747" s="43">
        <f t="shared" si="171"/>
        <v>0.3</v>
      </c>
      <c r="Q747" s="43">
        <f t="shared" si="171"/>
        <v>0.3</v>
      </c>
      <c r="R747" s="43">
        <f t="shared" si="171"/>
        <v>0.3</v>
      </c>
      <c r="S747" s="43">
        <f t="shared" si="171"/>
        <v>0.3</v>
      </c>
      <c r="T747" s="43">
        <f t="shared" si="171"/>
        <v>0.3</v>
      </c>
      <c r="U747" s="43">
        <f t="shared" si="171"/>
        <v>0.3</v>
      </c>
      <c r="V747" s="43">
        <f t="shared" si="171"/>
        <v>0.3</v>
      </c>
      <c r="W747" s="43">
        <f t="shared" si="171"/>
        <v>0.3</v>
      </c>
      <c r="X747" s="43">
        <f t="shared" si="171"/>
        <v>0.3</v>
      </c>
      <c r="Y747" s="43">
        <f t="shared" si="171"/>
        <v>0.3</v>
      </c>
      <c r="Z747" s="43">
        <f t="shared" si="171"/>
        <v>0.3</v>
      </c>
      <c r="AA747" s="43">
        <f t="shared" si="171"/>
        <v>0.3</v>
      </c>
      <c r="AB747" s="43">
        <f t="shared" si="171"/>
        <v>0.3</v>
      </c>
      <c r="AC747" s="5">
        <f t="shared" si="163"/>
        <v>0.29999999999999988</v>
      </c>
      <c r="AD747" s="98"/>
    </row>
    <row r="748" spans="1:30">
      <c r="A748" s="5" t="s">
        <v>69</v>
      </c>
      <c r="B748" s="5" t="s">
        <v>18</v>
      </c>
      <c r="C748" s="5" t="str">
        <f t="shared" si="160"/>
        <v>g3</v>
      </c>
      <c r="D748" s="69">
        <f>VLOOKUP(C748,days!A$2:F$13,5,0)</f>
        <v>2</v>
      </c>
      <c r="E748" s="67">
        <f>VLOOKUP($A748,wind_!$A$2:$B$16,2,0)*VLOOKUP($D748,wind_!$E$2:$AC$13,MID(E$1,2,LEN(E$1)-1)+2,0)</f>
        <v>0.28395288717900058</v>
      </c>
      <c r="F748" s="67">
        <f>VLOOKUP($A748,wind_!$A$2:$B$16,2,0)*VLOOKUP($D748,wind_!$E$2:$AC$13,MID(F$1,2,LEN(F$1)-1)+2,0)</f>
        <v>0.28258990758208541</v>
      </c>
      <c r="G748" s="67">
        <f>VLOOKUP($A748,wind_!$A$2:$B$16,2,0)*VLOOKUP($D748,wind_!$E$2:$AC$13,MID(G$1,2,LEN(G$1)-1)+2,0)</f>
        <v>0.28229682267865142</v>
      </c>
      <c r="H748" s="67">
        <f>VLOOKUP($A748,wind_!$A$2:$B$16,2,0)*VLOOKUP($D748,wind_!$E$2:$AC$13,MID(H$1,2,LEN(H$1)-1)+2,0)</f>
        <v>0.2832957087925394</v>
      </c>
      <c r="I748" s="67">
        <f>VLOOKUP($A748,wind_!$A$2:$B$16,2,0)*VLOOKUP($D748,wind_!$E$2:$AC$13,MID(I$1,2,LEN(I$1)-1)+2,0)</f>
        <v>0.282600065419573</v>
      </c>
      <c r="J748" s="67">
        <f>VLOOKUP($A748,wind_!$A$2:$B$16,2,0)*VLOOKUP($D748,wind_!$E$2:$AC$13,MID(J$1,2,LEN(J$1)-1)+2,0)</f>
        <v>0.28637358169269417</v>
      </c>
      <c r="K748" s="67">
        <f>VLOOKUP($A748,wind_!$A$2:$B$16,2,0)*VLOOKUP($D748,wind_!$E$2:$AC$13,MID(K$1,2,LEN(K$1)-1)+2,0)</f>
        <v>0.28838110255597343</v>
      </c>
      <c r="L748" s="67">
        <f>VLOOKUP($A748,wind_!$A$2:$B$16,2,0)*VLOOKUP($D748,wind_!$E$2:$AC$13,MID(L$1,2,LEN(L$1)-1)+2,0)</f>
        <v>0.29096699431771778</v>
      </c>
      <c r="M748" s="67">
        <f>VLOOKUP($A748,wind_!$A$2:$B$16,2,0)*VLOOKUP($D748,wind_!$E$2:$AC$13,MID(M$1,2,LEN(M$1)-1)+2,0)</f>
        <v>0.29215389670794617</v>
      </c>
      <c r="N748" s="67">
        <f>VLOOKUP($A748,wind_!$A$2:$B$16,2,0)*VLOOKUP($D748,wind_!$E$2:$AC$13,MID(N$1,2,LEN(N$1)-1)+2,0)</f>
        <v>0.28233545616009126</v>
      </c>
      <c r="O748" s="67">
        <f>VLOOKUP($A748,wind_!$A$2:$B$16,2,0)*VLOOKUP($D748,wind_!$E$2:$AC$13,MID(O$1,2,LEN(O$1)-1)+2,0)</f>
        <v>0.27610328587157529</v>
      </c>
      <c r="P748" s="67">
        <f>VLOOKUP($A748,wind_!$A$2:$B$16,2,0)*VLOOKUP($D748,wind_!$E$2:$AC$13,MID(P$1,2,LEN(P$1)-1)+2,0)</f>
        <v>0.27705386208063471</v>
      </c>
      <c r="Q748" s="67">
        <f>VLOOKUP($A748,wind_!$A$2:$B$16,2,0)*VLOOKUP($D748,wind_!$E$2:$AC$13,MID(Q$1,2,LEN(Q$1)-1)+2,0)</f>
        <v>0.28160358637617972</v>
      </c>
      <c r="R748" s="67">
        <f>VLOOKUP($A748,wind_!$A$2:$B$16,2,0)*VLOOKUP($D748,wind_!$E$2:$AC$13,MID(R$1,2,LEN(R$1)-1)+2,0)</f>
        <v>0.28521159248208572</v>
      </c>
      <c r="S748" s="67">
        <f>VLOOKUP($A748,wind_!$A$2:$B$16,2,0)*VLOOKUP($D748,wind_!$E$2:$AC$13,MID(S$1,2,LEN(S$1)-1)+2,0)</f>
        <v>0.28783031668537773</v>
      </c>
      <c r="T748" s="67">
        <f>VLOOKUP($A748,wind_!$A$2:$B$16,2,0)*VLOOKUP($D748,wind_!$E$2:$AC$13,MID(T$1,2,LEN(T$1)-1)+2,0)</f>
        <v>0.28932395206874495</v>
      </c>
      <c r="U748" s="67">
        <f>VLOOKUP($A748,wind_!$A$2:$B$16,2,0)*VLOOKUP($D748,wind_!$E$2:$AC$13,MID(U$1,2,LEN(U$1)-1)+2,0)</f>
        <v>0.28887272263380964</v>
      </c>
      <c r="V748" s="67">
        <f>VLOOKUP($A748,wind_!$A$2:$B$16,2,0)*VLOOKUP($D748,wind_!$E$2:$AC$13,MID(V$1,2,LEN(V$1)-1)+2,0)</f>
        <v>0.28675599298218613</v>
      </c>
      <c r="W748" s="67">
        <f>VLOOKUP($A748,wind_!$A$2:$B$16,2,0)*VLOOKUP($D748,wind_!$E$2:$AC$13,MID(W$1,2,LEN(W$1)-1)+2,0)</f>
        <v>0.28575669766631406</v>
      </c>
      <c r="X748" s="67">
        <f>VLOOKUP($A748,wind_!$A$2:$B$16,2,0)*VLOOKUP($D748,wind_!$E$2:$AC$13,MID(X$1,2,LEN(X$1)-1)+2,0)</f>
        <v>0.28919312778735817</v>
      </c>
      <c r="Y748" s="67">
        <f>VLOOKUP($A748,wind_!$A$2:$B$16,2,0)*VLOOKUP($D748,wind_!$E$2:$AC$13,MID(Y$1,2,LEN(Y$1)-1)+2,0)</f>
        <v>0.29123054446618174</v>
      </c>
      <c r="Z748" s="67">
        <f>VLOOKUP($A748,wind_!$A$2:$B$16,2,0)*VLOOKUP($D748,wind_!$E$2:$AC$13,MID(Z$1,2,LEN(Z$1)-1)+2,0)</f>
        <v>0.28917117530444669</v>
      </c>
      <c r="AA748" s="67">
        <f>VLOOKUP($A748,wind_!$A$2:$B$16,2,0)*VLOOKUP($D748,wind_!$E$2:$AC$13,MID(AA$1,2,LEN(AA$1)-1)+2,0)</f>
        <v>0.28597600585908556</v>
      </c>
      <c r="AB748" s="67">
        <f>VLOOKUP($A748,wind_!$A$2:$B$16,2,0)*VLOOKUP($D748,wind_!$E$2:$AC$13,MID(AB$1,2,LEN(AB$1)-1)+2,0)</f>
        <v>0.28325291107914374</v>
      </c>
      <c r="AC748" s="5">
        <f t="shared" si="163"/>
        <v>0.28551175818455821</v>
      </c>
      <c r="AD748" s="98"/>
    </row>
    <row r="749" spans="1:30">
      <c r="A749" s="5" t="s">
        <v>69</v>
      </c>
      <c r="B749" s="5" t="s">
        <v>19</v>
      </c>
      <c r="C749" s="5" t="str">
        <f t="shared" si="160"/>
        <v>g3</v>
      </c>
      <c r="D749" s="69">
        <f>VLOOKUP(C749,days!A$2:F$13,5,0)</f>
        <v>2</v>
      </c>
      <c r="E749" s="68">
        <f>VLOOKUP($A749,solar_!$A$2:$B$16,2,0)*VLOOKUP($D749,solar_!$E$2:$AC$13,MID(E$1,2,LEN(E$1)-1)+2,0)</f>
        <v>0</v>
      </c>
      <c r="F749" s="68">
        <f>VLOOKUP($A749,solar_!$A$2:$B$16,2,0)*VLOOKUP($D749,solar_!$E$2:$AC$13,MID(F$1,2,LEN(F$1)-1)+2,0)</f>
        <v>0</v>
      </c>
      <c r="G749" s="68">
        <f>VLOOKUP($A749,solar_!$A$2:$B$16,2,0)*VLOOKUP($D749,solar_!$E$2:$AC$13,MID(G$1,2,LEN(G$1)-1)+2,0)</f>
        <v>0</v>
      </c>
      <c r="H749" s="68">
        <f>VLOOKUP($A749,solar_!$A$2:$B$16,2,0)*VLOOKUP($D749,solar_!$E$2:$AC$13,MID(H$1,2,LEN(H$1)-1)+2,0)</f>
        <v>0</v>
      </c>
      <c r="I749" s="68">
        <f>VLOOKUP($A749,solar_!$A$2:$B$16,2,0)*VLOOKUP($D749,solar_!$E$2:$AC$13,MID(I$1,2,LEN(I$1)-1)+2,0)</f>
        <v>0</v>
      </c>
      <c r="J749" s="68">
        <f>VLOOKUP($A749,solar_!$A$2:$B$16,2,0)*VLOOKUP($D749,solar_!$E$2:$AC$13,MID(J$1,2,LEN(J$1)-1)+2,0)</f>
        <v>3.4864460808505656E-5</v>
      </c>
      <c r="K749" s="68">
        <f>VLOOKUP($A749,solar_!$A$2:$B$16,2,0)*VLOOKUP($D749,solar_!$E$2:$AC$13,MID(K$1,2,LEN(K$1)-1)+2,0)</f>
        <v>2.0753603935969238E-3</v>
      </c>
      <c r="L749" s="68">
        <f>VLOOKUP($A749,solar_!$A$2:$B$16,2,0)*VLOOKUP($D749,solar_!$E$2:$AC$13,MID(L$1,2,LEN(L$1)-1)+2,0)</f>
        <v>1.5389742216561064E-2</v>
      </c>
      <c r="M749" s="68">
        <f>VLOOKUP($A749,solar_!$A$2:$B$16,2,0)*VLOOKUP($D749,solar_!$E$2:$AC$13,MID(M$1,2,LEN(M$1)-1)+2,0)</f>
        <v>0.10985122772328294</v>
      </c>
      <c r="N749" s="68">
        <f>VLOOKUP($A749,solar_!$A$2:$B$16,2,0)*VLOOKUP($D749,solar_!$E$2:$AC$13,MID(N$1,2,LEN(N$1)-1)+2,0)</f>
        <v>0.28089499171451671</v>
      </c>
      <c r="O749" s="68">
        <f>VLOOKUP($A749,solar_!$A$2:$B$16,2,0)*VLOOKUP($D749,solar_!$E$2:$AC$13,MID(O$1,2,LEN(O$1)-1)+2,0)</f>
        <v>0.39960065405178674</v>
      </c>
      <c r="P749" s="68">
        <f>VLOOKUP($A749,solar_!$A$2:$B$16,2,0)*VLOOKUP($D749,solar_!$E$2:$AC$13,MID(P$1,2,LEN(P$1)-1)+2,0)</f>
        <v>0.45905338257343214</v>
      </c>
      <c r="Q749" s="68">
        <f>VLOOKUP($A749,solar_!$A$2:$B$16,2,0)*VLOOKUP($D749,solar_!$E$2:$AC$13,MID(Q$1,2,LEN(Q$1)-1)+2,0)</f>
        <v>0.4719634789549394</v>
      </c>
      <c r="R749" s="68">
        <f>VLOOKUP($A749,solar_!$A$2:$B$16,2,0)*VLOOKUP($D749,solar_!$E$2:$AC$13,MID(R$1,2,LEN(R$1)-1)+2,0)</f>
        <v>0.45312912801049793</v>
      </c>
      <c r="S749" s="68">
        <f>VLOOKUP($A749,solar_!$A$2:$B$16,2,0)*VLOOKUP($D749,solar_!$E$2:$AC$13,MID(S$1,2,LEN(S$1)-1)+2,0)</f>
        <v>0.42869227167001223</v>
      </c>
      <c r="T749" s="68">
        <f>VLOOKUP($A749,solar_!$A$2:$B$16,2,0)*VLOOKUP($D749,solar_!$E$2:$AC$13,MID(T$1,2,LEN(T$1)-1)+2,0)</f>
        <v>0.3538792578435907</v>
      </c>
      <c r="U749" s="68">
        <f>VLOOKUP($A749,solar_!$A$2:$B$16,2,0)*VLOOKUP($D749,solar_!$E$2:$AC$13,MID(U$1,2,LEN(U$1)-1)+2,0)</f>
        <v>0.25280092458717945</v>
      </c>
      <c r="V749" s="68">
        <f>VLOOKUP($A749,solar_!$A$2:$B$16,2,0)*VLOOKUP($D749,solar_!$E$2:$AC$13,MID(V$1,2,LEN(V$1)-1)+2,0)</f>
        <v>9.0233209082219309E-2</v>
      </c>
      <c r="W749" s="68">
        <f>VLOOKUP($A749,solar_!$A$2:$B$16,2,0)*VLOOKUP($D749,solar_!$E$2:$AC$13,MID(W$1,2,LEN(W$1)-1)+2,0)</f>
        <v>5.0658773074367044E-3</v>
      </c>
      <c r="X749" s="68">
        <f>VLOOKUP($A749,solar_!$A$2:$B$16,2,0)*VLOOKUP($D749,solar_!$E$2:$AC$13,MID(X$1,2,LEN(X$1)-1)+2,0)</f>
        <v>2.0918676485103393E-5</v>
      </c>
      <c r="Y749" s="68">
        <f>VLOOKUP($A749,solar_!$A$2:$B$16,2,0)*VLOOKUP($D749,solar_!$E$2:$AC$13,MID(Y$1,2,LEN(Y$1)-1)+2,0)</f>
        <v>0</v>
      </c>
      <c r="Z749" s="68">
        <f>VLOOKUP($A749,solar_!$A$2:$B$16,2,0)*VLOOKUP($D749,solar_!$E$2:$AC$13,MID(Z$1,2,LEN(Z$1)-1)+2,0)</f>
        <v>0</v>
      </c>
      <c r="AA749" s="68">
        <f>VLOOKUP($A749,solar_!$A$2:$B$16,2,0)*VLOOKUP($D749,solar_!$E$2:$AC$13,MID(AA$1,2,LEN(AA$1)-1)+2,0)</f>
        <v>0</v>
      </c>
      <c r="AB749" s="68">
        <f>VLOOKUP($A749,solar_!$A$2:$B$16,2,0)*VLOOKUP($D749,solar_!$E$2:$AC$13,MID(AB$1,2,LEN(AB$1)-1)+2,0)</f>
        <v>0</v>
      </c>
      <c r="AC749" s="5">
        <f t="shared" si="163"/>
        <v>0.13844522038609772</v>
      </c>
      <c r="AD749" s="98"/>
    </row>
    <row r="750" spans="1:30">
      <c r="A750" s="5" t="s">
        <v>69</v>
      </c>
      <c r="B750" s="5" t="s">
        <v>20</v>
      </c>
      <c r="C750" s="5" t="str">
        <f t="shared" si="160"/>
        <v>g3</v>
      </c>
      <c r="D750" s="69">
        <f>VLOOKUP(C750,days!A$2:F$13,5,0)</f>
        <v>2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5">
        <f t="shared" si="163"/>
        <v>0</v>
      </c>
      <c r="AD750" s="98"/>
    </row>
    <row r="751" spans="1:30">
      <c r="A751" s="5" t="s">
        <v>69</v>
      </c>
      <c r="B751" s="5" t="s">
        <v>21</v>
      </c>
      <c r="C751" s="5" t="str">
        <f t="shared" si="160"/>
        <v>g3</v>
      </c>
      <c r="D751" s="69">
        <f>VLOOKUP(C751,days!A$2:F$13,5,0)</f>
        <v>2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5">
        <f t="shared" si="163"/>
        <v>0</v>
      </c>
      <c r="AD751" s="98"/>
    </row>
    <row r="752" spans="1:30">
      <c r="A752" s="5" t="s">
        <v>69</v>
      </c>
      <c r="B752" s="5" t="s">
        <v>12</v>
      </c>
      <c r="C752" s="5" t="str">
        <f t="shared" si="160"/>
        <v>g4</v>
      </c>
      <c r="D752" s="69">
        <f>VLOOKUP(C752,days!A$2:F$13,5,0)</f>
        <v>2</v>
      </c>
      <c r="E752" s="53">
        <v>0.8</v>
      </c>
      <c r="F752" s="53">
        <v>0.8</v>
      </c>
      <c r="G752" s="53">
        <v>0.8</v>
      </c>
      <c r="H752" s="53">
        <v>0.8</v>
      </c>
      <c r="I752" s="53">
        <v>0.8</v>
      </c>
      <c r="J752" s="53">
        <v>0.8</v>
      </c>
      <c r="K752" s="53">
        <v>0.8</v>
      </c>
      <c r="L752" s="53">
        <v>0.8</v>
      </c>
      <c r="M752" s="53">
        <v>0.8</v>
      </c>
      <c r="N752" s="53">
        <v>0.8</v>
      </c>
      <c r="O752" s="53">
        <v>0.8</v>
      </c>
      <c r="P752" s="53">
        <v>0.8</v>
      </c>
      <c r="Q752" s="53">
        <v>0.8</v>
      </c>
      <c r="R752" s="53">
        <v>0.8</v>
      </c>
      <c r="S752" s="53">
        <v>0.8</v>
      </c>
      <c r="T752" s="53">
        <v>0.8</v>
      </c>
      <c r="U752" s="53">
        <v>0.8</v>
      </c>
      <c r="V752" s="53">
        <v>0.8</v>
      </c>
      <c r="W752" s="53">
        <v>0.8</v>
      </c>
      <c r="X752" s="53">
        <v>0.8</v>
      </c>
      <c r="Y752" s="53">
        <v>0.8</v>
      </c>
      <c r="Z752" s="53">
        <v>0.8</v>
      </c>
      <c r="AA752" s="53">
        <v>0.8</v>
      </c>
      <c r="AB752" s="53">
        <v>0.8</v>
      </c>
      <c r="AC752" s="5">
        <f t="shared" si="163"/>
        <v>0.80000000000000027</v>
      </c>
      <c r="AD752" s="98"/>
    </row>
    <row r="753" spans="1:30">
      <c r="A753" s="5" t="s">
        <v>69</v>
      </c>
      <c r="B753" s="5" t="s">
        <v>13</v>
      </c>
      <c r="C753" s="5" t="str">
        <f t="shared" si="160"/>
        <v>g4</v>
      </c>
      <c r="D753" s="69">
        <f>VLOOKUP(C753,days!A$2:F$13,5,0)</f>
        <v>2</v>
      </c>
      <c r="E753" s="53">
        <v>0.85</v>
      </c>
      <c r="F753" s="53">
        <v>0.85</v>
      </c>
      <c r="G753" s="53">
        <v>0.85</v>
      </c>
      <c r="H753" s="53">
        <v>0.85</v>
      </c>
      <c r="I753" s="53">
        <v>0.85</v>
      </c>
      <c r="J753" s="53">
        <v>0.85</v>
      </c>
      <c r="K753" s="53">
        <v>0.85</v>
      </c>
      <c r="L753" s="53">
        <v>0.85</v>
      </c>
      <c r="M753" s="53">
        <v>0.85</v>
      </c>
      <c r="N753" s="53">
        <v>0.85</v>
      </c>
      <c r="O753" s="53">
        <v>0.85</v>
      </c>
      <c r="P753" s="53">
        <v>0.85</v>
      </c>
      <c r="Q753" s="53">
        <v>0.85</v>
      </c>
      <c r="R753" s="53">
        <v>0.85</v>
      </c>
      <c r="S753" s="53">
        <v>0.85</v>
      </c>
      <c r="T753" s="53">
        <v>0.85</v>
      </c>
      <c r="U753" s="53">
        <v>0.85</v>
      </c>
      <c r="V753" s="53">
        <v>0.85</v>
      </c>
      <c r="W753" s="53">
        <v>0.85</v>
      </c>
      <c r="X753" s="53">
        <v>0.85</v>
      </c>
      <c r="Y753" s="53">
        <v>0.85</v>
      </c>
      <c r="Z753" s="53">
        <v>0.85</v>
      </c>
      <c r="AA753" s="53">
        <v>0.85</v>
      </c>
      <c r="AB753" s="53">
        <v>0.85</v>
      </c>
      <c r="AC753" s="5">
        <f t="shared" si="163"/>
        <v>0.85000000000000009</v>
      </c>
      <c r="AD753" s="98"/>
    </row>
    <row r="754" spans="1:30">
      <c r="A754" s="5" t="s">
        <v>69</v>
      </c>
      <c r="B754" s="5" t="s">
        <v>14</v>
      </c>
      <c r="C754" s="5" t="str">
        <f t="shared" si="160"/>
        <v>g4</v>
      </c>
      <c r="D754" s="69">
        <f>VLOOKUP(C754,days!A$2:F$13,5,0)</f>
        <v>2</v>
      </c>
      <c r="E754" s="53">
        <v>0.83</v>
      </c>
      <c r="F754" s="53">
        <v>0.83</v>
      </c>
      <c r="G754" s="53">
        <v>0.83</v>
      </c>
      <c r="H754" s="53">
        <v>0.83</v>
      </c>
      <c r="I754" s="53">
        <v>0.83</v>
      </c>
      <c r="J754" s="53">
        <v>0.83</v>
      </c>
      <c r="K754" s="53">
        <v>0.83</v>
      </c>
      <c r="L754" s="53">
        <v>0.83</v>
      </c>
      <c r="M754" s="53">
        <v>0.83</v>
      </c>
      <c r="N754" s="53">
        <v>0.83</v>
      </c>
      <c r="O754" s="53">
        <v>0.83</v>
      </c>
      <c r="P754" s="53">
        <v>0.83</v>
      </c>
      <c r="Q754" s="53">
        <v>0.83</v>
      </c>
      <c r="R754" s="53">
        <v>0.83</v>
      </c>
      <c r="S754" s="53">
        <v>0.83</v>
      </c>
      <c r="T754" s="53">
        <v>0.83</v>
      </c>
      <c r="U754" s="53">
        <v>0.83</v>
      </c>
      <c r="V754" s="53">
        <v>0.83</v>
      </c>
      <c r="W754" s="53">
        <v>0.83</v>
      </c>
      <c r="X754" s="53">
        <v>0.83</v>
      </c>
      <c r="Y754" s="53">
        <v>0.83</v>
      </c>
      <c r="Z754" s="53">
        <v>0.83</v>
      </c>
      <c r="AA754" s="53">
        <v>0.83</v>
      </c>
      <c r="AB754" s="53">
        <v>0.83</v>
      </c>
      <c r="AC754" s="5">
        <f t="shared" si="163"/>
        <v>0.82999999999999963</v>
      </c>
      <c r="AD754" s="98"/>
    </row>
    <row r="755" spans="1:30">
      <c r="A755" s="5" t="s">
        <v>69</v>
      </c>
      <c r="B755" s="5" t="s">
        <v>15</v>
      </c>
      <c r="C755" s="5" t="str">
        <f t="shared" si="160"/>
        <v>g4</v>
      </c>
      <c r="D755" s="69">
        <f>VLOOKUP(C755,days!A$2:F$13,5,0)</f>
        <v>2</v>
      </c>
      <c r="E755" s="53">
        <v>0.9</v>
      </c>
      <c r="F755" s="53">
        <v>0.9</v>
      </c>
      <c r="G755" s="53">
        <v>0.9</v>
      </c>
      <c r="H755" s="53">
        <v>0.9</v>
      </c>
      <c r="I755" s="53">
        <v>0.9</v>
      </c>
      <c r="J755" s="53">
        <v>0.9</v>
      </c>
      <c r="K755" s="53">
        <v>0.9</v>
      </c>
      <c r="L755" s="53">
        <v>0.9</v>
      </c>
      <c r="M755" s="53">
        <v>0.9</v>
      </c>
      <c r="N755" s="53">
        <v>0.9</v>
      </c>
      <c r="O755" s="53">
        <v>0.9</v>
      </c>
      <c r="P755" s="53">
        <v>0.9</v>
      </c>
      <c r="Q755" s="53">
        <v>0.9</v>
      </c>
      <c r="R755" s="53">
        <v>0.9</v>
      </c>
      <c r="S755" s="53">
        <v>0.9</v>
      </c>
      <c r="T755" s="53">
        <v>0.9</v>
      </c>
      <c r="U755" s="53">
        <v>0.9</v>
      </c>
      <c r="V755" s="53">
        <v>0.9</v>
      </c>
      <c r="W755" s="53">
        <v>0.9</v>
      </c>
      <c r="X755" s="53">
        <v>0.9</v>
      </c>
      <c r="Y755" s="53">
        <v>0.9</v>
      </c>
      <c r="Z755" s="53">
        <v>0.9</v>
      </c>
      <c r="AA755" s="53">
        <v>0.9</v>
      </c>
      <c r="AB755" s="53">
        <v>0.9</v>
      </c>
      <c r="AC755" s="5">
        <f t="shared" si="163"/>
        <v>0.8999999999999998</v>
      </c>
      <c r="AD755" s="98"/>
    </row>
    <row r="756" spans="1:30">
      <c r="A756" s="5" t="s">
        <v>69</v>
      </c>
      <c r="B756" s="5" t="s">
        <v>16</v>
      </c>
      <c r="C756" s="5" t="str">
        <f t="shared" si="160"/>
        <v>g4</v>
      </c>
      <c r="D756" s="69">
        <f>VLOOKUP(C756,days!A$2:F$13,5,0)</f>
        <v>2</v>
      </c>
      <c r="E756" s="43">
        <f>VLOOKUP($A756,hydro_!$A$2:$B$16,2,0)*VLOOKUP($D756,hydro_!F$2:H$13,2,0)</f>
        <v>0.32</v>
      </c>
      <c r="F756" s="43">
        <f t="shared" ref="F756:AB756" si="172">E756</f>
        <v>0.32</v>
      </c>
      <c r="G756" s="43">
        <f t="shared" si="172"/>
        <v>0.32</v>
      </c>
      <c r="H756" s="43">
        <f t="shared" si="172"/>
        <v>0.32</v>
      </c>
      <c r="I756" s="43">
        <f t="shared" si="172"/>
        <v>0.32</v>
      </c>
      <c r="J756" s="43">
        <f t="shared" si="172"/>
        <v>0.32</v>
      </c>
      <c r="K756" s="43">
        <f t="shared" si="172"/>
        <v>0.32</v>
      </c>
      <c r="L756" s="43">
        <f t="shared" si="172"/>
        <v>0.32</v>
      </c>
      <c r="M756" s="43">
        <f t="shared" si="172"/>
        <v>0.32</v>
      </c>
      <c r="N756" s="43">
        <f t="shared" si="172"/>
        <v>0.32</v>
      </c>
      <c r="O756" s="43">
        <f t="shared" si="172"/>
        <v>0.32</v>
      </c>
      <c r="P756" s="43">
        <f t="shared" si="172"/>
        <v>0.32</v>
      </c>
      <c r="Q756" s="43">
        <f t="shared" si="172"/>
        <v>0.32</v>
      </c>
      <c r="R756" s="43">
        <f t="shared" si="172"/>
        <v>0.32</v>
      </c>
      <c r="S756" s="43">
        <f t="shared" si="172"/>
        <v>0.32</v>
      </c>
      <c r="T756" s="43">
        <f t="shared" si="172"/>
        <v>0.32</v>
      </c>
      <c r="U756" s="43">
        <f t="shared" si="172"/>
        <v>0.32</v>
      </c>
      <c r="V756" s="43">
        <f t="shared" si="172"/>
        <v>0.32</v>
      </c>
      <c r="W756" s="43">
        <f t="shared" si="172"/>
        <v>0.32</v>
      </c>
      <c r="X756" s="43">
        <f t="shared" si="172"/>
        <v>0.32</v>
      </c>
      <c r="Y756" s="43">
        <f t="shared" si="172"/>
        <v>0.32</v>
      </c>
      <c r="Z756" s="43">
        <f t="shared" si="172"/>
        <v>0.32</v>
      </c>
      <c r="AA756" s="43">
        <f t="shared" si="172"/>
        <v>0.32</v>
      </c>
      <c r="AB756" s="43">
        <f t="shared" si="172"/>
        <v>0.32</v>
      </c>
      <c r="AC756" s="5">
        <f t="shared" si="163"/>
        <v>0.32000000000000012</v>
      </c>
      <c r="AD756" s="98"/>
    </row>
    <row r="757" spans="1:30">
      <c r="A757" s="5" t="s">
        <v>69</v>
      </c>
      <c r="B757" s="5" t="s">
        <v>17</v>
      </c>
      <c r="C757" s="5" t="str">
        <f t="shared" si="160"/>
        <v>g4</v>
      </c>
      <c r="D757" s="69">
        <f>VLOOKUP(C757,days!A$2:F$13,5,0)</f>
        <v>2</v>
      </c>
      <c r="E757" s="43">
        <f>VLOOKUP($A756,hydro_!$A$2:$C$16,3,0)*VLOOKUP($D756,hydro_!F$2:H$13,3,0)</f>
        <v>0.3</v>
      </c>
      <c r="F757" s="43">
        <f t="shared" ref="F757:AB757" si="173">E757</f>
        <v>0.3</v>
      </c>
      <c r="G757" s="43">
        <f t="shared" si="173"/>
        <v>0.3</v>
      </c>
      <c r="H757" s="43">
        <f t="shared" si="173"/>
        <v>0.3</v>
      </c>
      <c r="I757" s="43">
        <f t="shared" si="173"/>
        <v>0.3</v>
      </c>
      <c r="J757" s="43">
        <f t="shared" si="173"/>
        <v>0.3</v>
      </c>
      <c r="K757" s="43">
        <f t="shared" si="173"/>
        <v>0.3</v>
      </c>
      <c r="L757" s="43">
        <f t="shared" si="173"/>
        <v>0.3</v>
      </c>
      <c r="M757" s="43">
        <f t="shared" si="173"/>
        <v>0.3</v>
      </c>
      <c r="N757" s="43">
        <f t="shared" si="173"/>
        <v>0.3</v>
      </c>
      <c r="O757" s="43">
        <f t="shared" si="173"/>
        <v>0.3</v>
      </c>
      <c r="P757" s="43">
        <f t="shared" si="173"/>
        <v>0.3</v>
      </c>
      <c r="Q757" s="43">
        <f t="shared" si="173"/>
        <v>0.3</v>
      </c>
      <c r="R757" s="43">
        <f t="shared" si="173"/>
        <v>0.3</v>
      </c>
      <c r="S757" s="43">
        <f t="shared" si="173"/>
        <v>0.3</v>
      </c>
      <c r="T757" s="43">
        <f t="shared" si="173"/>
        <v>0.3</v>
      </c>
      <c r="U757" s="43">
        <f t="shared" si="173"/>
        <v>0.3</v>
      </c>
      <c r="V757" s="43">
        <f t="shared" si="173"/>
        <v>0.3</v>
      </c>
      <c r="W757" s="43">
        <f t="shared" si="173"/>
        <v>0.3</v>
      </c>
      <c r="X757" s="43">
        <f t="shared" si="173"/>
        <v>0.3</v>
      </c>
      <c r="Y757" s="43">
        <f t="shared" si="173"/>
        <v>0.3</v>
      </c>
      <c r="Z757" s="43">
        <f t="shared" si="173"/>
        <v>0.3</v>
      </c>
      <c r="AA757" s="43">
        <f t="shared" si="173"/>
        <v>0.3</v>
      </c>
      <c r="AB757" s="43">
        <f t="shared" si="173"/>
        <v>0.3</v>
      </c>
      <c r="AC757" s="5">
        <f t="shared" si="163"/>
        <v>0.29999999999999988</v>
      </c>
      <c r="AD757" s="98"/>
    </row>
    <row r="758" spans="1:30">
      <c r="A758" s="5" t="s">
        <v>69</v>
      </c>
      <c r="B758" s="5" t="s">
        <v>18</v>
      </c>
      <c r="C758" s="5" t="str">
        <f t="shared" si="160"/>
        <v>g4</v>
      </c>
      <c r="D758" s="69">
        <f>VLOOKUP(C758,days!A$2:F$13,5,0)</f>
        <v>2</v>
      </c>
      <c r="E758" s="67">
        <f>VLOOKUP($A758,wind_!$A$2:$B$16,2,0)*VLOOKUP($D758,wind_!$E$2:$AC$13,MID(E$1,2,LEN(E$1)-1)+2,0)</f>
        <v>0.28395288717900058</v>
      </c>
      <c r="F758" s="67">
        <f>VLOOKUP($A758,wind_!$A$2:$B$16,2,0)*VLOOKUP($D758,wind_!$E$2:$AC$13,MID(F$1,2,LEN(F$1)-1)+2,0)</f>
        <v>0.28258990758208541</v>
      </c>
      <c r="G758" s="67">
        <f>VLOOKUP($A758,wind_!$A$2:$B$16,2,0)*VLOOKUP($D758,wind_!$E$2:$AC$13,MID(G$1,2,LEN(G$1)-1)+2,0)</f>
        <v>0.28229682267865142</v>
      </c>
      <c r="H758" s="67">
        <f>VLOOKUP($A758,wind_!$A$2:$B$16,2,0)*VLOOKUP($D758,wind_!$E$2:$AC$13,MID(H$1,2,LEN(H$1)-1)+2,0)</f>
        <v>0.2832957087925394</v>
      </c>
      <c r="I758" s="67">
        <f>VLOOKUP($A758,wind_!$A$2:$B$16,2,0)*VLOOKUP($D758,wind_!$E$2:$AC$13,MID(I$1,2,LEN(I$1)-1)+2,0)</f>
        <v>0.282600065419573</v>
      </c>
      <c r="J758" s="67">
        <f>VLOOKUP($A758,wind_!$A$2:$B$16,2,0)*VLOOKUP($D758,wind_!$E$2:$AC$13,MID(J$1,2,LEN(J$1)-1)+2,0)</f>
        <v>0.28637358169269417</v>
      </c>
      <c r="K758" s="67">
        <f>VLOOKUP($A758,wind_!$A$2:$B$16,2,0)*VLOOKUP($D758,wind_!$E$2:$AC$13,MID(K$1,2,LEN(K$1)-1)+2,0)</f>
        <v>0.28838110255597343</v>
      </c>
      <c r="L758" s="67">
        <f>VLOOKUP($A758,wind_!$A$2:$B$16,2,0)*VLOOKUP($D758,wind_!$E$2:$AC$13,MID(L$1,2,LEN(L$1)-1)+2,0)</f>
        <v>0.29096699431771778</v>
      </c>
      <c r="M758" s="67">
        <f>VLOOKUP($A758,wind_!$A$2:$B$16,2,0)*VLOOKUP($D758,wind_!$E$2:$AC$13,MID(M$1,2,LEN(M$1)-1)+2,0)</f>
        <v>0.29215389670794617</v>
      </c>
      <c r="N758" s="67">
        <f>VLOOKUP($A758,wind_!$A$2:$B$16,2,0)*VLOOKUP($D758,wind_!$E$2:$AC$13,MID(N$1,2,LEN(N$1)-1)+2,0)</f>
        <v>0.28233545616009126</v>
      </c>
      <c r="O758" s="67">
        <f>VLOOKUP($A758,wind_!$A$2:$B$16,2,0)*VLOOKUP($D758,wind_!$E$2:$AC$13,MID(O$1,2,LEN(O$1)-1)+2,0)</f>
        <v>0.27610328587157529</v>
      </c>
      <c r="P758" s="67">
        <f>VLOOKUP($A758,wind_!$A$2:$B$16,2,0)*VLOOKUP($D758,wind_!$E$2:$AC$13,MID(P$1,2,LEN(P$1)-1)+2,0)</f>
        <v>0.27705386208063471</v>
      </c>
      <c r="Q758" s="67">
        <f>VLOOKUP($A758,wind_!$A$2:$B$16,2,0)*VLOOKUP($D758,wind_!$E$2:$AC$13,MID(Q$1,2,LEN(Q$1)-1)+2,0)</f>
        <v>0.28160358637617972</v>
      </c>
      <c r="R758" s="67">
        <f>VLOOKUP($A758,wind_!$A$2:$B$16,2,0)*VLOOKUP($D758,wind_!$E$2:$AC$13,MID(R$1,2,LEN(R$1)-1)+2,0)</f>
        <v>0.28521159248208572</v>
      </c>
      <c r="S758" s="67">
        <f>VLOOKUP($A758,wind_!$A$2:$B$16,2,0)*VLOOKUP($D758,wind_!$E$2:$AC$13,MID(S$1,2,LEN(S$1)-1)+2,0)</f>
        <v>0.28783031668537773</v>
      </c>
      <c r="T758" s="67">
        <f>VLOOKUP($A758,wind_!$A$2:$B$16,2,0)*VLOOKUP($D758,wind_!$E$2:$AC$13,MID(T$1,2,LEN(T$1)-1)+2,0)</f>
        <v>0.28932395206874495</v>
      </c>
      <c r="U758" s="67">
        <f>VLOOKUP($A758,wind_!$A$2:$B$16,2,0)*VLOOKUP($D758,wind_!$E$2:$AC$13,MID(U$1,2,LEN(U$1)-1)+2,0)</f>
        <v>0.28887272263380964</v>
      </c>
      <c r="V758" s="67">
        <f>VLOOKUP($A758,wind_!$A$2:$B$16,2,0)*VLOOKUP($D758,wind_!$E$2:$AC$13,MID(V$1,2,LEN(V$1)-1)+2,0)</f>
        <v>0.28675599298218613</v>
      </c>
      <c r="W758" s="67">
        <f>VLOOKUP($A758,wind_!$A$2:$B$16,2,0)*VLOOKUP($D758,wind_!$E$2:$AC$13,MID(W$1,2,LEN(W$1)-1)+2,0)</f>
        <v>0.28575669766631406</v>
      </c>
      <c r="X758" s="67">
        <f>VLOOKUP($A758,wind_!$A$2:$B$16,2,0)*VLOOKUP($D758,wind_!$E$2:$AC$13,MID(X$1,2,LEN(X$1)-1)+2,0)</f>
        <v>0.28919312778735817</v>
      </c>
      <c r="Y758" s="67">
        <f>VLOOKUP($A758,wind_!$A$2:$B$16,2,0)*VLOOKUP($D758,wind_!$E$2:$AC$13,MID(Y$1,2,LEN(Y$1)-1)+2,0)</f>
        <v>0.29123054446618174</v>
      </c>
      <c r="Z758" s="67">
        <f>VLOOKUP($A758,wind_!$A$2:$B$16,2,0)*VLOOKUP($D758,wind_!$E$2:$AC$13,MID(Z$1,2,LEN(Z$1)-1)+2,0)</f>
        <v>0.28917117530444669</v>
      </c>
      <c r="AA758" s="67">
        <f>VLOOKUP($A758,wind_!$A$2:$B$16,2,0)*VLOOKUP($D758,wind_!$E$2:$AC$13,MID(AA$1,2,LEN(AA$1)-1)+2,0)</f>
        <v>0.28597600585908556</v>
      </c>
      <c r="AB758" s="67">
        <f>VLOOKUP($A758,wind_!$A$2:$B$16,2,0)*VLOOKUP($D758,wind_!$E$2:$AC$13,MID(AB$1,2,LEN(AB$1)-1)+2,0)</f>
        <v>0.28325291107914374</v>
      </c>
      <c r="AC758" s="5">
        <f t="shared" si="163"/>
        <v>0.28551175818455821</v>
      </c>
      <c r="AD758" s="98"/>
    </row>
    <row r="759" spans="1:30">
      <c r="A759" s="5" t="s">
        <v>69</v>
      </c>
      <c r="B759" s="5" t="s">
        <v>19</v>
      </c>
      <c r="C759" s="5" t="str">
        <f t="shared" si="160"/>
        <v>g4</v>
      </c>
      <c r="D759" s="69">
        <f>VLOOKUP(C759,days!A$2:F$13,5,0)</f>
        <v>2</v>
      </c>
      <c r="E759" s="68">
        <f>VLOOKUP($A759,solar_!$A$2:$B$16,2,0)*VLOOKUP($D759,solar_!$E$2:$AC$13,MID(E$1,2,LEN(E$1)-1)+2,0)</f>
        <v>0</v>
      </c>
      <c r="F759" s="68">
        <f>VLOOKUP($A759,solar_!$A$2:$B$16,2,0)*VLOOKUP($D759,solar_!$E$2:$AC$13,MID(F$1,2,LEN(F$1)-1)+2,0)</f>
        <v>0</v>
      </c>
      <c r="G759" s="68">
        <f>VLOOKUP($A759,solar_!$A$2:$B$16,2,0)*VLOOKUP($D759,solar_!$E$2:$AC$13,MID(G$1,2,LEN(G$1)-1)+2,0)</f>
        <v>0</v>
      </c>
      <c r="H759" s="68">
        <f>VLOOKUP($A759,solar_!$A$2:$B$16,2,0)*VLOOKUP($D759,solar_!$E$2:$AC$13,MID(H$1,2,LEN(H$1)-1)+2,0)</f>
        <v>0</v>
      </c>
      <c r="I759" s="68">
        <f>VLOOKUP($A759,solar_!$A$2:$B$16,2,0)*VLOOKUP($D759,solar_!$E$2:$AC$13,MID(I$1,2,LEN(I$1)-1)+2,0)</f>
        <v>0</v>
      </c>
      <c r="J759" s="68">
        <f>VLOOKUP($A759,solar_!$A$2:$B$16,2,0)*VLOOKUP($D759,solar_!$E$2:$AC$13,MID(J$1,2,LEN(J$1)-1)+2,0)</f>
        <v>3.4864460808505656E-5</v>
      </c>
      <c r="K759" s="68">
        <f>VLOOKUP($A759,solar_!$A$2:$B$16,2,0)*VLOOKUP($D759,solar_!$E$2:$AC$13,MID(K$1,2,LEN(K$1)-1)+2,0)</f>
        <v>2.0753603935969238E-3</v>
      </c>
      <c r="L759" s="68">
        <f>VLOOKUP($A759,solar_!$A$2:$B$16,2,0)*VLOOKUP($D759,solar_!$E$2:$AC$13,MID(L$1,2,LEN(L$1)-1)+2,0)</f>
        <v>1.5389742216561064E-2</v>
      </c>
      <c r="M759" s="68">
        <f>VLOOKUP($A759,solar_!$A$2:$B$16,2,0)*VLOOKUP($D759,solar_!$E$2:$AC$13,MID(M$1,2,LEN(M$1)-1)+2,0)</f>
        <v>0.10985122772328294</v>
      </c>
      <c r="N759" s="68">
        <f>VLOOKUP($A759,solar_!$A$2:$B$16,2,0)*VLOOKUP($D759,solar_!$E$2:$AC$13,MID(N$1,2,LEN(N$1)-1)+2,0)</f>
        <v>0.28089499171451671</v>
      </c>
      <c r="O759" s="68">
        <f>VLOOKUP($A759,solar_!$A$2:$B$16,2,0)*VLOOKUP($D759,solar_!$E$2:$AC$13,MID(O$1,2,LEN(O$1)-1)+2,0)</f>
        <v>0.39960065405178674</v>
      </c>
      <c r="P759" s="68">
        <f>VLOOKUP($A759,solar_!$A$2:$B$16,2,0)*VLOOKUP($D759,solar_!$E$2:$AC$13,MID(P$1,2,LEN(P$1)-1)+2,0)</f>
        <v>0.45905338257343214</v>
      </c>
      <c r="Q759" s="68">
        <f>VLOOKUP($A759,solar_!$A$2:$B$16,2,0)*VLOOKUP($D759,solar_!$E$2:$AC$13,MID(Q$1,2,LEN(Q$1)-1)+2,0)</f>
        <v>0.4719634789549394</v>
      </c>
      <c r="R759" s="68">
        <f>VLOOKUP($A759,solar_!$A$2:$B$16,2,0)*VLOOKUP($D759,solar_!$E$2:$AC$13,MID(R$1,2,LEN(R$1)-1)+2,0)</f>
        <v>0.45312912801049793</v>
      </c>
      <c r="S759" s="68">
        <f>VLOOKUP($A759,solar_!$A$2:$B$16,2,0)*VLOOKUP($D759,solar_!$E$2:$AC$13,MID(S$1,2,LEN(S$1)-1)+2,0)</f>
        <v>0.42869227167001223</v>
      </c>
      <c r="T759" s="68">
        <f>VLOOKUP($A759,solar_!$A$2:$B$16,2,0)*VLOOKUP($D759,solar_!$E$2:$AC$13,MID(T$1,2,LEN(T$1)-1)+2,0)</f>
        <v>0.3538792578435907</v>
      </c>
      <c r="U759" s="68">
        <f>VLOOKUP($A759,solar_!$A$2:$B$16,2,0)*VLOOKUP($D759,solar_!$E$2:$AC$13,MID(U$1,2,LEN(U$1)-1)+2,0)</f>
        <v>0.25280092458717945</v>
      </c>
      <c r="V759" s="68">
        <f>VLOOKUP($A759,solar_!$A$2:$B$16,2,0)*VLOOKUP($D759,solar_!$E$2:$AC$13,MID(V$1,2,LEN(V$1)-1)+2,0)</f>
        <v>9.0233209082219309E-2</v>
      </c>
      <c r="W759" s="68">
        <f>VLOOKUP($A759,solar_!$A$2:$B$16,2,0)*VLOOKUP($D759,solar_!$E$2:$AC$13,MID(W$1,2,LEN(W$1)-1)+2,0)</f>
        <v>5.0658773074367044E-3</v>
      </c>
      <c r="X759" s="68">
        <f>VLOOKUP($A759,solar_!$A$2:$B$16,2,0)*VLOOKUP($D759,solar_!$E$2:$AC$13,MID(X$1,2,LEN(X$1)-1)+2,0)</f>
        <v>2.0918676485103393E-5</v>
      </c>
      <c r="Y759" s="68">
        <f>VLOOKUP($A759,solar_!$A$2:$B$16,2,0)*VLOOKUP($D759,solar_!$E$2:$AC$13,MID(Y$1,2,LEN(Y$1)-1)+2,0)</f>
        <v>0</v>
      </c>
      <c r="Z759" s="68">
        <f>VLOOKUP($A759,solar_!$A$2:$B$16,2,0)*VLOOKUP($D759,solar_!$E$2:$AC$13,MID(Z$1,2,LEN(Z$1)-1)+2,0)</f>
        <v>0</v>
      </c>
      <c r="AA759" s="68">
        <f>VLOOKUP($A759,solar_!$A$2:$B$16,2,0)*VLOOKUP($D759,solar_!$E$2:$AC$13,MID(AA$1,2,LEN(AA$1)-1)+2,0)</f>
        <v>0</v>
      </c>
      <c r="AB759" s="68">
        <f>VLOOKUP($A759,solar_!$A$2:$B$16,2,0)*VLOOKUP($D759,solar_!$E$2:$AC$13,MID(AB$1,2,LEN(AB$1)-1)+2,0)</f>
        <v>0</v>
      </c>
      <c r="AC759" s="5">
        <f t="shared" si="163"/>
        <v>0.13844522038609772</v>
      </c>
      <c r="AD759" s="98"/>
    </row>
    <row r="760" spans="1:30">
      <c r="A760" s="5" t="s">
        <v>69</v>
      </c>
      <c r="B760" s="5" t="s">
        <v>20</v>
      </c>
      <c r="C760" s="5" t="str">
        <f t="shared" si="160"/>
        <v>g4</v>
      </c>
      <c r="D760" s="69">
        <f>VLOOKUP(C760,days!A$2:F$13,5,0)</f>
        <v>2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5">
        <f t="shared" si="163"/>
        <v>0</v>
      </c>
      <c r="AD760" s="98"/>
    </row>
    <row r="761" spans="1:30">
      <c r="A761" s="5" t="s">
        <v>69</v>
      </c>
      <c r="B761" s="5" t="s">
        <v>21</v>
      </c>
      <c r="C761" s="5" t="str">
        <f t="shared" si="160"/>
        <v>g4</v>
      </c>
      <c r="D761" s="69">
        <f>VLOOKUP(C761,days!A$2:F$13,5,0)</f>
        <v>2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5">
        <f t="shared" si="163"/>
        <v>0</v>
      </c>
      <c r="AD761" s="98"/>
    </row>
    <row r="762" spans="1:30">
      <c r="A762" s="5" t="s">
        <v>69</v>
      </c>
      <c r="B762" s="5" t="s">
        <v>12</v>
      </c>
      <c r="C762" s="5" t="str">
        <f t="shared" si="160"/>
        <v>g5</v>
      </c>
      <c r="D762" s="69">
        <f>VLOOKUP(C762,days!A$2:F$13,5,0)</f>
        <v>3</v>
      </c>
      <c r="E762" s="53">
        <v>0.8</v>
      </c>
      <c r="F762" s="53">
        <v>0.8</v>
      </c>
      <c r="G762" s="53">
        <v>0.8</v>
      </c>
      <c r="H762" s="53">
        <v>0.8</v>
      </c>
      <c r="I762" s="53">
        <v>0.8</v>
      </c>
      <c r="J762" s="53">
        <v>0.8</v>
      </c>
      <c r="K762" s="53">
        <v>0.8</v>
      </c>
      <c r="L762" s="53">
        <v>0.8</v>
      </c>
      <c r="M762" s="53">
        <v>0.8</v>
      </c>
      <c r="N762" s="53">
        <v>0.8</v>
      </c>
      <c r="O762" s="53">
        <v>0.8</v>
      </c>
      <c r="P762" s="53">
        <v>0.8</v>
      </c>
      <c r="Q762" s="53">
        <v>0.8</v>
      </c>
      <c r="R762" s="53">
        <v>0.8</v>
      </c>
      <c r="S762" s="53">
        <v>0.8</v>
      </c>
      <c r="T762" s="53">
        <v>0.8</v>
      </c>
      <c r="U762" s="53">
        <v>0.8</v>
      </c>
      <c r="V762" s="53">
        <v>0.8</v>
      </c>
      <c r="W762" s="53">
        <v>0.8</v>
      </c>
      <c r="X762" s="53">
        <v>0.8</v>
      </c>
      <c r="Y762" s="53">
        <v>0.8</v>
      </c>
      <c r="Z762" s="53">
        <v>0.8</v>
      </c>
      <c r="AA762" s="53">
        <v>0.8</v>
      </c>
      <c r="AB762" s="53">
        <v>0.8</v>
      </c>
      <c r="AC762" s="5">
        <f t="shared" si="163"/>
        <v>0.80000000000000027</v>
      </c>
      <c r="AD762" s="98"/>
    </row>
    <row r="763" spans="1:30">
      <c r="A763" s="5" t="s">
        <v>69</v>
      </c>
      <c r="B763" s="5" t="s">
        <v>13</v>
      </c>
      <c r="C763" s="5" t="str">
        <f t="shared" ref="C763:C826" si="174">C643</f>
        <v>g5</v>
      </c>
      <c r="D763" s="69">
        <f>VLOOKUP(C763,days!A$2:F$13,5,0)</f>
        <v>3</v>
      </c>
      <c r="E763" s="53">
        <v>0.85</v>
      </c>
      <c r="F763" s="53">
        <v>0.85</v>
      </c>
      <c r="G763" s="53">
        <v>0.85</v>
      </c>
      <c r="H763" s="53">
        <v>0.85</v>
      </c>
      <c r="I763" s="53">
        <v>0.85</v>
      </c>
      <c r="J763" s="53">
        <v>0.85</v>
      </c>
      <c r="K763" s="53">
        <v>0.85</v>
      </c>
      <c r="L763" s="53">
        <v>0.85</v>
      </c>
      <c r="M763" s="53">
        <v>0.85</v>
      </c>
      <c r="N763" s="53">
        <v>0.85</v>
      </c>
      <c r="O763" s="53">
        <v>0.85</v>
      </c>
      <c r="P763" s="53">
        <v>0.85</v>
      </c>
      <c r="Q763" s="53">
        <v>0.85</v>
      </c>
      <c r="R763" s="53">
        <v>0.85</v>
      </c>
      <c r="S763" s="53">
        <v>0.85</v>
      </c>
      <c r="T763" s="53">
        <v>0.85</v>
      </c>
      <c r="U763" s="53">
        <v>0.85</v>
      </c>
      <c r="V763" s="53">
        <v>0.85</v>
      </c>
      <c r="W763" s="53">
        <v>0.85</v>
      </c>
      <c r="X763" s="53">
        <v>0.85</v>
      </c>
      <c r="Y763" s="53">
        <v>0.85</v>
      </c>
      <c r="Z763" s="53">
        <v>0.85</v>
      </c>
      <c r="AA763" s="53">
        <v>0.85</v>
      </c>
      <c r="AB763" s="53">
        <v>0.85</v>
      </c>
      <c r="AC763" s="5">
        <f t="shared" si="163"/>
        <v>0.85000000000000009</v>
      </c>
      <c r="AD763" s="98"/>
    </row>
    <row r="764" spans="1:30">
      <c r="A764" s="5" t="s">
        <v>69</v>
      </c>
      <c r="B764" s="5" t="s">
        <v>14</v>
      </c>
      <c r="C764" s="5" t="str">
        <f t="shared" si="174"/>
        <v>g5</v>
      </c>
      <c r="D764" s="69">
        <f>VLOOKUP(C764,days!A$2:F$13,5,0)</f>
        <v>3</v>
      </c>
      <c r="E764" s="53">
        <v>0.83</v>
      </c>
      <c r="F764" s="53">
        <v>0.83</v>
      </c>
      <c r="G764" s="53">
        <v>0.83</v>
      </c>
      <c r="H764" s="53">
        <v>0.83</v>
      </c>
      <c r="I764" s="53">
        <v>0.83</v>
      </c>
      <c r="J764" s="53">
        <v>0.83</v>
      </c>
      <c r="K764" s="53">
        <v>0.83</v>
      </c>
      <c r="L764" s="53">
        <v>0.83</v>
      </c>
      <c r="M764" s="53">
        <v>0.83</v>
      </c>
      <c r="N764" s="53">
        <v>0.83</v>
      </c>
      <c r="O764" s="53">
        <v>0.83</v>
      </c>
      <c r="P764" s="53">
        <v>0.83</v>
      </c>
      <c r="Q764" s="53">
        <v>0.83</v>
      </c>
      <c r="R764" s="53">
        <v>0.83</v>
      </c>
      <c r="S764" s="53">
        <v>0.83</v>
      </c>
      <c r="T764" s="53">
        <v>0.83</v>
      </c>
      <c r="U764" s="53">
        <v>0.83</v>
      </c>
      <c r="V764" s="53">
        <v>0.83</v>
      </c>
      <c r="W764" s="53">
        <v>0.83</v>
      </c>
      <c r="X764" s="53">
        <v>0.83</v>
      </c>
      <c r="Y764" s="53">
        <v>0.83</v>
      </c>
      <c r="Z764" s="53">
        <v>0.83</v>
      </c>
      <c r="AA764" s="53">
        <v>0.83</v>
      </c>
      <c r="AB764" s="53">
        <v>0.83</v>
      </c>
      <c r="AC764" s="5">
        <f t="shared" si="163"/>
        <v>0.82999999999999963</v>
      </c>
      <c r="AD764" s="98"/>
    </row>
    <row r="765" spans="1:30">
      <c r="A765" s="5" t="s">
        <v>69</v>
      </c>
      <c r="B765" s="5" t="s">
        <v>15</v>
      </c>
      <c r="C765" s="5" t="str">
        <f t="shared" si="174"/>
        <v>g5</v>
      </c>
      <c r="D765" s="69">
        <f>VLOOKUP(C765,days!A$2:F$13,5,0)</f>
        <v>3</v>
      </c>
      <c r="E765" s="53">
        <v>0.9</v>
      </c>
      <c r="F765" s="53">
        <v>0.9</v>
      </c>
      <c r="G765" s="53">
        <v>0.9</v>
      </c>
      <c r="H765" s="53">
        <v>0.9</v>
      </c>
      <c r="I765" s="53">
        <v>0.9</v>
      </c>
      <c r="J765" s="53">
        <v>0.9</v>
      </c>
      <c r="K765" s="53">
        <v>0.9</v>
      </c>
      <c r="L765" s="53">
        <v>0.9</v>
      </c>
      <c r="M765" s="53">
        <v>0.9</v>
      </c>
      <c r="N765" s="53">
        <v>0.9</v>
      </c>
      <c r="O765" s="53">
        <v>0.9</v>
      </c>
      <c r="P765" s="53">
        <v>0.9</v>
      </c>
      <c r="Q765" s="53">
        <v>0.9</v>
      </c>
      <c r="R765" s="53">
        <v>0.9</v>
      </c>
      <c r="S765" s="53">
        <v>0.9</v>
      </c>
      <c r="T765" s="53">
        <v>0.9</v>
      </c>
      <c r="U765" s="53">
        <v>0.9</v>
      </c>
      <c r="V765" s="53">
        <v>0.9</v>
      </c>
      <c r="W765" s="53">
        <v>0.9</v>
      </c>
      <c r="X765" s="53">
        <v>0.9</v>
      </c>
      <c r="Y765" s="53">
        <v>0.9</v>
      </c>
      <c r="Z765" s="53">
        <v>0.9</v>
      </c>
      <c r="AA765" s="53">
        <v>0.9</v>
      </c>
      <c r="AB765" s="53">
        <v>0.9</v>
      </c>
      <c r="AC765" s="5">
        <f t="shared" si="163"/>
        <v>0.8999999999999998</v>
      </c>
      <c r="AD765" s="98"/>
    </row>
    <row r="766" spans="1:30">
      <c r="A766" s="5" t="s">
        <v>69</v>
      </c>
      <c r="B766" s="5" t="s">
        <v>16</v>
      </c>
      <c r="C766" s="5" t="str">
        <f t="shared" si="174"/>
        <v>g5</v>
      </c>
      <c r="D766" s="69">
        <f>VLOOKUP(C766,days!A$2:F$13,5,0)</f>
        <v>3</v>
      </c>
      <c r="E766" s="43">
        <f>VLOOKUP($A766,hydro_!$A$2:$B$16,2,0)*VLOOKUP($D766,hydro_!F$2:H$13,2,0)</f>
        <v>0.4</v>
      </c>
      <c r="F766" s="43">
        <f t="shared" ref="F766:AB766" si="175">E766</f>
        <v>0.4</v>
      </c>
      <c r="G766" s="43">
        <f t="shared" si="175"/>
        <v>0.4</v>
      </c>
      <c r="H766" s="43">
        <f t="shared" si="175"/>
        <v>0.4</v>
      </c>
      <c r="I766" s="43">
        <f t="shared" si="175"/>
        <v>0.4</v>
      </c>
      <c r="J766" s="43">
        <f t="shared" si="175"/>
        <v>0.4</v>
      </c>
      <c r="K766" s="43">
        <f t="shared" si="175"/>
        <v>0.4</v>
      </c>
      <c r="L766" s="43">
        <f t="shared" si="175"/>
        <v>0.4</v>
      </c>
      <c r="M766" s="43">
        <f t="shared" si="175"/>
        <v>0.4</v>
      </c>
      <c r="N766" s="43">
        <f t="shared" si="175"/>
        <v>0.4</v>
      </c>
      <c r="O766" s="43">
        <f t="shared" si="175"/>
        <v>0.4</v>
      </c>
      <c r="P766" s="43">
        <f t="shared" si="175"/>
        <v>0.4</v>
      </c>
      <c r="Q766" s="43">
        <f t="shared" si="175"/>
        <v>0.4</v>
      </c>
      <c r="R766" s="43">
        <f t="shared" si="175"/>
        <v>0.4</v>
      </c>
      <c r="S766" s="43">
        <f t="shared" si="175"/>
        <v>0.4</v>
      </c>
      <c r="T766" s="43">
        <f t="shared" si="175"/>
        <v>0.4</v>
      </c>
      <c r="U766" s="43">
        <f t="shared" si="175"/>
        <v>0.4</v>
      </c>
      <c r="V766" s="43">
        <f t="shared" si="175"/>
        <v>0.4</v>
      </c>
      <c r="W766" s="43">
        <f t="shared" si="175"/>
        <v>0.4</v>
      </c>
      <c r="X766" s="43">
        <f t="shared" si="175"/>
        <v>0.4</v>
      </c>
      <c r="Y766" s="43">
        <f t="shared" si="175"/>
        <v>0.4</v>
      </c>
      <c r="Z766" s="43">
        <f t="shared" si="175"/>
        <v>0.4</v>
      </c>
      <c r="AA766" s="43">
        <f t="shared" si="175"/>
        <v>0.4</v>
      </c>
      <c r="AB766" s="43">
        <f t="shared" si="175"/>
        <v>0.4</v>
      </c>
      <c r="AC766" s="5">
        <f t="shared" si="163"/>
        <v>0.40000000000000013</v>
      </c>
      <c r="AD766" s="98"/>
    </row>
    <row r="767" spans="1:30">
      <c r="A767" s="5" t="s">
        <v>69</v>
      </c>
      <c r="B767" s="5" t="s">
        <v>17</v>
      </c>
      <c r="C767" s="5" t="str">
        <f t="shared" si="174"/>
        <v>g5</v>
      </c>
      <c r="D767" s="69">
        <f>VLOOKUP(C767,days!A$2:F$13,5,0)</f>
        <v>3</v>
      </c>
      <c r="E767" s="43">
        <f>VLOOKUP($A766,hydro_!$A$2:$C$16,3,0)*VLOOKUP($D766,hydro_!F$2:H$13,3,0)</f>
        <v>0.35</v>
      </c>
      <c r="F767" s="43">
        <f t="shared" ref="F767:AB767" si="176">E767</f>
        <v>0.35</v>
      </c>
      <c r="G767" s="43">
        <f t="shared" si="176"/>
        <v>0.35</v>
      </c>
      <c r="H767" s="43">
        <f t="shared" si="176"/>
        <v>0.35</v>
      </c>
      <c r="I767" s="43">
        <f t="shared" si="176"/>
        <v>0.35</v>
      </c>
      <c r="J767" s="43">
        <f t="shared" si="176"/>
        <v>0.35</v>
      </c>
      <c r="K767" s="43">
        <f t="shared" si="176"/>
        <v>0.35</v>
      </c>
      <c r="L767" s="43">
        <f t="shared" si="176"/>
        <v>0.35</v>
      </c>
      <c r="M767" s="43">
        <f t="shared" si="176"/>
        <v>0.35</v>
      </c>
      <c r="N767" s="43">
        <f t="shared" si="176"/>
        <v>0.35</v>
      </c>
      <c r="O767" s="43">
        <f t="shared" si="176"/>
        <v>0.35</v>
      </c>
      <c r="P767" s="43">
        <f t="shared" si="176"/>
        <v>0.35</v>
      </c>
      <c r="Q767" s="43">
        <f t="shared" si="176"/>
        <v>0.35</v>
      </c>
      <c r="R767" s="43">
        <f t="shared" si="176"/>
        <v>0.35</v>
      </c>
      <c r="S767" s="43">
        <f t="shared" si="176"/>
        <v>0.35</v>
      </c>
      <c r="T767" s="43">
        <f t="shared" si="176"/>
        <v>0.35</v>
      </c>
      <c r="U767" s="43">
        <f t="shared" si="176"/>
        <v>0.35</v>
      </c>
      <c r="V767" s="43">
        <f t="shared" si="176"/>
        <v>0.35</v>
      </c>
      <c r="W767" s="43">
        <f t="shared" si="176"/>
        <v>0.35</v>
      </c>
      <c r="X767" s="43">
        <f t="shared" si="176"/>
        <v>0.35</v>
      </c>
      <c r="Y767" s="43">
        <f t="shared" si="176"/>
        <v>0.35</v>
      </c>
      <c r="Z767" s="43">
        <f t="shared" si="176"/>
        <v>0.35</v>
      </c>
      <c r="AA767" s="43">
        <f t="shared" si="176"/>
        <v>0.35</v>
      </c>
      <c r="AB767" s="43">
        <f t="shared" si="176"/>
        <v>0.35</v>
      </c>
      <c r="AC767" s="5">
        <f t="shared" si="163"/>
        <v>0.34999999999999987</v>
      </c>
      <c r="AD767" s="98"/>
    </row>
    <row r="768" spans="1:30">
      <c r="A768" s="5" t="s">
        <v>69</v>
      </c>
      <c r="B768" s="5" t="s">
        <v>18</v>
      </c>
      <c r="C768" s="5" t="str">
        <f t="shared" si="174"/>
        <v>g5</v>
      </c>
      <c r="D768" s="69">
        <f>VLOOKUP(C768,days!A$2:F$13,5,0)</f>
        <v>3</v>
      </c>
      <c r="E768" s="67">
        <f>VLOOKUP($A768,wind_!$A$2:$B$16,2,0)*VLOOKUP($D768,wind_!$E$2:$AC$13,MID(E$1,2,LEN(E$1)-1)+2,0)</f>
        <v>0.30534185081709286</v>
      </c>
      <c r="F768" s="67">
        <f>VLOOKUP($A768,wind_!$A$2:$B$16,2,0)*VLOOKUP($D768,wind_!$E$2:$AC$13,MID(F$1,2,LEN(F$1)-1)+2,0)</f>
        <v>0.2992769719279581</v>
      </c>
      <c r="G768" s="67">
        <f>VLOOKUP($A768,wind_!$A$2:$B$16,2,0)*VLOOKUP($D768,wind_!$E$2:$AC$13,MID(G$1,2,LEN(G$1)-1)+2,0)</f>
        <v>0.2959336954350586</v>
      </c>
      <c r="H768" s="67">
        <f>VLOOKUP($A768,wind_!$A$2:$B$16,2,0)*VLOOKUP($D768,wind_!$E$2:$AC$13,MID(H$1,2,LEN(H$1)-1)+2,0)</f>
        <v>0.29286785788737735</v>
      </c>
      <c r="I768" s="67">
        <f>VLOOKUP($A768,wind_!$A$2:$B$16,2,0)*VLOOKUP($D768,wind_!$E$2:$AC$13,MID(I$1,2,LEN(I$1)-1)+2,0)</f>
        <v>0.29157954561720734</v>
      </c>
      <c r="J768" s="67">
        <f>VLOOKUP($A768,wind_!$A$2:$B$16,2,0)*VLOOKUP($D768,wind_!$E$2:$AC$13,MID(J$1,2,LEN(J$1)-1)+2,0)</f>
        <v>0.28870557565865823</v>
      </c>
      <c r="K768" s="67">
        <f>VLOOKUP($A768,wind_!$A$2:$B$16,2,0)*VLOOKUP($D768,wind_!$E$2:$AC$13,MID(K$1,2,LEN(K$1)-1)+2,0)</f>
        <v>0.29111226102207249</v>
      </c>
      <c r="L768" s="67">
        <f>VLOOKUP($A768,wind_!$A$2:$B$16,2,0)*VLOOKUP($D768,wind_!$E$2:$AC$13,MID(L$1,2,LEN(L$1)-1)+2,0)</f>
        <v>0.2925807425187702</v>
      </c>
      <c r="M768" s="67">
        <f>VLOOKUP($A768,wind_!$A$2:$B$16,2,0)*VLOOKUP($D768,wind_!$E$2:$AC$13,MID(M$1,2,LEN(M$1)-1)+2,0)</f>
        <v>0.29327727650781971</v>
      </c>
      <c r="N768" s="67">
        <f>VLOOKUP($A768,wind_!$A$2:$B$16,2,0)*VLOOKUP($D768,wind_!$E$2:$AC$13,MID(N$1,2,LEN(N$1)-1)+2,0)</f>
        <v>0.28577152522056137</v>
      </c>
      <c r="O768" s="67">
        <f>VLOOKUP($A768,wind_!$A$2:$B$16,2,0)*VLOOKUP($D768,wind_!$E$2:$AC$13,MID(O$1,2,LEN(O$1)-1)+2,0)</f>
        <v>0.28398210901480619</v>
      </c>
      <c r="P768" s="67">
        <f>VLOOKUP($A768,wind_!$A$2:$B$16,2,0)*VLOOKUP($D768,wind_!$E$2:$AC$13,MID(P$1,2,LEN(P$1)-1)+2,0)</f>
        <v>0.29038871970207264</v>
      </c>
      <c r="Q768" s="67">
        <f>VLOOKUP($A768,wind_!$A$2:$B$16,2,0)*VLOOKUP($D768,wind_!$E$2:$AC$13,MID(Q$1,2,LEN(Q$1)-1)+2,0)</f>
        <v>0.29947805859708482</v>
      </c>
      <c r="R768" s="67">
        <f>VLOOKUP($A768,wind_!$A$2:$B$16,2,0)*VLOOKUP($D768,wind_!$E$2:$AC$13,MID(R$1,2,LEN(R$1)-1)+2,0)</f>
        <v>0.30655513469994328</v>
      </c>
      <c r="S768" s="67">
        <f>VLOOKUP($A768,wind_!$A$2:$B$16,2,0)*VLOOKUP($D768,wind_!$E$2:$AC$13,MID(S$1,2,LEN(S$1)-1)+2,0)</f>
        <v>0.31290609391737223</v>
      </c>
      <c r="T768" s="67">
        <f>VLOOKUP($A768,wind_!$A$2:$B$16,2,0)*VLOOKUP($D768,wind_!$E$2:$AC$13,MID(T$1,2,LEN(T$1)-1)+2,0)</f>
        <v>0.32060306288472901</v>
      </c>
      <c r="U768" s="67">
        <f>VLOOKUP($A768,wind_!$A$2:$B$16,2,0)*VLOOKUP($D768,wind_!$E$2:$AC$13,MID(U$1,2,LEN(U$1)-1)+2,0)</f>
        <v>0.32255755598501029</v>
      </c>
      <c r="V768" s="67">
        <f>VLOOKUP($A768,wind_!$A$2:$B$16,2,0)*VLOOKUP($D768,wind_!$E$2:$AC$13,MID(V$1,2,LEN(V$1)-1)+2,0)</f>
        <v>0.32286597392749528</v>
      </c>
      <c r="W768" s="67">
        <f>VLOOKUP($A768,wind_!$A$2:$B$16,2,0)*VLOOKUP($D768,wind_!$E$2:$AC$13,MID(W$1,2,LEN(W$1)-1)+2,0)</f>
        <v>0.32061779415615665</v>
      </c>
      <c r="X768" s="67">
        <f>VLOOKUP($A768,wind_!$A$2:$B$16,2,0)*VLOOKUP($D768,wind_!$E$2:$AC$13,MID(X$1,2,LEN(X$1)-1)+2,0)</f>
        <v>0.31919632274622023</v>
      </c>
      <c r="Y768" s="67">
        <f>VLOOKUP($A768,wind_!$A$2:$B$16,2,0)*VLOOKUP($D768,wind_!$E$2:$AC$13,MID(Y$1,2,LEN(Y$1)-1)+2,0)</f>
        <v>0.3211945282466851</v>
      </c>
      <c r="Z768" s="67">
        <f>VLOOKUP($A768,wind_!$A$2:$B$16,2,0)*VLOOKUP($D768,wind_!$E$2:$AC$13,MID(Z$1,2,LEN(Z$1)-1)+2,0)</f>
        <v>0.31981804498429461</v>
      </c>
      <c r="AA768" s="67">
        <f>VLOOKUP($A768,wind_!$A$2:$B$16,2,0)*VLOOKUP($D768,wind_!$E$2:$AC$13,MID(AA$1,2,LEN(AA$1)-1)+2,0)</f>
        <v>0.31665166410204998</v>
      </c>
      <c r="AB768" s="67">
        <f>VLOOKUP($A768,wind_!$A$2:$B$16,2,0)*VLOOKUP($D768,wind_!$E$2:$AC$13,MID(AB$1,2,LEN(AB$1)-1)+2,0)</f>
        <v>0.31335465150405845</v>
      </c>
      <c r="AC768" s="5">
        <f t="shared" si="163"/>
        <v>0.30444237571168969</v>
      </c>
      <c r="AD768" s="98"/>
    </row>
    <row r="769" spans="1:30">
      <c r="A769" s="5" t="s">
        <v>69</v>
      </c>
      <c r="B769" s="5" t="s">
        <v>19</v>
      </c>
      <c r="C769" s="5" t="str">
        <f t="shared" si="174"/>
        <v>g5</v>
      </c>
      <c r="D769" s="69">
        <f>VLOOKUP(C769,days!A$2:F$13,5,0)</f>
        <v>3</v>
      </c>
      <c r="E769" s="68">
        <f>VLOOKUP($A769,solar_!$A$2:$B$16,2,0)*VLOOKUP($D769,solar_!$E$2:$AC$13,MID(E$1,2,LEN(E$1)-1)+2,0)</f>
        <v>0</v>
      </c>
      <c r="F769" s="68">
        <f>VLOOKUP($A769,solar_!$A$2:$B$16,2,0)*VLOOKUP($D769,solar_!$E$2:$AC$13,MID(F$1,2,LEN(F$1)-1)+2,0)</f>
        <v>0</v>
      </c>
      <c r="G769" s="68">
        <f>VLOOKUP($A769,solar_!$A$2:$B$16,2,0)*VLOOKUP($D769,solar_!$E$2:$AC$13,MID(G$1,2,LEN(G$1)-1)+2,0)</f>
        <v>0</v>
      </c>
      <c r="H769" s="68">
        <f>VLOOKUP($A769,solar_!$A$2:$B$16,2,0)*VLOOKUP($D769,solar_!$E$2:$AC$13,MID(H$1,2,LEN(H$1)-1)+2,0)</f>
        <v>0</v>
      </c>
      <c r="I769" s="68">
        <f>VLOOKUP($A769,solar_!$A$2:$B$16,2,0)*VLOOKUP($D769,solar_!$E$2:$AC$13,MID(I$1,2,LEN(I$1)-1)+2,0)</f>
        <v>0</v>
      </c>
      <c r="J769" s="68">
        <f>VLOOKUP($A769,solar_!$A$2:$B$16,2,0)*VLOOKUP($D769,solar_!$E$2:$AC$13,MID(J$1,2,LEN(J$1)-1)+2,0)</f>
        <v>3.6187887280012199E-4</v>
      </c>
      <c r="K769" s="68">
        <f>VLOOKUP($A769,solar_!$A$2:$B$16,2,0)*VLOOKUP($D769,solar_!$E$2:$AC$13,MID(K$1,2,LEN(K$1)-1)+2,0)</f>
        <v>5.1610786310321757E-3</v>
      </c>
      <c r="L769" s="68">
        <f>VLOOKUP($A769,solar_!$A$2:$B$16,2,0)*VLOOKUP($D769,solar_!$E$2:$AC$13,MID(L$1,2,LEN(L$1)-1)+2,0)</f>
        <v>5.5876630970144503E-2</v>
      </c>
      <c r="M769" s="68">
        <f>VLOOKUP($A769,solar_!$A$2:$B$16,2,0)*VLOOKUP($D769,solar_!$E$2:$AC$13,MID(M$1,2,LEN(M$1)-1)+2,0)</f>
        <v>0.22504824456792233</v>
      </c>
      <c r="N769" s="68">
        <f>VLOOKUP($A769,solar_!$A$2:$B$16,2,0)*VLOOKUP($D769,solar_!$E$2:$AC$13,MID(N$1,2,LEN(N$1)-1)+2,0)</f>
        <v>0.36603514344026089</v>
      </c>
      <c r="O769" s="68">
        <f>VLOOKUP($A769,solar_!$A$2:$B$16,2,0)*VLOOKUP($D769,solar_!$E$2:$AC$13,MID(O$1,2,LEN(O$1)-1)+2,0)</f>
        <v>0.42668123264900892</v>
      </c>
      <c r="P769" s="68">
        <f>VLOOKUP($A769,solar_!$A$2:$B$16,2,0)*VLOOKUP($D769,solar_!$E$2:$AC$13,MID(P$1,2,LEN(P$1)-1)+2,0)</f>
        <v>0.46752131973617095</v>
      </c>
      <c r="Q769" s="68">
        <f>VLOOKUP($A769,solar_!$A$2:$B$16,2,0)*VLOOKUP($D769,solar_!$E$2:$AC$13,MID(Q$1,2,LEN(Q$1)-1)+2,0)</f>
        <v>0.4653602923817301</v>
      </c>
      <c r="R769" s="68">
        <f>VLOOKUP($A769,solar_!$A$2:$B$16,2,0)*VLOOKUP($D769,solar_!$E$2:$AC$13,MID(R$1,2,LEN(R$1)-1)+2,0)</f>
        <v>0.46846209096231378</v>
      </c>
      <c r="S769" s="68">
        <f>VLOOKUP($A769,solar_!$A$2:$B$16,2,0)*VLOOKUP($D769,solar_!$E$2:$AC$13,MID(S$1,2,LEN(S$1)-1)+2,0)</f>
        <v>0.43916370574590569</v>
      </c>
      <c r="T769" s="68">
        <f>VLOOKUP($A769,solar_!$A$2:$B$16,2,0)*VLOOKUP($D769,solar_!$E$2:$AC$13,MID(T$1,2,LEN(T$1)-1)+2,0)</f>
        <v>0.37231843079756194</v>
      </c>
      <c r="U769" s="68">
        <f>VLOOKUP($A769,solar_!$A$2:$B$16,2,0)*VLOOKUP($D769,solar_!$E$2:$AC$13,MID(U$1,2,LEN(U$1)-1)+2,0)</f>
        <v>0.29067781711346169</v>
      </c>
      <c r="V769" s="68">
        <f>VLOOKUP($A769,solar_!$A$2:$B$16,2,0)*VLOOKUP($D769,solar_!$E$2:$AC$13,MID(V$1,2,LEN(V$1)-1)+2,0)</f>
        <v>0.14623478289558781</v>
      </c>
      <c r="W769" s="68">
        <f>VLOOKUP($A769,solar_!$A$2:$B$16,2,0)*VLOOKUP($D769,solar_!$E$2:$AC$13,MID(W$1,2,LEN(W$1)-1)+2,0)</f>
        <v>2.7519870803409355E-2</v>
      </c>
      <c r="X769" s="68">
        <f>VLOOKUP($A769,solar_!$A$2:$B$16,2,0)*VLOOKUP($D769,solar_!$E$2:$AC$13,MID(X$1,2,LEN(X$1)-1)+2,0)</f>
        <v>2.5970465704295019E-4</v>
      </c>
      <c r="Y769" s="68">
        <f>VLOOKUP($A769,solar_!$A$2:$B$16,2,0)*VLOOKUP($D769,solar_!$E$2:$AC$13,MID(Y$1,2,LEN(Y$1)-1)+2,0)</f>
        <v>0</v>
      </c>
      <c r="Z769" s="68">
        <f>VLOOKUP($A769,solar_!$A$2:$B$16,2,0)*VLOOKUP($D769,solar_!$E$2:$AC$13,MID(Z$1,2,LEN(Z$1)-1)+2,0)</f>
        <v>0</v>
      </c>
      <c r="AA769" s="68">
        <f>VLOOKUP($A769,solar_!$A$2:$B$16,2,0)*VLOOKUP($D769,solar_!$E$2:$AC$13,MID(AA$1,2,LEN(AA$1)-1)+2,0)</f>
        <v>0</v>
      </c>
      <c r="AB769" s="68">
        <f>VLOOKUP($A769,solar_!$A$2:$B$16,2,0)*VLOOKUP($D769,solar_!$E$2:$AC$13,MID(AB$1,2,LEN(AB$1)-1)+2,0)</f>
        <v>0</v>
      </c>
      <c r="AC769" s="5">
        <f t="shared" si="163"/>
        <v>0.15652842600934805</v>
      </c>
      <c r="AD769" s="98"/>
    </row>
    <row r="770" spans="1:30">
      <c r="A770" s="5" t="s">
        <v>69</v>
      </c>
      <c r="B770" s="5" t="s">
        <v>20</v>
      </c>
      <c r="C770" s="5" t="str">
        <f t="shared" si="174"/>
        <v>g5</v>
      </c>
      <c r="D770" s="69">
        <f>VLOOKUP(C770,days!A$2:F$13,5,0)</f>
        <v>3</v>
      </c>
      <c r="E770" s="9">
        <v>0</v>
      </c>
      <c r="F770" s="9">
        <v>0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  <c r="V770" s="9">
        <v>0</v>
      </c>
      <c r="W770" s="9">
        <v>0</v>
      </c>
      <c r="X770" s="9">
        <v>0</v>
      </c>
      <c r="Y770" s="9">
        <v>0</v>
      </c>
      <c r="Z770" s="9">
        <v>0</v>
      </c>
      <c r="AA770" s="9">
        <v>0</v>
      </c>
      <c r="AB770" s="9">
        <v>0</v>
      </c>
      <c r="AC770" s="5">
        <f t="shared" si="163"/>
        <v>0</v>
      </c>
      <c r="AD770" s="98"/>
    </row>
    <row r="771" spans="1:30">
      <c r="A771" s="5" t="s">
        <v>69</v>
      </c>
      <c r="B771" s="5" t="s">
        <v>21</v>
      </c>
      <c r="C771" s="5" t="str">
        <f t="shared" si="174"/>
        <v>g5</v>
      </c>
      <c r="D771" s="69">
        <f>VLOOKUP(C771,days!A$2:F$13,5,0)</f>
        <v>3</v>
      </c>
      <c r="E771" s="9">
        <v>0</v>
      </c>
      <c r="F771" s="9">
        <v>0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0</v>
      </c>
      <c r="Y771" s="9">
        <v>0</v>
      </c>
      <c r="Z771" s="9">
        <v>0</v>
      </c>
      <c r="AA771" s="9">
        <v>0</v>
      </c>
      <c r="AB771" s="9">
        <v>0</v>
      </c>
      <c r="AC771" s="5">
        <f t="shared" ref="AC771:AC834" si="177">AVERAGE(E771:AB771)</f>
        <v>0</v>
      </c>
      <c r="AD771" s="98"/>
    </row>
    <row r="772" spans="1:30">
      <c r="A772" s="5" t="s">
        <v>69</v>
      </c>
      <c r="B772" s="5" t="s">
        <v>12</v>
      </c>
      <c r="C772" s="5" t="str">
        <f t="shared" si="174"/>
        <v>g6</v>
      </c>
      <c r="D772" s="69">
        <f>VLOOKUP(C772,days!A$2:F$13,5,0)</f>
        <v>3</v>
      </c>
      <c r="E772" s="53">
        <v>0.8</v>
      </c>
      <c r="F772" s="53">
        <v>0.8</v>
      </c>
      <c r="G772" s="53">
        <v>0.8</v>
      </c>
      <c r="H772" s="53">
        <v>0.8</v>
      </c>
      <c r="I772" s="53">
        <v>0.8</v>
      </c>
      <c r="J772" s="53">
        <v>0.8</v>
      </c>
      <c r="K772" s="53">
        <v>0.8</v>
      </c>
      <c r="L772" s="53">
        <v>0.8</v>
      </c>
      <c r="M772" s="53">
        <v>0.8</v>
      </c>
      <c r="N772" s="53">
        <v>0.8</v>
      </c>
      <c r="O772" s="53">
        <v>0.8</v>
      </c>
      <c r="P772" s="53">
        <v>0.8</v>
      </c>
      <c r="Q772" s="53">
        <v>0.8</v>
      </c>
      <c r="R772" s="53">
        <v>0.8</v>
      </c>
      <c r="S772" s="53">
        <v>0.8</v>
      </c>
      <c r="T772" s="53">
        <v>0.8</v>
      </c>
      <c r="U772" s="53">
        <v>0.8</v>
      </c>
      <c r="V772" s="53">
        <v>0.8</v>
      </c>
      <c r="W772" s="53">
        <v>0.8</v>
      </c>
      <c r="X772" s="53">
        <v>0.8</v>
      </c>
      <c r="Y772" s="53">
        <v>0.8</v>
      </c>
      <c r="Z772" s="53">
        <v>0.8</v>
      </c>
      <c r="AA772" s="53">
        <v>0.8</v>
      </c>
      <c r="AB772" s="53">
        <v>0.8</v>
      </c>
      <c r="AC772" s="5">
        <f t="shared" si="177"/>
        <v>0.80000000000000027</v>
      </c>
      <c r="AD772" s="98"/>
    </row>
    <row r="773" spans="1:30">
      <c r="A773" s="5" t="s">
        <v>69</v>
      </c>
      <c r="B773" s="5" t="s">
        <v>13</v>
      </c>
      <c r="C773" s="5" t="str">
        <f t="shared" si="174"/>
        <v>g6</v>
      </c>
      <c r="D773" s="69">
        <f>VLOOKUP(C773,days!A$2:F$13,5,0)</f>
        <v>3</v>
      </c>
      <c r="E773" s="53">
        <v>0.85</v>
      </c>
      <c r="F773" s="53">
        <v>0.85</v>
      </c>
      <c r="G773" s="53">
        <v>0.85</v>
      </c>
      <c r="H773" s="53">
        <v>0.85</v>
      </c>
      <c r="I773" s="53">
        <v>0.85</v>
      </c>
      <c r="J773" s="53">
        <v>0.85</v>
      </c>
      <c r="K773" s="53">
        <v>0.85</v>
      </c>
      <c r="L773" s="53">
        <v>0.85</v>
      </c>
      <c r="M773" s="53">
        <v>0.85</v>
      </c>
      <c r="N773" s="53">
        <v>0.85</v>
      </c>
      <c r="O773" s="53">
        <v>0.85</v>
      </c>
      <c r="P773" s="53">
        <v>0.85</v>
      </c>
      <c r="Q773" s="53">
        <v>0.85</v>
      </c>
      <c r="R773" s="53">
        <v>0.85</v>
      </c>
      <c r="S773" s="53">
        <v>0.85</v>
      </c>
      <c r="T773" s="53">
        <v>0.85</v>
      </c>
      <c r="U773" s="53">
        <v>0.85</v>
      </c>
      <c r="V773" s="53">
        <v>0.85</v>
      </c>
      <c r="W773" s="53">
        <v>0.85</v>
      </c>
      <c r="X773" s="53">
        <v>0.85</v>
      </c>
      <c r="Y773" s="53">
        <v>0.85</v>
      </c>
      <c r="Z773" s="53">
        <v>0.85</v>
      </c>
      <c r="AA773" s="53">
        <v>0.85</v>
      </c>
      <c r="AB773" s="53">
        <v>0.85</v>
      </c>
      <c r="AC773" s="5">
        <f t="shared" si="177"/>
        <v>0.85000000000000009</v>
      </c>
      <c r="AD773" s="98"/>
    </row>
    <row r="774" spans="1:30">
      <c r="A774" s="5" t="s">
        <v>69</v>
      </c>
      <c r="B774" s="5" t="s">
        <v>14</v>
      </c>
      <c r="C774" s="5" t="str">
        <f t="shared" si="174"/>
        <v>g6</v>
      </c>
      <c r="D774" s="69">
        <f>VLOOKUP(C774,days!A$2:F$13,5,0)</f>
        <v>3</v>
      </c>
      <c r="E774" s="53">
        <v>0.83</v>
      </c>
      <c r="F774" s="53">
        <v>0.83</v>
      </c>
      <c r="G774" s="53">
        <v>0.83</v>
      </c>
      <c r="H774" s="53">
        <v>0.83</v>
      </c>
      <c r="I774" s="53">
        <v>0.83</v>
      </c>
      <c r="J774" s="53">
        <v>0.83</v>
      </c>
      <c r="K774" s="53">
        <v>0.83</v>
      </c>
      <c r="L774" s="53">
        <v>0.83</v>
      </c>
      <c r="M774" s="53">
        <v>0.83</v>
      </c>
      <c r="N774" s="53">
        <v>0.83</v>
      </c>
      <c r="O774" s="53">
        <v>0.83</v>
      </c>
      <c r="P774" s="53">
        <v>0.83</v>
      </c>
      <c r="Q774" s="53">
        <v>0.83</v>
      </c>
      <c r="R774" s="53">
        <v>0.83</v>
      </c>
      <c r="S774" s="53">
        <v>0.83</v>
      </c>
      <c r="T774" s="53">
        <v>0.83</v>
      </c>
      <c r="U774" s="53">
        <v>0.83</v>
      </c>
      <c r="V774" s="53">
        <v>0.83</v>
      </c>
      <c r="W774" s="53">
        <v>0.83</v>
      </c>
      <c r="X774" s="53">
        <v>0.83</v>
      </c>
      <c r="Y774" s="53">
        <v>0.83</v>
      </c>
      <c r="Z774" s="53">
        <v>0.83</v>
      </c>
      <c r="AA774" s="53">
        <v>0.83</v>
      </c>
      <c r="AB774" s="53">
        <v>0.83</v>
      </c>
      <c r="AC774" s="5">
        <f t="shared" si="177"/>
        <v>0.82999999999999963</v>
      </c>
      <c r="AD774" s="98"/>
    </row>
    <row r="775" spans="1:30">
      <c r="A775" s="5" t="s">
        <v>69</v>
      </c>
      <c r="B775" s="5" t="s">
        <v>15</v>
      </c>
      <c r="C775" s="5" t="str">
        <f t="shared" si="174"/>
        <v>g6</v>
      </c>
      <c r="D775" s="69">
        <f>VLOOKUP(C775,days!A$2:F$13,5,0)</f>
        <v>3</v>
      </c>
      <c r="E775" s="53">
        <v>0.9</v>
      </c>
      <c r="F775" s="53">
        <v>0.9</v>
      </c>
      <c r="G775" s="53">
        <v>0.9</v>
      </c>
      <c r="H775" s="53">
        <v>0.9</v>
      </c>
      <c r="I775" s="53">
        <v>0.9</v>
      </c>
      <c r="J775" s="53">
        <v>0.9</v>
      </c>
      <c r="K775" s="53">
        <v>0.9</v>
      </c>
      <c r="L775" s="53">
        <v>0.9</v>
      </c>
      <c r="M775" s="53">
        <v>0.9</v>
      </c>
      <c r="N775" s="53">
        <v>0.9</v>
      </c>
      <c r="O775" s="53">
        <v>0.9</v>
      </c>
      <c r="P775" s="53">
        <v>0.9</v>
      </c>
      <c r="Q775" s="53">
        <v>0.9</v>
      </c>
      <c r="R775" s="53">
        <v>0.9</v>
      </c>
      <c r="S775" s="53">
        <v>0.9</v>
      </c>
      <c r="T775" s="53">
        <v>0.9</v>
      </c>
      <c r="U775" s="53">
        <v>0.9</v>
      </c>
      <c r="V775" s="53">
        <v>0.9</v>
      </c>
      <c r="W775" s="53">
        <v>0.9</v>
      </c>
      <c r="X775" s="53">
        <v>0.9</v>
      </c>
      <c r="Y775" s="53">
        <v>0.9</v>
      </c>
      <c r="Z775" s="53">
        <v>0.9</v>
      </c>
      <c r="AA775" s="53">
        <v>0.9</v>
      </c>
      <c r="AB775" s="53">
        <v>0.9</v>
      </c>
      <c r="AC775" s="5">
        <f t="shared" si="177"/>
        <v>0.8999999999999998</v>
      </c>
      <c r="AD775" s="98"/>
    </row>
    <row r="776" spans="1:30">
      <c r="A776" s="5" t="s">
        <v>69</v>
      </c>
      <c r="B776" s="5" t="s">
        <v>16</v>
      </c>
      <c r="C776" s="5" t="str">
        <f t="shared" si="174"/>
        <v>g6</v>
      </c>
      <c r="D776" s="69">
        <f>VLOOKUP(C776,days!A$2:F$13,5,0)</f>
        <v>3</v>
      </c>
      <c r="E776" s="43">
        <f>VLOOKUP($A776,hydro_!$A$2:$B$16,2,0)*VLOOKUP($D776,hydro_!F$2:H$13,2,0)</f>
        <v>0.4</v>
      </c>
      <c r="F776" s="43">
        <f t="shared" ref="F776:AB776" si="178">E776</f>
        <v>0.4</v>
      </c>
      <c r="G776" s="43">
        <f t="shared" si="178"/>
        <v>0.4</v>
      </c>
      <c r="H776" s="43">
        <f t="shared" si="178"/>
        <v>0.4</v>
      </c>
      <c r="I776" s="43">
        <f t="shared" si="178"/>
        <v>0.4</v>
      </c>
      <c r="J776" s="43">
        <f t="shared" si="178"/>
        <v>0.4</v>
      </c>
      <c r="K776" s="43">
        <f t="shared" si="178"/>
        <v>0.4</v>
      </c>
      <c r="L776" s="43">
        <f t="shared" si="178"/>
        <v>0.4</v>
      </c>
      <c r="M776" s="43">
        <f t="shared" si="178"/>
        <v>0.4</v>
      </c>
      <c r="N776" s="43">
        <f t="shared" si="178"/>
        <v>0.4</v>
      </c>
      <c r="O776" s="43">
        <f t="shared" si="178"/>
        <v>0.4</v>
      </c>
      <c r="P776" s="43">
        <f t="shared" si="178"/>
        <v>0.4</v>
      </c>
      <c r="Q776" s="43">
        <f t="shared" si="178"/>
        <v>0.4</v>
      </c>
      <c r="R776" s="43">
        <f t="shared" si="178"/>
        <v>0.4</v>
      </c>
      <c r="S776" s="43">
        <f t="shared" si="178"/>
        <v>0.4</v>
      </c>
      <c r="T776" s="43">
        <f t="shared" si="178"/>
        <v>0.4</v>
      </c>
      <c r="U776" s="43">
        <f t="shared" si="178"/>
        <v>0.4</v>
      </c>
      <c r="V776" s="43">
        <f t="shared" si="178"/>
        <v>0.4</v>
      </c>
      <c r="W776" s="43">
        <f t="shared" si="178"/>
        <v>0.4</v>
      </c>
      <c r="X776" s="43">
        <f t="shared" si="178"/>
        <v>0.4</v>
      </c>
      <c r="Y776" s="43">
        <f t="shared" si="178"/>
        <v>0.4</v>
      </c>
      <c r="Z776" s="43">
        <f t="shared" si="178"/>
        <v>0.4</v>
      </c>
      <c r="AA776" s="43">
        <f t="shared" si="178"/>
        <v>0.4</v>
      </c>
      <c r="AB776" s="43">
        <f t="shared" si="178"/>
        <v>0.4</v>
      </c>
      <c r="AC776" s="5">
        <f t="shared" si="177"/>
        <v>0.40000000000000013</v>
      </c>
      <c r="AD776" s="98"/>
    </row>
    <row r="777" spans="1:30">
      <c r="A777" s="5" t="s">
        <v>69</v>
      </c>
      <c r="B777" s="5" t="s">
        <v>17</v>
      </c>
      <c r="C777" s="5" t="str">
        <f t="shared" si="174"/>
        <v>g6</v>
      </c>
      <c r="D777" s="69">
        <f>VLOOKUP(C777,days!A$2:F$13,5,0)</f>
        <v>3</v>
      </c>
      <c r="E777" s="43">
        <f>VLOOKUP($A776,hydro_!$A$2:$C$16,3,0)*VLOOKUP($D776,hydro_!F$2:H$13,3,0)</f>
        <v>0.35</v>
      </c>
      <c r="F777" s="43">
        <f t="shared" ref="F777:AB777" si="179">E777</f>
        <v>0.35</v>
      </c>
      <c r="G777" s="43">
        <f t="shared" si="179"/>
        <v>0.35</v>
      </c>
      <c r="H777" s="43">
        <f t="shared" si="179"/>
        <v>0.35</v>
      </c>
      <c r="I777" s="43">
        <f t="shared" si="179"/>
        <v>0.35</v>
      </c>
      <c r="J777" s="43">
        <f t="shared" si="179"/>
        <v>0.35</v>
      </c>
      <c r="K777" s="43">
        <f t="shared" si="179"/>
        <v>0.35</v>
      </c>
      <c r="L777" s="43">
        <f t="shared" si="179"/>
        <v>0.35</v>
      </c>
      <c r="M777" s="43">
        <f t="shared" si="179"/>
        <v>0.35</v>
      </c>
      <c r="N777" s="43">
        <f t="shared" si="179"/>
        <v>0.35</v>
      </c>
      <c r="O777" s="43">
        <f t="shared" si="179"/>
        <v>0.35</v>
      </c>
      <c r="P777" s="43">
        <f t="shared" si="179"/>
        <v>0.35</v>
      </c>
      <c r="Q777" s="43">
        <f t="shared" si="179"/>
        <v>0.35</v>
      </c>
      <c r="R777" s="43">
        <f t="shared" si="179"/>
        <v>0.35</v>
      </c>
      <c r="S777" s="43">
        <f t="shared" si="179"/>
        <v>0.35</v>
      </c>
      <c r="T777" s="43">
        <f t="shared" si="179"/>
        <v>0.35</v>
      </c>
      <c r="U777" s="43">
        <f t="shared" si="179"/>
        <v>0.35</v>
      </c>
      <c r="V777" s="43">
        <f t="shared" si="179"/>
        <v>0.35</v>
      </c>
      <c r="W777" s="43">
        <f t="shared" si="179"/>
        <v>0.35</v>
      </c>
      <c r="X777" s="43">
        <f t="shared" si="179"/>
        <v>0.35</v>
      </c>
      <c r="Y777" s="43">
        <f t="shared" si="179"/>
        <v>0.35</v>
      </c>
      <c r="Z777" s="43">
        <f t="shared" si="179"/>
        <v>0.35</v>
      </c>
      <c r="AA777" s="43">
        <f t="shared" si="179"/>
        <v>0.35</v>
      </c>
      <c r="AB777" s="43">
        <f t="shared" si="179"/>
        <v>0.35</v>
      </c>
      <c r="AC777" s="5">
        <f t="shared" si="177"/>
        <v>0.34999999999999987</v>
      </c>
      <c r="AD777" s="98"/>
    </row>
    <row r="778" spans="1:30">
      <c r="A778" s="5" t="s">
        <v>69</v>
      </c>
      <c r="B778" s="5" t="s">
        <v>18</v>
      </c>
      <c r="C778" s="5" t="str">
        <f t="shared" si="174"/>
        <v>g6</v>
      </c>
      <c r="D778" s="69">
        <f>VLOOKUP(C778,days!A$2:F$13,5,0)</f>
        <v>3</v>
      </c>
      <c r="E778" s="67">
        <f>VLOOKUP($A778,wind_!$A$2:$B$16,2,0)*VLOOKUP($D778,wind_!$E$2:$AC$13,MID(E$1,2,LEN(E$1)-1)+2,0)</f>
        <v>0.30534185081709286</v>
      </c>
      <c r="F778" s="67">
        <f>VLOOKUP($A778,wind_!$A$2:$B$16,2,0)*VLOOKUP($D778,wind_!$E$2:$AC$13,MID(F$1,2,LEN(F$1)-1)+2,0)</f>
        <v>0.2992769719279581</v>
      </c>
      <c r="G778" s="67">
        <f>VLOOKUP($A778,wind_!$A$2:$B$16,2,0)*VLOOKUP($D778,wind_!$E$2:$AC$13,MID(G$1,2,LEN(G$1)-1)+2,0)</f>
        <v>0.2959336954350586</v>
      </c>
      <c r="H778" s="67">
        <f>VLOOKUP($A778,wind_!$A$2:$B$16,2,0)*VLOOKUP($D778,wind_!$E$2:$AC$13,MID(H$1,2,LEN(H$1)-1)+2,0)</f>
        <v>0.29286785788737735</v>
      </c>
      <c r="I778" s="67">
        <f>VLOOKUP($A778,wind_!$A$2:$B$16,2,0)*VLOOKUP($D778,wind_!$E$2:$AC$13,MID(I$1,2,LEN(I$1)-1)+2,0)</f>
        <v>0.29157954561720734</v>
      </c>
      <c r="J778" s="67">
        <f>VLOOKUP($A778,wind_!$A$2:$B$16,2,0)*VLOOKUP($D778,wind_!$E$2:$AC$13,MID(J$1,2,LEN(J$1)-1)+2,0)</f>
        <v>0.28870557565865823</v>
      </c>
      <c r="K778" s="67">
        <f>VLOOKUP($A778,wind_!$A$2:$B$16,2,0)*VLOOKUP($D778,wind_!$E$2:$AC$13,MID(K$1,2,LEN(K$1)-1)+2,0)</f>
        <v>0.29111226102207249</v>
      </c>
      <c r="L778" s="67">
        <f>VLOOKUP($A778,wind_!$A$2:$B$16,2,0)*VLOOKUP($D778,wind_!$E$2:$AC$13,MID(L$1,2,LEN(L$1)-1)+2,0)</f>
        <v>0.2925807425187702</v>
      </c>
      <c r="M778" s="67">
        <f>VLOOKUP($A778,wind_!$A$2:$B$16,2,0)*VLOOKUP($D778,wind_!$E$2:$AC$13,MID(M$1,2,LEN(M$1)-1)+2,0)</f>
        <v>0.29327727650781971</v>
      </c>
      <c r="N778" s="67">
        <f>VLOOKUP($A778,wind_!$A$2:$B$16,2,0)*VLOOKUP($D778,wind_!$E$2:$AC$13,MID(N$1,2,LEN(N$1)-1)+2,0)</f>
        <v>0.28577152522056137</v>
      </c>
      <c r="O778" s="67">
        <f>VLOOKUP($A778,wind_!$A$2:$B$16,2,0)*VLOOKUP($D778,wind_!$E$2:$AC$13,MID(O$1,2,LEN(O$1)-1)+2,0)</f>
        <v>0.28398210901480619</v>
      </c>
      <c r="P778" s="67">
        <f>VLOOKUP($A778,wind_!$A$2:$B$16,2,0)*VLOOKUP($D778,wind_!$E$2:$AC$13,MID(P$1,2,LEN(P$1)-1)+2,0)</f>
        <v>0.29038871970207264</v>
      </c>
      <c r="Q778" s="67">
        <f>VLOOKUP($A778,wind_!$A$2:$B$16,2,0)*VLOOKUP($D778,wind_!$E$2:$AC$13,MID(Q$1,2,LEN(Q$1)-1)+2,0)</f>
        <v>0.29947805859708482</v>
      </c>
      <c r="R778" s="67">
        <f>VLOOKUP($A778,wind_!$A$2:$B$16,2,0)*VLOOKUP($D778,wind_!$E$2:$AC$13,MID(R$1,2,LEN(R$1)-1)+2,0)</f>
        <v>0.30655513469994328</v>
      </c>
      <c r="S778" s="67">
        <f>VLOOKUP($A778,wind_!$A$2:$B$16,2,0)*VLOOKUP($D778,wind_!$E$2:$AC$13,MID(S$1,2,LEN(S$1)-1)+2,0)</f>
        <v>0.31290609391737223</v>
      </c>
      <c r="T778" s="67">
        <f>VLOOKUP($A778,wind_!$A$2:$B$16,2,0)*VLOOKUP($D778,wind_!$E$2:$AC$13,MID(T$1,2,LEN(T$1)-1)+2,0)</f>
        <v>0.32060306288472901</v>
      </c>
      <c r="U778" s="67">
        <f>VLOOKUP($A778,wind_!$A$2:$B$16,2,0)*VLOOKUP($D778,wind_!$E$2:$AC$13,MID(U$1,2,LEN(U$1)-1)+2,0)</f>
        <v>0.32255755598501029</v>
      </c>
      <c r="V778" s="67">
        <f>VLOOKUP($A778,wind_!$A$2:$B$16,2,0)*VLOOKUP($D778,wind_!$E$2:$AC$13,MID(V$1,2,LEN(V$1)-1)+2,0)</f>
        <v>0.32286597392749528</v>
      </c>
      <c r="W778" s="67">
        <f>VLOOKUP($A778,wind_!$A$2:$B$16,2,0)*VLOOKUP($D778,wind_!$E$2:$AC$13,MID(W$1,2,LEN(W$1)-1)+2,0)</f>
        <v>0.32061779415615665</v>
      </c>
      <c r="X778" s="67">
        <f>VLOOKUP($A778,wind_!$A$2:$B$16,2,0)*VLOOKUP($D778,wind_!$E$2:$AC$13,MID(X$1,2,LEN(X$1)-1)+2,0)</f>
        <v>0.31919632274622023</v>
      </c>
      <c r="Y778" s="67">
        <f>VLOOKUP($A778,wind_!$A$2:$B$16,2,0)*VLOOKUP($D778,wind_!$E$2:$AC$13,MID(Y$1,2,LEN(Y$1)-1)+2,0)</f>
        <v>0.3211945282466851</v>
      </c>
      <c r="Z778" s="67">
        <f>VLOOKUP($A778,wind_!$A$2:$B$16,2,0)*VLOOKUP($D778,wind_!$E$2:$AC$13,MID(Z$1,2,LEN(Z$1)-1)+2,0)</f>
        <v>0.31981804498429461</v>
      </c>
      <c r="AA778" s="67">
        <f>VLOOKUP($A778,wind_!$A$2:$B$16,2,0)*VLOOKUP($D778,wind_!$E$2:$AC$13,MID(AA$1,2,LEN(AA$1)-1)+2,0)</f>
        <v>0.31665166410204998</v>
      </c>
      <c r="AB778" s="67">
        <f>VLOOKUP($A778,wind_!$A$2:$B$16,2,0)*VLOOKUP($D778,wind_!$E$2:$AC$13,MID(AB$1,2,LEN(AB$1)-1)+2,0)</f>
        <v>0.31335465150405845</v>
      </c>
      <c r="AC778" s="5">
        <f t="shared" si="177"/>
        <v>0.30444237571168969</v>
      </c>
      <c r="AD778" s="98"/>
    </row>
    <row r="779" spans="1:30">
      <c r="A779" s="5" t="s">
        <v>69</v>
      </c>
      <c r="B779" s="5" t="s">
        <v>19</v>
      </c>
      <c r="C779" s="5" t="str">
        <f t="shared" si="174"/>
        <v>g6</v>
      </c>
      <c r="D779" s="69">
        <f>VLOOKUP(C779,days!A$2:F$13,5,0)</f>
        <v>3</v>
      </c>
      <c r="E779" s="68">
        <f>VLOOKUP($A779,solar_!$A$2:$B$16,2,0)*VLOOKUP($D779,solar_!$E$2:$AC$13,MID(E$1,2,LEN(E$1)-1)+2,0)</f>
        <v>0</v>
      </c>
      <c r="F779" s="68">
        <f>VLOOKUP($A779,solar_!$A$2:$B$16,2,0)*VLOOKUP($D779,solar_!$E$2:$AC$13,MID(F$1,2,LEN(F$1)-1)+2,0)</f>
        <v>0</v>
      </c>
      <c r="G779" s="68">
        <f>VLOOKUP($A779,solar_!$A$2:$B$16,2,0)*VLOOKUP($D779,solar_!$E$2:$AC$13,MID(G$1,2,LEN(G$1)-1)+2,0)</f>
        <v>0</v>
      </c>
      <c r="H779" s="68">
        <f>VLOOKUP($A779,solar_!$A$2:$B$16,2,0)*VLOOKUP($D779,solar_!$E$2:$AC$13,MID(H$1,2,LEN(H$1)-1)+2,0)</f>
        <v>0</v>
      </c>
      <c r="I779" s="68">
        <f>VLOOKUP($A779,solar_!$A$2:$B$16,2,0)*VLOOKUP($D779,solar_!$E$2:$AC$13,MID(I$1,2,LEN(I$1)-1)+2,0)</f>
        <v>0</v>
      </c>
      <c r="J779" s="68">
        <f>VLOOKUP($A779,solar_!$A$2:$B$16,2,0)*VLOOKUP($D779,solar_!$E$2:$AC$13,MID(J$1,2,LEN(J$1)-1)+2,0)</f>
        <v>3.6187887280012199E-4</v>
      </c>
      <c r="K779" s="68">
        <f>VLOOKUP($A779,solar_!$A$2:$B$16,2,0)*VLOOKUP($D779,solar_!$E$2:$AC$13,MID(K$1,2,LEN(K$1)-1)+2,0)</f>
        <v>5.1610786310321757E-3</v>
      </c>
      <c r="L779" s="68">
        <f>VLOOKUP($A779,solar_!$A$2:$B$16,2,0)*VLOOKUP($D779,solar_!$E$2:$AC$13,MID(L$1,2,LEN(L$1)-1)+2,0)</f>
        <v>5.5876630970144503E-2</v>
      </c>
      <c r="M779" s="68">
        <f>VLOOKUP($A779,solar_!$A$2:$B$16,2,0)*VLOOKUP($D779,solar_!$E$2:$AC$13,MID(M$1,2,LEN(M$1)-1)+2,0)</f>
        <v>0.22504824456792233</v>
      </c>
      <c r="N779" s="68">
        <f>VLOOKUP($A779,solar_!$A$2:$B$16,2,0)*VLOOKUP($D779,solar_!$E$2:$AC$13,MID(N$1,2,LEN(N$1)-1)+2,0)</f>
        <v>0.36603514344026089</v>
      </c>
      <c r="O779" s="68">
        <f>VLOOKUP($A779,solar_!$A$2:$B$16,2,0)*VLOOKUP($D779,solar_!$E$2:$AC$13,MID(O$1,2,LEN(O$1)-1)+2,0)</f>
        <v>0.42668123264900892</v>
      </c>
      <c r="P779" s="68">
        <f>VLOOKUP($A779,solar_!$A$2:$B$16,2,0)*VLOOKUP($D779,solar_!$E$2:$AC$13,MID(P$1,2,LEN(P$1)-1)+2,0)</f>
        <v>0.46752131973617095</v>
      </c>
      <c r="Q779" s="68">
        <f>VLOOKUP($A779,solar_!$A$2:$B$16,2,0)*VLOOKUP($D779,solar_!$E$2:$AC$13,MID(Q$1,2,LEN(Q$1)-1)+2,0)</f>
        <v>0.4653602923817301</v>
      </c>
      <c r="R779" s="68">
        <f>VLOOKUP($A779,solar_!$A$2:$B$16,2,0)*VLOOKUP($D779,solar_!$E$2:$AC$13,MID(R$1,2,LEN(R$1)-1)+2,0)</f>
        <v>0.46846209096231378</v>
      </c>
      <c r="S779" s="68">
        <f>VLOOKUP($A779,solar_!$A$2:$B$16,2,0)*VLOOKUP($D779,solar_!$E$2:$AC$13,MID(S$1,2,LEN(S$1)-1)+2,0)</f>
        <v>0.43916370574590569</v>
      </c>
      <c r="T779" s="68">
        <f>VLOOKUP($A779,solar_!$A$2:$B$16,2,0)*VLOOKUP($D779,solar_!$E$2:$AC$13,MID(T$1,2,LEN(T$1)-1)+2,0)</f>
        <v>0.37231843079756194</v>
      </c>
      <c r="U779" s="68">
        <f>VLOOKUP($A779,solar_!$A$2:$B$16,2,0)*VLOOKUP($D779,solar_!$E$2:$AC$13,MID(U$1,2,LEN(U$1)-1)+2,0)</f>
        <v>0.29067781711346169</v>
      </c>
      <c r="V779" s="68">
        <f>VLOOKUP($A779,solar_!$A$2:$B$16,2,0)*VLOOKUP($D779,solar_!$E$2:$AC$13,MID(V$1,2,LEN(V$1)-1)+2,0)</f>
        <v>0.14623478289558781</v>
      </c>
      <c r="W779" s="68">
        <f>VLOOKUP($A779,solar_!$A$2:$B$16,2,0)*VLOOKUP($D779,solar_!$E$2:$AC$13,MID(W$1,2,LEN(W$1)-1)+2,0)</f>
        <v>2.7519870803409355E-2</v>
      </c>
      <c r="X779" s="68">
        <f>VLOOKUP($A779,solar_!$A$2:$B$16,2,0)*VLOOKUP($D779,solar_!$E$2:$AC$13,MID(X$1,2,LEN(X$1)-1)+2,0)</f>
        <v>2.5970465704295019E-4</v>
      </c>
      <c r="Y779" s="68">
        <f>VLOOKUP($A779,solar_!$A$2:$B$16,2,0)*VLOOKUP($D779,solar_!$E$2:$AC$13,MID(Y$1,2,LEN(Y$1)-1)+2,0)</f>
        <v>0</v>
      </c>
      <c r="Z779" s="68">
        <f>VLOOKUP($A779,solar_!$A$2:$B$16,2,0)*VLOOKUP($D779,solar_!$E$2:$AC$13,MID(Z$1,2,LEN(Z$1)-1)+2,0)</f>
        <v>0</v>
      </c>
      <c r="AA779" s="68">
        <f>VLOOKUP($A779,solar_!$A$2:$B$16,2,0)*VLOOKUP($D779,solar_!$E$2:$AC$13,MID(AA$1,2,LEN(AA$1)-1)+2,0)</f>
        <v>0</v>
      </c>
      <c r="AB779" s="68">
        <f>VLOOKUP($A779,solar_!$A$2:$B$16,2,0)*VLOOKUP($D779,solar_!$E$2:$AC$13,MID(AB$1,2,LEN(AB$1)-1)+2,0)</f>
        <v>0</v>
      </c>
      <c r="AC779" s="5">
        <f t="shared" si="177"/>
        <v>0.15652842600934805</v>
      </c>
      <c r="AD779" s="98"/>
    </row>
    <row r="780" spans="1:30">
      <c r="A780" s="5" t="s">
        <v>69</v>
      </c>
      <c r="B780" s="5" t="s">
        <v>20</v>
      </c>
      <c r="C780" s="5" t="str">
        <f t="shared" si="174"/>
        <v>g6</v>
      </c>
      <c r="D780" s="69">
        <f>VLOOKUP(C780,days!A$2:F$13,5,0)</f>
        <v>3</v>
      </c>
      <c r="E780" s="9">
        <v>0</v>
      </c>
      <c r="F780" s="9">
        <v>0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  <c r="V780" s="9">
        <v>0</v>
      </c>
      <c r="W780" s="9">
        <v>0</v>
      </c>
      <c r="X780" s="9">
        <v>0</v>
      </c>
      <c r="Y780" s="9">
        <v>0</v>
      </c>
      <c r="Z780" s="9">
        <v>0</v>
      </c>
      <c r="AA780" s="9">
        <v>0</v>
      </c>
      <c r="AB780" s="9">
        <v>0</v>
      </c>
      <c r="AC780" s="5">
        <f t="shared" si="177"/>
        <v>0</v>
      </c>
      <c r="AD780" s="98"/>
    </row>
    <row r="781" spans="1:30">
      <c r="A781" s="5" t="s">
        <v>69</v>
      </c>
      <c r="B781" s="5" t="s">
        <v>21</v>
      </c>
      <c r="C781" s="5" t="str">
        <f t="shared" si="174"/>
        <v>g6</v>
      </c>
      <c r="D781" s="69">
        <f>VLOOKUP(C781,days!A$2:F$13,5,0)</f>
        <v>3</v>
      </c>
      <c r="E781" s="9">
        <v>0</v>
      </c>
      <c r="F781" s="9">
        <v>0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5">
        <f t="shared" si="177"/>
        <v>0</v>
      </c>
      <c r="AD781" s="98"/>
    </row>
    <row r="782" spans="1:30">
      <c r="A782" s="5" t="s">
        <v>69</v>
      </c>
      <c r="B782" s="5" t="s">
        <v>12</v>
      </c>
      <c r="C782" s="5" t="str">
        <f t="shared" si="174"/>
        <v>g7</v>
      </c>
      <c r="D782" s="69">
        <f>VLOOKUP(C782,days!A$2:F$13,5,0)</f>
        <v>4</v>
      </c>
      <c r="E782" s="53">
        <v>0.8</v>
      </c>
      <c r="F782" s="53">
        <v>0.8</v>
      </c>
      <c r="G782" s="53">
        <v>0.8</v>
      </c>
      <c r="H782" s="53">
        <v>0.8</v>
      </c>
      <c r="I782" s="53">
        <v>0.8</v>
      </c>
      <c r="J782" s="53">
        <v>0.8</v>
      </c>
      <c r="K782" s="53">
        <v>0.8</v>
      </c>
      <c r="L782" s="53">
        <v>0.8</v>
      </c>
      <c r="M782" s="53">
        <v>0.8</v>
      </c>
      <c r="N782" s="53">
        <v>0.8</v>
      </c>
      <c r="O782" s="53">
        <v>0.8</v>
      </c>
      <c r="P782" s="53">
        <v>0.8</v>
      </c>
      <c r="Q782" s="53">
        <v>0.8</v>
      </c>
      <c r="R782" s="53">
        <v>0.8</v>
      </c>
      <c r="S782" s="53">
        <v>0.8</v>
      </c>
      <c r="T782" s="53">
        <v>0.8</v>
      </c>
      <c r="U782" s="53">
        <v>0.8</v>
      </c>
      <c r="V782" s="53">
        <v>0.8</v>
      </c>
      <c r="W782" s="53">
        <v>0.8</v>
      </c>
      <c r="X782" s="53">
        <v>0.8</v>
      </c>
      <c r="Y782" s="53">
        <v>0.8</v>
      </c>
      <c r="Z782" s="53">
        <v>0.8</v>
      </c>
      <c r="AA782" s="53">
        <v>0.8</v>
      </c>
      <c r="AB782" s="53">
        <v>0.8</v>
      </c>
      <c r="AC782" s="5">
        <f t="shared" si="177"/>
        <v>0.80000000000000027</v>
      </c>
      <c r="AD782" s="98"/>
    </row>
    <row r="783" spans="1:30">
      <c r="A783" s="5" t="s">
        <v>69</v>
      </c>
      <c r="B783" s="5" t="s">
        <v>13</v>
      </c>
      <c r="C783" s="5" t="str">
        <f t="shared" si="174"/>
        <v>g7</v>
      </c>
      <c r="D783" s="69">
        <f>VLOOKUP(C783,days!A$2:F$13,5,0)</f>
        <v>4</v>
      </c>
      <c r="E783" s="53">
        <v>0.85</v>
      </c>
      <c r="F783" s="53">
        <v>0.85</v>
      </c>
      <c r="G783" s="53">
        <v>0.85</v>
      </c>
      <c r="H783" s="53">
        <v>0.85</v>
      </c>
      <c r="I783" s="53">
        <v>0.85</v>
      </c>
      <c r="J783" s="53">
        <v>0.85</v>
      </c>
      <c r="K783" s="53">
        <v>0.85</v>
      </c>
      <c r="L783" s="53">
        <v>0.85</v>
      </c>
      <c r="M783" s="53">
        <v>0.85</v>
      </c>
      <c r="N783" s="53">
        <v>0.85</v>
      </c>
      <c r="O783" s="53">
        <v>0.85</v>
      </c>
      <c r="P783" s="53">
        <v>0.85</v>
      </c>
      <c r="Q783" s="53">
        <v>0.85</v>
      </c>
      <c r="R783" s="53">
        <v>0.85</v>
      </c>
      <c r="S783" s="53">
        <v>0.85</v>
      </c>
      <c r="T783" s="53">
        <v>0.85</v>
      </c>
      <c r="U783" s="53">
        <v>0.85</v>
      </c>
      <c r="V783" s="53">
        <v>0.85</v>
      </c>
      <c r="W783" s="53">
        <v>0.85</v>
      </c>
      <c r="X783" s="53">
        <v>0.85</v>
      </c>
      <c r="Y783" s="53">
        <v>0.85</v>
      </c>
      <c r="Z783" s="53">
        <v>0.85</v>
      </c>
      <c r="AA783" s="53">
        <v>0.85</v>
      </c>
      <c r="AB783" s="53">
        <v>0.85</v>
      </c>
      <c r="AC783" s="5">
        <f t="shared" si="177"/>
        <v>0.85000000000000009</v>
      </c>
      <c r="AD783" s="98"/>
    </row>
    <row r="784" spans="1:30">
      <c r="A784" s="5" t="s">
        <v>69</v>
      </c>
      <c r="B784" s="5" t="s">
        <v>14</v>
      </c>
      <c r="C784" s="5" t="str">
        <f t="shared" si="174"/>
        <v>g7</v>
      </c>
      <c r="D784" s="69">
        <f>VLOOKUP(C784,days!A$2:F$13,5,0)</f>
        <v>4</v>
      </c>
      <c r="E784" s="53">
        <v>0.83</v>
      </c>
      <c r="F784" s="53">
        <v>0.83</v>
      </c>
      <c r="G784" s="53">
        <v>0.83</v>
      </c>
      <c r="H784" s="53">
        <v>0.83</v>
      </c>
      <c r="I784" s="53">
        <v>0.83</v>
      </c>
      <c r="J784" s="53">
        <v>0.83</v>
      </c>
      <c r="K784" s="53">
        <v>0.83</v>
      </c>
      <c r="L784" s="53">
        <v>0.83</v>
      </c>
      <c r="M784" s="53">
        <v>0.83</v>
      </c>
      <c r="N784" s="53">
        <v>0.83</v>
      </c>
      <c r="O784" s="53">
        <v>0.83</v>
      </c>
      <c r="P784" s="53">
        <v>0.83</v>
      </c>
      <c r="Q784" s="53">
        <v>0.83</v>
      </c>
      <c r="R784" s="53">
        <v>0.83</v>
      </c>
      <c r="S784" s="53">
        <v>0.83</v>
      </c>
      <c r="T784" s="53">
        <v>0.83</v>
      </c>
      <c r="U784" s="53">
        <v>0.83</v>
      </c>
      <c r="V784" s="53">
        <v>0.83</v>
      </c>
      <c r="W784" s="53">
        <v>0.83</v>
      </c>
      <c r="X784" s="53">
        <v>0.83</v>
      </c>
      <c r="Y784" s="53">
        <v>0.83</v>
      </c>
      <c r="Z784" s="53">
        <v>0.83</v>
      </c>
      <c r="AA784" s="53">
        <v>0.83</v>
      </c>
      <c r="AB784" s="53">
        <v>0.83</v>
      </c>
      <c r="AC784" s="5">
        <f t="shared" si="177"/>
        <v>0.82999999999999963</v>
      </c>
      <c r="AD784" s="98"/>
    </row>
    <row r="785" spans="1:30">
      <c r="A785" s="5" t="s">
        <v>69</v>
      </c>
      <c r="B785" s="5" t="s">
        <v>15</v>
      </c>
      <c r="C785" s="5" t="str">
        <f t="shared" si="174"/>
        <v>g7</v>
      </c>
      <c r="D785" s="69">
        <f>VLOOKUP(C785,days!A$2:F$13,5,0)</f>
        <v>4</v>
      </c>
      <c r="E785" s="53">
        <v>0.9</v>
      </c>
      <c r="F785" s="53">
        <v>0.9</v>
      </c>
      <c r="G785" s="53">
        <v>0.9</v>
      </c>
      <c r="H785" s="53">
        <v>0.9</v>
      </c>
      <c r="I785" s="53">
        <v>0.9</v>
      </c>
      <c r="J785" s="53">
        <v>0.9</v>
      </c>
      <c r="K785" s="53">
        <v>0.9</v>
      </c>
      <c r="L785" s="53">
        <v>0.9</v>
      </c>
      <c r="M785" s="53">
        <v>0.9</v>
      </c>
      <c r="N785" s="53">
        <v>0.9</v>
      </c>
      <c r="O785" s="53">
        <v>0.9</v>
      </c>
      <c r="P785" s="53">
        <v>0.9</v>
      </c>
      <c r="Q785" s="53">
        <v>0.9</v>
      </c>
      <c r="R785" s="53">
        <v>0.9</v>
      </c>
      <c r="S785" s="53">
        <v>0.9</v>
      </c>
      <c r="T785" s="53">
        <v>0.9</v>
      </c>
      <c r="U785" s="53">
        <v>0.9</v>
      </c>
      <c r="V785" s="53">
        <v>0.9</v>
      </c>
      <c r="W785" s="53">
        <v>0.9</v>
      </c>
      <c r="X785" s="53">
        <v>0.9</v>
      </c>
      <c r="Y785" s="53">
        <v>0.9</v>
      </c>
      <c r="Z785" s="53">
        <v>0.9</v>
      </c>
      <c r="AA785" s="53">
        <v>0.9</v>
      </c>
      <c r="AB785" s="53">
        <v>0.9</v>
      </c>
      <c r="AC785" s="5">
        <f t="shared" si="177"/>
        <v>0.8999999999999998</v>
      </c>
      <c r="AD785" s="98"/>
    </row>
    <row r="786" spans="1:30">
      <c r="A786" s="5" t="s">
        <v>69</v>
      </c>
      <c r="B786" s="5" t="s">
        <v>16</v>
      </c>
      <c r="C786" s="5" t="str">
        <f t="shared" si="174"/>
        <v>g7</v>
      </c>
      <c r="D786" s="69">
        <f>VLOOKUP(C786,days!A$2:F$13,5,0)</f>
        <v>4</v>
      </c>
      <c r="E786" s="43">
        <f>VLOOKUP($A786,hydro_!$A$2:$B$16,2,0)*VLOOKUP($D786,hydro_!F$2:H$13,2,0)</f>
        <v>0.5</v>
      </c>
      <c r="F786" s="43">
        <f t="shared" ref="F786:AB786" si="180">E786</f>
        <v>0.5</v>
      </c>
      <c r="G786" s="43">
        <f t="shared" si="180"/>
        <v>0.5</v>
      </c>
      <c r="H786" s="43">
        <f t="shared" si="180"/>
        <v>0.5</v>
      </c>
      <c r="I786" s="43">
        <f t="shared" si="180"/>
        <v>0.5</v>
      </c>
      <c r="J786" s="43">
        <f t="shared" si="180"/>
        <v>0.5</v>
      </c>
      <c r="K786" s="43">
        <f t="shared" si="180"/>
        <v>0.5</v>
      </c>
      <c r="L786" s="43">
        <f t="shared" si="180"/>
        <v>0.5</v>
      </c>
      <c r="M786" s="43">
        <f t="shared" si="180"/>
        <v>0.5</v>
      </c>
      <c r="N786" s="43">
        <f t="shared" si="180"/>
        <v>0.5</v>
      </c>
      <c r="O786" s="43">
        <f t="shared" si="180"/>
        <v>0.5</v>
      </c>
      <c r="P786" s="43">
        <f t="shared" si="180"/>
        <v>0.5</v>
      </c>
      <c r="Q786" s="43">
        <f t="shared" si="180"/>
        <v>0.5</v>
      </c>
      <c r="R786" s="43">
        <f t="shared" si="180"/>
        <v>0.5</v>
      </c>
      <c r="S786" s="43">
        <f t="shared" si="180"/>
        <v>0.5</v>
      </c>
      <c r="T786" s="43">
        <f t="shared" si="180"/>
        <v>0.5</v>
      </c>
      <c r="U786" s="43">
        <f t="shared" si="180"/>
        <v>0.5</v>
      </c>
      <c r="V786" s="43">
        <f t="shared" si="180"/>
        <v>0.5</v>
      </c>
      <c r="W786" s="43">
        <f t="shared" si="180"/>
        <v>0.5</v>
      </c>
      <c r="X786" s="43">
        <f t="shared" si="180"/>
        <v>0.5</v>
      </c>
      <c r="Y786" s="43">
        <f t="shared" si="180"/>
        <v>0.5</v>
      </c>
      <c r="Z786" s="43">
        <f t="shared" si="180"/>
        <v>0.5</v>
      </c>
      <c r="AA786" s="43">
        <f t="shared" si="180"/>
        <v>0.5</v>
      </c>
      <c r="AB786" s="43">
        <f t="shared" si="180"/>
        <v>0.5</v>
      </c>
      <c r="AC786" s="5">
        <f t="shared" si="177"/>
        <v>0.5</v>
      </c>
      <c r="AD786" s="98"/>
    </row>
    <row r="787" spans="1:30">
      <c r="A787" s="5" t="s">
        <v>69</v>
      </c>
      <c r="B787" s="5" t="s">
        <v>17</v>
      </c>
      <c r="C787" s="5" t="str">
        <f t="shared" si="174"/>
        <v>g7</v>
      </c>
      <c r="D787" s="69">
        <f>VLOOKUP(C787,days!A$2:F$13,5,0)</f>
        <v>4</v>
      </c>
      <c r="E787" s="43">
        <f>VLOOKUP($A786,hydro_!$A$2:$C$16,3,0)*VLOOKUP($D786,hydro_!F$2:H$13,3,0)</f>
        <v>0.4</v>
      </c>
      <c r="F787" s="43">
        <f t="shared" ref="F787:AB787" si="181">E787</f>
        <v>0.4</v>
      </c>
      <c r="G787" s="43">
        <f t="shared" si="181"/>
        <v>0.4</v>
      </c>
      <c r="H787" s="43">
        <f t="shared" si="181"/>
        <v>0.4</v>
      </c>
      <c r="I787" s="43">
        <f t="shared" si="181"/>
        <v>0.4</v>
      </c>
      <c r="J787" s="43">
        <f t="shared" si="181"/>
        <v>0.4</v>
      </c>
      <c r="K787" s="43">
        <f t="shared" si="181"/>
        <v>0.4</v>
      </c>
      <c r="L787" s="43">
        <f t="shared" si="181"/>
        <v>0.4</v>
      </c>
      <c r="M787" s="43">
        <f t="shared" si="181"/>
        <v>0.4</v>
      </c>
      <c r="N787" s="43">
        <f t="shared" si="181"/>
        <v>0.4</v>
      </c>
      <c r="O787" s="43">
        <f t="shared" si="181"/>
        <v>0.4</v>
      </c>
      <c r="P787" s="43">
        <f t="shared" si="181"/>
        <v>0.4</v>
      </c>
      <c r="Q787" s="43">
        <f t="shared" si="181"/>
        <v>0.4</v>
      </c>
      <c r="R787" s="43">
        <f t="shared" si="181"/>
        <v>0.4</v>
      </c>
      <c r="S787" s="43">
        <f t="shared" si="181"/>
        <v>0.4</v>
      </c>
      <c r="T787" s="43">
        <f t="shared" si="181"/>
        <v>0.4</v>
      </c>
      <c r="U787" s="43">
        <f t="shared" si="181"/>
        <v>0.4</v>
      </c>
      <c r="V787" s="43">
        <f t="shared" si="181"/>
        <v>0.4</v>
      </c>
      <c r="W787" s="43">
        <f t="shared" si="181"/>
        <v>0.4</v>
      </c>
      <c r="X787" s="43">
        <f t="shared" si="181"/>
        <v>0.4</v>
      </c>
      <c r="Y787" s="43">
        <f t="shared" si="181"/>
        <v>0.4</v>
      </c>
      <c r="Z787" s="43">
        <f t="shared" si="181"/>
        <v>0.4</v>
      </c>
      <c r="AA787" s="43">
        <f t="shared" si="181"/>
        <v>0.4</v>
      </c>
      <c r="AB787" s="43">
        <f t="shared" si="181"/>
        <v>0.4</v>
      </c>
      <c r="AC787" s="5">
        <f t="shared" si="177"/>
        <v>0.40000000000000013</v>
      </c>
      <c r="AD787" s="98"/>
    </row>
    <row r="788" spans="1:30">
      <c r="A788" s="5" t="s">
        <v>69</v>
      </c>
      <c r="B788" s="5" t="s">
        <v>18</v>
      </c>
      <c r="C788" s="5" t="str">
        <f t="shared" si="174"/>
        <v>g7</v>
      </c>
      <c r="D788" s="69">
        <f>VLOOKUP(C788,days!A$2:F$13,5,0)</f>
        <v>4</v>
      </c>
      <c r="E788" s="67">
        <f>VLOOKUP($A788,wind_!$A$2:$B$16,2,0)*VLOOKUP($D788,wind_!$E$2:$AC$13,MID(E$1,2,LEN(E$1)-1)+2,0)</f>
        <v>0.23710308724187767</v>
      </c>
      <c r="F788" s="67">
        <f>VLOOKUP($A788,wind_!$A$2:$B$16,2,0)*VLOOKUP($D788,wind_!$E$2:$AC$13,MID(F$1,2,LEN(F$1)-1)+2,0)</f>
        <v>0.22960542371148157</v>
      </c>
      <c r="G788" s="67">
        <f>VLOOKUP($A788,wind_!$A$2:$B$16,2,0)*VLOOKUP($D788,wind_!$E$2:$AC$13,MID(G$1,2,LEN(G$1)-1)+2,0)</f>
        <v>0.22559339082304117</v>
      </c>
      <c r="H788" s="67">
        <f>VLOOKUP($A788,wind_!$A$2:$B$16,2,0)*VLOOKUP($D788,wind_!$E$2:$AC$13,MID(H$1,2,LEN(H$1)-1)+2,0)</f>
        <v>0.22438063649569981</v>
      </c>
      <c r="I788" s="67">
        <f>VLOOKUP($A788,wind_!$A$2:$B$16,2,0)*VLOOKUP($D788,wind_!$E$2:$AC$13,MID(I$1,2,LEN(I$1)-1)+2,0)</f>
        <v>0.22240110986227365</v>
      </c>
      <c r="J788" s="67">
        <f>VLOOKUP($A788,wind_!$A$2:$B$16,2,0)*VLOOKUP($D788,wind_!$E$2:$AC$13,MID(J$1,2,LEN(J$1)-1)+2,0)</f>
        <v>0.22001705096150945</v>
      </c>
      <c r="K788" s="67">
        <f>VLOOKUP($A788,wind_!$A$2:$B$16,2,0)*VLOOKUP($D788,wind_!$E$2:$AC$13,MID(K$1,2,LEN(K$1)-1)+2,0)</f>
        <v>0.22079730286236446</v>
      </c>
      <c r="L788" s="67">
        <f>VLOOKUP($A788,wind_!$A$2:$B$16,2,0)*VLOOKUP($D788,wind_!$E$2:$AC$13,MID(L$1,2,LEN(L$1)-1)+2,0)</f>
        <v>0.21503807378464587</v>
      </c>
      <c r="M788" s="67">
        <f>VLOOKUP($A788,wind_!$A$2:$B$16,2,0)*VLOOKUP($D788,wind_!$E$2:$AC$13,MID(M$1,2,LEN(M$1)-1)+2,0)</f>
        <v>0.20808034023691435</v>
      </c>
      <c r="N788" s="67">
        <f>VLOOKUP($A788,wind_!$A$2:$B$16,2,0)*VLOOKUP($D788,wind_!$E$2:$AC$13,MID(N$1,2,LEN(N$1)-1)+2,0)</f>
        <v>0.20595703928284026</v>
      </c>
      <c r="O788" s="67">
        <f>VLOOKUP($A788,wind_!$A$2:$B$16,2,0)*VLOOKUP($D788,wind_!$E$2:$AC$13,MID(O$1,2,LEN(O$1)-1)+2,0)</f>
        <v>0.21601170972904446</v>
      </c>
      <c r="P788" s="67">
        <f>VLOOKUP($A788,wind_!$A$2:$B$16,2,0)*VLOOKUP($D788,wind_!$E$2:$AC$13,MID(P$1,2,LEN(P$1)-1)+2,0)</f>
        <v>0.23109099540869163</v>
      </c>
      <c r="Q788" s="67">
        <f>VLOOKUP($A788,wind_!$A$2:$B$16,2,0)*VLOOKUP($D788,wind_!$E$2:$AC$13,MID(Q$1,2,LEN(Q$1)-1)+2,0)</f>
        <v>0.24442233870720717</v>
      </c>
      <c r="R788" s="67">
        <f>VLOOKUP($A788,wind_!$A$2:$B$16,2,0)*VLOOKUP($D788,wind_!$E$2:$AC$13,MID(R$1,2,LEN(R$1)-1)+2,0)</f>
        <v>0.25783684629131437</v>
      </c>
      <c r="S788" s="67">
        <f>VLOOKUP($A788,wind_!$A$2:$B$16,2,0)*VLOOKUP($D788,wind_!$E$2:$AC$13,MID(S$1,2,LEN(S$1)-1)+2,0)</f>
        <v>0.27049466719470966</v>
      </c>
      <c r="T788" s="67">
        <f>VLOOKUP($A788,wind_!$A$2:$B$16,2,0)*VLOOKUP($D788,wind_!$E$2:$AC$13,MID(T$1,2,LEN(T$1)-1)+2,0)</f>
        <v>0.27318035609916402</v>
      </c>
      <c r="U788" s="67">
        <f>VLOOKUP($A788,wind_!$A$2:$B$16,2,0)*VLOOKUP($D788,wind_!$E$2:$AC$13,MID(U$1,2,LEN(U$1)-1)+2,0)</f>
        <v>0.27756367961141093</v>
      </c>
      <c r="V788" s="67">
        <f>VLOOKUP($A788,wind_!$A$2:$B$16,2,0)*VLOOKUP($D788,wind_!$E$2:$AC$13,MID(V$1,2,LEN(V$1)-1)+2,0)</f>
        <v>0.27302197086061319</v>
      </c>
      <c r="W788" s="67">
        <f>VLOOKUP($A788,wind_!$A$2:$B$16,2,0)*VLOOKUP($D788,wind_!$E$2:$AC$13,MID(W$1,2,LEN(W$1)-1)+2,0)</f>
        <v>0.26414866654249985</v>
      </c>
      <c r="X788" s="67">
        <f>VLOOKUP($A788,wind_!$A$2:$B$16,2,0)*VLOOKUP($D788,wind_!$E$2:$AC$13,MID(X$1,2,LEN(X$1)-1)+2,0)</f>
        <v>0.25719117370181777</v>
      </c>
      <c r="Y788" s="67">
        <f>VLOOKUP($A788,wind_!$A$2:$B$16,2,0)*VLOOKUP($D788,wind_!$E$2:$AC$13,MID(Y$1,2,LEN(Y$1)-1)+2,0)</f>
        <v>0.25474231646333634</v>
      </c>
      <c r="Z788" s="67">
        <f>VLOOKUP($A788,wind_!$A$2:$B$16,2,0)*VLOOKUP($D788,wind_!$E$2:$AC$13,MID(Z$1,2,LEN(Z$1)-1)+2,0)</f>
        <v>0.24872870817573864</v>
      </c>
      <c r="AA788" s="67">
        <f>VLOOKUP($A788,wind_!$A$2:$B$16,2,0)*VLOOKUP($D788,wind_!$E$2:$AC$13,MID(AA$1,2,LEN(AA$1)-1)+2,0)</f>
        <v>0.23979014817651398</v>
      </c>
      <c r="AB788" s="67">
        <f>VLOOKUP($A788,wind_!$A$2:$B$16,2,0)*VLOOKUP($D788,wind_!$E$2:$AC$13,MID(AB$1,2,LEN(AB$1)-1)+2,0)</f>
        <v>0.23145167085161647</v>
      </c>
      <c r="AC788" s="5">
        <f t="shared" si="177"/>
        <v>0.23952702929484695</v>
      </c>
      <c r="AD788" s="98"/>
    </row>
    <row r="789" spans="1:30">
      <c r="A789" s="5" t="s">
        <v>69</v>
      </c>
      <c r="B789" s="5" t="s">
        <v>19</v>
      </c>
      <c r="C789" s="5" t="str">
        <f t="shared" si="174"/>
        <v>g7</v>
      </c>
      <c r="D789" s="69">
        <f>VLOOKUP(C789,days!A$2:F$13,5,0)</f>
        <v>4</v>
      </c>
      <c r="E789" s="68">
        <f>VLOOKUP($A789,solar_!$A$2:$B$16,2,0)*VLOOKUP($D789,solar_!$E$2:$AC$13,MID(E$1,2,LEN(E$1)-1)+2,0)</f>
        <v>0</v>
      </c>
      <c r="F789" s="68">
        <f>VLOOKUP($A789,solar_!$A$2:$B$16,2,0)*VLOOKUP($D789,solar_!$E$2:$AC$13,MID(F$1,2,LEN(F$1)-1)+2,0)</f>
        <v>0</v>
      </c>
      <c r="G789" s="68">
        <f>VLOOKUP($A789,solar_!$A$2:$B$16,2,0)*VLOOKUP($D789,solar_!$E$2:$AC$13,MID(G$1,2,LEN(G$1)-1)+2,0)</f>
        <v>0</v>
      </c>
      <c r="H789" s="68">
        <f>VLOOKUP($A789,solar_!$A$2:$B$16,2,0)*VLOOKUP($D789,solar_!$E$2:$AC$13,MID(H$1,2,LEN(H$1)-1)+2,0)</f>
        <v>0</v>
      </c>
      <c r="I789" s="68">
        <f>VLOOKUP($A789,solar_!$A$2:$B$16,2,0)*VLOOKUP($D789,solar_!$E$2:$AC$13,MID(I$1,2,LEN(I$1)-1)+2,0)</f>
        <v>0</v>
      </c>
      <c r="J789" s="68">
        <f>VLOOKUP($A789,solar_!$A$2:$B$16,2,0)*VLOOKUP($D789,solar_!$E$2:$AC$13,MID(J$1,2,LEN(J$1)-1)+2,0)</f>
        <v>1.5028717167290941E-3</v>
      </c>
      <c r="K789" s="68">
        <f>VLOOKUP($A789,solar_!$A$2:$B$16,2,0)*VLOOKUP($D789,solar_!$E$2:$AC$13,MID(K$1,2,LEN(K$1)-1)+2,0)</f>
        <v>3.0218522373909339E-2</v>
      </c>
      <c r="L789" s="68">
        <f>VLOOKUP($A789,solar_!$A$2:$B$16,2,0)*VLOOKUP($D789,solar_!$E$2:$AC$13,MID(L$1,2,LEN(L$1)-1)+2,0)</f>
        <v>0.17724323433867267</v>
      </c>
      <c r="M789" s="68">
        <f>VLOOKUP($A789,solar_!$A$2:$B$16,2,0)*VLOOKUP($D789,solar_!$E$2:$AC$13,MID(M$1,2,LEN(M$1)-1)+2,0)</f>
        <v>0.35655016014936558</v>
      </c>
      <c r="N789" s="68">
        <f>VLOOKUP($A789,solar_!$A$2:$B$16,2,0)*VLOOKUP($D789,solar_!$E$2:$AC$13,MID(N$1,2,LEN(N$1)-1)+2,0)</f>
        <v>0.45217498021571828</v>
      </c>
      <c r="O789" s="68">
        <f>VLOOKUP($A789,solar_!$A$2:$B$16,2,0)*VLOOKUP($D789,solar_!$E$2:$AC$13,MID(O$1,2,LEN(O$1)-1)+2,0)</f>
        <v>0.51287912942450631</v>
      </c>
      <c r="P789" s="68">
        <f>VLOOKUP($A789,solar_!$A$2:$B$16,2,0)*VLOOKUP($D789,solar_!$E$2:$AC$13,MID(P$1,2,LEN(P$1)-1)+2,0)</f>
        <v>0.51468169320026702</v>
      </c>
      <c r="Q789" s="68">
        <f>VLOOKUP($A789,solar_!$A$2:$B$16,2,0)*VLOOKUP($D789,solar_!$E$2:$AC$13,MID(Q$1,2,LEN(Q$1)-1)+2,0)</f>
        <v>0.50554307765471029</v>
      </c>
      <c r="R789" s="68">
        <f>VLOOKUP($A789,solar_!$A$2:$B$16,2,0)*VLOOKUP($D789,solar_!$E$2:$AC$13,MID(R$1,2,LEN(R$1)-1)+2,0)</f>
        <v>0.4971450117175103</v>
      </c>
      <c r="S789" s="68">
        <f>VLOOKUP($A789,solar_!$A$2:$B$16,2,0)*VLOOKUP($D789,solar_!$E$2:$AC$13,MID(S$1,2,LEN(S$1)-1)+2,0)</f>
        <v>0.47826740038088211</v>
      </c>
      <c r="T789" s="68">
        <f>VLOOKUP($A789,solar_!$A$2:$B$16,2,0)*VLOOKUP($D789,solar_!$E$2:$AC$13,MID(T$1,2,LEN(T$1)-1)+2,0)</f>
        <v>0.43061835524977976</v>
      </c>
      <c r="U789" s="68">
        <f>VLOOKUP($A789,solar_!$A$2:$B$16,2,0)*VLOOKUP($D789,solar_!$E$2:$AC$13,MID(U$1,2,LEN(U$1)-1)+2,0)</f>
        <v>0.35129217254767775</v>
      </c>
      <c r="V789" s="68">
        <f>VLOOKUP($A789,solar_!$A$2:$B$16,2,0)*VLOOKUP($D789,solar_!$E$2:$AC$13,MID(V$1,2,LEN(V$1)-1)+2,0)</f>
        <v>0.22955273290438119</v>
      </c>
      <c r="W789" s="68">
        <f>VLOOKUP($A789,solar_!$A$2:$B$16,2,0)*VLOOKUP($D789,solar_!$E$2:$AC$13,MID(W$1,2,LEN(W$1)-1)+2,0)</f>
        <v>6.430628837795449E-2</v>
      </c>
      <c r="X789" s="68">
        <f>VLOOKUP($A789,solar_!$A$2:$B$16,2,0)*VLOOKUP($D789,solar_!$E$2:$AC$13,MID(X$1,2,LEN(X$1)-1)+2,0)</f>
        <v>2.1065249524420777E-3</v>
      </c>
      <c r="Y789" s="68">
        <f>VLOOKUP($A789,solar_!$A$2:$B$16,2,0)*VLOOKUP($D789,solar_!$E$2:$AC$13,MID(Y$1,2,LEN(Y$1)-1)+2,0)</f>
        <v>0</v>
      </c>
      <c r="Z789" s="68">
        <f>VLOOKUP($A789,solar_!$A$2:$B$16,2,0)*VLOOKUP($D789,solar_!$E$2:$AC$13,MID(Z$1,2,LEN(Z$1)-1)+2,0)</f>
        <v>0</v>
      </c>
      <c r="AA789" s="68">
        <f>VLOOKUP($A789,solar_!$A$2:$B$16,2,0)*VLOOKUP($D789,solar_!$E$2:$AC$13,MID(AA$1,2,LEN(AA$1)-1)+2,0)</f>
        <v>0</v>
      </c>
      <c r="AB789" s="68">
        <f>VLOOKUP($A789,solar_!$A$2:$B$16,2,0)*VLOOKUP($D789,solar_!$E$2:$AC$13,MID(AB$1,2,LEN(AB$1)-1)+2,0)</f>
        <v>0</v>
      </c>
      <c r="AC789" s="5">
        <f t="shared" si="177"/>
        <v>0.19183675646685441</v>
      </c>
      <c r="AD789" s="98"/>
    </row>
    <row r="790" spans="1:30">
      <c r="A790" s="5" t="s">
        <v>69</v>
      </c>
      <c r="B790" s="5" t="s">
        <v>20</v>
      </c>
      <c r="C790" s="5" t="str">
        <f t="shared" si="174"/>
        <v>g7</v>
      </c>
      <c r="D790" s="69">
        <f>VLOOKUP(C790,days!A$2:F$13,5,0)</f>
        <v>4</v>
      </c>
      <c r="E790" s="9">
        <v>0</v>
      </c>
      <c r="F790" s="9">
        <v>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  <c r="V790" s="9">
        <v>0</v>
      </c>
      <c r="W790" s="9">
        <v>0</v>
      </c>
      <c r="X790" s="9">
        <v>0</v>
      </c>
      <c r="Y790" s="9">
        <v>0</v>
      </c>
      <c r="Z790" s="9">
        <v>0</v>
      </c>
      <c r="AA790" s="9">
        <v>0</v>
      </c>
      <c r="AB790" s="9">
        <v>0</v>
      </c>
      <c r="AC790" s="5">
        <f t="shared" si="177"/>
        <v>0</v>
      </c>
      <c r="AD790" s="98"/>
    </row>
    <row r="791" spans="1:30">
      <c r="A791" s="5" t="s">
        <v>69</v>
      </c>
      <c r="B791" s="5" t="s">
        <v>21</v>
      </c>
      <c r="C791" s="5" t="str">
        <f t="shared" si="174"/>
        <v>g7</v>
      </c>
      <c r="D791" s="69">
        <f>VLOOKUP(C791,days!A$2:F$13,5,0)</f>
        <v>4</v>
      </c>
      <c r="E791" s="9">
        <v>0</v>
      </c>
      <c r="F791" s="9">
        <v>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5">
        <f t="shared" si="177"/>
        <v>0</v>
      </c>
      <c r="AD791" s="98"/>
    </row>
    <row r="792" spans="1:30">
      <c r="A792" s="5" t="s">
        <v>69</v>
      </c>
      <c r="B792" s="5" t="s">
        <v>12</v>
      </c>
      <c r="C792" s="5" t="str">
        <f t="shared" si="174"/>
        <v>g8</v>
      </c>
      <c r="D792" s="69">
        <f>VLOOKUP(C792,days!A$2:F$13,5,0)</f>
        <v>4</v>
      </c>
      <c r="E792" s="53">
        <v>0.8</v>
      </c>
      <c r="F792" s="53">
        <v>0.8</v>
      </c>
      <c r="G792" s="53">
        <v>0.8</v>
      </c>
      <c r="H792" s="53">
        <v>0.8</v>
      </c>
      <c r="I792" s="53">
        <v>0.8</v>
      </c>
      <c r="J792" s="53">
        <v>0.8</v>
      </c>
      <c r="K792" s="53">
        <v>0.8</v>
      </c>
      <c r="L792" s="53">
        <v>0.8</v>
      </c>
      <c r="M792" s="53">
        <v>0.8</v>
      </c>
      <c r="N792" s="53">
        <v>0.8</v>
      </c>
      <c r="O792" s="53">
        <v>0.8</v>
      </c>
      <c r="P792" s="53">
        <v>0.8</v>
      </c>
      <c r="Q792" s="53">
        <v>0.8</v>
      </c>
      <c r="R792" s="53">
        <v>0.8</v>
      </c>
      <c r="S792" s="53">
        <v>0.8</v>
      </c>
      <c r="T792" s="53">
        <v>0.8</v>
      </c>
      <c r="U792" s="53">
        <v>0.8</v>
      </c>
      <c r="V792" s="53">
        <v>0.8</v>
      </c>
      <c r="W792" s="53">
        <v>0.8</v>
      </c>
      <c r="X792" s="53">
        <v>0.8</v>
      </c>
      <c r="Y792" s="53">
        <v>0.8</v>
      </c>
      <c r="Z792" s="53">
        <v>0.8</v>
      </c>
      <c r="AA792" s="53">
        <v>0.8</v>
      </c>
      <c r="AB792" s="53">
        <v>0.8</v>
      </c>
      <c r="AC792" s="5">
        <f t="shared" si="177"/>
        <v>0.80000000000000027</v>
      </c>
      <c r="AD792" s="98"/>
    </row>
    <row r="793" spans="1:30">
      <c r="A793" s="5" t="s">
        <v>69</v>
      </c>
      <c r="B793" s="5" t="s">
        <v>13</v>
      </c>
      <c r="C793" s="5" t="str">
        <f t="shared" si="174"/>
        <v>g8</v>
      </c>
      <c r="D793" s="69">
        <f>VLOOKUP(C793,days!A$2:F$13,5,0)</f>
        <v>4</v>
      </c>
      <c r="E793" s="53">
        <v>0.85</v>
      </c>
      <c r="F793" s="53">
        <v>0.85</v>
      </c>
      <c r="G793" s="53">
        <v>0.85</v>
      </c>
      <c r="H793" s="53">
        <v>0.85</v>
      </c>
      <c r="I793" s="53">
        <v>0.85</v>
      </c>
      <c r="J793" s="53">
        <v>0.85</v>
      </c>
      <c r="K793" s="53">
        <v>0.85</v>
      </c>
      <c r="L793" s="53">
        <v>0.85</v>
      </c>
      <c r="M793" s="53">
        <v>0.85</v>
      </c>
      <c r="N793" s="53">
        <v>0.85</v>
      </c>
      <c r="O793" s="53">
        <v>0.85</v>
      </c>
      <c r="P793" s="53">
        <v>0.85</v>
      </c>
      <c r="Q793" s="53">
        <v>0.85</v>
      </c>
      <c r="R793" s="53">
        <v>0.85</v>
      </c>
      <c r="S793" s="53">
        <v>0.85</v>
      </c>
      <c r="T793" s="53">
        <v>0.85</v>
      </c>
      <c r="U793" s="53">
        <v>0.85</v>
      </c>
      <c r="V793" s="53">
        <v>0.85</v>
      </c>
      <c r="W793" s="53">
        <v>0.85</v>
      </c>
      <c r="X793" s="53">
        <v>0.85</v>
      </c>
      <c r="Y793" s="53">
        <v>0.85</v>
      </c>
      <c r="Z793" s="53">
        <v>0.85</v>
      </c>
      <c r="AA793" s="53">
        <v>0.85</v>
      </c>
      <c r="AB793" s="53">
        <v>0.85</v>
      </c>
      <c r="AC793" s="5">
        <f t="shared" si="177"/>
        <v>0.85000000000000009</v>
      </c>
      <c r="AD793" s="98"/>
    </row>
    <row r="794" spans="1:30">
      <c r="A794" s="5" t="s">
        <v>69</v>
      </c>
      <c r="B794" s="5" t="s">
        <v>14</v>
      </c>
      <c r="C794" s="5" t="str">
        <f t="shared" si="174"/>
        <v>g8</v>
      </c>
      <c r="D794" s="69">
        <f>VLOOKUP(C794,days!A$2:F$13,5,0)</f>
        <v>4</v>
      </c>
      <c r="E794" s="53">
        <v>0.83</v>
      </c>
      <c r="F794" s="53">
        <v>0.83</v>
      </c>
      <c r="G794" s="53">
        <v>0.83</v>
      </c>
      <c r="H794" s="53">
        <v>0.83</v>
      </c>
      <c r="I794" s="53">
        <v>0.83</v>
      </c>
      <c r="J794" s="53">
        <v>0.83</v>
      </c>
      <c r="K794" s="53">
        <v>0.83</v>
      </c>
      <c r="L794" s="53">
        <v>0.83</v>
      </c>
      <c r="M794" s="53">
        <v>0.83</v>
      </c>
      <c r="N794" s="53">
        <v>0.83</v>
      </c>
      <c r="O794" s="53">
        <v>0.83</v>
      </c>
      <c r="P794" s="53">
        <v>0.83</v>
      </c>
      <c r="Q794" s="53">
        <v>0.83</v>
      </c>
      <c r="R794" s="53">
        <v>0.83</v>
      </c>
      <c r="S794" s="53">
        <v>0.83</v>
      </c>
      <c r="T794" s="53">
        <v>0.83</v>
      </c>
      <c r="U794" s="53">
        <v>0.83</v>
      </c>
      <c r="V794" s="53">
        <v>0.83</v>
      </c>
      <c r="W794" s="53">
        <v>0.83</v>
      </c>
      <c r="X794" s="53">
        <v>0.83</v>
      </c>
      <c r="Y794" s="53">
        <v>0.83</v>
      </c>
      <c r="Z794" s="53">
        <v>0.83</v>
      </c>
      <c r="AA794" s="53">
        <v>0.83</v>
      </c>
      <c r="AB794" s="53">
        <v>0.83</v>
      </c>
      <c r="AC794" s="5">
        <f t="shared" si="177"/>
        <v>0.82999999999999963</v>
      </c>
      <c r="AD794" s="98"/>
    </row>
    <row r="795" spans="1:30">
      <c r="A795" s="5" t="s">
        <v>69</v>
      </c>
      <c r="B795" s="5" t="s">
        <v>15</v>
      </c>
      <c r="C795" s="5" t="str">
        <f t="shared" si="174"/>
        <v>g8</v>
      </c>
      <c r="D795" s="69">
        <f>VLOOKUP(C795,days!A$2:F$13,5,0)</f>
        <v>4</v>
      </c>
      <c r="E795" s="53">
        <v>0.9</v>
      </c>
      <c r="F795" s="53">
        <v>0.9</v>
      </c>
      <c r="G795" s="53">
        <v>0.9</v>
      </c>
      <c r="H795" s="53">
        <v>0.9</v>
      </c>
      <c r="I795" s="53">
        <v>0.9</v>
      </c>
      <c r="J795" s="53">
        <v>0.9</v>
      </c>
      <c r="K795" s="53">
        <v>0.9</v>
      </c>
      <c r="L795" s="53">
        <v>0.9</v>
      </c>
      <c r="M795" s="53">
        <v>0.9</v>
      </c>
      <c r="N795" s="53">
        <v>0.9</v>
      </c>
      <c r="O795" s="53">
        <v>0.9</v>
      </c>
      <c r="P795" s="53">
        <v>0.9</v>
      </c>
      <c r="Q795" s="53">
        <v>0.9</v>
      </c>
      <c r="R795" s="53">
        <v>0.9</v>
      </c>
      <c r="S795" s="53">
        <v>0.9</v>
      </c>
      <c r="T795" s="53">
        <v>0.9</v>
      </c>
      <c r="U795" s="53">
        <v>0.9</v>
      </c>
      <c r="V795" s="53">
        <v>0.9</v>
      </c>
      <c r="W795" s="53">
        <v>0.9</v>
      </c>
      <c r="X795" s="53">
        <v>0.9</v>
      </c>
      <c r="Y795" s="53">
        <v>0.9</v>
      </c>
      <c r="Z795" s="53">
        <v>0.9</v>
      </c>
      <c r="AA795" s="53">
        <v>0.9</v>
      </c>
      <c r="AB795" s="53">
        <v>0.9</v>
      </c>
      <c r="AC795" s="5">
        <f t="shared" si="177"/>
        <v>0.8999999999999998</v>
      </c>
      <c r="AD795" s="98"/>
    </row>
    <row r="796" spans="1:30">
      <c r="A796" s="5" t="s">
        <v>69</v>
      </c>
      <c r="B796" s="5" t="s">
        <v>16</v>
      </c>
      <c r="C796" s="5" t="str">
        <f t="shared" si="174"/>
        <v>g8</v>
      </c>
      <c r="D796" s="69">
        <f>VLOOKUP(C796,days!A$2:F$13,5,0)</f>
        <v>4</v>
      </c>
      <c r="E796" s="43">
        <f>VLOOKUP($A796,hydro_!$A$2:$B$16,2,0)*VLOOKUP($D796,hydro_!F$2:H$13,2,0)</f>
        <v>0.5</v>
      </c>
      <c r="F796" s="43">
        <f t="shared" ref="F796:AB796" si="182">E796</f>
        <v>0.5</v>
      </c>
      <c r="G796" s="43">
        <f t="shared" si="182"/>
        <v>0.5</v>
      </c>
      <c r="H796" s="43">
        <f t="shared" si="182"/>
        <v>0.5</v>
      </c>
      <c r="I796" s="43">
        <f t="shared" si="182"/>
        <v>0.5</v>
      </c>
      <c r="J796" s="43">
        <f t="shared" si="182"/>
        <v>0.5</v>
      </c>
      <c r="K796" s="43">
        <f t="shared" si="182"/>
        <v>0.5</v>
      </c>
      <c r="L796" s="43">
        <f t="shared" si="182"/>
        <v>0.5</v>
      </c>
      <c r="M796" s="43">
        <f t="shared" si="182"/>
        <v>0.5</v>
      </c>
      <c r="N796" s="43">
        <f t="shared" si="182"/>
        <v>0.5</v>
      </c>
      <c r="O796" s="43">
        <f t="shared" si="182"/>
        <v>0.5</v>
      </c>
      <c r="P796" s="43">
        <f t="shared" si="182"/>
        <v>0.5</v>
      </c>
      <c r="Q796" s="43">
        <f t="shared" si="182"/>
        <v>0.5</v>
      </c>
      <c r="R796" s="43">
        <f t="shared" si="182"/>
        <v>0.5</v>
      </c>
      <c r="S796" s="43">
        <f t="shared" si="182"/>
        <v>0.5</v>
      </c>
      <c r="T796" s="43">
        <f t="shared" si="182"/>
        <v>0.5</v>
      </c>
      <c r="U796" s="43">
        <f t="shared" si="182"/>
        <v>0.5</v>
      </c>
      <c r="V796" s="43">
        <f t="shared" si="182"/>
        <v>0.5</v>
      </c>
      <c r="W796" s="43">
        <f t="shared" si="182"/>
        <v>0.5</v>
      </c>
      <c r="X796" s="43">
        <f t="shared" si="182"/>
        <v>0.5</v>
      </c>
      <c r="Y796" s="43">
        <f t="shared" si="182"/>
        <v>0.5</v>
      </c>
      <c r="Z796" s="43">
        <f t="shared" si="182"/>
        <v>0.5</v>
      </c>
      <c r="AA796" s="43">
        <f t="shared" si="182"/>
        <v>0.5</v>
      </c>
      <c r="AB796" s="43">
        <f t="shared" si="182"/>
        <v>0.5</v>
      </c>
      <c r="AC796" s="5">
        <f t="shared" si="177"/>
        <v>0.5</v>
      </c>
      <c r="AD796" s="98"/>
    </row>
    <row r="797" spans="1:30">
      <c r="A797" s="5" t="s">
        <v>69</v>
      </c>
      <c r="B797" s="5" t="s">
        <v>17</v>
      </c>
      <c r="C797" s="5" t="str">
        <f t="shared" si="174"/>
        <v>g8</v>
      </c>
      <c r="D797" s="69">
        <f>VLOOKUP(C797,days!A$2:F$13,5,0)</f>
        <v>4</v>
      </c>
      <c r="E797" s="43">
        <f>VLOOKUP($A796,hydro_!$A$2:$C$16,3,0)*VLOOKUP($D796,hydro_!F$2:H$13,3,0)</f>
        <v>0.4</v>
      </c>
      <c r="F797" s="43">
        <f t="shared" ref="F797:AB797" si="183">E797</f>
        <v>0.4</v>
      </c>
      <c r="G797" s="43">
        <f t="shared" si="183"/>
        <v>0.4</v>
      </c>
      <c r="H797" s="43">
        <f t="shared" si="183"/>
        <v>0.4</v>
      </c>
      <c r="I797" s="43">
        <f t="shared" si="183"/>
        <v>0.4</v>
      </c>
      <c r="J797" s="43">
        <f t="shared" si="183"/>
        <v>0.4</v>
      </c>
      <c r="K797" s="43">
        <f t="shared" si="183"/>
        <v>0.4</v>
      </c>
      <c r="L797" s="43">
        <f t="shared" si="183"/>
        <v>0.4</v>
      </c>
      <c r="M797" s="43">
        <f t="shared" si="183"/>
        <v>0.4</v>
      </c>
      <c r="N797" s="43">
        <f t="shared" si="183"/>
        <v>0.4</v>
      </c>
      <c r="O797" s="43">
        <f t="shared" si="183"/>
        <v>0.4</v>
      </c>
      <c r="P797" s="43">
        <f t="shared" si="183"/>
        <v>0.4</v>
      </c>
      <c r="Q797" s="43">
        <f t="shared" si="183"/>
        <v>0.4</v>
      </c>
      <c r="R797" s="43">
        <f t="shared" si="183"/>
        <v>0.4</v>
      </c>
      <c r="S797" s="43">
        <f t="shared" si="183"/>
        <v>0.4</v>
      </c>
      <c r="T797" s="43">
        <f t="shared" si="183"/>
        <v>0.4</v>
      </c>
      <c r="U797" s="43">
        <f t="shared" si="183"/>
        <v>0.4</v>
      </c>
      <c r="V797" s="43">
        <f t="shared" si="183"/>
        <v>0.4</v>
      </c>
      <c r="W797" s="43">
        <f t="shared" si="183"/>
        <v>0.4</v>
      </c>
      <c r="X797" s="43">
        <f t="shared" si="183"/>
        <v>0.4</v>
      </c>
      <c r="Y797" s="43">
        <f t="shared" si="183"/>
        <v>0.4</v>
      </c>
      <c r="Z797" s="43">
        <f t="shared" si="183"/>
        <v>0.4</v>
      </c>
      <c r="AA797" s="43">
        <f t="shared" si="183"/>
        <v>0.4</v>
      </c>
      <c r="AB797" s="43">
        <f t="shared" si="183"/>
        <v>0.4</v>
      </c>
      <c r="AC797" s="5">
        <f t="shared" si="177"/>
        <v>0.40000000000000013</v>
      </c>
      <c r="AD797" s="98"/>
    </row>
    <row r="798" spans="1:30">
      <c r="A798" s="5" t="s">
        <v>69</v>
      </c>
      <c r="B798" s="5" t="s">
        <v>18</v>
      </c>
      <c r="C798" s="5" t="str">
        <f t="shared" si="174"/>
        <v>g8</v>
      </c>
      <c r="D798" s="69">
        <f>VLOOKUP(C798,days!A$2:F$13,5,0)</f>
        <v>4</v>
      </c>
      <c r="E798" s="67">
        <f>VLOOKUP($A798,wind_!$A$2:$B$16,2,0)*VLOOKUP($D798,wind_!$E$2:$AC$13,MID(E$1,2,LEN(E$1)-1)+2,0)</f>
        <v>0.23710308724187767</v>
      </c>
      <c r="F798" s="67">
        <f>VLOOKUP($A798,wind_!$A$2:$B$16,2,0)*VLOOKUP($D798,wind_!$E$2:$AC$13,MID(F$1,2,LEN(F$1)-1)+2,0)</f>
        <v>0.22960542371148157</v>
      </c>
      <c r="G798" s="67">
        <f>VLOOKUP($A798,wind_!$A$2:$B$16,2,0)*VLOOKUP($D798,wind_!$E$2:$AC$13,MID(G$1,2,LEN(G$1)-1)+2,0)</f>
        <v>0.22559339082304117</v>
      </c>
      <c r="H798" s="67">
        <f>VLOOKUP($A798,wind_!$A$2:$B$16,2,0)*VLOOKUP($D798,wind_!$E$2:$AC$13,MID(H$1,2,LEN(H$1)-1)+2,0)</f>
        <v>0.22438063649569981</v>
      </c>
      <c r="I798" s="67">
        <f>VLOOKUP($A798,wind_!$A$2:$B$16,2,0)*VLOOKUP($D798,wind_!$E$2:$AC$13,MID(I$1,2,LEN(I$1)-1)+2,0)</f>
        <v>0.22240110986227365</v>
      </c>
      <c r="J798" s="67">
        <f>VLOOKUP($A798,wind_!$A$2:$B$16,2,0)*VLOOKUP($D798,wind_!$E$2:$AC$13,MID(J$1,2,LEN(J$1)-1)+2,0)</f>
        <v>0.22001705096150945</v>
      </c>
      <c r="K798" s="67">
        <f>VLOOKUP($A798,wind_!$A$2:$B$16,2,0)*VLOOKUP($D798,wind_!$E$2:$AC$13,MID(K$1,2,LEN(K$1)-1)+2,0)</f>
        <v>0.22079730286236446</v>
      </c>
      <c r="L798" s="67">
        <f>VLOOKUP($A798,wind_!$A$2:$B$16,2,0)*VLOOKUP($D798,wind_!$E$2:$AC$13,MID(L$1,2,LEN(L$1)-1)+2,0)</f>
        <v>0.21503807378464587</v>
      </c>
      <c r="M798" s="67">
        <f>VLOOKUP($A798,wind_!$A$2:$B$16,2,0)*VLOOKUP($D798,wind_!$E$2:$AC$13,MID(M$1,2,LEN(M$1)-1)+2,0)</f>
        <v>0.20808034023691435</v>
      </c>
      <c r="N798" s="67">
        <f>VLOOKUP($A798,wind_!$A$2:$B$16,2,0)*VLOOKUP($D798,wind_!$E$2:$AC$13,MID(N$1,2,LEN(N$1)-1)+2,0)</f>
        <v>0.20595703928284026</v>
      </c>
      <c r="O798" s="67">
        <f>VLOOKUP($A798,wind_!$A$2:$B$16,2,0)*VLOOKUP($D798,wind_!$E$2:$AC$13,MID(O$1,2,LEN(O$1)-1)+2,0)</f>
        <v>0.21601170972904446</v>
      </c>
      <c r="P798" s="67">
        <f>VLOOKUP($A798,wind_!$A$2:$B$16,2,0)*VLOOKUP($D798,wind_!$E$2:$AC$13,MID(P$1,2,LEN(P$1)-1)+2,0)</f>
        <v>0.23109099540869163</v>
      </c>
      <c r="Q798" s="67">
        <f>VLOOKUP($A798,wind_!$A$2:$B$16,2,0)*VLOOKUP($D798,wind_!$E$2:$AC$13,MID(Q$1,2,LEN(Q$1)-1)+2,0)</f>
        <v>0.24442233870720717</v>
      </c>
      <c r="R798" s="67">
        <f>VLOOKUP($A798,wind_!$A$2:$B$16,2,0)*VLOOKUP($D798,wind_!$E$2:$AC$13,MID(R$1,2,LEN(R$1)-1)+2,0)</f>
        <v>0.25783684629131437</v>
      </c>
      <c r="S798" s="67">
        <f>VLOOKUP($A798,wind_!$A$2:$B$16,2,0)*VLOOKUP($D798,wind_!$E$2:$AC$13,MID(S$1,2,LEN(S$1)-1)+2,0)</f>
        <v>0.27049466719470966</v>
      </c>
      <c r="T798" s="67">
        <f>VLOOKUP($A798,wind_!$A$2:$B$16,2,0)*VLOOKUP($D798,wind_!$E$2:$AC$13,MID(T$1,2,LEN(T$1)-1)+2,0)</f>
        <v>0.27318035609916402</v>
      </c>
      <c r="U798" s="67">
        <f>VLOOKUP($A798,wind_!$A$2:$B$16,2,0)*VLOOKUP($D798,wind_!$E$2:$AC$13,MID(U$1,2,LEN(U$1)-1)+2,0)</f>
        <v>0.27756367961141093</v>
      </c>
      <c r="V798" s="67">
        <f>VLOOKUP($A798,wind_!$A$2:$B$16,2,0)*VLOOKUP($D798,wind_!$E$2:$AC$13,MID(V$1,2,LEN(V$1)-1)+2,0)</f>
        <v>0.27302197086061319</v>
      </c>
      <c r="W798" s="67">
        <f>VLOOKUP($A798,wind_!$A$2:$B$16,2,0)*VLOOKUP($D798,wind_!$E$2:$AC$13,MID(W$1,2,LEN(W$1)-1)+2,0)</f>
        <v>0.26414866654249985</v>
      </c>
      <c r="X798" s="67">
        <f>VLOOKUP($A798,wind_!$A$2:$B$16,2,0)*VLOOKUP($D798,wind_!$E$2:$AC$13,MID(X$1,2,LEN(X$1)-1)+2,0)</f>
        <v>0.25719117370181777</v>
      </c>
      <c r="Y798" s="67">
        <f>VLOOKUP($A798,wind_!$A$2:$B$16,2,0)*VLOOKUP($D798,wind_!$E$2:$AC$13,MID(Y$1,2,LEN(Y$1)-1)+2,0)</f>
        <v>0.25474231646333634</v>
      </c>
      <c r="Z798" s="67">
        <f>VLOOKUP($A798,wind_!$A$2:$B$16,2,0)*VLOOKUP($D798,wind_!$E$2:$AC$13,MID(Z$1,2,LEN(Z$1)-1)+2,0)</f>
        <v>0.24872870817573864</v>
      </c>
      <c r="AA798" s="67">
        <f>VLOOKUP($A798,wind_!$A$2:$B$16,2,0)*VLOOKUP($D798,wind_!$E$2:$AC$13,MID(AA$1,2,LEN(AA$1)-1)+2,0)</f>
        <v>0.23979014817651398</v>
      </c>
      <c r="AB798" s="67">
        <f>VLOOKUP($A798,wind_!$A$2:$B$16,2,0)*VLOOKUP($D798,wind_!$E$2:$AC$13,MID(AB$1,2,LEN(AB$1)-1)+2,0)</f>
        <v>0.23145167085161647</v>
      </c>
      <c r="AC798" s="5">
        <f t="shared" si="177"/>
        <v>0.23952702929484695</v>
      </c>
      <c r="AD798" s="98"/>
    </row>
    <row r="799" spans="1:30">
      <c r="A799" s="5" t="s">
        <v>69</v>
      </c>
      <c r="B799" s="5" t="s">
        <v>19</v>
      </c>
      <c r="C799" s="5" t="str">
        <f t="shared" si="174"/>
        <v>g8</v>
      </c>
      <c r="D799" s="69">
        <f>VLOOKUP(C799,days!A$2:F$13,5,0)</f>
        <v>4</v>
      </c>
      <c r="E799" s="68">
        <f>VLOOKUP($A799,solar_!$A$2:$B$16,2,0)*VLOOKUP($D799,solar_!$E$2:$AC$13,MID(E$1,2,LEN(E$1)-1)+2,0)</f>
        <v>0</v>
      </c>
      <c r="F799" s="68">
        <f>VLOOKUP($A799,solar_!$A$2:$B$16,2,0)*VLOOKUP($D799,solar_!$E$2:$AC$13,MID(F$1,2,LEN(F$1)-1)+2,0)</f>
        <v>0</v>
      </c>
      <c r="G799" s="68">
        <f>VLOOKUP($A799,solar_!$A$2:$B$16,2,0)*VLOOKUP($D799,solar_!$E$2:$AC$13,MID(G$1,2,LEN(G$1)-1)+2,0)</f>
        <v>0</v>
      </c>
      <c r="H799" s="68">
        <f>VLOOKUP($A799,solar_!$A$2:$B$16,2,0)*VLOOKUP($D799,solar_!$E$2:$AC$13,MID(H$1,2,LEN(H$1)-1)+2,0)</f>
        <v>0</v>
      </c>
      <c r="I799" s="68">
        <f>VLOOKUP($A799,solar_!$A$2:$B$16,2,0)*VLOOKUP($D799,solar_!$E$2:$AC$13,MID(I$1,2,LEN(I$1)-1)+2,0)</f>
        <v>0</v>
      </c>
      <c r="J799" s="68">
        <f>VLOOKUP($A799,solar_!$A$2:$B$16,2,0)*VLOOKUP($D799,solar_!$E$2:$AC$13,MID(J$1,2,LEN(J$1)-1)+2,0)</f>
        <v>1.5028717167290941E-3</v>
      </c>
      <c r="K799" s="68">
        <f>VLOOKUP($A799,solar_!$A$2:$B$16,2,0)*VLOOKUP($D799,solar_!$E$2:$AC$13,MID(K$1,2,LEN(K$1)-1)+2,0)</f>
        <v>3.0218522373909339E-2</v>
      </c>
      <c r="L799" s="68">
        <f>VLOOKUP($A799,solar_!$A$2:$B$16,2,0)*VLOOKUP($D799,solar_!$E$2:$AC$13,MID(L$1,2,LEN(L$1)-1)+2,0)</f>
        <v>0.17724323433867267</v>
      </c>
      <c r="M799" s="68">
        <f>VLOOKUP($A799,solar_!$A$2:$B$16,2,0)*VLOOKUP($D799,solar_!$E$2:$AC$13,MID(M$1,2,LEN(M$1)-1)+2,0)</f>
        <v>0.35655016014936558</v>
      </c>
      <c r="N799" s="68">
        <f>VLOOKUP($A799,solar_!$A$2:$B$16,2,0)*VLOOKUP($D799,solar_!$E$2:$AC$13,MID(N$1,2,LEN(N$1)-1)+2,0)</f>
        <v>0.45217498021571828</v>
      </c>
      <c r="O799" s="68">
        <f>VLOOKUP($A799,solar_!$A$2:$B$16,2,0)*VLOOKUP($D799,solar_!$E$2:$AC$13,MID(O$1,2,LEN(O$1)-1)+2,0)</f>
        <v>0.51287912942450631</v>
      </c>
      <c r="P799" s="68">
        <f>VLOOKUP($A799,solar_!$A$2:$B$16,2,0)*VLOOKUP($D799,solar_!$E$2:$AC$13,MID(P$1,2,LEN(P$1)-1)+2,0)</f>
        <v>0.51468169320026702</v>
      </c>
      <c r="Q799" s="68">
        <f>VLOOKUP($A799,solar_!$A$2:$B$16,2,0)*VLOOKUP($D799,solar_!$E$2:$AC$13,MID(Q$1,2,LEN(Q$1)-1)+2,0)</f>
        <v>0.50554307765471029</v>
      </c>
      <c r="R799" s="68">
        <f>VLOOKUP($A799,solar_!$A$2:$B$16,2,0)*VLOOKUP($D799,solar_!$E$2:$AC$13,MID(R$1,2,LEN(R$1)-1)+2,0)</f>
        <v>0.4971450117175103</v>
      </c>
      <c r="S799" s="68">
        <f>VLOOKUP($A799,solar_!$A$2:$B$16,2,0)*VLOOKUP($D799,solar_!$E$2:$AC$13,MID(S$1,2,LEN(S$1)-1)+2,0)</f>
        <v>0.47826740038088211</v>
      </c>
      <c r="T799" s="68">
        <f>VLOOKUP($A799,solar_!$A$2:$B$16,2,0)*VLOOKUP($D799,solar_!$E$2:$AC$13,MID(T$1,2,LEN(T$1)-1)+2,0)</f>
        <v>0.43061835524977976</v>
      </c>
      <c r="U799" s="68">
        <f>VLOOKUP($A799,solar_!$A$2:$B$16,2,0)*VLOOKUP($D799,solar_!$E$2:$AC$13,MID(U$1,2,LEN(U$1)-1)+2,0)</f>
        <v>0.35129217254767775</v>
      </c>
      <c r="V799" s="68">
        <f>VLOOKUP($A799,solar_!$A$2:$B$16,2,0)*VLOOKUP($D799,solar_!$E$2:$AC$13,MID(V$1,2,LEN(V$1)-1)+2,0)</f>
        <v>0.22955273290438119</v>
      </c>
      <c r="W799" s="68">
        <f>VLOOKUP($A799,solar_!$A$2:$B$16,2,0)*VLOOKUP($D799,solar_!$E$2:$AC$13,MID(W$1,2,LEN(W$1)-1)+2,0)</f>
        <v>6.430628837795449E-2</v>
      </c>
      <c r="X799" s="68">
        <f>VLOOKUP($A799,solar_!$A$2:$B$16,2,0)*VLOOKUP($D799,solar_!$E$2:$AC$13,MID(X$1,2,LEN(X$1)-1)+2,0)</f>
        <v>2.1065249524420777E-3</v>
      </c>
      <c r="Y799" s="68">
        <f>VLOOKUP($A799,solar_!$A$2:$B$16,2,0)*VLOOKUP($D799,solar_!$E$2:$AC$13,MID(Y$1,2,LEN(Y$1)-1)+2,0)</f>
        <v>0</v>
      </c>
      <c r="Z799" s="68">
        <f>VLOOKUP($A799,solar_!$A$2:$B$16,2,0)*VLOOKUP($D799,solar_!$E$2:$AC$13,MID(Z$1,2,LEN(Z$1)-1)+2,0)</f>
        <v>0</v>
      </c>
      <c r="AA799" s="68">
        <f>VLOOKUP($A799,solar_!$A$2:$B$16,2,0)*VLOOKUP($D799,solar_!$E$2:$AC$13,MID(AA$1,2,LEN(AA$1)-1)+2,0)</f>
        <v>0</v>
      </c>
      <c r="AB799" s="68">
        <f>VLOOKUP($A799,solar_!$A$2:$B$16,2,0)*VLOOKUP($D799,solar_!$E$2:$AC$13,MID(AB$1,2,LEN(AB$1)-1)+2,0)</f>
        <v>0</v>
      </c>
      <c r="AC799" s="5">
        <f t="shared" si="177"/>
        <v>0.19183675646685441</v>
      </c>
      <c r="AD799" s="98"/>
    </row>
    <row r="800" spans="1:30">
      <c r="A800" s="5" t="s">
        <v>69</v>
      </c>
      <c r="B800" s="5" t="s">
        <v>20</v>
      </c>
      <c r="C800" s="5" t="str">
        <f t="shared" si="174"/>
        <v>g8</v>
      </c>
      <c r="D800" s="69">
        <f>VLOOKUP(C800,days!A$2:F$13,5,0)</f>
        <v>4</v>
      </c>
      <c r="E800" s="9">
        <v>0</v>
      </c>
      <c r="F800" s="9">
        <v>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5">
        <f t="shared" si="177"/>
        <v>0</v>
      </c>
      <c r="AD800" s="98"/>
    </row>
    <row r="801" spans="1:30">
      <c r="A801" s="5" t="s">
        <v>69</v>
      </c>
      <c r="B801" s="5" t="s">
        <v>21</v>
      </c>
      <c r="C801" s="5" t="str">
        <f t="shared" si="174"/>
        <v>g8</v>
      </c>
      <c r="D801" s="69">
        <f>VLOOKUP(C801,days!A$2:F$13,5,0)</f>
        <v>4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5">
        <f t="shared" si="177"/>
        <v>0</v>
      </c>
      <c r="AD801" s="98"/>
    </row>
    <row r="802" spans="1:30">
      <c r="A802" s="5" t="s">
        <v>69</v>
      </c>
      <c r="B802" s="5" t="s">
        <v>12</v>
      </c>
      <c r="C802" s="5" t="str">
        <f t="shared" si="174"/>
        <v>g9</v>
      </c>
      <c r="D802" s="69">
        <f>VLOOKUP(C802,days!A$2:F$13,5,0)</f>
        <v>5</v>
      </c>
      <c r="E802" s="53">
        <v>0.8</v>
      </c>
      <c r="F802" s="53">
        <v>0.8</v>
      </c>
      <c r="G802" s="53">
        <v>0.8</v>
      </c>
      <c r="H802" s="53">
        <v>0.8</v>
      </c>
      <c r="I802" s="53">
        <v>0.8</v>
      </c>
      <c r="J802" s="53">
        <v>0.8</v>
      </c>
      <c r="K802" s="53">
        <v>0.8</v>
      </c>
      <c r="L802" s="53">
        <v>0.8</v>
      </c>
      <c r="M802" s="53">
        <v>0.8</v>
      </c>
      <c r="N802" s="53">
        <v>0.8</v>
      </c>
      <c r="O802" s="53">
        <v>0.8</v>
      </c>
      <c r="P802" s="53">
        <v>0.8</v>
      </c>
      <c r="Q802" s="53">
        <v>0.8</v>
      </c>
      <c r="R802" s="53">
        <v>0.8</v>
      </c>
      <c r="S802" s="53">
        <v>0.8</v>
      </c>
      <c r="T802" s="53">
        <v>0.8</v>
      </c>
      <c r="U802" s="53">
        <v>0.8</v>
      </c>
      <c r="V802" s="53">
        <v>0.8</v>
      </c>
      <c r="W802" s="53">
        <v>0.8</v>
      </c>
      <c r="X802" s="53">
        <v>0.8</v>
      </c>
      <c r="Y802" s="53">
        <v>0.8</v>
      </c>
      <c r="Z802" s="53">
        <v>0.8</v>
      </c>
      <c r="AA802" s="53">
        <v>0.8</v>
      </c>
      <c r="AB802" s="53">
        <v>0.8</v>
      </c>
      <c r="AC802" s="5">
        <f t="shared" si="177"/>
        <v>0.80000000000000027</v>
      </c>
      <c r="AD802" s="98"/>
    </row>
    <row r="803" spans="1:30">
      <c r="A803" s="5" t="s">
        <v>69</v>
      </c>
      <c r="B803" s="5" t="s">
        <v>13</v>
      </c>
      <c r="C803" s="5" t="str">
        <f t="shared" si="174"/>
        <v>g9</v>
      </c>
      <c r="D803" s="69">
        <f>VLOOKUP(C803,days!A$2:F$13,5,0)</f>
        <v>5</v>
      </c>
      <c r="E803" s="53">
        <v>0.85</v>
      </c>
      <c r="F803" s="53">
        <v>0.85</v>
      </c>
      <c r="G803" s="53">
        <v>0.85</v>
      </c>
      <c r="H803" s="53">
        <v>0.85</v>
      </c>
      <c r="I803" s="53">
        <v>0.85</v>
      </c>
      <c r="J803" s="53">
        <v>0.85</v>
      </c>
      <c r="K803" s="53">
        <v>0.85</v>
      </c>
      <c r="L803" s="53">
        <v>0.85</v>
      </c>
      <c r="M803" s="53">
        <v>0.85</v>
      </c>
      <c r="N803" s="53">
        <v>0.85</v>
      </c>
      <c r="O803" s="53">
        <v>0.85</v>
      </c>
      <c r="P803" s="53">
        <v>0.85</v>
      </c>
      <c r="Q803" s="53">
        <v>0.85</v>
      </c>
      <c r="R803" s="53">
        <v>0.85</v>
      </c>
      <c r="S803" s="53">
        <v>0.85</v>
      </c>
      <c r="T803" s="53">
        <v>0.85</v>
      </c>
      <c r="U803" s="53">
        <v>0.85</v>
      </c>
      <c r="V803" s="53">
        <v>0.85</v>
      </c>
      <c r="W803" s="53">
        <v>0.85</v>
      </c>
      <c r="X803" s="53">
        <v>0.85</v>
      </c>
      <c r="Y803" s="53">
        <v>0.85</v>
      </c>
      <c r="Z803" s="53">
        <v>0.85</v>
      </c>
      <c r="AA803" s="53">
        <v>0.85</v>
      </c>
      <c r="AB803" s="53">
        <v>0.85</v>
      </c>
      <c r="AC803" s="5">
        <f t="shared" si="177"/>
        <v>0.85000000000000009</v>
      </c>
      <c r="AD803" s="98"/>
    </row>
    <row r="804" spans="1:30">
      <c r="A804" s="5" t="s">
        <v>69</v>
      </c>
      <c r="B804" s="5" t="s">
        <v>14</v>
      </c>
      <c r="C804" s="5" t="str">
        <f t="shared" si="174"/>
        <v>g9</v>
      </c>
      <c r="D804" s="69">
        <f>VLOOKUP(C804,days!A$2:F$13,5,0)</f>
        <v>5</v>
      </c>
      <c r="E804" s="53">
        <v>0.83</v>
      </c>
      <c r="F804" s="53">
        <v>0.83</v>
      </c>
      <c r="G804" s="53">
        <v>0.83</v>
      </c>
      <c r="H804" s="53">
        <v>0.83</v>
      </c>
      <c r="I804" s="53">
        <v>0.83</v>
      </c>
      <c r="J804" s="53">
        <v>0.83</v>
      </c>
      <c r="K804" s="53">
        <v>0.83</v>
      </c>
      <c r="L804" s="53">
        <v>0.83</v>
      </c>
      <c r="M804" s="53">
        <v>0.83</v>
      </c>
      <c r="N804" s="53">
        <v>0.83</v>
      </c>
      <c r="O804" s="53">
        <v>0.83</v>
      </c>
      <c r="P804" s="53">
        <v>0.83</v>
      </c>
      <c r="Q804" s="53">
        <v>0.83</v>
      </c>
      <c r="R804" s="53">
        <v>0.83</v>
      </c>
      <c r="S804" s="53">
        <v>0.83</v>
      </c>
      <c r="T804" s="53">
        <v>0.83</v>
      </c>
      <c r="U804" s="53">
        <v>0.83</v>
      </c>
      <c r="V804" s="53">
        <v>0.83</v>
      </c>
      <c r="W804" s="53">
        <v>0.83</v>
      </c>
      <c r="X804" s="53">
        <v>0.83</v>
      </c>
      <c r="Y804" s="53">
        <v>0.83</v>
      </c>
      <c r="Z804" s="53">
        <v>0.83</v>
      </c>
      <c r="AA804" s="53">
        <v>0.83</v>
      </c>
      <c r="AB804" s="53">
        <v>0.83</v>
      </c>
      <c r="AC804" s="5">
        <f t="shared" si="177"/>
        <v>0.82999999999999963</v>
      </c>
      <c r="AD804" s="98"/>
    </row>
    <row r="805" spans="1:30">
      <c r="A805" s="5" t="s">
        <v>69</v>
      </c>
      <c r="B805" s="5" t="s">
        <v>15</v>
      </c>
      <c r="C805" s="5" t="str">
        <f t="shared" si="174"/>
        <v>g9</v>
      </c>
      <c r="D805" s="69">
        <f>VLOOKUP(C805,days!A$2:F$13,5,0)</f>
        <v>5</v>
      </c>
      <c r="E805" s="53">
        <v>0.9</v>
      </c>
      <c r="F805" s="53">
        <v>0.9</v>
      </c>
      <c r="G805" s="53">
        <v>0.9</v>
      </c>
      <c r="H805" s="53">
        <v>0.9</v>
      </c>
      <c r="I805" s="53">
        <v>0.9</v>
      </c>
      <c r="J805" s="53">
        <v>0.9</v>
      </c>
      <c r="K805" s="53">
        <v>0.9</v>
      </c>
      <c r="L805" s="53">
        <v>0.9</v>
      </c>
      <c r="M805" s="53">
        <v>0.9</v>
      </c>
      <c r="N805" s="53">
        <v>0.9</v>
      </c>
      <c r="O805" s="53">
        <v>0.9</v>
      </c>
      <c r="P805" s="53">
        <v>0.9</v>
      </c>
      <c r="Q805" s="53">
        <v>0.9</v>
      </c>
      <c r="R805" s="53">
        <v>0.9</v>
      </c>
      <c r="S805" s="53">
        <v>0.9</v>
      </c>
      <c r="T805" s="53">
        <v>0.9</v>
      </c>
      <c r="U805" s="53">
        <v>0.9</v>
      </c>
      <c r="V805" s="53">
        <v>0.9</v>
      </c>
      <c r="W805" s="53">
        <v>0.9</v>
      </c>
      <c r="X805" s="53">
        <v>0.9</v>
      </c>
      <c r="Y805" s="53">
        <v>0.9</v>
      </c>
      <c r="Z805" s="53">
        <v>0.9</v>
      </c>
      <c r="AA805" s="53">
        <v>0.9</v>
      </c>
      <c r="AB805" s="53">
        <v>0.9</v>
      </c>
      <c r="AC805" s="5">
        <f t="shared" si="177"/>
        <v>0.8999999999999998</v>
      </c>
      <c r="AD805" s="98"/>
    </row>
    <row r="806" spans="1:30">
      <c r="A806" s="5" t="s">
        <v>69</v>
      </c>
      <c r="B806" s="5" t="s">
        <v>16</v>
      </c>
      <c r="C806" s="5" t="str">
        <f t="shared" si="174"/>
        <v>g9</v>
      </c>
      <c r="D806" s="69">
        <f>VLOOKUP(C806,days!A$2:F$13,5,0)</f>
        <v>5</v>
      </c>
      <c r="E806" s="43">
        <f>VLOOKUP($A806,hydro_!$A$2:$B$16,2,0)*VLOOKUP($D806,hydro_!F$2:H$13,2,0)</f>
        <v>0.55000000000000004</v>
      </c>
      <c r="F806" s="43">
        <f t="shared" ref="F806:AB806" si="184">E806</f>
        <v>0.55000000000000004</v>
      </c>
      <c r="G806" s="43">
        <f t="shared" si="184"/>
        <v>0.55000000000000004</v>
      </c>
      <c r="H806" s="43">
        <f t="shared" si="184"/>
        <v>0.55000000000000004</v>
      </c>
      <c r="I806" s="43">
        <f t="shared" si="184"/>
        <v>0.55000000000000004</v>
      </c>
      <c r="J806" s="43">
        <f t="shared" si="184"/>
        <v>0.55000000000000004</v>
      </c>
      <c r="K806" s="43">
        <f t="shared" si="184"/>
        <v>0.55000000000000004</v>
      </c>
      <c r="L806" s="43">
        <f t="shared" si="184"/>
        <v>0.55000000000000004</v>
      </c>
      <c r="M806" s="43">
        <f t="shared" si="184"/>
        <v>0.55000000000000004</v>
      </c>
      <c r="N806" s="43">
        <f t="shared" si="184"/>
        <v>0.55000000000000004</v>
      </c>
      <c r="O806" s="43">
        <f t="shared" si="184"/>
        <v>0.55000000000000004</v>
      </c>
      <c r="P806" s="43">
        <f t="shared" si="184"/>
        <v>0.55000000000000004</v>
      </c>
      <c r="Q806" s="43">
        <f t="shared" si="184"/>
        <v>0.55000000000000004</v>
      </c>
      <c r="R806" s="43">
        <f t="shared" si="184"/>
        <v>0.55000000000000004</v>
      </c>
      <c r="S806" s="43">
        <f t="shared" si="184"/>
        <v>0.55000000000000004</v>
      </c>
      <c r="T806" s="43">
        <f t="shared" si="184"/>
        <v>0.55000000000000004</v>
      </c>
      <c r="U806" s="43">
        <f t="shared" si="184"/>
        <v>0.55000000000000004</v>
      </c>
      <c r="V806" s="43">
        <f t="shared" si="184"/>
        <v>0.55000000000000004</v>
      </c>
      <c r="W806" s="43">
        <f t="shared" si="184"/>
        <v>0.55000000000000004</v>
      </c>
      <c r="X806" s="43">
        <f t="shared" si="184"/>
        <v>0.55000000000000004</v>
      </c>
      <c r="Y806" s="43">
        <f t="shared" si="184"/>
        <v>0.55000000000000004</v>
      </c>
      <c r="Z806" s="43">
        <f t="shared" si="184"/>
        <v>0.55000000000000004</v>
      </c>
      <c r="AA806" s="43">
        <f t="shared" si="184"/>
        <v>0.55000000000000004</v>
      </c>
      <c r="AB806" s="43">
        <f t="shared" si="184"/>
        <v>0.55000000000000004</v>
      </c>
      <c r="AC806" s="5">
        <f t="shared" si="177"/>
        <v>0.55000000000000016</v>
      </c>
      <c r="AD806" s="98"/>
    </row>
    <row r="807" spans="1:30">
      <c r="A807" s="5" t="s">
        <v>69</v>
      </c>
      <c r="B807" s="5" t="s">
        <v>17</v>
      </c>
      <c r="C807" s="5" t="str">
        <f t="shared" si="174"/>
        <v>g9</v>
      </c>
      <c r="D807" s="69">
        <f>VLOOKUP(C807,days!A$2:F$13,5,0)</f>
        <v>5</v>
      </c>
      <c r="E807" s="43">
        <f>VLOOKUP($A806,hydro_!$A$2:$C$16,3,0)*VLOOKUP($D806,hydro_!F$2:H$13,3,0)</f>
        <v>0.45</v>
      </c>
      <c r="F807" s="43">
        <f t="shared" ref="F807:AB807" si="185">E807</f>
        <v>0.45</v>
      </c>
      <c r="G807" s="43">
        <f t="shared" si="185"/>
        <v>0.45</v>
      </c>
      <c r="H807" s="43">
        <f t="shared" si="185"/>
        <v>0.45</v>
      </c>
      <c r="I807" s="43">
        <f t="shared" si="185"/>
        <v>0.45</v>
      </c>
      <c r="J807" s="43">
        <f t="shared" si="185"/>
        <v>0.45</v>
      </c>
      <c r="K807" s="43">
        <f t="shared" si="185"/>
        <v>0.45</v>
      </c>
      <c r="L807" s="43">
        <f t="shared" si="185"/>
        <v>0.45</v>
      </c>
      <c r="M807" s="43">
        <f t="shared" si="185"/>
        <v>0.45</v>
      </c>
      <c r="N807" s="43">
        <f t="shared" si="185"/>
        <v>0.45</v>
      </c>
      <c r="O807" s="43">
        <f t="shared" si="185"/>
        <v>0.45</v>
      </c>
      <c r="P807" s="43">
        <f t="shared" si="185"/>
        <v>0.45</v>
      </c>
      <c r="Q807" s="43">
        <f t="shared" si="185"/>
        <v>0.45</v>
      </c>
      <c r="R807" s="43">
        <f t="shared" si="185"/>
        <v>0.45</v>
      </c>
      <c r="S807" s="43">
        <f t="shared" si="185"/>
        <v>0.45</v>
      </c>
      <c r="T807" s="43">
        <f t="shared" si="185"/>
        <v>0.45</v>
      </c>
      <c r="U807" s="43">
        <f t="shared" si="185"/>
        <v>0.45</v>
      </c>
      <c r="V807" s="43">
        <f t="shared" si="185"/>
        <v>0.45</v>
      </c>
      <c r="W807" s="43">
        <f t="shared" si="185"/>
        <v>0.45</v>
      </c>
      <c r="X807" s="43">
        <f t="shared" si="185"/>
        <v>0.45</v>
      </c>
      <c r="Y807" s="43">
        <f t="shared" si="185"/>
        <v>0.45</v>
      </c>
      <c r="Z807" s="43">
        <f t="shared" si="185"/>
        <v>0.45</v>
      </c>
      <c r="AA807" s="43">
        <f t="shared" si="185"/>
        <v>0.45</v>
      </c>
      <c r="AB807" s="43">
        <f t="shared" si="185"/>
        <v>0.45</v>
      </c>
      <c r="AC807" s="5">
        <f t="shared" si="177"/>
        <v>0.4499999999999999</v>
      </c>
      <c r="AD807" s="98"/>
    </row>
    <row r="808" spans="1:30">
      <c r="A808" s="5" t="s">
        <v>69</v>
      </c>
      <c r="B808" s="5" t="s">
        <v>18</v>
      </c>
      <c r="C808" s="5" t="str">
        <f t="shared" si="174"/>
        <v>g9</v>
      </c>
      <c r="D808" s="69">
        <f>VLOOKUP(C808,days!A$2:F$13,5,0)</f>
        <v>5</v>
      </c>
      <c r="E808" s="67">
        <f>VLOOKUP($A808,wind_!$A$2:$B$16,2,0)*VLOOKUP($D808,wind_!$E$2:$AC$13,MID(E$1,2,LEN(E$1)-1)+2,0)</f>
        <v>0.22023693685119972</v>
      </c>
      <c r="F808" s="67">
        <f>VLOOKUP($A808,wind_!$A$2:$B$16,2,0)*VLOOKUP($D808,wind_!$E$2:$AC$13,MID(F$1,2,LEN(F$1)-1)+2,0)</f>
        <v>0.21405341345738152</v>
      </c>
      <c r="G808" s="67">
        <f>VLOOKUP($A808,wind_!$A$2:$B$16,2,0)*VLOOKUP($D808,wind_!$E$2:$AC$13,MID(G$1,2,LEN(G$1)-1)+2,0)</f>
        <v>0.21245251901277071</v>
      </c>
      <c r="H808" s="67">
        <f>VLOOKUP($A808,wind_!$A$2:$B$16,2,0)*VLOOKUP($D808,wind_!$E$2:$AC$13,MID(H$1,2,LEN(H$1)-1)+2,0)</f>
        <v>0.21351324276766737</v>
      </c>
      <c r="I808" s="67">
        <f>VLOOKUP($A808,wind_!$A$2:$B$16,2,0)*VLOOKUP($D808,wind_!$E$2:$AC$13,MID(I$1,2,LEN(I$1)-1)+2,0)</f>
        <v>0.2139257665090479</v>
      </c>
      <c r="J808" s="67">
        <f>VLOOKUP($A808,wind_!$A$2:$B$16,2,0)*VLOOKUP($D808,wind_!$E$2:$AC$13,MID(J$1,2,LEN(J$1)-1)+2,0)</f>
        <v>0.21607528046080926</v>
      </c>
      <c r="K808" s="67">
        <f>VLOOKUP($A808,wind_!$A$2:$B$16,2,0)*VLOOKUP($D808,wind_!$E$2:$AC$13,MID(K$1,2,LEN(K$1)-1)+2,0)</f>
        <v>0.21868541142243517</v>
      </c>
      <c r="L808" s="67">
        <f>VLOOKUP($A808,wind_!$A$2:$B$16,2,0)*VLOOKUP($D808,wind_!$E$2:$AC$13,MID(L$1,2,LEN(L$1)-1)+2,0)</f>
        <v>0.21240237973436635</v>
      </c>
      <c r="M808" s="67">
        <f>VLOOKUP($A808,wind_!$A$2:$B$16,2,0)*VLOOKUP($D808,wind_!$E$2:$AC$13,MID(M$1,2,LEN(M$1)-1)+2,0)</f>
        <v>0.20827781630029915</v>
      </c>
      <c r="N808" s="67">
        <f>VLOOKUP($A808,wind_!$A$2:$B$16,2,0)*VLOOKUP($D808,wind_!$E$2:$AC$13,MID(N$1,2,LEN(N$1)-1)+2,0)</f>
        <v>0.20470288334299014</v>
      </c>
      <c r="O808" s="67">
        <f>VLOOKUP($A808,wind_!$A$2:$B$16,2,0)*VLOOKUP($D808,wind_!$E$2:$AC$13,MID(O$1,2,LEN(O$1)-1)+2,0)</f>
        <v>0.20617723809169486</v>
      </c>
      <c r="P808" s="67">
        <f>VLOOKUP($A808,wind_!$A$2:$B$16,2,0)*VLOOKUP($D808,wind_!$E$2:$AC$13,MID(P$1,2,LEN(P$1)-1)+2,0)</f>
        <v>0.21286990503655062</v>
      </c>
      <c r="Q808" s="67">
        <f>VLOOKUP($A808,wind_!$A$2:$B$16,2,0)*VLOOKUP($D808,wind_!$E$2:$AC$13,MID(Q$1,2,LEN(Q$1)-1)+2,0)</f>
        <v>0.22061138073735426</v>
      </c>
      <c r="R808" s="67">
        <f>VLOOKUP($A808,wind_!$A$2:$B$16,2,0)*VLOOKUP($D808,wind_!$E$2:$AC$13,MID(R$1,2,LEN(R$1)-1)+2,0)</f>
        <v>0.23386848998181348</v>
      </c>
      <c r="S808" s="67">
        <f>VLOOKUP($A808,wind_!$A$2:$B$16,2,0)*VLOOKUP($D808,wind_!$E$2:$AC$13,MID(S$1,2,LEN(S$1)-1)+2,0)</f>
        <v>0.24655466617563632</v>
      </c>
      <c r="T808" s="67">
        <f>VLOOKUP($A808,wind_!$A$2:$B$16,2,0)*VLOOKUP($D808,wind_!$E$2:$AC$13,MID(T$1,2,LEN(T$1)-1)+2,0)</f>
        <v>0.26212990466001018</v>
      </c>
      <c r="U808" s="67">
        <f>VLOOKUP($A808,wind_!$A$2:$B$16,2,0)*VLOOKUP($D808,wind_!$E$2:$AC$13,MID(U$1,2,LEN(U$1)-1)+2,0)</f>
        <v>0.27610997752755068</v>
      </c>
      <c r="V808" s="67">
        <f>VLOOKUP($A808,wind_!$A$2:$B$16,2,0)*VLOOKUP($D808,wind_!$E$2:$AC$13,MID(V$1,2,LEN(V$1)-1)+2,0)</f>
        <v>0.28176011817044971</v>
      </c>
      <c r="W808" s="67">
        <f>VLOOKUP($A808,wind_!$A$2:$B$16,2,0)*VLOOKUP($D808,wind_!$E$2:$AC$13,MID(W$1,2,LEN(W$1)-1)+2,0)</f>
        <v>0.2761670250982749</v>
      </c>
      <c r="X808" s="67">
        <f>VLOOKUP($A808,wind_!$A$2:$B$16,2,0)*VLOOKUP($D808,wind_!$E$2:$AC$13,MID(X$1,2,LEN(X$1)-1)+2,0)</f>
        <v>0.268231491374189</v>
      </c>
      <c r="Y808" s="67">
        <f>VLOOKUP($A808,wind_!$A$2:$B$16,2,0)*VLOOKUP($D808,wind_!$E$2:$AC$13,MID(Y$1,2,LEN(Y$1)-1)+2,0)</f>
        <v>0.26663803477740672</v>
      </c>
      <c r="Z808" s="67">
        <f>VLOOKUP($A808,wind_!$A$2:$B$16,2,0)*VLOOKUP($D808,wind_!$E$2:$AC$13,MID(Z$1,2,LEN(Z$1)-1)+2,0)</f>
        <v>0.26000657963523116</v>
      </c>
      <c r="AA808" s="67">
        <f>VLOOKUP($A808,wind_!$A$2:$B$16,2,0)*VLOOKUP($D808,wind_!$E$2:$AC$13,MID(AA$1,2,LEN(AA$1)-1)+2,0)</f>
        <v>0.24552239399398698</v>
      </c>
      <c r="AB808" s="67">
        <f>VLOOKUP($A808,wind_!$A$2:$B$16,2,0)*VLOOKUP($D808,wind_!$E$2:$AC$13,MID(AB$1,2,LEN(AB$1)-1)+2,0)</f>
        <v>0.23308356836419891</v>
      </c>
      <c r="AC808" s="5">
        <f t="shared" si="177"/>
        <v>0.23433568431180485</v>
      </c>
      <c r="AD808" s="98"/>
    </row>
    <row r="809" spans="1:30">
      <c r="A809" s="5" t="s">
        <v>69</v>
      </c>
      <c r="B809" s="5" t="s">
        <v>19</v>
      </c>
      <c r="C809" s="5" t="str">
        <f t="shared" si="174"/>
        <v>g9</v>
      </c>
      <c r="D809" s="69">
        <f>VLOOKUP(C809,days!A$2:F$13,5,0)</f>
        <v>5</v>
      </c>
      <c r="E809" s="68">
        <f>VLOOKUP($A809,solar_!$A$2:$B$16,2,0)*VLOOKUP($D809,solar_!$E$2:$AC$13,MID(E$1,2,LEN(E$1)-1)+2,0)</f>
        <v>0</v>
      </c>
      <c r="F809" s="68">
        <f>VLOOKUP($A809,solar_!$A$2:$B$16,2,0)*VLOOKUP($D809,solar_!$E$2:$AC$13,MID(F$1,2,LEN(F$1)-1)+2,0)</f>
        <v>0</v>
      </c>
      <c r="G809" s="68">
        <f>VLOOKUP($A809,solar_!$A$2:$B$16,2,0)*VLOOKUP($D809,solar_!$E$2:$AC$13,MID(G$1,2,LEN(G$1)-1)+2,0)</f>
        <v>0</v>
      </c>
      <c r="H809" s="68">
        <f>VLOOKUP($A809,solar_!$A$2:$B$16,2,0)*VLOOKUP($D809,solar_!$E$2:$AC$13,MID(H$1,2,LEN(H$1)-1)+2,0)</f>
        <v>0</v>
      </c>
      <c r="I809" s="68">
        <f>VLOOKUP($A809,solar_!$A$2:$B$16,2,0)*VLOOKUP($D809,solar_!$E$2:$AC$13,MID(I$1,2,LEN(I$1)-1)+2,0)</f>
        <v>0</v>
      </c>
      <c r="J809" s="68">
        <f>VLOOKUP($A809,solar_!$A$2:$B$16,2,0)*VLOOKUP($D809,solar_!$E$2:$AC$13,MID(J$1,2,LEN(J$1)-1)+2,0)</f>
        <v>6.926785691080903E-3</v>
      </c>
      <c r="K809" s="68">
        <f>VLOOKUP($A809,solar_!$A$2:$B$16,2,0)*VLOOKUP($D809,solar_!$E$2:$AC$13,MID(K$1,2,LEN(K$1)-1)+2,0)</f>
        <v>0.10148361482531991</v>
      </c>
      <c r="L809" s="68">
        <f>VLOOKUP($A809,solar_!$A$2:$B$16,2,0)*VLOOKUP($D809,solar_!$E$2:$AC$13,MID(L$1,2,LEN(L$1)-1)+2,0)</f>
        <v>0.32378610522467038</v>
      </c>
      <c r="M809" s="68">
        <f>VLOOKUP($A809,solar_!$A$2:$B$16,2,0)*VLOOKUP($D809,solar_!$E$2:$AC$13,MID(M$1,2,LEN(M$1)-1)+2,0)</f>
        <v>0.46522424983261612</v>
      </c>
      <c r="N809" s="68">
        <f>VLOOKUP($A809,solar_!$A$2:$B$16,2,0)*VLOOKUP($D809,solar_!$E$2:$AC$13,MID(N$1,2,LEN(N$1)-1)+2,0)</f>
        <v>0.50448163270299307</v>
      </c>
      <c r="O809" s="68">
        <f>VLOOKUP($A809,solar_!$A$2:$B$16,2,0)*VLOOKUP($D809,solar_!$E$2:$AC$13,MID(O$1,2,LEN(O$1)-1)+2,0)</f>
        <v>0.5417914441014311</v>
      </c>
      <c r="P809" s="68">
        <f>VLOOKUP($A809,solar_!$A$2:$B$16,2,0)*VLOOKUP($D809,solar_!$E$2:$AC$13,MID(P$1,2,LEN(P$1)-1)+2,0)</f>
        <v>0.54889753273381314</v>
      </c>
      <c r="Q809" s="68">
        <f>VLOOKUP($A809,solar_!$A$2:$B$16,2,0)*VLOOKUP($D809,solar_!$E$2:$AC$13,MID(Q$1,2,LEN(Q$1)-1)+2,0)</f>
        <v>0.54333216866132361</v>
      </c>
      <c r="R809" s="68">
        <f>VLOOKUP($A809,solar_!$A$2:$B$16,2,0)*VLOOKUP($D809,solar_!$E$2:$AC$13,MID(R$1,2,LEN(R$1)-1)+2,0)</f>
        <v>0.54129693797363698</v>
      </c>
      <c r="S809" s="68">
        <f>VLOOKUP($A809,solar_!$A$2:$B$16,2,0)*VLOOKUP($D809,solar_!$E$2:$AC$13,MID(S$1,2,LEN(S$1)-1)+2,0)</f>
        <v>0.52154159604816452</v>
      </c>
      <c r="T809" s="68">
        <f>VLOOKUP($A809,solar_!$A$2:$B$16,2,0)*VLOOKUP($D809,solar_!$E$2:$AC$13,MID(T$1,2,LEN(T$1)-1)+2,0)</f>
        <v>0.47381527988759664</v>
      </c>
      <c r="U809" s="68">
        <f>VLOOKUP($A809,solar_!$A$2:$B$16,2,0)*VLOOKUP($D809,solar_!$E$2:$AC$13,MID(U$1,2,LEN(U$1)-1)+2,0)</f>
        <v>0.4014064908177456</v>
      </c>
      <c r="V809" s="68">
        <f>VLOOKUP($A809,solar_!$A$2:$B$16,2,0)*VLOOKUP($D809,solar_!$E$2:$AC$13,MID(V$1,2,LEN(V$1)-1)+2,0)</f>
        <v>0.29967398643342952</v>
      </c>
      <c r="W809" s="68">
        <f>VLOOKUP($A809,solar_!$A$2:$B$16,2,0)*VLOOKUP($D809,solar_!$E$2:$AC$13,MID(W$1,2,LEN(W$1)-1)+2,0)</f>
        <v>0.12111287547619524</v>
      </c>
      <c r="X809" s="68">
        <f>VLOOKUP($A809,solar_!$A$2:$B$16,2,0)*VLOOKUP($D809,solar_!$E$2:$AC$13,MID(X$1,2,LEN(X$1)-1)+2,0)</f>
        <v>1.2646122606814173E-2</v>
      </c>
      <c r="Y809" s="68">
        <f>VLOOKUP($A809,solar_!$A$2:$B$16,2,0)*VLOOKUP($D809,solar_!$E$2:$AC$13,MID(Y$1,2,LEN(Y$1)-1)+2,0)</f>
        <v>0</v>
      </c>
      <c r="Z809" s="68">
        <f>VLOOKUP($A809,solar_!$A$2:$B$16,2,0)*VLOOKUP($D809,solar_!$E$2:$AC$13,MID(Z$1,2,LEN(Z$1)-1)+2,0)</f>
        <v>0</v>
      </c>
      <c r="AA809" s="68">
        <f>VLOOKUP($A809,solar_!$A$2:$B$16,2,0)*VLOOKUP($D809,solar_!$E$2:$AC$13,MID(AA$1,2,LEN(AA$1)-1)+2,0)</f>
        <v>0</v>
      </c>
      <c r="AB809" s="68">
        <f>VLOOKUP($A809,solar_!$A$2:$B$16,2,0)*VLOOKUP($D809,solar_!$E$2:$AC$13,MID(AB$1,2,LEN(AB$1)-1)+2,0)</f>
        <v>0</v>
      </c>
      <c r="AC809" s="5">
        <f t="shared" si="177"/>
        <v>0.22530903429236793</v>
      </c>
      <c r="AD809" s="98"/>
    </row>
    <row r="810" spans="1:30">
      <c r="A810" s="5" t="s">
        <v>69</v>
      </c>
      <c r="B810" s="5" t="s">
        <v>20</v>
      </c>
      <c r="C810" s="5" t="str">
        <f t="shared" si="174"/>
        <v>g9</v>
      </c>
      <c r="D810" s="69">
        <f>VLOOKUP(C810,days!A$2:F$13,5,0)</f>
        <v>5</v>
      </c>
      <c r="E810" s="9">
        <v>0</v>
      </c>
      <c r="F810" s="9">
        <v>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  <c r="V810" s="9">
        <v>0</v>
      </c>
      <c r="W810" s="9">
        <v>0</v>
      </c>
      <c r="X810" s="9">
        <v>0</v>
      </c>
      <c r="Y810" s="9">
        <v>0</v>
      </c>
      <c r="Z810" s="9">
        <v>0</v>
      </c>
      <c r="AA810" s="9">
        <v>0</v>
      </c>
      <c r="AB810" s="9">
        <v>0</v>
      </c>
      <c r="AC810" s="5">
        <f t="shared" si="177"/>
        <v>0</v>
      </c>
      <c r="AD810" s="98"/>
    </row>
    <row r="811" spans="1:30">
      <c r="A811" s="5" t="s">
        <v>69</v>
      </c>
      <c r="B811" s="5" t="s">
        <v>21</v>
      </c>
      <c r="C811" s="5" t="str">
        <f t="shared" si="174"/>
        <v>g9</v>
      </c>
      <c r="D811" s="69">
        <f>VLOOKUP(C811,days!A$2:F$13,5,0)</f>
        <v>5</v>
      </c>
      <c r="E811" s="9">
        <v>0</v>
      </c>
      <c r="F811" s="9">
        <v>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5">
        <f t="shared" si="177"/>
        <v>0</v>
      </c>
      <c r="AD811" s="98"/>
    </row>
    <row r="812" spans="1:30">
      <c r="A812" s="5" t="s">
        <v>69</v>
      </c>
      <c r="B812" s="5" t="s">
        <v>12</v>
      </c>
      <c r="C812" s="5" t="str">
        <f t="shared" si="174"/>
        <v>g10</v>
      </c>
      <c r="D812" s="69">
        <f>VLOOKUP(C812,days!A$2:F$13,5,0)</f>
        <v>5</v>
      </c>
      <c r="E812" s="53">
        <v>0.8</v>
      </c>
      <c r="F812" s="53">
        <v>0.8</v>
      </c>
      <c r="G812" s="53">
        <v>0.8</v>
      </c>
      <c r="H812" s="53">
        <v>0.8</v>
      </c>
      <c r="I812" s="53">
        <v>0.8</v>
      </c>
      <c r="J812" s="53">
        <v>0.8</v>
      </c>
      <c r="K812" s="53">
        <v>0.8</v>
      </c>
      <c r="L812" s="53">
        <v>0.8</v>
      </c>
      <c r="M812" s="53">
        <v>0.8</v>
      </c>
      <c r="N812" s="53">
        <v>0.8</v>
      </c>
      <c r="O812" s="53">
        <v>0.8</v>
      </c>
      <c r="P812" s="53">
        <v>0.8</v>
      </c>
      <c r="Q812" s="53">
        <v>0.8</v>
      </c>
      <c r="R812" s="53">
        <v>0.8</v>
      </c>
      <c r="S812" s="53">
        <v>0.8</v>
      </c>
      <c r="T812" s="53">
        <v>0.8</v>
      </c>
      <c r="U812" s="53">
        <v>0.8</v>
      </c>
      <c r="V812" s="53">
        <v>0.8</v>
      </c>
      <c r="W812" s="53">
        <v>0.8</v>
      </c>
      <c r="X812" s="53">
        <v>0.8</v>
      </c>
      <c r="Y812" s="53">
        <v>0.8</v>
      </c>
      <c r="Z812" s="53">
        <v>0.8</v>
      </c>
      <c r="AA812" s="53">
        <v>0.8</v>
      </c>
      <c r="AB812" s="53">
        <v>0.8</v>
      </c>
      <c r="AC812" s="5">
        <f t="shared" si="177"/>
        <v>0.80000000000000027</v>
      </c>
      <c r="AD812" s="98"/>
    </row>
    <row r="813" spans="1:30">
      <c r="A813" s="5" t="s">
        <v>69</v>
      </c>
      <c r="B813" s="5" t="s">
        <v>13</v>
      </c>
      <c r="C813" s="5" t="str">
        <f t="shared" si="174"/>
        <v>g10</v>
      </c>
      <c r="D813" s="69">
        <f>VLOOKUP(C813,days!A$2:F$13,5,0)</f>
        <v>5</v>
      </c>
      <c r="E813" s="53">
        <v>0.85</v>
      </c>
      <c r="F813" s="53">
        <v>0.85</v>
      </c>
      <c r="G813" s="53">
        <v>0.85</v>
      </c>
      <c r="H813" s="53">
        <v>0.85</v>
      </c>
      <c r="I813" s="53">
        <v>0.85</v>
      </c>
      <c r="J813" s="53">
        <v>0.85</v>
      </c>
      <c r="K813" s="53">
        <v>0.85</v>
      </c>
      <c r="L813" s="53">
        <v>0.85</v>
      </c>
      <c r="M813" s="53">
        <v>0.85</v>
      </c>
      <c r="N813" s="53">
        <v>0.85</v>
      </c>
      <c r="O813" s="53">
        <v>0.85</v>
      </c>
      <c r="P813" s="53">
        <v>0.85</v>
      </c>
      <c r="Q813" s="53">
        <v>0.85</v>
      </c>
      <c r="R813" s="53">
        <v>0.85</v>
      </c>
      <c r="S813" s="53">
        <v>0.85</v>
      </c>
      <c r="T813" s="53">
        <v>0.85</v>
      </c>
      <c r="U813" s="53">
        <v>0.85</v>
      </c>
      <c r="V813" s="53">
        <v>0.85</v>
      </c>
      <c r="W813" s="53">
        <v>0.85</v>
      </c>
      <c r="X813" s="53">
        <v>0.85</v>
      </c>
      <c r="Y813" s="53">
        <v>0.85</v>
      </c>
      <c r="Z813" s="53">
        <v>0.85</v>
      </c>
      <c r="AA813" s="53">
        <v>0.85</v>
      </c>
      <c r="AB813" s="53">
        <v>0.85</v>
      </c>
      <c r="AC813" s="5">
        <f t="shared" si="177"/>
        <v>0.85000000000000009</v>
      </c>
      <c r="AD813" s="98"/>
    </row>
    <row r="814" spans="1:30">
      <c r="A814" s="5" t="s">
        <v>69</v>
      </c>
      <c r="B814" s="5" t="s">
        <v>14</v>
      </c>
      <c r="C814" s="5" t="str">
        <f t="shared" si="174"/>
        <v>g10</v>
      </c>
      <c r="D814" s="69">
        <f>VLOOKUP(C814,days!A$2:F$13,5,0)</f>
        <v>5</v>
      </c>
      <c r="E814" s="53">
        <v>0.83</v>
      </c>
      <c r="F814" s="53">
        <v>0.83</v>
      </c>
      <c r="G814" s="53">
        <v>0.83</v>
      </c>
      <c r="H814" s="53">
        <v>0.83</v>
      </c>
      <c r="I814" s="53">
        <v>0.83</v>
      </c>
      <c r="J814" s="53">
        <v>0.83</v>
      </c>
      <c r="K814" s="53">
        <v>0.83</v>
      </c>
      <c r="L814" s="53">
        <v>0.83</v>
      </c>
      <c r="M814" s="53">
        <v>0.83</v>
      </c>
      <c r="N814" s="53">
        <v>0.83</v>
      </c>
      <c r="O814" s="53">
        <v>0.83</v>
      </c>
      <c r="P814" s="53">
        <v>0.83</v>
      </c>
      <c r="Q814" s="53">
        <v>0.83</v>
      </c>
      <c r="R814" s="53">
        <v>0.83</v>
      </c>
      <c r="S814" s="53">
        <v>0.83</v>
      </c>
      <c r="T814" s="53">
        <v>0.83</v>
      </c>
      <c r="U814" s="53">
        <v>0.83</v>
      </c>
      <c r="V814" s="53">
        <v>0.83</v>
      </c>
      <c r="W814" s="53">
        <v>0.83</v>
      </c>
      <c r="X814" s="53">
        <v>0.83</v>
      </c>
      <c r="Y814" s="53">
        <v>0.83</v>
      </c>
      <c r="Z814" s="53">
        <v>0.83</v>
      </c>
      <c r="AA814" s="53">
        <v>0.83</v>
      </c>
      <c r="AB814" s="53">
        <v>0.83</v>
      </c>
      <c r="AC814" s="5">
        <f t="shared" si="177"/>
        <v>0.82999999999999963</v>
      </c>
      <c r="AD814" s="98"/>
    </row>
    <row r="815" spans="1:30">
      <c r="A815" s="5" t="s">
        <v>69</v>
      </c>
      <c r="B815" s="5" t="s">
        <v>15</v>
      </c>
      <c r="C815" s="5" t="str">
        <f t="shared" si="174"/>
        <v>g10</v>
      </c>
      <c r="D815" s="69">
        <f>VLOOKUP(C815,days!A$2:F$13,5,0)</f>
        <v>5</v>
      </c>
      <c r="E815" s="53">
        <v>0.9</v>
      </c>
      <c r="F815" s="53">
        <v>0.9</v>
      </c>
      <c r="G815" s="53">
        <v>0.9</v>
      </c>
      <c r="H815" s="53">
        <v>0.9</v>
      </c>
      <c r="I815" s="53">
        <v>0.9</v>
      </c>
      <c r="J815" s="53">
        <v>0.9</v>
      </c>
      <c r="K815" s="53">
        <v>0.9</v>
      </c>
      <c r="L815" s="53">
        <v>0.9</v>
      </c>
      <c r="M815" s="53">
        <v>0.9</v>
      </c>
      <c r="N815" s="53">
        <v>0.9</v>
      </c>
      <c r="O815" s="53">
        <v>0.9</v>
      </c>
      <c r="P815" s="53">
        <v>0.9</v>
      </c>
      <c r="Q815" s="53">
        <v>0.9</v>
      </c>
      <c r="R815" s="53">
        <v>0.9</v>
      </c>
      <c r="S815" s="53">
        <v>0.9</v>
      </c>
      <c r="T815" s="53">
        <v>0.9</v>
      </c>
      <c r="U815" s="53">
        <v>0.9</v>
      </c>
      <c r="V815" s="53">
        <v>0.9</v>
      </c>
      <c r="W815" s="53">
        <v>0.9</v>
      </c>
      <c r="X815" s="53">
        <v>0.9</v>
      </c>
      <c r="Y815" s="53">
        <v>0.9</v>
      </c>
      <c r="Z815" s="53">
        <v>0.9</v>
      </c>
      <c r="AA815" s="53">
        <v>0.9</v>
      </c>
      <c r="AB815" s="53">
        <v>0.9</v>
      </c>
      <c r="AC815" s="5">
        <f t="shared" si="177"/>
        <v>0.8999999999999998</v>
      </c>
      <c r="AD815" s="98"/>
    </row>
    <row r="816" spans="1:30">
      <c r="A816" s="5" t="s">
        <v>69</v>
      </c>
      <c r="B816" s="5" t="s">
        <v>16</v>
      </c>
      <c r="C816" s="5" t="str">
        <f t="shared" si="174"/>
        <v>g10</v>
      </c>
      <c r="D816" s="69">
        <f>VLOOKUP(C816,days!A$2:F$13,5,0)</f>
        <v>5</v>
      </c>
      <c r="E816" s="43">
        <f>VLOOKUP($A816,hydro_!$A$2:$B$16,2,0)*VLOOKUP($D816,hydro_!F$2:H$13,2,0)</f>
        <v>0.55000000000000004</v>
      </c>
      <c r="F816" s="43">
        <f t="shared" ref="F816:AB816" si="186">E816</f>
        <v>0.55000000000000004</v>
      </c>
      <c r="G816" s="43">
        <f t="shared" si="186"/>
        <v>0.55000000000000004</v>
      </c>
      <c r="H816" s="43">
        <f t="shared" si="186"/>
        <v>0.55000000000000004</v>
      </c>
      <c r="I816" s="43">
        <f t="shared" si="186"/>
        <v>0.55000000000000004</v>
      </c>
      <c r="J816" s="43">
        <f t="shared" si="186"/>
        <v>0.55000000000000004</v>
      </c>
      <c r="K816" s="43">
        <f t="shared" si="186"/>
        <v>0.55000000000000004</v>
      </c>
      <c r="L816" s="43">
        <f t="shared" si="186"/>
        <v>0.55000000000000004</v>
      </c>
      <c r="M816" s="43">
        <f t="shared" si="186"/>
        <v>0.55000000000000004</v>
      </c>
      <c r="N816" s="43">
        <f t="shared" si="186"/>
        <v>0.55000000000000004</v>
      </c>
      <c r="O816" s="43">
        <f t="shared" si="186"/>
        <v>0.55000000000000004</v>
      </c>
      <c r="P816" s="43">
        <f t="shared" si="186"/>
        <v>0.55000000000000004</v>
      </c>
      <c r="Q816" s="43">
        <f t="shared" si="186"/>
        <v>0.55000000000000004</v>
      </c>
      <c r="R816" s="43">
        <f t="shared" si="186"/>
        <v>0.55000000000000004</v>
      </c>
      <c r="S816" s="43">
        <f t="shared" si="186"/>
        <v>0.55000000000000004</v>
      </c>
      <c r="T816" s="43">
        <f t="shared" si="186"/>
        <v>0.55000000000000004</v>
      </c>
      <c r="U816" s="43">
        <f t="shared" si="186"/>
        <v>0.55000000000000004</v>
      </c>
      <c r="V816" s="43">
        <f t="shared" si="186"/>
        <v>0.55000000000000004</v>
      </c>
      <c r="W816" s="43">
        <f t="shared" si="186"/>
        <v>0.55000000000000004</v>
      </c>
      <c r="X816" s="43">
        <f t="shared" si="186"/>
        <v>0.55000000000000004</v>
      </c>
      <c r="Y816" s="43">
        <f t="shared" si="186"/>
        <v>0.55000000000000004</v>
      </c>
      <c r="Z816" s="43">
        <f t="shared" si="186"/>
        <v>0.55000000000000004</v>
      </c>
      <c r="AA816" s="43">
        <f t="shared" si="186"/>
        <v>0.55000000000000004</v>
      </c>
      <c r="AB816" s="43">
        <f t="shared" si="186"/>
        <v>0.55000000000000004</v>
      </c>
      <c r="AC816" s="5">
        <f t="shared" si="177"/>
        <v>0.55000000000000016</v>
      </c>
      <c r="AD816" s="98"/>
    </row>
    <row r="817" spans="1:30">
      <c r="A817" s="5" t="s">
        <v>69</v>
      </c>
      <c r="B817" s="5" t="s">
        <v>17</v>
      </c>
      <c r="C817" s="5" t="str">
        <f t="shared" si="174"/>
        <v>g10</v>
      </c>
      <c r="D817" s="69">
        <f>VLOOKUP(C817,days!A$2:F$13,5,0)</f>
        <v>5</v>
      </c>
      <c r="E817" s="43">
        <f>VLOOKUP($A816,hydro_!$A$2:$C$16,3,0)*VLOOKUP($D816,hydro_!F$2:H$13,3,0)</f>
        <v>0.45</v>
      </c>
      <c r="F817" s="43">
        <f t="shared" ref="F817:AB817" si="187">E817</f>
        <v>0.45</v>
      </c>
      <c r="G817" s="43">
        <f t="shared" si="187"/>
        <v>0.45</v>
      </c>
      <c r="H817" s="43">
        <f t="shared" si="187"/>
        <v>0.45</v>
      </c>
      <c r="I817" s="43">
        <f t="shared" si="187"/>
        <v>0.45</v>
      </c>
      <c r="J817" s="43">
        <f t="shared" si="187"/>
        <v>0.45</v>
      </c>
      <c r="K817" s="43">
        <f t="shared" si="187"/>
        <v>0.45</v>
      </c>
      <c r="L817" s="43">
        <f t="shared" si="187"/>
        <v>0.45</v>
      </c>
      <c r="M817" s="43">
        <f t="shared" si="187"/>
        <v>0.45</v>
      </c>
      <c r="N817" s="43">
        <f t="shared" si="187"/>
        <v>0.45</v>
      </c>
      <c r="O817" s="43">
        <f t="shared" si="187"/>
        <v>0.45</v>
      </c>
      <c r="P817" s="43">
        <f t="shared" si="187"/>
        <v>0.45</v>
      </c>
      <c r="Q817" s="43">
        <f t="shared" si="187"/>
        <v>0.45</v>
      </c>
      <c r="R817" s="43">
        <f t="shared" si="187"/>
        <v>0.45</v>
      </c>
      <c r="S817" s="43">
        <f t="shared" si="187"/>
        <v>0.45</v>
      </c>
      <c r="T817" s="43">
        <f t="shared" si="187"/>
        <v>0.45</v>
      </c>
      <c r="U817" s="43">
        <f t="shared" si="187"/>
        <v>0.45</v>
      </c>
      <c r="V817" s="43">
        <f t="shared" si="187"/>
        <v>0.45</v>
      </c>
      <c r="W817" s="43">
        <f t="shared" si="187"/>
        <v>0.45</v>
      </c>
      <c r="X817" s="43">
        <f t="shared" si="187"/>
        <v>0.45</v>
      </c>
      <c r="Y817" s="43">
        <f t="shared" si="187"/>
        <v>0.45</v>
      </c>
      <c r="Z817" s="43">
        <f t="shared" si="187"/>
        <v>0.45</v>
      </c>
      <c r="AA817" s="43">
        <f t="shared" si="187"/>
        <v>0.45</v>
      </c>
      <c r="AB817" s="43">
        <f t="shared" si="187"/>
        <v>0.45</v>
      </c>
      <c r="AC817" s="5">
        <f t="shared" si="177"/>
        <v>0.4499999999999999</v>
      </c>
      <c r="AD817" s="98"/>
    </row>
    <row r="818" spans="1:30">
      <c r="A818" s="5" t="s">
        <v>69</v>
      </c>
      <c r="B818" s="5" t="s">
        <v>18</v>
      </c>
      <c r="C818" s="5" t="str">
        <f t="shared" si="174"/>
        <v>g10</v>
      </c>
      <c r="D818" s="69">
        <f>VLOOKUP(C818,days!A$2:F$13,5,0)</f>
        <v>5</v>
      </c>
      <c r="E818" s="67">
        <f>VLOOKUP($A818,wind_!$A$2:$B$16,2,0)*VLOOKUP($D818,wind_!$E$2:$AC$13,MID(E$1,2,LEN(E$1)-1)+2,0)</f>
        <v>0.22023693685119972</v>
      </c>
      <c r="F818" s="67">
        <f>VLOOKUP($A818,wind_!$A$2:$B$16,2,0)*VLOOKUP($D818,wind_!$E$2:$AC$13,MID(F$1,2,LEN(F$1)-1)+2,0)</f>
        <v>0.21405341345738152</v>
      </c>
      <c r="G818" s="67">
        <f>VLOOKUP($A818,wind_!$A$2:$B$16,2,0)*VLOOKUP($D818,wind_!$E$2:$AC$13,MID(G$1,2,LEN(G$1)-1)+2,0)</f>
        <v>0.21245251901277071</v>
      </c>
      <c r="H818" s="67">
        <f>VLOOKUP($A818,wind_!$A$2:$B$16,2,0)*VLOOKUP($D818,wind_!$E$2:$AC$13,MID(H$1,2,LEN(H$1)-1)+2,0)</f>
        <v>0.21351324276766737</v>
      </c>
      <c r="I818" s="67">
        <f>VLOOKUP($A818,wind_!$A$2:$B$16,2,0)*VLOOKUP($D818,wind_!$E$2:$AC$13,MID(I$1,2,LEN(I$1)-1)+2,0)</f>
        <v>0.2139257665090479</v>
      </c>
      <c r="J818" s="67">
        <f>VLOOKUP($A818,wind_!$A$2:$B$16,2,0)*VLOOKUP($D818,wind_!$E$2:$AC$13,MID(J$1,2,LEN(J$1)-1)+2,0)</f>
        <v>0.21607528046080926</v>
      </c>
      <c r="K818" s="67">
        <f>VLOOKUP($A818,wind_!$A$2:$B$16,2,0)*VLOOKUP($D818,wind_!$E$2:$AC$13,MID(K$1,2,LEN(K$1)-1)+2,0)</f>
        <v>0.21868541142243517</v>
      </c>
      <c r="L818" s="67">
        <f>VLOOKUP($A818,wind_!$A$2:$B$16,2,0)*VLOOKUP($D818,wind_!$E$2:$AC$13,MID(L$1,2,LEN(L$1)-1)+2,0)</f>
        <v>0.21240237973436635</v>
      </c>
      <c r="M818" s="67">
        <f>VLOOKUP($A818,wind_!$A$2:$B$16,2,0)*VLOOKUP($D818,wind_!$E$2:$AC$13,MID(M$1,2,LEN(M$1)-1)+2,0)</f>
        <v>0.20827781630029915</v>
      </c>
      <c r="N818" s="67">
        <f>VLOOKUP($A818,wind_!$A$2:$B$16,2,0)*VLOOKUP($D818,wind_!$E$2:$AC$13,MID(N$1,2,LEN(N$1)-1)+2,0)</f>
        <v>0.20470288334299014</v>
      </c>
      <c r="O818" s="67">
        <f>VLOOKUP($A818,wind_!$A$2:$B$16,2,0)*VLOOKUP($D818,wind_!$E$2:$AC$13,MID(O$1,2,LEN(O$1)-1)+2,0)</f>
        <v>0.20617723809169486</v>
      </c>
      <c r="P818" s="67">
        <f>VLOOKUP($A818,wind_!$A$2:$B$16,2,0)*VLOOKUP($D818,wind_!$E$2:$AC$13,MID(P$1,2,LEN(P$1)-1)+2,0)</f>
        <v>0.21286990503655062</v>
      </c>
      <c r="Q818" s="67">
        <f>VLOOKUP($A818,wind_!$A$2:$B$16,2,0)*VLOOKUP($D818,wind_!$E$2:$AC$13,MID(Q$1,2,LEN(Q$1)-1)+2,0)</f>
        <v>0.22061138073735426</v>
      </c>
      <c r="R818" s="67">
        <f>VLOOKUP($A818,wind_!$A$2:$B$16,2,0)*VLOOKUP($D818,wind_!$E$2:$AC$13,MID(R$1,2,LEN(R$1)-1)+2,0)</f>
        <v>0.23386848998181348</v>
      </c>
      <c r="S818" s="67">
        <f>VLOOKUP($A818,wind_!$A$2:$B$16,2,0)*VLOOKUP($D818,wind_!$E$2:$AC$13,MID(S$1,2,LEN(S$1)-1)+2,0)</f>
        <v>0.24655466617563632</v>
      </c>
      <c r="T818" s="67">
        <f>VLOOKUP($A818,wind_!$A$2:$B$16,2,0)*VLOOKUP($D818,wind_!$E$2:$AC$13,MID(T$1,2,LEN(T$1)-1)+2,0)</f>
        <v>0.26212990466001018</v>
      </c>
      <c r="U818" s="67">
        <f>VLOOKUP($A818,wind_!$A$2:$B$16,2,0)*VLOOKUP($D818,wind_!$E$2:$AC$13,MID(U$1,2,LEN(U$1)-1)+2,0)</f>
        <v>0.27610997752755068</v>
      </c>
      <c r="V818" s="67">
        <f>VLOOKUP($A818,wind_!$A$2:$B$16,2,0)*VLOOKUP($D818,wind_!$E$2:$AC$13,MID(V$1,2,LEN(V$1)-1)+2,0)</f>
        <v>0.28176011817044971</v>
      </c>
      <c r="W818" s="67">
        <f>VLOOKUP($A818,wind_!$A$2:$B$16,2,0)*VLOOKUP($D818,wind_!$E$2:$AC$13,MID(W$1,2,LEN(W$1)-1)+2,0)</f>
        <v>0.2761670250982749</v>
      </c>
      <c r="X818" s="67">
        <f>VLOOKUP($A818,wind_!$A$2:$B$16,2,0)*VLOOKUP($D818,wind_!$E$2:$AC$13,MID(X$1,2,LEN(X$1)-1)+2,0)</f>
        <v>0.268231491374189</v>
      </c>
      <c r="Y818" s="67">
        <f>VLOOKUP($A818,wind_!$A$2:$B$16,2,0)*VLOOKUP($D818,wind_!$E$2:$AC$13,MID(Y$1,2,LEN(Y$1)-1)+2,0)</f>
        <v>0.26663803477740672</v>
      </c>
      <c r="Z818" s="67">
        <f>VLOOKUP($A818,wind_!$A$2:$B$16,2,0)*VLOOKUP($D818,wind_!$E$2:$AC$13,MID(Z$1,2,LEN(Z$1)-1)+2,0)</f>
        <v>0.26000657963523116</v>
      </c>
      <c r="AA818" s="67">
        <f>VLOOKUP($A818,wind_!$A$2:$B$16,2,0)*VLOOKUP($D818,wind_!$E$2:$AC$13,MID(AA$1,2,LEN(AA$1)-1)+2,0)</f>
        <v>0.24552239399398698</v>
      </c>
      <c r="AB818" s="67">
        <f>VLOOKUP($A818,wind_!$A$2:$B$16,2,0)*VLOOKUP($D818,wind_!$E$2:$AC$13,MID(AB$1,2,LEN(AB$1)-1)+2,0)</f>
        <v>0.23308356836419891</v>
      </c>
      <c r="AC818" s="5">
        <f t="shared" si="177"/>
        <v>0.23433568431180485</v>
      </c>
      <c r="AD818" s="98"/>
    </row>
    <row r="819" spans="1:30">
      <c r="A819" s="5" t="s">
        <v>69</v>
      </c>
      <c r="B819" s="5" t="s">
        <v>19</v>
      </c>
      <c r="C819" s="5" t="str">
        <f t="shared" si="174"/>
        <v>g10</v>
      </c>
      <c r="D819" s="69">
        <f>VLOOKUP(C819,days!A$2:F$13,5,0)</f>
        <v>5</v>
      </c>
      <c r="E819" s="68">
        <f>VLOOKUP($A819,solar_!$A$2:$B$16,2,0)*VLOOKUP($D819,solar_!$E$2:$AC$13,MID(E$1,2,LEN(E$1)-1)+2,0)</f>
        <v>0</v>
      </c>
      <c r="F819" s="68">
        <f>VLOOKUP($A819,solar_!$A$2:$B$16,2,0)*VLOOKUP($D819,solar_!$E$2:$AC$13,MID(F$1,2,LEN(F$1)-1)+2,0)</f>
        <v>0</v>
      </c>
      <c r="G819" s="68">
        <f>VLOOKUP($A819,solar_!$A$2:$B$16,2,0)*VLOOKUP($D819,solar_!$E$2:$AC$13,MID(G$1,2,LEN(G$1)-1)+2,0)</f>
        <v>0</v>
      </c>
      <c r="H819" s="68">
        <f>VLOOKUP($A819,solar_!$A$2:$B$16,2,0)*VLOOKUP($D819,solar_!$E$2:$AC$13,MID(H$1,2,LEN(H$1)-1)+2,0)</f>
        <v>0</v>
      </c>
      <c r="I819" s="68">
        <f>VLOOKUP($A819,solar_!$A$2:$B$16,2,0)*VLOOKUP($D819,solar_!$E$2:$AC$13,MID(I$1,2,LEN(I$1)-1)+2,0)</f>
        <v>0</v>
      </c>
      <c r="J819" s="68">
        <f>VLOOKUP($A819,solar_!$A$2:$B$16,2,0)*VLOOKUP($D819,solar_!$E$2:$AC$13,MID(J$1,2,LEN(J$1)-1)+2,0)</f>
        <v>6.926785691080903E-3</v>
      </c>
      <c r="K819" s="68">
        <f>VLOOKUP($A819,solar_!$A$2:$B$16,2,0)*VLOOKUP($D819,solar_!$E$2:$AC$13,MID(K$1,2,LEN(K$1)-1)+2,0)</f>
        <v>0.10148361482531991</v>
      </c>
      <c r="L819" s="68">
        <f>VLOOKUP($A819,solar_!$A$2:$B$16,2,0)*VLOOKUP($D819,solar_!$E$2:$AC$13,MID(L$1,2,LEN(L$1)-1)+2,0)</f>
        <v>0.32378610522467038</v>
      </c>
      <c r="M819" s="68">
        <f>VLOOKUP($A819,solar_!$A$2:$B$16,2,0)*VLOOKUP($D819,solar_!$E$2:$AC$13,MID(M$1,2,LEN(M$1)-1)+2,0)</f>
        <v>0.46522424983261612</v>
      </c>
      <c r="N819" s="68">
        <f>VLOOKUP($A819,solar_!$A$2:$B$16,2,0)*VLOOKUP($D819,solar_!$E$2:$AC$13,MID(N$1,2,LEN(N$1)-1)+2,0)</f>
        <v>0.50448163270299307</v>
      </c>
      <c r="O819" s="68">
        <f>VLOOKUP($A819,solar_!$A$2:$B$16,2,0)*VLOOKUP($D819,solar_!$E$2:$AC$13,MID(O$1,2,LEN(O$1)-1)+2,0)</f>
        <v>0.5417914441014311</v>
      </c>
      <c r="P819" s="68">
        <f>VLOOKUP($A819,solar_!$A$2:$B$16,2,0)*VLOOKUP($D819,solar_!$E$2:$AC$13,MID(P$1,2,LEN(P$1)-1)+2,0)</f>
        <v>0.54889753273381314</v>
      </c>
      <c r="Q819" s="68">
        <f>VLOOKUP($A819,solar_!$A$2:$B$16,2,0)*VLOOKUP($D819,solar_!$E$2:$AC$13,MID(Q$1,2,LEN(Q$1)-1)+2,0)</f>
        <v>0.54333216866132361</v>
      </c>
      <c r="R819" s="68">
        <f>VLOOKUP($A819,solar_!$A$2:$B$16,2,0)*VLOOKUP($D819,solar_!$E$2:$AC$13,MID(R$1,2,LEN(R$1)-1)+2,0)</f>
        <v>0.54129693797363698</v>
      </c>
      <c r="S819" s="68">
        <f>VLOOKUP($A819,solar_!$A$2:$B$16,2,0)*VLOOKUP($D819,solar_!$E$2:$AC$13,MID(S$1,2,LEN(S$1)-1)+2,0)</f>
        <v>0.52154159604816452</v>
      </c>
      <c r="T819" s="68">
        <f>VLOOKUP($A819,solar_!$A$2:$B$16,2,0)*VLOOKUP($D819,solar_!$E$2:$AC$13,MID(T$1,2,LEN(T$1)-1)+2,0)</f>
        <v>0.47381527988759664</v>
      </c>
      <c r="U819" s="68">
        <f>VLOOKUP($A819,solar_!$A$2:$B$16,2,0)*VLOOKUP($D819,solar_!$E$2:$AC$13,MID(U$1,2,LEN(U$1)-1)+2,0)</f>
        <v>0.4014064908177456</v>
      </c>
      <c r="V819" s="68">
        <f>VLOOKUP($A819,solar_!$A$2:$B$16,2,0)*VLOOKUP($D819,solar_!$E$2:$AC$13,MID(V$1,2,LEN(V$1)-1)+2,0)</f>
        <v>0.29967398643342952</v>
      </c>
      <c r="W819" s="68">
        <f>VLOOKUP($A819,solar_!$A$2:$B$16,2,0)*VLOOKUP($D819,solar_!$E$2:$AC$13,MID(W$1,2,LEN(W$1)-1)+2,0)</f>
        <v>0.12111287547619524</v>
      </c>
      <c r="X819" s="68">
        <f>VLOOKUP($A819,solar_!$A$2:$B$16,2,0)*VLOOKUP($D819,solar_!$E$2:$AC$13,MID(X$1,2,LEN(X$1)-1)+2,0)</f>
        <v>1.2646122606814173E-2</v>
      </c>
      <c r="Y819" s="68">
        <f>VLOOKUP($A819,solar_!$A$2:$B$16,2,0)*VLOOKUP($D819,solar_!$E$2:$AC$13,MID(Y$1,2,LEN(Y$1)-1)+2,0)</f>
        <v>0</v>
      </c>
      <c r="Z819" s="68">
        <f>VLOOKUP($A819,solar_!$A$2:$B$16,2,0)*VLOOKUP($D819,solar_!$E$2:$AC$13,MID(Z$1,2,LEN(Z$1)-1)+2,0)</f>
        <v>0</v>
      </c>
      <c r="AA819" s="68">
        <f>VLOOKUP($A819,solar_!$A$2:$B$16,2,0)*VLOOKUP($D819,solar_!$E$2:$AC$13,MID(AA$1,2,LEN(AA$1)-1)+2,0)</f>
        <v>0</v>
      </c>
      <c r="AB819" s="68">
        <f>VLOOKUP($A819,solar_!$A$2:$B$16,2,0)*VLOOKUP($D819,solar_!$E$2:$AC$13,MID(AB$1,2,LEN(AB$1)-1)+2,0)</f>
        <v>0</v>
      </c>
      <c r="AC819" s="5">
        <f t="shared" si="177"/>
        <v>0.22530903429236793</v>
      </c>
      <c r="AD819" s="98"/>
    </row>
    <row r="820" spans="1:30">
      <c r="A820" s="5" t="s">
        <v>69</v>
      </c>
      <c r="B820" s="5" t="s">
        <v>20</v>
      </c>
      <c r="C820" s="5" t="str">
        <f t="shared" si="174"/>
        <v>g10</v>
      </c>
      <c r="D820" s="69">
        <f>VLOOKUP(C820,days!A$2:F$13,5,0)</f>
        <v>5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5">
        <f t="shared" si="177"/>
        <v>0</v>
      </c>
      <c r="AD820" s="98"/>
    </row>
    <row r="821" spans="1:30">
      <c r="A821" s="5" t="s">
        <v>69</v>
      </c>
      <c r="B821" s="5" t="s">
        <v>21</v>
      </c>
      <c r="C821" s="5" t="str">
        <f t="shared" si="174"/>
        <v>g10</v>
      </c>
      <c r="D821" s="69">
        <f>VLOOKUP(C821,days!A$2:F$13,5,0)</f>
        <v>5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5">
        <f t="shared" si="177"/>
        <v>0</v>
      </c>
      <c r="AD821" s="98"/>
    </row>
    <row r="822" spans="1:30">
      <c r="A822" s="5" t="s">
        <v>69</v>
      </c>
      <c r="B822" s="5" t="s">
        <v>12</v>
      </c>
      <c r="C822" s="5" t="str">
        <f t="shared" si="174"/>
        <v>g11</v>
      </c>
      <c r="D822" s="69">
        <f>VLOOKUP(C822,days!A$2:F$13,5,0)</f>
        <v>6</v>
      </c>
      <c r="E822" s="53">
        <v>0.8</v>
      </c>
      <c r="F822" s="53">
        <v>0.8</v>
      </c>
      <c r="G822" s="53">
        <v>0.8</v>
      </c>
      <c r="H822" s="53">
        <v>0.8</v>
      </c>
      <c r="I822" s="53">
        <v>0.8</v>
      </c>
      <c r="J822" s="53">
        <v>0.8</v>
      </c>
      <c r="K822" s="53">
        <v>0.8</v>
      </c>
      <c r="L822" s="53">
        <v>0.8</v>
      </c>
      <c r="M822" s="53">
        <v>0.8</v>
      </c>
      <c r="N822" s="53">
        <v>0.8</v>
      </c>
      <c r="O822" s="53">
        <v>0.8</v>
      </c>
      <c r="P822" s="53">
        <v>0.8</v>
      </c>
      <c r="Q822" s="53">
        <v>0.8</v>
      </c>
      <c r="R822" s="53">
        <v>0.8</v>
      </c>
      <c r="S822" s="53">
        <v>0.8</v>
      </c>
      <c r="T822" s="53">
        <v>0.8</v>
      </c>
      <c r="U822" s="53">
        <v>0.8</v>
      </c>
      <c r="V822" s="53">
        <v>0.8</v>
      </c>
      <c r="W822" s="53">
        <v>0.8</v>
      </c>
      <c r="X822" s="53">
        <v>0.8</v>
      </c>
      <c r="Y822" s="53">
        <v>0.8</v>
      </c>
      <c r="Z822" s="53">
        <v>0.8</v>
      </c>
      <c r="AA822" s="53">
        <v>0.8</v>
      </c>
      <c r="AB822" s="53">
        <v>0.8</v>
      </c>
      <c r="AC822" s="5">
        <f t="shared" si="177"/>
        <v>0.80000000000000027</v>
      </c>
      <c r="AD822" s="98"/>
    </row>
    <row r="823" spans="1:30">
      <c r="A823" s="5" t="s">
        <v>69</v>
      </c>
      <c r="B823" s="5" t="s">
        <v>13</v>
      </c>
      <c r="C823" s="5" t="str">
        <f t="shared" si="174"/>
        <v>g11</v>
      </c>
      <c r="D823" s="69">
        <f>VLOOKUP(C823,days!A$2:F$13,5,0)</f>
        <v>6</v>
      </c>
      <c r="E823" s="53">
        <v>0.85</v>
      </c>
      <c r="F823" s="53">
        <v>0.85</v>
      </c>
      <c r="G823" s="53">
        <v>0.85</v>
      </c>
      <c r="H823" s="53">
        <v>0.85</v>
      </c>
      <c r="I823" s="53">
        <v>0.85</v>
      </c>
      <c r="J823" s="53">
        <v>0.85</v>
      </c>
      <c r="K823" s="53">
        <v>0.85</v>
      </c>
      <c r="L823" s="53">
        <v>0.85</v>
      </c>
      <c r="M823" s="53">
        <v>0.85</v>
      </c>
      <c r="N823" s="53">
        <v>0.85</v>
      </c>
      <c r="O823" s="53">
        <v>0.85</v>
      </c>
      <c r="P823" s="53">
        <v>0.85</v>
      </c>
      <c r="Q823" s="53">
        <v>0.85</v>
      </c>
      <c r="R823" s="53">
        <v>0.85</v>
      </c>
      <c r="S823" s="53">
        <v>0.85</v>
      </c>
      <c r="T823" s="53">
        <v>0.85</v>
      </c>
      <c r="U823" s="53">
        <v>0.85</v>
      </c>
      <c r="V823" s="53">
        <v>0.85</v>
      </c>
      <c r="W823" s="53">
        <v>0.85</v>
      </c>
      <c r="X823" s="53">
        <v>0.85</v>
      </c>
      <c r="Y823" s="53">
        <v>0.85</v>
      </c>
      <c r="Z823" s="53">
        <v>0.85</v>
      </c>
      <c r="AA823" s="53">
        <v>0.85</v>
      </c>
      <c r="AB823" s="53">
        <v>0.85</v>
      </c>
      <c r="AC823" s="5">
        <f t="shared" si="177"/>
        <v>0.85000000000000009</v>
      </c>
      <c r="AD823" s="98"/>
    </row>
    <row r="824" spans="1:30">
      <c r="A824" s="5" t="s">
        <v>69</v>
      </c>
      <c r="B824" s="5" t="s">
        <v>14</v>
      </c>
      <c r="C824" s="5" t="str">
        <f t="shared" si="174"/>
        <v>g11</v>
      </c>
      <c r="D824" s="69">
        <f>VLOOKUP(C824,days!A$2:F$13,5,0)</f>
        <v>6</v>
      </c>
      <c r="E824" s="53">
        <v>0.83</v>
      </c>
      <c r="F824" s="53">
        <v>0.83</v>
      </c>
      <c r="G824" s="53">
        <v>0.83</v>
      </c>
      <c r="H824" s="53">
        <v>0.83</v>
      </c>
      <c r="I824" s="53">
        <v>0.83</v>
      </c>
      <c r="J824" s="53">
        <v>0.83</v>
      </c>
      <c r="K824" s="53">
        <v>0.83</v>
      </c>
      <c r="L824" s="53">
        <v>0.83</v>
      </c>
      <c r="M824" s="53">
        <v>0.83</v>
      </c>
      <c r="N824" s="53">
        <v>0.83</v>
      </c>
      <c r="O824" s="53">
        <v>0.83</v>
      </c>
      <c r="P824" s="53">
        <v>0.83</v>
      </c>
      <c r="Q824" s="53">
        <v>0.83</v>
      </c>
      <c r="R824" s="53">
        <v>0.83</v>
      </c>
      <c r="S824" s="53">
        <v>0.83</v>
      </c>
      <c r="T824" s="53">
        <v>0.83</v>
      </c>
      <c r="U824" s="53">
        <v>0.83</v>
      </c>
      <c r="V824" s="53">
        <v>0.83</v>
      </c>
      <c r="W824" s="53">
        <v>0.83</v>
      </c>
      <c r="X824" s="53">
        <v>0.83</v>
      </c>
      <c r="Y824" s="53">
        <v>0.83</v>
      </c>
      <c r="Z824" s="53">
        <v>0.83</v>
      </c>
      <c r="AA824" s="53">
        <v>0.83</v>
      </c>
      <c r="AB824" s="53">
        <v>0.83</v>
      </c>
      <c r="AC824" s="5">
        <f t="shared" si="177"/>
        <v>0.82999999999999963</v>
      </c>
      <c r="AD824" s="98"/>
    </row>
    <row r="825" spans="1:30">
      <c r="A825" s="5" t="s">
        <v>69</v>
      </c>
      <c r="B825" s="5" t="s">
        <v>15</v>
      </c>
      <c r="C825" s="5" t="str">
        <f t="shared" si="174"/>
        <v>g11</v>
      </c>
      <c r="D825" s="69">
        <f>VLOOKUP(C825,days!A$2:F$13,5,0)</f>
        <v>6</v>
      </c>
      <c r="E825" s="53">
        <v>0.9</v>
      </c>
      <c r="F825" s="53">
        <v>0.9</v>
      </c>
      <c r="G825" s="53">
        <v>0.9</v>
      </c>
      <c r="H825" s="53">
        <v>0.9</v>
      </c>
      <c r="I825" s="53">
        <v>0.9</v>
      </c>
      <c r="J825" s="53">
        <v>0.9</v>
      </c>
      <c r="K825" s="53">
        <v>0.9</v>
      </c>
      <c r="L825" s="53">
        <v>0.9</v>
      </c>
      <c r="M825" s="53">
        <v>0.9</v>
      </c>
      <c r="N825" s="53">
        <v>0.9</v>
      </c>
      <c r="O825" s="53">
        <v>0.9</v>
      </c>
      <c r="P825" s="53">
        <v>0.9</v>
      </c>
      <c r="Q825" s="53">
        <v>0.9</v>
      </c>
      <c r="R825" s="53">
        <v>0.9</v>
      </c>
      <c r="S825" s="53">
        <v>0.9</v>
      </c>
      <c r="T825" s="53">
        <v>0.9</v>
      </c>
      <c r="U825" s="53">
        <v>0.9</v>
      </c>
      <c r="V825" s="53">
        <v>0.9</v>
      </c>
      <c r="W825" s="53">
        <v>0.9</v>
      </c>
      <c r="X825" s="53">
        <v>0.9</v>
      </c>
      <c r="Y825" s="53">
        <v>0.9</v>
      </c>
      <c r="Z825" s="53">
        <v>0.9</v>
      </c>
      <c r="AA825" s="53">
        <v>0.9</v>
      </c>
      <c r="AB825" s="53">
        <v>0.9</v>
      </c>
      <c r="AC825" s="5">
        <f t="shared" si="177"/>
        <v>0.8999999999999998</v>
      </c>
      <c r="AD825" s="98"/>
    </row>
    <row r="826" spans="1:30">
      <c r="A826" s="5" t="s">
        <v>69</v>
      </c>
      <c r="B826" s="5" t="s">
        <v>16</v>
      </c>
      <c r="C826" s="5" t="str">
        <f t="shared" si="174"/>
        <v>g11</v>
      </c>
      <c r="D826" s="69">
        <f>VLOOKUP(C826,days!A$2:F$13,5,0)</f>
        <v>6</v>
      </c>
      <c r="E826" s="43">
        <f>VLOOKUP($A826,hydro_!$A$2:$B$16,2,0)*VLOOKUP($D826,hydro_!F$2:H$13,2,0)</f>
        <v>0.45</v>
      </c>
      <c r="F826" s="43">
        <f t="shared" ref="F826:AB826" si="188">E826</f>
        <v>0.45</v>
      </c>
      <c r="G826" s="43">
        <f t="shared" si="188"/>
        <v>0.45</v>
      </c>
      <c r="H826" s="43">
        <f t="shared" si="188"/>
        <v>0.45</v>
      </c>
      <c r="I826" s="43">
        <f t="shared" si="188"/>
        <v>0.45</v>
      </c>
      <c r="J826" s="43">
        <f t="shared" si="188"/>
        <v>0.45</v>
      </c>
      <c r="K826" s="43">
        <f t="shared" si="188"/>
        <v>0.45</v>
      </c>
      <c r="L826" s="43">
        <f t="shared" si="188"/>
        <v>0.45</v>
      </c>
      <c r="M826" s="43">
        <f t="shared" si="188"/>
        <v>0.45</v>
      </c>
      <c r="N826" s="43">
        <f t="shared" si="188"/>
        <v>0.45</v>
      </c>
      <c r="O826" s="43">
        <f t="shared" si="188"/>
        <v>0.45</v>
      </c>
      <c r="P826" s="43">
        <f t="shared" si="188"/>
        <v>0.45</v>
      </c>
      <c r="Q826" s="43">
        <f t="shared" si="188"/>
        <v>0.45</v>
      </c>
      <c r="R826" s="43">
        <f t="shared" si="188"/>
        <v>0.45</v>
      </c>
      <c r="S826" s="43">
        <f t="shared" si="188"/>
        <v>0.45</v>
      </c>
      <c r="T826" s="43">
        <f t="shared" si="188"/>
        <v>0.45</v>
      </c>
      <c r="U826" s="43">
        <f t="shared" si="188"/>
        <v>0.45</v>
      </c>
      <c r="V826" s="43">
        <f t="shared" si="188"/>
        <v>0.45</v>
      </c>
      <c r="W826" s="43">
        <f t="shared" si="188"/>
        <v>0.45</v>
      </c>
      <c r="X826" s="43">
        <f t="shared" si="188"/>
        <v>0.45</v>
      </c>
      <c r="Y826" s="43">
        <f t="shared" si="188"/>
        <v>0.45</v>
      </c>
      <c r="Z826" s="43">
        <f t="shared" si="188"/>
        <v>0.45</v>
      </c>
      <c r="AA826" s="43">
        <f t="shared" si="188"/>
        <v>0.45</v>
      </c>
      <c r="AB826" s="43">
        <f t="shared" si="188"/>
        <v>0.45</v>
      </c>
      <c r="AC826" s="5">
        <f t="shared" si="177"/>
        <v>0.4499999999999999</v>
      </c>
      <c r="AD826" s="98"/>
    </row>
    <row r="827" spans="1:30">
      <c r="A827" s="5" t="s">
        <v>69</v>
      </c>
      <c r="B827" s="5" t="s">
        <v>17</v>
      </c>
      <c r="C827" s="5" t="str">
        <f t="shared" ref="C827:C890" si="189">C707</f>
        <v>g11</v>
      </c>
      <c r="D827" s="69">
        <f>VLOOKUP(C827,days!A$2:F$13,5,0)</f>
        <v>6</v>
      </c>
      <c r="E827" s="43">
        <f>VLOOKUP($A826,hydro_!$A$2:$C$16,3,0)*VLOOKUP($D826,hydro_!F$2:H$13,3,0)</f>
        <v>0.35</v>
      </c>
      <c r="F827" s="43">
        <f t="shared" ref="F827:AB827" si="190">E827</f>
        <v>0.35</v>
      </c>
      <c r="G827" s="43">
        <f t="shared" si="190"/>
        <v>0.35</v>
      </c>
      <c r="H827" s="43">
        <f t="shared" si="190"/>
        <v>0.35</v>
      </c>
      <c r="I827" s="43">
        <f t="shared" si="190"/>
        <v>0.35</v>
      </c>
      <c r="J827" s="43">
        <f t="shared" si="190"/>
        <v>0.35</v>
      </c>
      <c r="K827" s="43">
        <f t="shared" si="190"/>
        <v>0.35</v>
      </c>
      <c r="L827" s="43">
        <f t="shared" si="190"/>
        <v>0.35</v>
      </c>
      <c r="M827" s="43">
        <f t="shared" si="190"/>
        <v>0.35</v>
      </c>
      <c r="N827" s="43">
        <f t="shared" si="190"/>
        <v>0.35</v>
      </c>
      <c r="O827" s="43">
        <f t="shared" si="190"/>
        <v>0.35</v>
      </c>
      <c r="P827" s="43">
        <f t="shared" si="190"/>
        <v>0.35</v>
      </c>
      <c r="Q827" s="43">
        <f t="shared" si="190"/>
        <v>0.35</v>
      </c>
      <c r="R827" s="43">
        <f t="shared" si="190"/>
        <v>0.35</v>
      </c>
      <c r="S827" s="43">
        <f t="shared" si="190"/>
        <v>0.35</v>
      </c>
      <c r="T827" s="43">
        <f t="shared" si="190"/>
        <v>0.35</v>
      </c>
      <c r="U827" s="43">
        <f t="shared" si="190"/>
        <v>0.35</v>
      </c>
      <c r="V827" s="43">
        <f t="shared" si="190"/>
        <v>0.35</v>
      </c>
      <c r="W827" s="43">
        <f t="shared" si="190"/>
        <v>0.35</v>
      </c>
      <c r="X827" s="43">
        <f t="shared" si="190"/>
        <v>0.35</v>
      </c>
      <c r="Y827" s="43">
        <f t="shared" si="190"/>
        <v>0.35</v>
      </c>
      <c r="Z827" s="43">
        <f t="shared" si="190"/>
        <v>0.35</v>
      </c>
      <c r="AA827" s="43">
        <f t="shared" si="190"/>
        <v>0.35</v>
      </c>
      <c r="AB827" s="43">
        <f t="shared" si="190"/>
        <v>0.35</v>
      </c>
      <c r="AC827" s="5">
        <f t="shared" si="177"/>
        <v>0.34999999999999987</v>
      </c>
      <c r="AD827" s="98"/>
    </row>
    <row r="828" spans="1:30">
      <c r="A828" s="5" t="s">
        <v>69</v>
      </c>
      <c r="B828" s="5" t="s">
        <v>18</v>
      </c>
      <c r="C828" s="5" t="str">
        <f t="shared" si="189"/>
        <v>g11</v>
      </c>
      <c r="D828" s="69">
        <f>VLOOKUP(C828,days!A$2:F$13,5,0)</f>
        <v>6</v>
      </c>
      <c r="E828" s="67">
        <f>VLOOKUP($A828,wind_!$A$2:$B$16,2,0)*VLOOKUP($D828,wind_!$E$2:$AC$13,MID(E$1,2,LEN(E$1)-1)+2,0)</f>
        <v>0.22772013388792275</v>
      </c>
      <c r="F828" s="67">
        <f>VLOOKUP($A828,wind_!$A$2:$B$16,2,0)*VLOOKUP($D828,wind_!$E$2:$AC$13,MID(F$1,2,LEN(F$1)-1)+2,0)</f>
        <v>0.21648970578788057</v>
      </c>
      <c r="G828" s="67">
        <f>VLOOKUP($A828,wind_!$A$2:$B$16,2,0)*VLOOKUP($D828,wind_!$E$2:$AC$13,MID(G$1,2,LEN(G$1)-1)+2,0)</f>
        <v>0.20932607143003304</v>
      </c>
      <c r="H828" s="67">
        <f>VLOOKUP($A828,wind_!$A$2:$B$16,2,0)*VLOOKUP($D828,wind_!$E$2:$AC$13,MID(H$1,2,LEN(H$1)-1)+2,0)</f>
        <v>0.2072872827210277</v>
      </c>
      <c r="I828" s="67">
        <f>VLOOKUP($A828,wind_!$A$2:$B$16,2,0)*VLOOKUP($D828,wind_!$E$2:$AC$13,MID(I$1,2,LEN(I$1)-1)+2,0)</f>
        <v>0.20692010818776715</v>
      </c>
      <c r="J828" s="67">
        <f>VLOOKUP($A828,wind_!$A$2:$B$16,2,0)*VLOOKUP($D828,wind_!$E$2:$AC$13,MID(J$1,2,LEN(J$1)-1)+2,0)</f>
        <v>0.20776525470915894</v>
      </c>
      <c r="K828" s="67">
        <f>VLOOKUP($A828,wind_!$A$2:$B$16,2,0)*VLOOKUP($D828,wind_!$E$2:$AC$13,MID(K$1,2,LEN(K$1)-1)+2,0)</f>
        <v>0.20597109657452931</v>
      </c>
      <c r="L828" s="67">
        <f>VLOOKUP($A828,wind_!$A$2:$B$16,2,0)*VLOOKUP($D828,wind_!$E$2:$AC$13,MID(L$1,2,LEN(L$1)-1)+2,0)</f>
        <v>0.19096269912095082</v>
      </c>
      <c r="M828" s="67">
        <f>VLOOKUP($A828,wind_!$A$2:$B$16,2,0)*VLOOKUP($D828,wind_!$E$2:$AC$13,MID(M$1,2,LEN(M$1)-1)+2,0)</f>
        <v>0.18139298116731264</v>
      </c>
      <c r="N828" s="67">
        <f>VLOOKUP($A828,wind_!$A$2:$B$16,2,0)*VLOOKUP($D828,wind_!$E$2:$AC$13,MID(N$1,2,LEN(N$1)-1)+2,0)</f>
        <v>0.17700602297861881</v>
      </c>
      <c r="O828" s="67">
        <f>VLOOKUP($A828,wind_!$A$2:$B$16,2,0)*VLOOKUP($D828,wind_!$E$2:$AC$13,MID(O$1,2,LEN(O$1)-1)+2,0)</f>
        <v>0.18215164164583011</v>
      </c>
      <c r="P828" s="67">
        <f>VLOOKUP($A828,wind_!$A$2:$B$16,2,0)*VLOOKUP($D828,wind_!$E$2:$AC$13,MID(P$1,2,LEN(P$1)-1)+2,0)</f>
        <v>0.19013367997187336</v>
      </c>
      <c r="Q828" s="67">
        <f>VLOOKUP($A828,wind_!$A$2:$B$16,2,0)*VLOOKUP($D828,wind_!$E$2:$AC$13,MID(Q$1,2,LEN(Q$1)-1)+2,0)</f>
        <v>0.20079182706180221</v>
      </c>
      <c r="R828" s="67">
        <f>VLOOKUP($A828,wind_!$A$2:$B$16,2,0)*VLOOKUP($D828,wind_!$E$2:$AC$13,MID(R$1,2,LEN(R$1)-1)+2,0)</f>
        <v>0.21429919942559464</v>
      </c>
      <c r="S828" s="67">
        <f>VLOOKUP($A828,wind_!$A$2:$B$16,2,0)*VLOOKUP($D828,wind_!$E$2:$AC$13,MID(S$1,2,LEN(S$1)-1)+2,0)</f>
        <v>0.23357492366428065</v>
      </c>
      <c r="T828" s="67">
        <f>VLOOKUP($A828,wind_!$A$2:$B$16,2,0)*VLOOKUP($D828,wind_!$E$2:$AC$13,MID(T$1,2,LEN(T$1)-1)+2,0)</f>
        <v>0.25280132702853036</v>
      </c>
      <c r="U828" s="67">
        <f>VLOOKUP($A828,wind_!$A$2:$B$16,2,0)*VLOOKUP($D828,wind_!$E$2:$AC$13,MID(U$1,2,LEN(U$1)-1)+2,0)</f>
        <v>0.26817186823803535</v>
      </c>
      <c r="V828" s="67">
        <f>VLOOKUP($A828,wind_!$A$2:$B$16,2,0)*VLOOKUP($D828,wind_!$E$2:$AC$13,MID(V$1,2,LEN(V$1)-1)+2,0)</f>
        <v>0.27880074535074867</v>
      </c>
      <c r="W828" s="67">
        <f>VLOOKUP($A828,wind_!$A$2:$B$16,2,0)*VLOOKUP($D828,wind_!$E$2:$AC$13,MID(W$1,2,LEN(W$1)-1)+2,0)</f>
        <v>0.28072079327225086</v>
      </c>
      <c r="X828" s="67">
        <f>VLOOKUP($A828,wind_!$A$2:$B$16,2,0)*VLOOKUP($D828,wind_!$E$2:$AC$13,MID(X$1,2,LEN(X$1)-1)+2,0)</f>
        <v>0.27224195966680775</v>
      </c>
      <c r="Y828" s="67">
        <f>VLOOKUP($A828,wind_!$A$2:$B$16,2,0)*VLOOKUP($D828,wind_!$E$2:$AC$13,MID(Y$1,2,LEN(Y$1)-1)+2,0)</f>
        <v>0.27246844092965344</v>
      </c>
      <c r="Z828" s="67">
        <f>VLOOKUP($A828,wind_!$A$2:$B$16,2,0)*VLOOKUP($D828,wind_!$E$2:$AC$13,MID(Z$1,2,LEN(Z$1)-1)+2,0)</f>
        <v>0.26781810108743026</v>
      </c>
      <c r="AA828" s="67">
        <f>VLOOKUP($A828,wind_!$A$2:$B$16,2,0)*VLOOKUP($D828,wind_!$E$2:$AC$13,MID(AA$1,2,LEN(AA$1)-1)+2,0)</f>
        <v>0.25444944819624699</v>
      </c>
      <c r="AB828" s="67">
        <f>VLOOKUP($A828,wind_!$A$2:$B$16,2,0)*VLOOKUP($D828,wind_!$E$2:$AC$13,MID(AB$1,2,LEN(AB$1)-1)+2,0)</f>
        <v>0.2379329970070381</v>
      </c>
      <c r="AC828" s="5">
        <f t="shared" si="177"/>
        <v>0.22654992954630523</v>
      </c>
      <c r="AD828" s="98"/>
    </row>
    <row r="829" spans="1:30">
      <c r="A829" s="5" t="s">
        <v>69</v>
      </c>
      <c r="B829" s="5" t="s">
        <v>19</v>
      </c>
      <c r="C829" s="5" t="str">
        <f t="shared" si="189"/>
        <v>g11</v>
      </c>
      <c r="D829" s="69">
        <f>VLOOKUP(C829,days!A$2:F$13,5,0)</f>
        <v>6</v>
      </c>
      <c r="E829" s="68">
        <f>VLOOKUP($A829,solar_!$A$2:$B$16,2,0)*VLOOKUP($D829,solar_!$E$2:$AC$13,MID(E$1,2,LEN(E$1)-1)+2,0)</f>
        <v>0</v>
      </c>
      <c r="F829" s="68">
        <f>VLOOKUP($A829,solar_!$A$2:$B$16,2,0)*VLOOKUP($D829,solar_!$E$2:$AC$13,MID(F$1,2,LEN(F$1)-1)+2,0)</f>
        <v>0</v>
      </c>
      <c r="G829" s="68">
        <f>VLOOKUP($A829,solar_!$A$2:$B$16,2,0)*VLOOKUP($D829,solar_!$E$2:$AC$13,MID(G$1,2,LEN(G$1)-1)+2,0)</f>
        <v>0</v>
      </c>
      <c r="H829" s="68">
        <f>VLOOKUP($A829,solar_!$A$2:$B$16,2,0)*VLOOKUP($D829,solar_!$E$2:$AC$13,MID(H$1,2,LEN(H$1)-1)+2,0)</f>
        <v>0</v>
      </c>
      <c r="I829" s="68">
        <f>VLOOKUP($A829,solar_!$A$2:$B$16,2,0)*VLOOKUP($D829,solar_!$E$2:$AC$13,MID(I$1,2,LEN(I$1)-1)+2,0)</f>
        <v>0</v>
      </c>
      <c r="J829" s="68">
        <f>VLOOKUP($A829,solar_!$A$2:$B$16,2,0)*VLOOKUP($D829,solar_!$E$2:$AC$13,MID(J$1,2,LEN(J$1)-1)+2,0)</f>
        <v>1.1319280841187617E-2</v>
      </c>
      <c r="K829" s="68">
        <f>VLOOKUP($A829,solar_!$A$2:$B$16,2,0)*VLOOKUP($D829,solar_!$E$2:$AC$13,MID(K$1,2,LEN(K$1)-1)+2,0)</f>
        <v>0.11836228297428669</v>
      </c>
      <c r="L829" s="68">
        <f>VLOOKUP($A829,solar_!$A$2:$B$16,2,0)*VLOOKUP($D829,solar_!$E$2:$AC$13,MID(L$1,2,LEN(L$1)-1)+2,0)</f>
        <v>0.33271396866223785</v>
      </c>
      <c r="M829" s="68">
        <f>VLOOKUP($A829,solar_!$A$2:$B$16,2,0)*VLOOKUP($D829,solar_!$E$2:$AC$13,MID(M$1,2,LEN(M$1)-1)+2,0)</f>
        <v>0.45749928144490287</v>
      </c>
      <c r="N829" s="68">
        <f>VLOOKUP($A829,solar_!$A$2:$B$16,2,0)*VLOOKUP($D829,solar_!$E$2:$AC$13,MID(N$1,2,LEN(N$1)-1)+2,0)</f>
        <v>0.52299338065701495</v>
      </c>
      <c r="O829" s="68">
        <f>VLOOKUP($A829,solar_!$A$2:$B$16,2,0)*VLOOKUP($D829,solar_!$E$2:$AC$13,MID(O$1,2,LEN(O$1)-1)+2,0)</f>
        <v>0.56339659470465808</v>
      </c>
      <c r="P829" s="68">
        <f>VLOOKUP($A829,solar_!$A$2:$B$16,2,0)*VLOOKUP($D829,solar_!$E$2:$AC$13,MID(P$1,2,LEN(P$1)-1)+2,0)</f>
        <v>0.56552645750025321</v>
      </c>
      <c r="Q829" s="68">
        <f>VLOOKUP($A829,solar_!$A$2:$B$16,2,0)*VLOOKUP($D829,solar_!$E$2:$AC$13,MID(Q$1,2,LEN(Q$1)-1)+2,0)</f>
        <v>0.56791360578622341</v>
      </c>
      <c r="R829" s="68">
        <f>VLOOKUP($A829,solar_!$A$2:$B$16,2,0)*VLOOKUP($D829,solar_!$E$2:$AC$13,MID(R$1,2,LEN(R$1)-1)+2,0)</f>
        <v>0.55478080376730698</v>
      </c>
      <c r="S829" s="68">
        <f>VLOOKUP($A829,solar_!$A$2:$B$16,2,0)*VLOOKUP($D829,solar_!$E$2:$AC$13,MID(S$1,2,LEN(S$1)-1)+2,0)</f>
        <v>0.52582181340407552</v>
      </c>
      <c r="T829" s="68">
        <f>VLOOKUP($A829,solar_!$A$2:$B$16,2,0)*VLOOKUP($D829,solar_!$E$2:$AC$13,MID(T$1,2,LEN(T$1)-1)+2,0)</f>
        <v>0.50359621770237906</v>
      </c>
      <c r="U829" s="68">
        <f>VLOOKUP($A829,solar_!$A$2:$B$16,2,0)*VLOOKUP($D829,solar_!$E$2:$AC$13,MID(U$1,2,LEN(U$1)-1)+2,0)</f>
        <v>0.45380962536391123</v>
      </c>
      <c r="V829" s="68">
        <f>VLOOKUP($A829,solar_!$A$2:$B$16,2,0)*VLOOKUP($D829,solar_!$E$2:$AC$13,MID(V$1,2,LEN(V$1)-1)+2,0)</f>
        <v>0.37108010207121239</v>
      </c>
      <c r="W829" s="68">
        <f>VLOOKUP($A829,solar_!$A$2:$B$16,2,0)*VLOOKUP($D829,solar_!$E$2:$AC$13,MID(W$1,2,LEN(W$1)-1)+2,0)</f>
        <v>0.18913173086652976</v>
      </c>
      <c r="X829" s="68">
        <f>VLOOKUP($A829,solar_!$A$2:$B$16,2,0)*VLOOKUP($D829,solar_!$E$2:$AC$13,MID(X$1,2,LEN(X$1)-1)+2,0)</f>
        <v>3.4146395219772099E-2</v>
      </c>
      <c r="Y829" s="68">
        <f>VLOOKUP($A829,solar_!$A$2:$B$16,2,0)*VLOOKUP($D829,solar_!$E$2:$AC$13,MID(Y$1,2,LEN(Y$1)-1)+2,0)</f>
        <v>1.9064870648305077E-2</v>
      </c>
      <c r="Z829" s="68">
        <f>VLOOKUP($A829,solar_!$A$2:$B$16,2,0)*VLOOKUP($D829,solar_!$E$2:$AC$13,MID(Z$1,2,LEN(Z$1)-1)+2,0)</f>
        <v>0</v>
      </c>
      <c r="AA829" s="68">
        <f>VLOOKUP($A829,solar_!$A$2:$B$16,2,0)*VLOOKUP($D829,solar_!$E$2:$AC$13,MID(AA$1,2,LEN(AA$1)-1)+2,0)</f>
        <v>0</v>
      </c>
      <c r="AB829" s="68">
        <f>VLOOKUP($A829,solar_!$A$2:$B$16,2,0)*VLOOKUP($D829,solar_!$E$2:$AC$13,MID(AB$1,2,LEN(AB$1)-1)+2,0)</f>
        <v>0</v>
      </c>
      <c r="AC829" s="5">
        <f t="shared" si="177"/>
        <v>0.24129818381726068</v>
      </c>
      <c r="AD829" s="98"/>
    </row>
    <row r="830" spans="1:30">
      <c r="A830" s="5" t="s">
        <v>69</v>
      </c>
      <c r="B830" s="5" t="s">
        <v>20</v>
      </c>
      <c r="C830" s="5" t="str">
        <f t="shared" si="189"/>
        <v>g11</v>
      </c>
      <c r="D830" s="69">
        <f>VLOOKUP(C830,days!A$2:F$13,5,0)</f>
        <v>6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5">
        <f t="shared" si="177"/>
        <v>0</v>
      </c>
      <c r="AD830" s="98"/>
    </row>
    <row r="831" spans="1:30">
      <c r="A831" s="5" t="s">
        <v>69</v>
      </c>
      <c r="B831" s="5" t="s">
        <v>21</v>
      </c>
      <c r="C831" s="5" t="str">
        <f t="shared" si="189"/>
        <v>g11</v>
      </c>
      <c r="D831" s="69">
        <f>VLOOKUP(C831,days!A$2:F$13,5,0)</f>
        <v>6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5">
        <f t="shared" si="177"/>
        <v>0</v>
      </c>
      <c r="AD831" s="98"/>
    </row>
    <row r="832" spans="1:30">
      <c r="A832" s="5" t="s">
        <v>69</v>
      </c>
      <c r="B832" s="5" t="s">
        <v>12</v>
      </c>
      <c r="C832" s="5" t="str">
        <f t="shared" si="189"/>
        <v>g12</v>
      </c>
      <c r="D832" s="69">
        <f>VLOOKUP(C832,days!A$2:F$13,5,0)</f>
        <v>6</v>
      </c>
      <c r="E832" s="53">
        <v>0.8</v>
      </c>
      <c r="F832" s="53">
        <v>0.8</v>
      </c>
      <c r="G832" s="53">
        <v>0.8</v>
      </c>
      <c r="H832" s="53">
        <v>0.8</v>
      </c>
      <c r="I832" s="53">
        <v>0.8</v>
      </c>
      <c r="J832" s="53">
        <v>0.8</v>
      </c>
      <c r="K832" s="53">
        <v>0.8</v>
      </c>
      <c r="L832" s="53">
        <v>0.8</v>
      </c>
      <c r="M832" s="53">
        <v>0.8</v>
      </c>
      <c r="N832" s="53">
        <v>0.8</v>
      </c>
      <c r="O832" s="53">
        <v>0.8</v>
      </c>
      <c r="P832" s="53">
        <v>0.8</v>
      </c>
      <c r="Q832" s="53">
        <v>0.8</v>
      </c>
      <c r="R832" s="53">
        <v>0.8</v>
      </c>
      <c r="S832" s="53">
        <v>0.8</v>
      </c>
      <c r="T832" s="53">
        <v>0.8</v>
      </c>
      <c r="U832" s="53">
        <v>0.8</v>
      </c>
      <c r="V832" s="53">
        <v>0.8</v>
      </c>
      <c r="W832" s="53">
        <v>0.8</v>
      </c>
      <c r="X832" s="53">
        <v>0.8</v>
      </c>
      <c r="Y832" s="53">
        <v>0.8</v>
      </c>
      <c r="Z832" s="53">
        <v>0.8</v>
      </c>
      <c r="AA832" s="53">
        <v>0.8</v>
      </c>
      <c r="AB832" s="53">
        <v>0.8</v>
      </c>
      <c r="AC832" s="5">
        <f t="shared" si="177"/>
        <v>0.80000000000000027</v>
      </c>
      <c r="AD832" s="98"/>
    </row>
    <row r="833" spans="1:30">
      <c r="A833" s="5" t="s">
        <v>69</v>
      </c>
      <c r="B833" s="5" t="s">
        <v>13</v>
      </c>
      <c r="C833" s="5" t="str">
        <f t="shared" si="189"/>
        <v>g12</v>
      </c>
      <c r="D833" s="69">
        <f>VLOOKUP(C833,days!A$2:F$13,5,0)</f>
        <v>6</v>
      </c>
      <c r="E833" s="53">
        <v>0.85</v>
      </c>
      <c r="F833" s="53">
        <v>0.85</v>
      </c>
      <c r="G833" s="53">
        <v>0.85</v>
      </c>
      <c r="H833" s="53">
        <v>0.85</v>
      </c>
      <c r="I833" s="53">
        <v>0.85</v>
      </c>
      <c r="J833" s="53">
        <v>0.85</v>
      </c>
      <c r="K833" s="53">
        <v>0.85</v>
      </c>
      <c r="L833" s="53">
        <v>0.85</v>
      </c>
      <c r="M833" s="53">
        <v>0.85</v>
      </c>
      <c r="N833" s="53">
        <v>0.85</v>
      </c>
      <c r="O833" s="53">
        <v>0.85</v>
      </c>
      <c r="P833" s="53">
        <v>0.85</v>
      </c>
      <c r="Q833" s="53">
        <v>0.85</v>
      </c>
      <c r="R833" s="53">
        <v>0.85</v>
      </c>
      <c r="S833" s="53">
        <v>0.85</v>
      </c>
      <c r="T833" s="53">
        <v>0.85</v>
      </c>
      <c r="U833" s="53">
        <v>0.85</v>
      </c>
      <c r="V833" s="53">
        <v>0.85</v>
      </c>
      <c r="W833" s="53">
        <v>0.85</v>
      </c>
      <c r="X833" s="53">
        <v>0.85</v>
      </c>
      <c r="Y833" s="53">
        <v>0.85</v>
      </c>
      <c r="Z833" s="53">
        <v>0.85</v>
      </c>
      <c r="AA833" s="53">
        <v>0.85</v>
      </c>
      <c r="AB833" s="53">
        <v>0.85</v>
      </c>
      <c r="AC833" s="5">
        <f t="shared" si="177"/>
        <v>0.85000000000000009</v>
      </c>
      <c r="AD833" s="98"/>
    </row>
    <row r="834" spans="1:30">
      <c r="A834" s="5" t="s">
        <v>69</v>
      </c>
      <c r="B834" s="5" t="s">
        <v>14</v>
      </c>
      <c r="C834" s="5" t="str">
        <f t="shared" si="189"/>
        <v>g12</v>
      </c>
      <c r="D834" s="69">
        <f>VLOOKUP(C834,days!A$2:F$13,5,0)</f>
        <v>6</v>
      </c>
      <c r="E834" s="53">
        <v>0.83</v>
      </c>
      <c r="F834" s="53">
        <v>0.83</v>
      </c>
      <c r="G834" s="53">
        <v>0.83</v>
      </c>
      <c r="H834" s="53">
        <v>0.83</v>
      </c>
      <c r="I834" s="53">
        <v>0.83</v>
      </c>
      <c r="J834" s="53">
        <v>0.83</v>
      </c>
      <c r="K834" s="53">
        <v>0.83</v>
      </c>
      <c r="L834" s="53">
        <v>0.83</v>
      </c>
      <c r="M834" s="53">
        <v>0.83</v>
      </c>
      <c r="N834" s="53">
        <v>0.83</v>
      </c>
      <c r="O834" s="53">
        <v>0.83</v>
      </c>
      <c r="P834" s="53">
        <v>0.83</v>
      </c>
      <c r="Q834" s="53">
        <v>0.83</v>
      </c>
      <c r="R834" s="53">
        <v>0.83</v>
      </c>
      <c r="S834" s="53">
        <v>0.83</v>
      </c>
      <c r="T834" s="53">
        <v>0.83</v>
      </c>
      <c r="U834" s="53">
        <v>0.83</v>
      </c>
      <c r="V834" s="53">
        <v>0.83</v>
      </c>
      <c r="W834" s="53">
        <v>0.83</v>
      </c>
      <c r="X834" s="53">
        <v>0.83</v>
      </c>
      <c r="Y834" s="53">
        <v>0.83</v>
      </c>
      <c r="Z834" s="53">
        <v>0.83</v>
      </c>
      <c r="AA834" s="53">
        <v>0.83</v>
      </c>
      <c r="AB834" s="53">
        <v>0.83</v>
      </c>
      <c r="AC834" s="5">
        <f t="shared" si="177"/>
        <v>0.82999999999999963</v>
      </c>
      <c r="AD834" s="98"/>
    </row>
    <row r="835" spans="1:30">
      <c r="A835" s="5" t="s">
        <v>69</v>
      </c>
      <c r="B835" s="5" t="s">
        <v>15</v>
      </c>
      <c r="C835" s="5" t="str">
        <f t="shared" si="189"/>
        <v>g12</v>
      </c>
      <c r="D835" s="69">
        <f>VLOOKUP(C835,days!A$2:F$13,5,0)</f>
        <v>6</v>
      </c>
      <c r="E835" s="53">
        <v>0.9</v>
      </c>
      <c r="F835" s="53">
        <v>0.9</v>
      </c>
      <c r="G835" s="53">
        <v>0.9</v>
      </c>
      <c r="H835" s="53">
        <v>0.9</v>
      </c>
      <c r="I835" s="53">
        <v>0.9</v>
      </c>
      <c r="J835" s="53">
        <v>0.9</v>
      </c>
      <c r="K835" s="53">
        <v>0.9</v>
      </c>
      <c r="L835" s="53">
        <v>0.9</v>
      </c>
      <c r="M835" s="53">
        <v>0.9</v>
      </c>
      <c r="N835" s="53">
        <v>0.9</v>
      </c>
      <c r="O835" s="53">
        <v>0.9</v>
      </c>
      <c r="P835" s="53">
        <v>0.9</v>
      </c>
      <c r="Q835" s="53">
        <v>0.9</v>
      </c>
      <c r="R835" s="53">
        <v>0.9</v>
      </c>
      <c r="S835" s="53">
        <v>0.9</v>
      </c>
      <c r="T835" s="53">
        <v>0.9</v>
      </c>
      <c r="U835" s="53">
        <v>0.9</v>
      </c>
      <c r="V835" s="53">
        <v>0.9</v>
      </c>
      <c r="W835" s="53">
        <v>0.9</v>
      </c>
      <c r="X835" s="53">
        <v>0.9</v>
      </c>
      <c r="Y835" s="53">
        <v>0.9</v>
      </c>
      <c r="Z835" s="53">
        <v>0.9</v>
      </c>
      <c r="AA835" s="53">
        <v>0.9</v>
      </c>
      <c r="AB835" s="53">
        <v>0.9</v>
      </c>
      <c r="AC835" s="5">
        <f t="shared" ref="AC835:AC898" si="191">AVERAGE(E835:AB835)</f>
        <v>0.8999999999999998</v>
      </c>
      <c r="AD835" s="98"/>
    </row>
    <row r="836" spans="1:30">
      <c r="A836" s="5" t="s">
        <v>69</v>
      </c>
      <c r="B836" s="5" t="s">
        <v>16</v>
      </c>
      <c r="C836" s="5" t="str">
        <f t="shared" si="189"/>
        <v>g12</v>
      </c>
      <c r="D836" s="69">
        <f>VLOOKUP(C836,days!A$2:F$13,5,0)</f>
        <v>6</v>
      </c>
      <c r="E836" s="43">
        <f>VLOOKUP($A836,hydro_!$A$2:$B$16,2,0)*VLOOKUP($D836,hydro_!F$2:H$13,2,0)</f>
        <v>0.45</v>
      </c>
      <c r="F836" s="43">
        <f t="shared" ref="F836:AB836" si="192">E836</f>
        <v>0.45</v>
      </c>
      <c r="G836" s="43">
        <f t="shared" si="192"/>
        <v>0.45</v>
      </c>
      <c r="H836" s="43">
        <f t="shared" si="192"/>
        <v>0.45</v>
      </c>
      <c r="I836" s="43">
        <f t="shared" si="192"/>
        <v>0.45</v>
      </c>
      <c r="J836" s="43">
        <f t="shared" si="192"/>
        <v>0.45</v>
      </c>
      <c r="K836" s="43">
        <f t="shared" si="192"/>
        <v>0.45</v>
      </c>
      <c r="L836" s="43">
        <f t="shared" si="192"/>
        <v>0.45</v>
      </c>
      <c r="M836" s="43">
        <f t="shared" si="192"/>
        <v>0.45</v>
      </c>
      <c r="N836" s="43">
        <f t="shared" si="192"/>
        <v>0.45</v>
      </c>
      <c r="O836" s="43">
        <f t="shared" si="192"/>
        <v>0.45</v>
      </c>
      <c r="P836" s="43">
        <f t="shared" si="192"/>
        <v>0.45</v>
      </c>
      <c r="Q836" s="43">
        <f t="shared" si="192"/>
        <v>0.45</v>
      </c>
      <c r="R836" s="43">
        <f t="shared" si="192"/>
        <v>0.45</v>
      </c>
      <c r="S836" s="43">
        <f t="shared" si="192"/>
        <v>0.45</v>
      </c>
      <c r="T836" s="43">
        <f t="shared" si="192"/>
        <v>0.45</v>
      </c>
      <c r="U836" s="43">
        <f t="shared" si="192"/>
        <v>0.45</v>
      </c>
      <c r="V836" s="43">
        <f t="shared" si="192"/>
        <v>0.45</v>
      </c>
      <c r="W836" s="43">
        <f t="shared" si="192"/>
        <v>0.45</v>
      </c>
      <c r="X836" s="43">
        <f t="shared" si="192"/>
        <v>0.45</v>
      </c>
      <c r="Y836" s="43">
        <f t="shared" si="192"/>
        <v>0.45</v>
      </c>
      <c r="Z836" s="43">
        <f t="shared" si="192"/>
        <v>0.45</v>
      </c>
      <c r="AA836" s="43">
        <f t="shared" si="192"/>
        <v>0.45</v>
      </c>
      <c r="AB836" s="43">
        <f t="shared" si="192"/>
        <v>0.45</v>
      </c>
      <c r="AC836" s="5">
        <f t="shared" si="191"/>
        <v>0.4499999999999999</v>
      </c>
      <c r="AD836" s="98"/>
    </row>
    <row r="837" spans="1:30">
      <c r="A837" s="5" t="s">
        <v>69</v>
      </c>
      <c r="B837" s="5" t="s">
        <v>17</v>
      </c>
      <c r="C837" s="5" t="str">
        <f t="shared" si="189"/>
        <v>g12</v>
      </c>
      <c r="D837" s="69">
        <f>VLOOKUP(C837,days!A$2:F$13,5,0)</f>
        <v>6</v>
      </c>
      <c r="E837" s="43">
        <f>VLOOKUP($A836,hydro_!$A$2:$C$16,3,0)*VLOOKUP($D836,hydro_!F$2:H$13,3,0)</f>
        <v>0.35</v>
      </c>
      <c r="F837" s="43">
        <f t="shared" ref="F837:AB837" si="193">E837</f>
        <v>0.35</v>
      </c>
      <c r="G837" s="43">
        <f t="shared" si="193"/>
        <v>0.35</v>
      </c>
      <c r="H837" s="43">
        <f t="shared" si="193"/>
        <v>0.35</v>
      </c>
      <c r="I837" s="43">
        <f t="shared" si="193"/>
        <v>0.35</v>
      </c>
      <c r="J837" s="43">
        <f t="shared" si="193"/>
        <v>0.35</v>
      </c>
      <c r="K837" s="43">
        <f t="shared" si="193"/>
        <v>0.35</v>
      </c>
      <c r="L837" s="43">
        <f t="shared" si="193"/>
        <v>0.35</v>
      </c>
      <c r="M837" s="43">
        <f t="shared" si="193"/>
        <v>0.35</v>
      </c>
      <c r="N837" s="43">
        <f t="shared" si="193"/>
        <v>0.35</v>
      </c>
      <c r="O837" s="43">
        <f t="shared" si="193"/>
        <v>0.35</v>
      </c>
      <c r="P837" s="43">
        <f t="shared" si="193"/>
        <v>0.35</v>
      </c>
      <c r="Q837" s="43">
        <f t="shared" si="193"/>
        <v>0.35</v>
      </c>
      <c r="R837" s="43">
        <f t="shared" si="193"/>
        <v>0.35</v>
      </c>
      <c r="S837" s="43">
        <f t="shared" si="193"/>
        <v>0.35</v>
      </c>
      <c r="T837" s="43">
        <f t="shared" si="193"/>
        <v>0.35</v>
      </c>
      <c r="U837" s="43">
        <f t="shared" si="193"/>
        <v>0.35</v>
      </c>
      <c r="V837" s="43">
        <f t="shared" si="193"/>
        <v>0.35</v>
      </c>
      <c r="W837" s="43">
        <f t="shared" si="193"/>
        <v>0.35</v>
      </c>
      <c r="X837" s="43">
        <f t="shared" si="193"/>
        <v>0.35</v>
      </c>
      <c r="Y837" s="43">
        <f t="shared" si="193"/>
        <v>0.35</v>
      </c>
      <c r="Z837" s="43">
        <f t="shared" si="193"/>
        <v>0.35</v>
      </c>
      <c r="AA837" s="43">
        <f t="shared" si="193"/>
        <v>0.35</v>
      </c>
      <c r="AB837" s="43">
        <f t="shared" si="193"/>
        <v>0.35</v>
      </c>
      <c r="AC837" s="5">
        <f t="shared" si="191"/>
        <v>0.34999999999999987</v>
      </c>
      <c r="AD837" s="98"/>
    </row>
    <row r="838" spans="1:30">
      <c r="A838" s="5" t="s">
        <v>69</v>
      </c>
      <c r="B838" s="5" t="s">
        <v>18</v>
      </c>
      <c r="C838" s="5" t="str">
        <f t="shared" si="189"/>
        <v>g12</v>
      </c>
      <c r="D838" s="69">
        <f>VLOOKUP(C838,days!A$2:F$13,5,0)</f>
        <v>6</v>
      </c>
      <c r="E838" s="67">
        <f>VLOOKUP($A838,wind_!$A$2:$B$16,2,0)*VLOOKUP($D838,wind_!$E$2:$AC$13,MID(E$1,2,LEN(E$1)-1)+2,0)</f>
        <v>0.22772013388792275</v>
      </c>
      <c r="F838" s="67">
        <f>VLOOKUP($A838,wind_!$A$2:$B$16,2,0)*VLOOKUP($D838,wind_!$E$2:$AC$13,MID(F$1,2,LEN(F$1)-1)+2,0)</f>
        <v>0.21648970578788057</v>
      </c>
      <c r="G838" s="67">
        <f>VLOOKUP($A838,wind_!$A$2:$B$16,2,0)*VLOOKUP($D838,wind_!$E$2:$AC$13,MID(G$1,2,LEN(G$1)-1)+2,0)</f>
        <v>0.20932607143003304</v>
      </c>
      <c r="H838" s="67">
        <f>VLOOKUP($A838,wind_!$A$2:$B$16,2,0)*VLOOKUP($D838,wind_!$E$2:$AC$13,MID(H$1,2,LEN(H$1)-1)+2,0)</f>
        <v>0.2072872827210277</v>
      </c>
      <c r="I838" s="67">
        <f>VLOOKUP($A838,wind_!$A$2:$B$16,2,0)*VLOOKUP($D838,wind_!$E$2:$AC$13,MID(I$1,2,LEN(I$1)-1)+2,0)</f>
        <v>0.20692010818776715</v>
      </c>
      <c r="J838" s="67">
        <f>VLOOKUP($A838,wind_!$A$2:$B$16,2,0)*VLOOKUP($D838,wind_!$E$2:$AC$13,MID(J$1,2,LEN(J$1)-1)+2,0)</f>
        <v>0.20776525470915894</v>
      </c>
      <c r="K838" s="67">
        <f>VLOOKUP($A838,wind_!$A$2:$B$16,2,0)*VLOOKUP($D838,wind_!$E$2:$AC$13,MID(K$1,2,LEN(K$1)-1)+2,0)</f>
        <v>0.20597109657452931</v>
      </c>
      <c r="L838" s="67">
        <f>VLOOKUP($A838,wind_!$A$2:$B$16,2,0)*VLOOKUP($D838,wind_!$E$2:$AC$13,MID(L$1,2,LEN(L$1)-1)+2,0)</f>
        <v>0.19096269912095082</v>
      </c>
      <c r="M838" s="67">
        <f>VLOOKUP($A838,wind_!$A$2:$B$16,2,0)*VLOOKUP($D838,wind_!$E$2:$AC$13,MID(M$1,2,LEN(M$1)-1)+2,0)</f>
        <v>0.18139298116731264</v>
      </c>
      <c r="N838" s="67">
        <f>VLOOKUP($A838,wind_!$A$2:$B$16,2,0)*VLOOKUP($D838,wind_!$E$2:$AC$13,MID(N$1,2,LEN(N$1)-1)+2,0)</f>
        <v>0.17700602297861881</v>
      </c>
      <c r="O838" s="67">
        <f>VLOOKUP($A838,wind_!$A$2:$B$16,2,0)*VLOOKUP($D838,wind_!$E$2:$AC$13,MID(O$1,2,LEN(O$1)-1)+2,0)</f>
        <v>0.18215164164583011</v>
      </c>
      <c r="P838" s="67">
        <f>VLOOKUP($A838,wind_!$A$2:$B$16,2,0)*VLOOKUP($D838,wind_!$E$2:$AC$13,MID(P$1,2,LEN(P$1)-1)+2,0)</f>
        <v>0.19013367997187336</v>
      </c>
      <c r="Q838" s="67">
        <f>VLOOKUP($A838,wind_!$A$2:$B$16,2,0)*VLOOKUP($D838,wind_!$E$2:$AC$13,MID(Q$1,2,LEN(Q$1)-1)+2,0)</f>
        <v>0.20079182706180221</v>
      </c>
      <c r="R838" s="67">
        <f>VLOOKUP($A838,wind_!$A$2:$B$16,2,0)*VLOOKUP($D838,wind_!$E$2:$AC$13,MID(R$1,2,LEN(R$1)-1)+2,0)</f>
        <v>0.21429919942559464</v>
      </c>
      <c r="S838" s="67">
        <f>VLOOKUP($A838,wind_!$A$2:$B$16,2,0)*VLOOKUP($D838,wind_!$E$2:$AC$13,MID(S$1,2,LEN(S$1)-1)+2,0)</f>
        <v>0.23357492366428065</v>
      </c>
      <c r="T838" s="67">
        <f>VLOOKUP($A838,wind_!$A$2:$B$16,2,0)*VLOOKUP($D838,wind_!$E$2:$AC$13,MID(T$1,2,LEN(T$1)-1)+2,0)</f>
        <v>0.25280132702853036</v>
      </c>
      <c r="U838" s="67">
        <f>VLOOKUP($A838,wind_!$A$2:$B$16,2,0)*VLOOKUP($D838,wind_!$E$2:$AC$13,MID(U$1,2,LEN(U$1)-1)+2,0)</f>
        <v>0.26817186823803535</v>
      </c>
      <c r="V838" s="67">
        <f>VLOOKUP($A838,wind_!$A$2:$B$16,2,0)*VLOOKUP($D838,wind_!$E$2:$AC$13,MID(V$1,2,LEN(V$1)-1)+2,0)</f>
        <v>0.27880074535074867</v>
      </c>
      <c r="W838" s="67">
        <f>VLOOKUP($A838,wind_!$A$2:$B$16,2,0)*VLOOKUP($D838,wind_!$E$2:$AC$13,MID(W$1,2,LEN(W$1)-1)+2,0)</f>
        <v>0.28072079327225086</v>
      </c>
      <c r="X838" s="67">
        <f>VLOOKUP($A838,wind_!$A$2:$B$16,2,0)*VLOOKUP($D838,wind_!$E$2:$AC$13,MID(X$1,2,LEN(X$1)-1)+2,0)</f>
        <v>0.27224195966680775</v>
      </c>
      <c r="Y838" s="67">
        <f>VLOOKUP($A838,wind_!$A$2:$B$16,2,0)*VLOOKUP($D838,wind_!$E$2:$AC$13,MID(Y$1,2,LEN(Y$1)-1)+2,0)</f>
        <v>0.27246844092965344</v>
      </c>
      <c r="Z838" s="67">
        <f>VLOOKUP($A838,wind_!$A$2:$B$16,2,0)*VLOOKUP($D838,wind_!$E$2:$AC$13,MID(Z$1,2,LEN(Z$1)-1)+2,0)</f>
        <v>0.26781810108743026</v>
      </c>
      <c r="AA838" s="67">
        <f>VLOOKUP($A838,wind_!$A$2:$B$16,2,0)*VLOOKUP($D838,wind_!$E$2:$AC$13,MID(AA$1,2,LEN(AA$1)-1)+2,0)</f>
        <v>0.25444944819624699</v>
      </c>
      <c r="AB838" s="67">
        <f>VLOOKUP($A838,wind_!$A$2:$B$16,2,0)*VLOOKUP($D838,wind_!$E$2:$AC$13,MID(AB$1,2,LEN(AB$1)-1)+2,0)</f>
        <v>0.2379329970070381</v>
      </c>
      <c r="AC838" s="5">
        <f t="shared" si="191"/>
        <v>0.22654992954630523</v>
      </c>
      <c r="AD838" s="98"/>
    </row>
    <row r="839" spans="1:30">
      <c r="A839" s="5" t="s">
        <v>69</v>
      </c>
      <c r="B839" s="5" t="s">
        <v>19</v>
      </c>
      <c r="C839" s="5" t="str">
        <f t="shared" si="189"/>
        <v>g12</v>
      </c>
      <c r="D839" s="69">
        <f>VLOOKUP(C839,days!A$2:F$13,5,0)</f>
        <v>6</v>
      </c>
      <c r="E839" s="68">
        <f>VLOOKUP($A839,solar_!$A$2:$B$16,2,0)*VLOOKUP($D839,solar_!$E$2:$AC$13,MID(E$1,2,LEN(E$1)-1)+2,0)</f>
        <v>0</v>
      </c>
      <c r="F839" s="68">
        <f>VLOOKUP($A839,solar_!$A$2:$B$16,2,0)*VLOOKUP($D839,solar_!$E$2:$AC$13,MID(F$1,2,LEN(F$1)-1)+2,0)</f>
        <v>0</v>
      </c>
      <c r="G839" s="68">
        <f>VLOOKUP($A839,solar_!$A$2:$B$16,2,0)*VLOOKUP($D839,solar_!$E$2:$AC$13,MID(G$1,2,LEN(G$1)-1)+2,0)</f>
        <v>0</v>
      </c>
      <c r="H839" s="68">
        <f>VLOOKUP($A839,solar_!$A$2:$B$16,2,0)*VLOOKUP($D839,solar_!$E$2:$AC$13,MID(H$1,2,LEN(H$1)-1)+2,0)</f>
        <v>0</v>
      </c>
      <c r="I839" s="68">
        <f>VLOOKUP($A839,solar_!$A$2:$B$16,2,0)*VLOOKUP($D839,solar_!$E$2:$AC$13,MID(I$1,2,LEN(I$1)-1)+2,0)</f>
        <v>0</v>
      </c>
      <c r="J839" s="68">
        <f>VLOOKUP($A839,solar_!$A$2:$B$16,2,0)*VLOOKUP($D839,solar_!$E$2:$AC$13,MID(J$1,2,LEN(J$1)-1)+2,0)</f>
        <v>1.1319280841187617E-2</v>
      </c>
      <c r="K839" s="68">
        <f>VLOOKUP($A839,solar_!$A$2:$B$16,2,0)*VLOOKUP($D839,solar_!$E$2:$AC$13,MID(K$1,2,LEN(K$1)-1)+2,0)</f>
        <v>0.11836228297428669</v>
      </c>
      <c r="L839" s="68">
        <f>VLOOKUP($A839,solar_!$A$2:$B$16,2,0)*VLOOKUP($D839,solar_!$E$2:$AC$13,MID(L$1,2,LEN(L$1)-1)+2,0)</f>
        <v>0.33271396866223785</v>
      </c>
      <c r="M839" s="68">
        <f>VLOOKUP($A839,solar_!$A$2:$B$16,2,0)*VLOOKUP($D839,solar_!$E$2:$AC$13,MID(M$1,2,LEN(M$1)-1)+2,0)</f>
        <v>0.45749928144490287</v>
      </c>
      <c r="N839" s="68">
        <f>VLOOKUP($A839,solar_!$A$2:$B$16,2,0)*VLOOKUP($D839,solar_!$E$2:$AC$13,MID(N$1,2,LEN(N$1)-1)+2,0)</f>
        <v>0.52299338065701495</v>
      </c>
      <c r="O839" s="68">
        <f>VLOOKUP($A839,solar_!$A$2:$B$16,2,0)*VLOOKUP($D839,solar_!$E$2:$AC$13,MID(O$1,2,LEN(O$1)-1)+2,0)</f>
        <v>0.56339659470465808</v>
      </c>
      <c r="P839" s="68">
        <f>VLOOKUP($A839,solar_!$A$2:$B$16,2,0)*VLOOKUP($D839,solar_!$E$2:$AC$13,MID(P$1,2,LEN(P$1)-1)+2,0)</f>
        <v>0.56552645750025321</v>
      </c>
      <c r="Q839" s="68">
        <f>VLOOKUP($A839,solar_!$A$2:$B$16,2,0)*VLOOKUP($D839,solar_!$E$2:$AC$13,MID(Q$1,2,LEN(Q$1)-1)+2,0)</f>
        <v>0.56791360578622341</v>
      </c>
      <c r="R839" s="68">
        <f>VLOOKUP($A839,solar_!$A$2:$B$16,2,0)*VLOOKUP($D839,solar_!$E$2:$AC$13,MID(R$1,2,LEN(R$1)-1)+2,0)</f>
        <v>0.55478080376730698</v>
      </c>
      <c r="S839" s="68">
        <f>VLOOKUP($A839,solar_!$A$2:$B$16,2,0)*VLOOKUP($D839,solar_!$E$2:$AC$13,MID(S$1,2,LEN(S$1)-1)+2,0)</f>
        <v>0.52582181340407552</v>
      </c>
      <c r="T839" s="68">
        <f>VLOOKUP($A839,solar_!$A$2:$B$16,2,0)*VLOOKUP($D839,solar_!$E$2:$AC$13,MID(T$1,2,LEN(T$1)-1)+2,0)</f>
        <v>0.50359621770237906</v>
      </c>
      <c r="U839" s="68">
        <f>VLOOKUP($A839,solar_!$A$2:$B$16,2,0)*VLOOKUP($D839,solar_!$E$2:$AC$13,MID(U$1,2,LEN(U$1)-1)+2,0)</f>
        <v>0.45380962536391123</v>
      </c>
      <c r="V839" s="68">
        <f>VLOOKUP($A839,solar_!$A$2:$B$16,2,0)*VLOOKUP($D839,solar_!$E$2:$AC$13,MID(V$1,2,LEN(V$1)-1)+2,0)</f>
        <v>0.37108010207121239</v>
      </c>
      <c r="W839" s="68">
        <f>VLOOKUP($A839,solar_!$A$2:$B$16,2,0)*VLOOKUP($D839,solar_!$E$2:$AC$13,MID(W$1,2,LEN(W$1)-1)+2,0)</f>
        <v>0.18913173086652976</v>
      </c>
      <c r="X839" s="68">
        <f>VLOOKUP($A839,solar_!$A$2:$B$16,2,0)*VLOOKUP($D839,solar_!$E$2:$AC$13,MID(X$1,2,LEN(X$1)-1)+2,0)</f>
        <v>3.4146395219772099E-2</v>
      </c>
      <c r="Y839" s="68">
        <f>VLOOKUP($A839,solar_!$A$2:$B$16,2,0)*VLOOKUP($D839,solar_!$E$2:$AC$13,MID(Y$1,2,LEN(Y$1)-1)+2,0)</f>
        <v>1.9064870648305077E-2</v>
      </c>
      <c r="Z839" s="68">
        <f>VLOOKUP($A839,solar_!$A$2:$B$16,2,0)*VLOOKUP($D839,solar_!$E$2:$AC$13,MID(Z$1,2,LEN(Z$1)-1)+2,0)</f>
        <v>0</v>
      </c>
      <c r="AA839" s="68">
        <f>VLOOKUP($A839,solar_!$A$2:$B$16,2,0)*VLOOKUP($D839,solar_!$E$2:$AC$13,MID(AA$1,2,LEN(AA$1)-1)+2,0)</f>
        <v>0</v>
      </c>
      <c r="AB839" s="68">
        <f>VLOOKUP($A839,solar_!$A$2:$B$16,2,0)*VLOOKUP($D839,solar_!$E$2:$AC$13,MID(AB$1,2,LEN(AB$1)-1)+2,0)</f>
        <v>0</v>
      </c>
      <c r="AC839" s="5">
        <f t="shared" si="191"/>
        <v>0.24129818381726068</v>
      </c>
      <c r="AD839" s="98"/>
    </row>
    <row r="840" spans="1:30">
      <c r="A840" s="5" t="s">
        <v>69</v>
      </c>
      <c r="B840" s="5" t="s">
        <v>20</v>
      </c>
      <c r="C840" s="5" t="str">
        <f t="shared" si="189"/>
        <v>g12</v>
      </c>
      <c r="D840" s="69">
        <f>VLOOKUP(C840,days!A$2:F$13,5,0)</f>
        <v>6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5">
        <f t="shared" si="191"/>
        <v>0</v>
      </c>
      <c r="AD840" s="98"/>
    </row>
    <row r="841" spans="1:30">
      <c r="A841" s="5" t="s">
        <v>69</v>
      </c>
      <c r="B841" s="5" t="s">
        <v>21</v>
      </c>
      <c r="C841" s="5" t="str">
        <f t="shared" si="189"/>
        <v>g12</v>
      </c>
      <c r="D841" s="69">
        <f>VLOOKUP(C841,days!A$2:F$13,5,0)</f>
        <v>6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5">
        <f t="shared" si="191"/>
        <v>0</v>
      </c>
      <c r="AD841" s="98"/>
    </row>
    <row r="842" spans="1:30">
      <c r="A842" s="5" t="s">
        <v>70</v>
      </c>
      <c r="B842" s="5" t="s">
        <v>12</v>
      </c>
      <c r="C842" s="5" t="str">
        <f t="shared" si="189"/>
        <v>g1</v>
      </c>
      <c r="D842" s="69">
        <f>VLOOKUP(C842,days!A$2:F$13,5,0)</f>
        <v>1</v>
      </c>
      <c r="E842" s="53">
        <v>0.8</v>
      </c>
      <c r="F842" s="53">
        <v>0.8</v>
      </c>
      <c r="G842" s="53">
        <v>0.8</v>
      </c>
      <c r="H842" s="53">
        <v>0.8</v>
      </c>
      <c r="I842" s="53">
        <v>0.8</v>
      </c>
      <c r="J842" s="53">
        <v>0.8</v>
      </c>
      <c r="K842" s="53">
        <v>0.8</v>
      </c>
      <c r="L842" s="53">
        <v>0.8</v>
      </c>
      <c r="M842" s="53">
        <v>0.8</v>
      </c>
      <c r="N842" s="53">
        <v>0.8</v>
      </c>
      <c r="O842" s="53">
        <v>0.8</v>
      </c>
      <c r="P842" s="53">
        <v>0.8</v>
      </c>
      <c r="Q842" s="53">
        <v>0.8</v>
      </c>
      <c r="R842" s="53">
        <v>0.8</v>
      </c>
      <c r="S842" s="53">
        <v>0.8</v>
      </c>
      <c r="T842" s="53">
        <v>0.8</v>
      </c>
      <c r="U842" s="53">
        <v>0.8</v>
      </c>
      <c r="V842" s="53">
        <v>0.8</v>
      </c>
      <c r="W842" s="53">
        <v>0.8</v>
      </c>
      <c r="X842" s="53">
        <v>0.8</v>
      </c>
      <c r="Y842" s="53">
        <v>0.8</v>
      </c>
      <c r="Z842" s="53">
        <v>0.8</v>
      </c>
      <c r="AA842" s="53">
        <v>0.8</v>
      </c>
      <c r="AB842" s="53">
        <v>0.8</v>
      </c>
      <c r="AC842" s="5">
        <f t="shared" si="191"/>
        <v>0.80000000000000027</v>
      </c>
      <c r="AD842" s="98"/>
    </row>
    <row r="843" spans="1:30">
      <c r="A843" s="5" t="s">
        <v>70</v>
      </c>
      <c r="B843" s="5" t="s">
        <v>13</v>
      </c>
      <c r="C843" s="5" t="str">
        <f t="shared" si="189"/>
        <v>g1</v>
      </c>
      <c r="D843" s="69">
        <f>VLOOKUP(C843,days!A$2:F$13,5,0)</f>
        <v>1</v>
      </c>
      <c r="E843" s="53">
        <v>0.85</v>
      </c>
      <c r="F843" s="53">
        <v>0.85</v>
      </c>
      <c r="G843" s="53">
        <v>0.85</v>
      </c>
      <c r="H843" s="53">
        <v>0.85</v>
      </c>
      <c r="I843" s="53">
        <v>0.85</v>
      </c>
      <c r="J843" s="53">
        <v>0.85</v>
      </c>
      <c r="K843" s="53">
        <v>0.85</v>
      </c>
      <c r="L843" s="53">
        <v>0.85</v>
      </c>
      <c r="M843" s="53">
        <v>0.85</v>
      </c>
      <c r="N843" s="53">
        <v>0.85</v>
      </c>
      <c r="O843" s="53">
        <v>0.85</v>
      </c>
      <c r="P843" s="53">
        <v>0.85</v>
      </c>
      <c r="Q843" s="53">
        <v>0.85</v>
      </c>
      <c r="R843" s="53">
        <v>0.85</v>
      </c>
      <c r="S843" s="53">
        <v>0.85</v>
      </c>
      <c r="T843" s="53">
        <v>0.85</v>
      </c>
      <c r="U843" s="53">
        <v>0.85</v>
      </c>
      <c r="V843" s="53">
        <v>0.85</v>
      </c>
      <c r="W843" s="53">
        <v>0.85</v>
      </c>
      <c r="X843" s="53">
        <v>0.85</v>
      </c>
      <c r="Y843" s="53">
        <v>0.85</v>
      </c>
      <c r="Z843" s="53">
        <v>0.85</v>
      </c>
      <c r="AA843" s="53">
        <v>0.85</v>
      </c>
      <c r="AB843" s="53">
        <v>0.85</v>
      </c>
      <c r="AC843" s="5">
        <f t="shared" si="191"/>
        <v>0.85000000000000009</v>
      </c>
      <c r="AD843" s="98"/>
    </row>
    <row r="844" spans="1:30">
      <c r="A844" s="5" t="s">
        <v>70</v>
      </c>
      <c r="B844" s="5" t="s">
        <v>14</v>
      </c>
      <c r="C844" s="5" t="str">
        <f t="shared" si="189"/>
        <v>g1</v>
      </c>
      <c r="D844" s="69">
        <f>VLOOKUP(C844,days!A$2:F$13,5,0)</f>
        <v>1</v>
      </c>
      <c r="E844" s="53">
        <v>0.83</v>
      </c>
      <c r="F844" s="53">
        <v>0.83</v>
      </c>
      <c r="G844" s="53">
        <v>0.83</v>
      </c>
      <c r="H844" s="53">
        <v>0.83</v>
      </c>
      <c r="I844" s="53">
        <v>0.83</v>
      </c>
      <c r="J844" s="53">
        <v>0.83</v>
      </c>
      <c r="K844" s="53">
        <v>0.83</v>
      </c>
      <c r="L844" s="53">
        <v>0.83</v>
      </c>
      <c r="M844" s="53">
        <v>0.83</v>
      </c>
      <c r="N844" s="53">
        <v>0.83</v>
      </c>
      <c r="O844" s="53">
        <v>0.83</v>
      </c>
      <c r="P844" s="53">
        <v>0.83</v>
      </c>
      <c r="Q844" s="53">
        <v>0.83</v>
      </c>
      <c r="R844" s="53">
        <v>0.83</v>
      </c>
      <c r="S844" s="53">
        <v>0.83</v>
      </c>
      <c r="T844" s="53">
        <v>0.83</v>
      </c>
      <c r="U844" s="53">
        <v>0.83</v>
      </c>
      <c r="V844" s="53">
        <v>0.83</v>
      </c>
      <c r="W844" s="53">
        <v>0.83</v>
      </c>
      <c r="X844" s="53">
        <v>0.83</v>
      </c>
      <c r="Y844" s="53">
        <v>0.83</v>
      </c>
      <c r="Z844" s="53">
        <v>0.83</v>
      </c>
      <c r="AA844" s="53">
        <v>0.83</v>
      </c>
      <c r="AB844" s="53">
        <v>0.83</v>
      </c>
      <c r="AC844" s="5">
        <f t="shared" si="191"/>
        <v>0.82999999999999963</v>
      </c>
      <c r="AD844" s="98"/>
    </row>
    <row r="845" spans="1:30">
      <c r="A845" s="5" t="s">
        <v>70</v>
      </c>
      <c r="B845" s="5" t="s">
        <v>15</v>
      </c>
      <c r="C845" s="5" t="str">
        <f t="shared" si="189"/>
        <v>g1</v>
      </c>
      <c r="D845" s="69">
        <f>VLOOKUP(C845,days!A$2:F$13,5,0)</f>
        <v>1</v>
      </c>
      <c r="E845" s="53">
        <v>0.9</v>
      </c>
      <c r="F845" s="53">
        <v>0.9</v>
      </c>
      <c r="G845" s="53">
        <v>0.9</v>
      </c>
      <c r="H845" s="53">
        <v>0.9</v>
      </c>
      <c r="I845" s="53">
        <v>0.9</v>
      </c>
      <c r="J845" s="53">
        <v>0.9</v>
      </c>
      <c r="K845" s="53">
        <v>0.9</v>
      </c>
      <c r="L845" s="53">
        <v>0.9</v>
      </c>
      <c r="M845" s="53">
        <v>0.9</v>
      </c>
      <c r="N845" s="53">
        <v>0.9</v>
      </c>
      <c r="O845" s="53">
        <v>0.9</v>
      </c>
      <c r="P845" s="53">
        <v>0.9</v>
      </c>
      <c r="Q845" s="53">
        <v>0.9</v>
      </c>
      <c r="R845" s="53">
        <v>0.9</v>
      </c>
      <c r="S845" s="53">
        <v>0.9</v>
      </c>
      <c r="T845" s="53">
        <v>0.9</v>
      </c>
      <c r="U845" s="53">
        <v>0.9</v>
      </c>
      <c r="V845" s="53">
        <v>0.9</v>
      </c>
      <c r="W845" s="53">
        <v>0.9</v>
      </c>
      <c r="X845" s="53">
        <v>0.9</v>
      </c>
      <c r="Y845" s="53">
        <v>0.9</v>
      </c>
      <c r="Z845" s="53">
        <v>0.9</v>
      </c>
      <c r="AA845" s="53">
        <v>0.9</v>
      </c>
      <c r="AB845" s="53">
        <v>0.9</v>
      </c>
      <c r="AC845" s="5">
        <f t="shared" si="191"/>
        <v>0.8999999999999998</v>
      </c>
      <c r="AD845" s="98"/>
    </row>
    <row r="846" spans="1:30">
      <c r="A846" s="5" t="s">
        <v>70</v>
      </c>
      <c r="B846" s="5" t="s">
        <v>16</v>
      </c>
      <c r="C846" s="5" t="str">
        <f t="shared" si="189"/>
        <v>g1</v>
      </c>
      <c r="D846" s="69">
        <f>VLOOKUP(C846,days!A$2:F$13,5,0)</f>
        <v>1</v>
      </c>
      <c r="E846" s="43">
        <f>VLOOKUP($A846,hydro_!$A$2:$B$16,2,0)*VLOOKUP($D846,hydro_!F$2:H$13,2,0)</f>
        <v>0.3</v>
      </c>
      <c r="F846" s="43">
        <f t="shared" ref="F846:AB846" si="194">E846</f>
        <v>0.3</v>
      </c>
      <c r="G846" s="43">
        <f t="shared" si="194"/>
        <v>0.3</v>
      </c>
      <c r="H846" s="43">
        <f t="shared" si="194"/>
        <v>0.3</v>
      </c>
      <c r="I846" s="43">
        <f t="shared" si="194"/>
        <v>0.3</v>
      </c>
      <c r="J846" s="43">
        <f t="shared" si="194"/>
        <v>0.3</v>
      </c>
      <c r="K846" s="43">
        <f t="shared" si="194"/>
        <v>0.3</v>
      </c>
      <c r="L846" s="43">
        <f t="shared" si="194"/>
        <v>0.3</v>
      </c>
      <c r="M846" s="43">
        <f t="shared" si="194"/>
        <v>0.3</v>
      </c>
      <c r="N846" s="43">
        <f t="shared" si="194"/>
        <v>0.3</v>
      </c>
      <c r="O846" s="43">
        <f t="shared" si="194"/>
        <v>0.3</v>
      </c>
      <c r="P846" s="43">
        <f t="shared" si="194"/>
        <v>0.3</v>
      </c>
      <c r="Q846" s="43">
        <f t="shared" si="194"/>
        <v>0.3</v>
      </c>
      <c r="R846" s="43">
        <f t="shared" si="194"/>
        <v>0.3</v>
      </c>
      <c r="S846" s="43">
        <f t="shared" si="194"/>
        <v>0.3</v>
      </c>
      <c r="T846" s="43">
        <f t="shared" si="194"/>
        <v>0.3</v>
      </c>
      <c r="U846" s="43">
        <f t="shared" si="194"/>
        <v>0.3</v>
      </c>
      <c r="V846" s="43">
        <f t="shared" si="194"/>
        <v>0.3</v>
      </c>
      <c r="W846" s="43">
        <f t="shared" si="194"/>
        <v>0.3</v>
      </c>
      <c r="X846" s="43">
        <f t="shared" si="194"/>
        <v>0.3</v>
      </c>
      <c r="Y846" s="43">
        <f t="shared" si="194"/>
        <v>0.3</v>
      </c>
      <c r="Z846" s="43">
        <f t="shared" si="194"/>
        <v>0.3</v>
      </c>
      <c r="AA846" s="43">
        <f t="shared" si="194"/>
        <v>0.3</v>
      </c>
      <c r="AB846" s="43">
        <f t="shared" si="194"/>
        <v>0.3</v>
      </c>
      <c r="AC846" s="5">
        <f t="shared" si="191"/>
        <v>0.29999999999999988</v>
      </c>
      <c r="AD846" s="98"/>
    </row>
    <row r="847" spans="1:30">
      <c r="A847" s="5" t="s">
        <v>70</v>
      </c>
      <c r="B847" s="5" t="s">
        <v>17</v>
      </c>
      <c r="C847" s="5" t="str">
        <f t="shared" si="189"/>
        <v>g1</v>
      </c>
      <c r="D847" s="69">
        <f>VLOOKUP(C847,days!A$2:F$13,5,0)</f>
        <v>1</v>
      </c>
      <c r="E847" s="43">
        <f>VLOOKUP($A846,hydro_!$A$2:$C$16,3,0)*VLOOKUP($D846,hydro_!F$2:H$13,3,0)</f>
        <v>0.3</v>
      </c>
      <c r="F847" s="43">
        <f t="shared" ref="F847:AB847" si="195">E847</f>
        <v>0.3</v>
      </c>
      <c r="G847" s="43">
        <f t="shared" si="195"/>
        <v>0.3</v>
      </c>
      <c r="H847" s="43">
        <f t="shared" si="195"/>
        <v>0.3</v>
      </c>
      <c r="I847" s="43">
        <f t="shared" si="195"/>
        <v>0.3</v>
      </c>
      <c r="J847" s="43">
        <f t="shared" si="195"/>
        <v>0.3</v>
      </c>
      <c r="K847" s="43">
        <f t="shared" si="195"/>
        <v>0.3</v>
      </c>
      <c r="L847" s="43">
        <f t="shared" si="195"/>
        <v>0.3</v>
      </c>
      <c r="M847" s="43">
        <f t="shared" si="195"/>
        <v>0.3</v>
      </c>
      <c r="N847" s="43">
        <f t="shared" si="195"/>
        <v>0.3</v>
      </c>
      <c r="O847" s="43">
        <f t="shared" si="195"/>
        <v>0.3</v>
      </c>
      <c r="P847" s="43">
        <f t="shared" si="195"/>
        <v>0.3</v>
      </c>
      <c r="Q847" s="43">
        <f t="shared" si="195"/>
        <v>0.3</v>
      </c>
      <c r="R847" s="43">
        <f t="shared" si="195"/>
        <v>0.3</v>
      </c>
      <c r="S847" s="43">
        <f t="shared" si="195"/>
        <v>0.3</v>
      </c>
      <c r="T847" s="43">
        <f t="shared" si="195"/>
        <v>0.3</v>
      </c>
      <c r="U847" s="43">
        <f t="shared" si="195"/>
        <v>0.3</v>
      </c>
      <c r="V847" s="43">
        <f t="shared" si="195"/>
        <v>0.3</v>
      </c>
      <c r="W847" s="43">
        <f t="shared" si="195"/>
        <v>0.3</v>
      </c>
      <c r="X847" s="43">
        <f t="shared" si="195"/>
        <v>0.3</v>
      </c>
      <c r="Y847" s="43">
        <f t="shared" si="195"/>
        <v>0.3</v>
      </c>
      <c r="Z847" s="43">
        <f t="shared" si="195"/>
        <v>0.3</v>
      </c>
      <c r="AA847" s="43">
        <f t="shared" si="195"/>
        <v>0.3</v>
      </c>
      <c r="AB847" s="43">
        <f t="shared" si="195"/>
        <v>0.3</v>
      </c>
      <c r="AC847" s="5">
        <f t="shared" si="191"/>
        <v>0.29999999999999988</v>
      </c>
      <c r="AD847" s="98"/>
    </row>
    <row r="848" spans="1:30">
      <c r="A848" s="5" t="s">
        <v>70</v>
      </c>
      <c r="B848" s="5" t="s">
        <v>18</v>
      </c>
      <c r="C848" s="5" t="str">
        <f t="shared" si="189"/>
        <v>g1</v>
      </c>
      <c r="D848" s="69">
        <f>VLOOKUP(C848,days!A$2:F$13,5,0)</f>
        <v>1</v>
      </c>
      <c r="E848" s="67">
        <f>VLOOKUP($A848,wind_!$A$2:$B$16,2,0)*VLOOKUP($D848,wind_!$E$2:$AC$13,MID(E$1,2,LEN(E$1)-1)+2,0)</f>
        <v>0.38824058585802118</v>
      </c>
      <c r="F848" s="67">
        <f>VLOOKUP($A848,wind_!$A$2:$B$16,2,0)*VLOOKUP($D848,wind_!$E$2:$AC$13,MID(F$1,2,LEN(F$1)-1)+2,0)</f>
        <v>0.38171767059196809</v>
      </c>
      <c r="G848" s="67">
        <f>VLOOKUP($A848,wind_!$A$2:$B$16,2,0)*VLOOKUP($D848,wind_!$E$2:$AC$13,MID(G$1,2,LEN(G$1)-1)+2,0)</f>
        <v>0.37152754035335622</v>
      </c>
      <c r="H848" s="67">
        <f>VLOOKUP($A848,wind_!$A$2:$B$16,2,0)*VLOOKUP($D848,wind_!$E$2:$AC$13,MID(H$1,2,LEN(H$1)-1)+2,0)</f>
        <v>0.36495920240018898</v>
      </c>
      <c r="I848" s="67">
        <f>VLOOKUP($A848,wind_!$A$2:$B$16,2,0)*VLOOKUP($D848,wind_!$E$2:$AC$13,MID(I$1,2,LEN(I$1)-1)+2,0)</f>
        <v>0.35673219524302158</v>
      </c>
      <c r="J848" s="67">
        <f>VLOOKUP($A848,wind_!$A$2:$B$16,2,0)*VLOOKUP($D848,wind_!$E$2:$AC$13,MID(J$1,2,LEN(J$1)-1)+2,0)</f>
        <v>0.35468175124530504</v>
      </c>
      <c r="K848" s="67">
        <f>VLOOKUP($A848,wind_!$A$2:$B$16,2,0)*VLOOKUP($D848,wind_!$E$2:$AC$13,MID(K$1,2,LEN(K$1)-1)+2,0)</f>
        <v>0.35540769076764511</v>
      </c>
      <c r="L848" s="67">
        <f>VLOOKUP($A848,wind_!$A$2:$B$16,2,0)*VLOOKUP($D848,wind_!$E$2:$AC$13,MID(L$1,2,LEN(L$1)-1)+2,0)</f>
        <v>0.35816852714606462</v>
      </c>
      <c r="M848" s="67">
        <f>VLOOKUP($A848,wind_!$A$2:$B$16,2,0)*VLOOKUP($D848,wind_!$E$2:$AC$13,MID(M$1,2,LEN(M$1)-1)+2,0)</f>
        <v>0.36218041434339587</v>
      </c>
      <c r="N848" s="67">
        <f>VLOOKUP($A848,wind_!$A$2:$B$16,2,0)*VLOOKUP($D848,wind_!$E$2:$AC$13,MID(N$1,2,LEN(N$1)-1)+2,0)</f>
        <v>0.36244003843319522</v>
      </c>
      <c r="O848" s="67">
        <f>VLOOKUP($A848,wind_!$A$2:$B$16,2,0)*VLOOKUP($D848,wind_!$E$2:$AC$13,MID(O$1,2,LEN(O$1)-1)+2,0)</f>
        <v>0.35611768788203518</v>
      </c>
      <c r="P848" s="67">
        <f>VLOOKUP($A848,wind_!$A$2:$B$16,2,0)*VLOOKUP($D848,wind_!$E$2:$AC$13,MID(P$1,2,LEN(P$1)-1)+2,0)</f>
        <v>0.34841210286918672</v>
      </c>
      <c r="Q848" s="67">
        <f>VLOOKUP($A848,wind_!$A$2:$B$16,2,0)*VLOOKUP($D848,wind_!$E$2:$AC$13,MID(Q$1,2,LEN(Q$1)-1)+2,0)</f>
        <v>0.3429988648374962</v>
      </c>
      <c r="R848" s="67">
        <f>VLOOKUP($A848,wind_!$A$2:$B$16,2,0)*VLOOKUP($D848,wind_!$E$2:$AC$13,MID(R$1,2,LEN(R$1)-1)+2,0)</f>
        <v>0.34277540761531927</v>
      </c>
      <c r="S848" s="67">
        <f>VLOOKUP($A848,wind_!$A$2:$B$16,2,0)*VLOOKUP($D848,wind_!$E$2:$AC$13,MID(S$1,2,LEN(S$1)-1)+2,0)</f>
        <v>0.34213669019267307</v>
      </c>
      <c r="T848" s="67">
        <f>VLOOKUP($A848,wind_!$A$2:$B$16,2,0)*VLOOKUP($D848,wind_!$E$2:$AC$13,MID(T$1,2,LEN(T$1)-1)+2,0)</f>
        <v>0.34151786784110533</v>
      </c>
      <c r="U848" s="67">
        <f>VLOOKUP($A848,wind_!$A$2:$B$16,2,0)*VLOOKUP($D848,wind_!$E$2:$AC$13,MID(U$1,2,LEN(U$1)-1)+2,0)</f>
        <v>0.34658570899311614</v>
      </c>
      <c r="V848" s="67">
        <f>VLOOKUP($A848,wind_!$A$2:$B$16,2,0)*VLOOKUP($D848,wind_!$E$2:$AC$13,MID(V$1,2,LEN(V$1)-1)+2,0)</f>
        <v>0.3579324214018777</v>
      </c>
      <c r="W848" s="67">
        <f>VLOOKUP($A848,wind_!$A$2:$B$16,2,0)*VLOOKUP($D848,wind_!$E$2:$AC$13,MID(W$1,2,LEN(W$1)-1)+2,0)</f>
        <v>0.37614299921035294</v>
      </c>
      <c r="X848" s="67">
        <f>VLOOKUP($A848,wind_!$A$2:$B$16,2,0)*VLOOKUP($D848,wind_!$E$2:$AC$13,MID(X$1,2,LEN(X$1)-1)+2,0)</f>
        <v>0.38727303980197419</v>
      </c>
      <c r="Y848" s="67">
        <f>VLOOKUP($A848,wind_!$A$2:$B$16,2,0)*VLOOKUP($D848,wind_!$E$2:$AC$13,MID(Y$1,2,LEN(Y$1)-1)+2,0)</f>
        <v>0.39428555827416489</v>
      </c>
      <c r="Z848" s="67">
        <f>VLOOKUP($A848,wind_!$A$2:$B$16,2,0)*VLOOKUP($D848,wind_!$E$2:$AC$13,MID(Z$1,2,LEN(Z$1)-1)+2,0)</f>
        <v>0.3971543023559822</v>
      </c>
      <c r="AA848" s="67">
        <f>VLOOKUP($A848,wind_!$A$2:$B$16,2,0)*VLOOKUP($D848,wind_!$E$2:$AC$13,MID(AA$1,2,LEN(AA$1)-1)+2,0)</f>
        <v>0.39971628684019739</v>
      </c>
      <c r="AB848" s="67">
        <f>VLOOKUP($A848,wind_!$A$2:$B$16,2,0)*VLOOKUP($D848,wind_!$E$2:$AC$13,MID(AB$1,2,LEN(AB$1)-1)+2,0)</f>
        <v>0.39569553908968702</v>
      </c>
      <c r="AC848" s="5">
        <f t="shared" si="191"/>
        <v>0.36603333723280534</v>
      </c>
      <c r="AD848" s="98"/>
    </row>
    <row r="849" spans="1:30">
      <c r="A849" s="5" t="s">
        <v>70</v>
      </c>
      <c r="B849" s="5" t="s">
        <v>19</v>
      </c>
      <c r="C849" s="5" t="str">
        <f t="shared" si="189"/>
        <v>g1</v>
      </c>
      <c r="D849" s="69">
        <f>VLOOKUP(C849,days!A$2:F$13,5,0)</f>
        <v>1</v>
      </c>
      <c r="E849" s="68">
        <f>VLOOKUP($A849,solar_!$A$2:$B$16,2,0)*VLOOKUP($D849,solar_!$E$2:$AC$13,MID(E$1,2,LEN(E$1)-1)+2,0)</f>
        <v>0</v>
      </c>
      <c r="F849" s="68">
        <f>VLOOKUP($A849,solar_!$A$2:$B$16,2,0)*VLOOKUP($D849,solar_!$E$2:$AC$13,MID(F$1,2,LEN(F$1)-1)+2,0)</f>
        <v>0</v>
      </c>
      <c r="G849" s="68">
        <f>VLOOKUP($A849,solar_!$A$2:$B$16,2,0)*VLOOKUP($D849,solar_!$E$2:$AC$13,MID(G$1,2,LEN(G$1)-1)+2,0)</f>
        <v>0</v>
      </c>
      <c r="H849" s="68">
        <f>VLOOKUP($A849,solar_!$A$2:$B$16,2,0)*VLOOKUP($D849,solar_!$E$2:$AC$13,MID(H$1,2,LEN(H$1)-1)+2,0)</f>
        <v>0</v>
      </c>
      <c r="I849" s="68">
        <f>VLOOKUP($A849,solar_!$A$2:$B$16,2,0)*VLOOKUP($D849,solar_!$E$2:$AC$13,MID(I$1,2,LEN(I$1)-1)+2,0)</f>
        <v>0</v>
      </c>
      <c r="J849" s="68">
        <f>VLOOKUP($A849,solar_!$A$2:$B$16,2,0)*VLOOKUP($D849,solar_!$E$2:$AC$13,MID(J$1,2,LEN(J$1)-1)+2,0)</f>
        <v>4.2028970151354662E-5</v>
      </c>
      <c r="K849" s="68">
        <f>VLOOKUP($A849,solar_!$A$2:$B$16,2,0)*VLOOKUP($D849,solar_!$E$2:$AC$13,MID(K$1,2,LEN(K$1)-1)+2,0)</f>
        <v>1.184093411541383E-3</v>
      </c>
      <c r="L849" s="68">
        <f>VLOOKUP($A849,solar_!$A$2:$B$16,2,0)*VLOOKUP($D849,solar_!$E$2:$AC$13,MID(L$1,2,LEN(L$1)-1)+2,0)</f>
        <v>1.0734448653706386E-2</v>
      </c>
      <c r="M849" s="68">
        <f>VLOOKUP($A849,solar_!$A$2:$B$16,2,0)*VLOOKUP($D849,solar_!$E$2:$AC$13,MID(M$1,2,LEN(M$1)-1)+2,0)</f>
        <v>8.6148153343008863E-2</v>
      </c>
      <c r="N849" s="68">
        <f>VLOOKUP($A849,solar_!$A$2:$B$16,2,0)*VLOOKUP($D849,solar_!$E$2:$AC$13,MID(N$1,2,LEN(N$1)-1)+2,0)</f>
        <v>0.31491225400524969</v>
      </c>
      <c r="O849" s="68">
        <f>VLOOKUP($A849,solar_!$A$2:$B$16,2,0)*VLOOKUP($D849,solar_!$E$2:$AC$13,MID(O$1,2,LEN(O$1)-1)+2,0)</f>
        <v>0.46289126436716138</v>
      </c>
      <c r="P849" s="68">
        <f>VLOOKUP($A849,solar_!$A$2:$B$16,2,0)*VLOOKUP($D849,solar_!$E$2:$AC$13,MID(P$1,2,LEN(P$1)-1)+2,0)</f>
        <v>0.5275291156252323</v>
      </c>
      <c r="Q849" s="68">
        <f>VLOOKUP($A849,solar_!$A$2:$B$16,2,0)*VLOOKUP($D849,solar_!$E$2:$AC$13,MID(Q$1,2,LEN(Q$1)-1)+2,0)</f>
        <v>0.55529861329959196</v>
      </c>
      <c r="R849" s="68">
        <f>VLOOKUP($A849,solar_!$A$2:$B$16,2,0)*VLOOKUP($D849,solar_!$E$2:$AC$13,MID(R$1,2,LEN(R$1)-1)+2,0)</f>
        <v>0.56142402360283894</v>
      </c>
      <c r="S849" s="68">
        <f>VLOOKUP($A849,solar_!$A$2:$B$16,2,0)*VLOOKUP($D849,solar_!$E$2:$AC$13,MID(S$1,2,LEN(S$1)-1)+2,0)</f>
        <v>0.53500548683537386</v>
      </c>
      <c r="T849" s="68">
        <f>VLOOKUP($A849,solar_!$A$2:$B$16,2,0)*VLOOKUP($D849,solar_!$E$2:$AC$13,MID(T$1,2,LEN(T$1)-1)+2,0)</f>
        <v>0.45971412390076927</v>
      </c>
      <c r="U849" s="68">
        <f>VLOOKUP($A849,solar_!$A$2:$B$16,2,0)*VLOOKUP($D849,solar_!$E$2:$AC$13,MID(U$1,2,LEN(U$1)-1)+2,0)</f>
        <v>0.23669197120519653</v>
      </c>
      <c r="V849" s="68">
        <f>VLOOKUP($A849,solar_!$A$2:$B$16,2,0)*VLOOKUP($D849,solar_!$E$2:$AC$13,MID(V$1,2,LEN(V$1)-1)+2,0)</f>
        <v>3.6929316396851188E-2</v>
      </c>
      <c r="W849" s="68">
        <f>VLOOKUP($A849,solar_!$A$2:$B$16,2,0)*VLOOKUP($D849,solar_!$E$2:$AC$13,MID(W$1,2,LEN(W$1)-1)+2,0)</f>
        <v>1.7165297215280992E-4</v>
      </c>
      <c r="X849" s="68">
        <f>VLOOKUP($A849,solar_!$A$2:$B$16,2,0)*VLOOKUP($D849,solar_!$E$2:$AC$13,MID(X$1,2,LEN(X$1)-1)+2,0)</f>
        <v>3.5370915473912334E-6</v>
      </c>
      <c r="Y849" s="68">
        <f>VLOOKUP($A849,solar_!$A$2:$B$16,2,0)*VLOOKUP($D849,solar_!$E$2:$AC$13,MID(Y$1,2,LEN(Y$1)-1)+2,0)</f>
        <v>0</v>
      </c>
      <c r="Z849" s="68">
        <f>VLOOKUP($A849,solar_!$A$2:$B$16,2,0)*VLOOKUP($D849,solar_!$E$2:$AC$13,MID(Z$1,2,LEN(Z$1)-1)+2,0)</f>
        <v>0</v>
      </c>
      <c r="AA849" s="68">
        <f>VLOOKUP($A849,solar_!$A$2:$B$16,2,0)*VLOOKUP($D849,solar_!$E$2:$AC$13,MID(AA$1,2,LEN(AA$1)-1)+2,0)</f>
        <v>0</v>
      </c>
      <c r="AB849" s="68">
        <f>VLOOKUP($A849,solar_!$A$2:$B$16,2,0)*VLOOKUP($D849,solar_!$E$2:$AC$13,MID(AB$1,2,LEN(AB$1)-1)+2,0)</f>
        <v>0</v>
      </c>
      <c r="AC849" s="5">
        <f t="shared" si="191"/>
        <v>0.15786167015334887</v>
      </c>
      <c r="AD849" s="98"/>
    </row>
    <row r="850" spans="1:30">
      <c r="A850" s="5" t="s">
        <v>70</v>
      </c>
      <c r="B850" s="5" t="s">
        <v>20</v>
      </c>
      <c r="C850" s="5" t="str">
        <f t="shared" si="189"/>
        <v>g1</v>
      </c>
      <c r="D850" s="69">
        <f>VLOOKUP(C850,days!A$2:F$13,5,0)</f>
        <v>1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5">
        <f t="shared" si="191"/>
        <v>0</v>
      </c>
      <c r="AD850" s="98"/>
    </row>
    <row r="851" spans="1:30">
      <c r="A851" s="5" t="s">
        <v>70</v>
      </c>
      <c r="B851" s="5" t="s">
        <v>21</v>
      </c>
      <c r="C851" s="5" t="str">
        <f t="shared" si="189"/>
        <v>g1</v>
      </c>
      <c r="D851" s="69">
        <f>VLOOKUP(C851,days!A$2:F$13,5,0)</f>
        <v>1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5">
        <f t="shared" si="191"/>
        <v>0</v>
      </c>
      <c r="AD851" s="98"/>
    </row>
    <row r="852" spans="1:30">
      <c r="A852" s="5" t="s">
        <v>70</v>
      </c>
      <c r="B852" s="5" t="s">
        <v>12</v>
      </c>
      <c r="C852" s="5" t="str">
        <f t="shared" si="189"/>
        <v>g2</v>
      </c>
      <c r="D852" s="69">
        <f>VLOOKUP(C852,days!A$2:F$13,5,0)</f>
        <v>1</v>
      </c>
      <c r="E852" s="53">
        <v>0.8</v>
      </c>
      <c r="F852" s="53">
        <v>0.8</v>
      </c>
      <c r="G852" s="53">
        <v>0.8</v>
      </c>
      <c r="H852" s="53">
        <v>0.8</v>
      </c>
      <c r="I852" s="53">
        <v>0.8</v>
      </c>
      <c r="J852" s="53">
        <v>0.8</v>
      </c>
      <c r="K852" s="53">
        <v>0.8</v>
      </c>
      <c r="L852" s="53">
        <v>0.8</v>
      </c>
      <c r="M852" s="53">
        <v>0.8</v>
      </c>
      <c r="N852" s="53">
        <v>0.8</v>
      </c>
      <c r="O852" s="53">
        <v>0.8</v>
      </c>
      <c r="P852" s="53">
        <v>0.8</v>
      </c>
      <c r="Q852" s="53">
        <v>0.8</v>
      </c>
      <c r="R852" s="53">
        <v>0.8</v>
      </c>
      <c r="S852" s="53">
        <v>0.8</v>
      </c>
      <c r="T852" s="53">
        <v>0.8</v>
      </c>
      <c r="U852" s="53">
        <v>0.8</v>
      </c>
      <c r="V852" s="53">
        <v>0.8</v>
      </c>
      <c r="W852" s="53">
        <v>0.8</v>
      </c>
      <c r="X852" s="53">
        <v>0.8</v>
      </c>
      <c r="Y852" s="53">
        <v>0.8</v>
      </c>
      <c r="Z852" s="53">
        <v>0.8</v>
      </c>
      <c r="AA852" s="53">
        <v>0.8</v>
      </c>
      <c r="AB852" s="53">
        <v>0.8</v>
      </c>
      <c r="AC852" s="5">
        <f t="shared" si="191"/>
        <v>0.80000000000000027</v>
      </c>
      <c r="AD852" s="98"/>
    </row>
    <row r="853" spans="1:30">
      <c r="A853" s="5" t="s">
        <v>70</v>
      </c>
      <c r="B853" s="5" t="s">
        <v>13</v>
      </c>
      <c r="C853" s="5" t="str">
        <f t="shared" si="189"/>
        <v>g2</v>
      </c>
      <c r="D853" s="69">
        <f>VLOOKUP(C853,days!A$2:F$13,5,0)</f>
        <v>1</v>
      </c>
      <c r="E853" s="53">
        <v>0.85</v>
      </c>
      <c r="F853" s="53">
        <v>0.85</v>
      </c>
      <c r="G853" s="53">
        <v>0.85</v>
      </c>
      <c r="H853" s="53">
        <v>0.85</v>
      </c>
      <c r="I853" s="53">
        <v>0.85</v>
      </c>
      <c r="J853" s="53">
        <v>0.85</v>
      </c>
      <c r="K853" s="53">
        <v>0.85</v>
      </c>
      <c r="L853" s="53">
        <v>0.85</v>
      </c>
      <c r="M853" s="53">
        <v>0.85</v>
      </c>
      <c r="N853" s="53">
        <v>0.85</v>
      </c>
      <c r="O853" s="53">
        <v>0.85</v>
      </c>
      <c r="P853" s="53">
        <v>0.85</v>
      </c>
      <c r="Q853" s="53">
        <v>0.85</v>
      </c>
      <c r="R853" s="53">
        <v>0.85</v>
      </c>
      <c r="S853" s="53">
        <v>0.85</v>
      </c>
      <c r="T853" s="53">
        <v>0.85</v>
      </c>
      <c r="U853" s="53">
        <v>0.85</v>
      </c>
      <c r="V853" s="53">
        <v>0.85</v>
      </c>
      <c r="W853" s="53">
        <v>0.85</v>
      </c>
      <c r="X853" s="53">
        <v>0.85</v>
      </c>
      <c r="Y853" s="53">
        <v>0.85</v>
      </c>
      <c r="Z853" s="53">
        <v>0.85</v>
      </c>
      <c r="AA853" s="53">
        <v>0.85</v>
      </c>
      <c r="AB853" s="53">
        <v>0.85</v>
      </c>
      <c r="AC853" s="5">
        <f t="shared" si="191"/>
        <v>0.85000000000000009</v>
      </c>
      <c r="AD853" s="98"/>
    </row>
    <row r="854" spans="1:30">
      <c r="A854" s="5" t="s">
        <v>70</v>
      </c>
      <c r="B854" s="5" t="s">
        <v>14</v>
      </c>
      <c r="C854" s="5" t="str">
        <f t="shared" si="189"/>
        <v>g2</v>
      </c>
      <c r="D854" s="69">
        <f>VLOOKUP(C854,days!A$2:F$13,5,0)</f>
        <v>1</v>
      </c>
      <c r="E854" s="53">
        <v>0.83</v>
      </c>
      <c r="F854" s="53">
        <v>0.83</v>
      </c>
      <c r="G854" s="53">
        <v>0.83</v>
      </c>
      <c r="H854" s="53">
        <v>0.83</v>
      </c>
      <c r="I854" s="53">
        <v>0.83</v>
      </c>
      <c r="J854" s="53">
        <v>0.83</v>
      </c>
      <c r="K854" s="53">
        <v>0.83</v>
      </c>
      <c r="L854" s="53">
        <v>0.83</v>
      </c>
      <c r="M854" s="53">
        <v>0.83</v>
      </c>
      <c r="N854" s="53">
        <v>0.83</v>
      </c>
      <c r="O854" s="53">
        <v>0.83</v>
      </c>
      <c r="P854" s="53">
        <v>0.83</v>
      </c>
      <c r="Q854" s="53">
        <v>0.83</v>
      </c>
      <c r="R854" s="53">
        <v>0.83</v>
      </c>
      <c r="S854" s="53">
        <v>0.83</v>
      </c>
      <c r="T854" s="53">
        <v>0.83</v>
      </c>
      <c r="U854" s="53">
        <v>0.83</v>
      </c>
      <c r="V854" s="53">
        <v>0.83</v>
      </c>
      <c r="W854" s="53">
        <v>0.83</v>
      </c>
      <c r="X854" s="53">
        <v>0.83</v>
      </c>
      <c r="Y854" s="53">
        <v>0.83</v>
      </c>
      <c r="Z854" s="53">
        <v>0.83</v>
      </c>
      <c r="AA854" s="53">
        <v>0.83</v>
      </c>
      <c r="AB854" s="53">
        <v>0.83</v>
      </c>
      <c r="AC854" s="5">
        <f t="shared" si="191"/>
        <v>0.82999999999999963</v>
      </c>
      <c r="AD854" s="98"/>
    </row>
    <row r="855" spans="1:30">
      <c r="A855" s="5" t="s">
        <v>70</v>
      </c>
      <c r="B855" s="5" t="s">
        <v>15</v>
      </c>
      <c r="C855" s="5" t="str">
        <f t="shared" si="189"/>
        <v>g2</v>
      </c>
      <c r="D855" s="69">
        <f>VLOOKUP(C855,days!A$2:F$13,5,0)</f>
        <v>1</v>
      </c>
      <c r="E855" s="53">
        <v>0.9</v>
      </c>
      <c r="F855" s="53">
        <v>0.9</v>
      </c>
      <c r="G855" s="53">
        <v>0.9</v>
      </c>
      <c r="H855" s="53">
        <v>0.9</v>
      </c>
      <c r="I855" s="53">
        <v>0.9</v>
      </c>
      <c r="J855" s="53">
        <v>0.9</v>
      </c>
      <c r="K855" s="53">
        <v>0.9</v>
      </c>
      <c r="L855" s="53">
        <v>0.9</v>
      </c>
      <c r="M855" s="53">
        <v>0.9</v>
      </c>
      <c r="N855" s="53">
        <v>0.9</v>
      </c>
      <c r="O855" s="53">
        <v>0.9</v>
      </c>
      <c r="P855" s="53">
        <v>0.9</v>
      </c>
      <c r="Q855" s="53">
        <v>0.9</v>
      </c>
      <c r="R855" s="53">
        <v>0.9</v>
      </c>
      <c r="S855" s="53">
        <v>0.9</v>
      </c>
      <c r="T855" s="53">
        <v>0.9</v>
      </c>
      <c r="U855" s="53">
        <v>0.9</v>
      </c>
      <c r="V855" s="53">
        <v>0.9</v>
      </c>
      <c r="W855" s="53">
        <v>0.9</v>
      </c>
      <c r="X855" s="53">
        <v>0.9</v>
      </c>
      <c r="Y855" s="53">
        <v>0.9</v>
      </c>
      <c r="Z855" s="53">
        <v>0.9</v>
      </c>
      <c r="AA855" s="53">
        <v>0.9</v>
      </c>
      <c r="AB855" s="53">
        <v>0.9</v>
      </c>
      <c r="AC855" s="5">
        <f t="shared" si="191"/>
        <v>0.8999999999999998</v>
      </c>
      <c r="AD855" s="98"/>
    </row>
    <row r="856" spans="1:30">
      <c r="A856" s="5" t="s">
        <v>70</v>
      </c>
      <c r="B856" s="5" t="s">
        <v>16</v>
      </c>
      <c r="C856" s="5" t="str">
        <f t="shared" si="189"/>
        <v>g2</v>
      </c>
      <c r="D856" s="69">
        <f>VLOOKUP(C856,days!A$2:F$13,5,0)</f>
        <v>1</v>
      </c>
      <c r="E856" s="43">
        <f>VLOOKUP($A856,hydro_!$A$2:$B$16,2,0)*VLOOKUP($D856,hydro_!F$2:H$13,2,0)</f>
        <v>0.3</v>
      </c>
      <c r="F856" s="43">
        <f t="shared" ref="F856:AB856" si="196">E856</f>
        <v>0.3</v>
      </c>
      <c r="G856" s="43">
        <f t="shared" si="196"/>
        <v>0.3</v>
      </c>
      <c r="H856" s="43">
        <f t="shared" si="196"/>
        <v>0.3</v>
      </c>
      <c r="I856" s="43">
        <f t="shared" si="196"/>
        <v>0.3</v>
      </c>
      <c r="J856" s="43">
        <f t="shared" si="196"/>
        <v>0.3</v>
      </c>
      <c r="K856" s="43">
        <f t="shared" si="196"/>
        <v>0.3</v>
      </c>
      <c r="L856" s="43">
        <f t="shared" si="196"/>
        <v>0.3</v>
      </c>
      <c r="M856" s="43">
        <f t="shared" si="196"/>
        <v>0.3</v>
      </c>
      <c r="N856" s="43">
        <f t="shared" si="196"/>
        <v>0.3</v>
      </c>
      <c r="O856" s="43">
        <f t="shared" si="196"/>
        <v>0.3</v>
      </c>
      <c r="P856" s="43">
        <f t="shared" si="196"/>
        <v>0.3</v>
      </c>
      <c r="Q856" s="43">
        <f t="shared" si="196"/>
        <v>0.3</v>
      </c>
      <c r="R856" s="43">
        <f t="shared" si="196"/>
        <v>0.3</v>
      </c>
      <c r="S856" s="43">
        <f t="shared" si="196"/>
        <v>0.3</v>
      </c>
      <c r="T856" s="43">
        <f t="shared" si="196"/>
        <v>0.3</v>
      </c>
      <c r="U856" s="43">
        <f t="shared" si="196"/>
        <v>0.3</v>
      </c>
      <c r="V856" s="43">
        <f t="shared" si="196"/>
        <v>0.3</v>
      </c>
      <c r="W856" s="43">
        <f t="shared" si="196"/>
        <v>0.3</v>
      </c>
      <c r="X856" s="43">
        <f t="shared" si="196"/>
        <v>0.3</v>
      </c>
      <c r="Y856" s="43">
        <f t="shared" si="196"/>
        <v>0.3</v>
      </c>
      <c r="Z856" s="43">
        <f t="shared" si="196"/>
        <v>0.3</v>
      </c>
      <c r="AA856" s="43">
        <f t="shared" si="196"/>
        <v>0.3</v>
      </c>
      <c r="AB856" s="43">
        <f t="shared" si="196"/>
        <v>0.3</v>
      </c>
      <c r="AC856" s="5">
        <f t="shared" si="191"/>
        <v>0.29999999999999988</v>
      </c>
      <c r="AD856" s="98"/>
    </row>
    <row r="857" spans="1:30">
      <c r="A857" s="5" t="s">
        <v>70</v>
      </c>
      <c r="B857" s="5" t="s">
        <v>17</v>
      </c>
      <c r="C857" s="5" t="str">
        <f t="shared" si="189"/>
        <v>g2</v>
      </c>
      <c r="D857" s="69">
        <f>VLOOKUP(C857,days!A$2:F$13,5,0)</f>
        <v>1</v>
      </c>
      <c r="E857" s="43">
        <f>VLOOKUP($A856,hydro_!$A$2:$C$16,3,0)*VLOOKUP($D856,hydro_!F$2:H$13,3,0)</f>
        <v>0.3</v>
      </c>
      <c r="F857" s="43">
        <f t="shared" ref="F857:AB857" si="197">E857</f>
        <v>0.3</v>
      </c>
      <c r="G857" s="43">
        <f t="shared" si="197"/>
        <v>0.3</v>
      </c>
      <c r="H857" s="43">
        <f t="shared" si="197"/>
        <v>0.3</v>
      </c>
      <c r="I857" s="43">
        <f t="shared" si="197"/>
        <v>0.3</v>
      </c>
      <c r="J857" s="43">
        <f t="shared" si="197"/>
        <v>0.3</v>
      </c>
      <c r="K857" s="43">
        <f t="shared" si="197"/>
        <v>0.3</v>
      </c>
      <c r="L857" s="43">
        <f t="shared" si="197"/>
        <v>0.3</v>
      </c>
      <c r="M857" s="43">
        <f t="shared" si="197"/>
        <v>0.3</v>
      </c>
      <c r="N857" s="43">
        <f t="shared" si="197"/>
        <v>0.3</v>
      </c>
      <c r="O857" s="43">
        <f t="shared" si="197"/>
        <v>0.3</v>
      </c>
      <c r="P857" s="43">
        <f t="shared" si="197"/>
        <v>0.3</v>
      </c>
      <c r="Q857" s="43">
        <f t="shared" si="197"/>
        <v>0.3</v>
      </c>
      <c r="R857" s="43">
        <f t="shared" si="197"/>
        <v>0.3</v>
      </c>
      <c r="S857" s="43">
        <f t="shared" si="197"/>
        <v>0.3</v>
      </c>
      <c r="T857" s="43">
        <f t="shared" si="197"/>
        <v>0.3</v>
      </c>
      <c r="U857" s="43">
        <f t="shared" si="197"/>
        <v>0.3</v>
      </c>
      <c r="V857" s="43">
        <f t="shared" si="197"/>
        <v>0.3</v>
      </c>
      <c r="W857" s="43">
        <f t="shared" si="197"/>
        <v>0.3</v>
      </c>
      <c r="X857" s="43">
        <f t="shared" si="197"/>
        <v>0.3</v>
      </c>
      <c r="Y857" s="43">
        <f t="shared" si="197"/>
        <v>0.3</v>
      </c>
      <c r="Z857" s="43">
        <f t="shared" si="197"/>
        <v>0.3</v>
      </c>
      <c r="AA857" s="43">
        <f t="shared" si="197"/>
        <v>0.3</v>
      </c>
      <c r="AB857" s="43">
        <f t="shared" si="197"/>
        <v>0.3</v>
      </c>
      <c r="AC857" s="5">
        <f t="shared" si="191"/>
        <v>0.29999999999999988</v>
      </c>
      <c r="AD857" s="98"/>
    </row>
    <row r="858" spans="1:30">
      <c r="A858" s="5" t="s">
        <v>70</v>
      </c>
      <c r="B858" s="5" t="s">
        <v>18</v>
      </c>
      <c r="C858" s="5" t="str">
        <f t="shared" si="189"/>
        <v>g2</v>
      </c>
      <c r="D858" s="69">
        <f>VLOOKUP(C858,days!A$2:F$13,5,0)</f>
        <v>1</v>
      </c>
      <c r="E858" s="67">
        <f>VLOOKUP($A858,wind_!$A$2:$B$16,2,0)*VLOOKUP($D858,wind_!$E$2:$AC$13,MID(E$1,2,LEN(E$1)-1)+2,0)</f>
        <v>0.38824058585802118</v>
      </c>
      <c r="F858" s="67">
        <f>VLOOKUP($A858,wind_!$A$2:$B$16,2,0)*VLOOKUP($D858,wind_!$E$2:$AC$13,MID(F$1,2,LEN(F$1)-1)+2,0)</f>
        <v>0.38171767059196809</v>
      </c>
      <c r="G858" s="67">
        <f>VLOOKUP($A858,wind_!$A$2:$B$16,2,0)*VLOOKUP($D858,wind_!$E$2:$AC$13,MID(G$1,2,LEN(G$1)-1)+2,0)</f>
        <v>0.37152754035335622</v>
      </c>
      <c r="H858" s="67">
        <f>VLOOKUP($A858,wind_!$A$2:$B$16,2,0)*VLOOKUP($D858,wind_!$E$2:$AC$13,MID(H$1,2,LEN(H$1)-1)+2,0)</f>
        <v>0.36495920240018898</v>
      </c>
      <c r="I858" s="67">
        <f>VLOOKUP($A858,wind_!$A$2:$B$16,2,0)*VLOOKUP($D858,wind_!$E$2:$AC$13,MID(I$1,2,LEN(I$1)-1)+2,0)</f>
        <v>0.35673219524302158</v>
      </c>
      <c r="J858" s="67">
        <f>VLOOKUP($A858,wind_!$A$2:$B$16,2,0)*VLOOKUP($D858,wind_!$E$2:$AC$13,MID(J$1,2,LEN(J$1)-1)+2,0)</f>
        <v>0.35468175124530504</v>
      </c>
      <c r="K858" s="67">
        <f>VLOOKUP($A858,wind_!$A$2:$B$16,2,0)*VLOOKUP($D858,wind_!$E$2:$AC$13,MID(K$1,2,LEN(K$1)-1)+2,0)</f>
        <v>0.35540769076764511</v>
      </c>
      <c r="L858" s="67">
        <f>VLOOKUP($A858,wind_!$A$2:$B$16,2,0)*VLOOKUP($D858,wind_!$E$2:$AC$13,MID(L$1,2,LEN(L$1)-1)+2,0)</f>
        <v>0.35816852714606462</v>
      </c>
      <c r="M858" s="67">
        <f>VLOOKUP($A858,wind_!$A$2:$B$16,2,0)*VLOOKUP($D858,wind_!$E$2:$AC$13,MID(M$1,2,LEN(M$1)-1)+2,0)</f>
        <v>0.36218041434339587</v>
      </c>
      <c r="N858" s="67">
        <f>VLOOKUP($A858,wind_!$A$2:$B$16,2,0)*VLOOKUP($D858,wind_!$E$2:$AC$13,MID(N$1,2,LEN(N$1)-1)+2,0)</f>
        <v>0.36244003843319522</v>
      </c>
      <c r="O858" s="67">
        <f>VLOOKUP($A858,wind_!$A$2:$B$16,2,0)*VLOOKUP($D858,wind_!$E$2:$AC$13,MID(O$1,2,LEN(O$1)-1)+2,0)</f>
        <v>0.35611768788203518</v>
      </c>
      <c r="P858" s="67">
        <f>VLOOKUP($A858,wind_!$A$2:$B$16,2,0)*VLOOKUP($D858,wind_!$E$2:$AC$13,MID(P$1,2,LEN(P$1)-1)+2,0)</f>
        <v>0.34841210286918672</v>
      </c>
      <c r="Q858" s="67">
        <f>VLOOKUP($A858,wind_!$A$2:$B$16,2,0)*VLOOKUP($D858,wind_!$E$2:$AC$13,MID(Q$1,2,LEN(Q$1)-1)+2,0)</f>
        <v>0.3429988648374962</v>
      </c>
      <c r="R858" s="67">
        <f>VLOOKUP($A858,wind_!$A$2:$B$16,2,0)*VLOOKUP($D858,wind_!$E$2:$AC$13,MID(R$1,2,LEN(R$1)-1)+2,0)</f>
        <v>0.34277540761531927</v>
      </c>
      <c r="S858" s="67">
        <f>VLOOKUP($A858,wind_!$A$2:$B$16,2,0)*VLOOKUP($D858,wind_!$E$2:$AC$13,MID(S$1,2,LEN(S$1)-1)+2,0)</f>
        <v>0.34213669019267307</v>
      </c>
      <c r="T858" s="67">
        <f>VLOOKUP($A858,wind_!$A$2:$B$16,2,0)*VLOOKUP($D858,wind_!$E$2:$AC$13,MID(T$1,2,LEN(T$1)-1)+2,0)</f>
        <v>0.34151786784110533</v>
      </c>
      <c r="U858" s="67">
        <f>VLOOKUP($A858,wind_!$A$2:$B$16,2,0)*VLOOKUP($D858,wind_!$E$2:$AC$13,MID(U$1,2,LEN(U$1)-1)+2,0)</f>
        <v>0.34658570899311614</v>
      </c>
      <c r="V858" s="67">
        <f>VLOOKUP($A858,wind_!$A$2:$B$16,2,0)*VLOOKUP($D858,wind_!$E$2:$AC$13,MID(V$1,2,LEN(V$1)-1)+2,0)</f>
        <v>0.3579324214018777</v>
      </c>
      <c r="W858" s="67">
        <f>VLOOKUP($A858,wind_!$A$2:$B$16,2,0)*VLOOKUP($D858,wind_!$E$2:$AC$13,MID(W$1,2,LEN(W$1)-1)+2,0)</f>
        <v>0.37614299921035294</v>
      </c>
      <c r="X858" s="67">
        <f>VLOOKUP($A858,wind_!$A$2:$B$16,2,0)*VLOOKUP($D858,wind_!$E$2:$AC$13,MID(X$1,2,LEN(X$1)-1)+2,0)</f>
        <v>0.38727303980197419</v>
      </c>
      <c r="Y858" s="67">
        <f>VLOOKUP($A858,wind_!$A$2:$B$16,2,0)*VLOOKUP($D858,wind_!$E$2:$AC$13,MID(Y$1,2,LEN(Y$1)-1)+2,0)</f>
        <v>0.39428555827416489</v>
      </c>
      <c r="Z858" s="67">
        <f>VLOOKUP($A858,wind_!$A$2:$B$16,2,0)*VLOOKUP($D858,wind_!$E$2:$AC$13,MID(Z$1,2,LEN(Z$1)-1)+2,0)</f>
        <v>0.3971543023559822</v>
      </c>
      <c r="AA858" s="67">
        <f>VLOOKUP($A858,wind_!$A$2:$B$16,2,0)*VLOOKUP($D858,wind_!$E$2:$AC$13,MID(AA$1,2,LEN(AA$1)-1)+2,0)</f>
        <v>0.39971628684019739</v>
      </c>
      <c r="AB858" s="67">
        <f>VLOOKUP($A858,wind_!$A$2:$B$16,2,0)*VLOOKUP($D858,wind_!$E$2:$AC$13,MID(AB$1,2,LEN(AB$1)-1)+2,0)</f>
        <v>0.39569553908968702</v>
      </c>
      <c r="AC858" s="5">
        <f t="shared" si="191"/>
        <v>0.36603333723280534</v>
      </c>
      <c r="AD858" s="98"/>
    </row>
    <row r="859" spans="1:30">
      <c r="A859" s="5" t="s">
        <v>70</v>
      </c>
      <c r="B859" s="5" t="s">
        <v>19</v>
      </c>
      <c r="C859" s="5" t="str">
        <f t="shared" si="189"/>
        <v>g2</v>
      </c>
      <c r="D859" s="69">
        <f>VLOOKUP(C859,days!A$2:F$13,5,0)</f>
        <v>1</v>
      </c>
      <c r="E859" s="68">
        <f>VLOOKUP($A859,solar_!$A$2:$B$16,2,0)*VLOOKUP($D859,solar_!$E$2:$AC$13,MID(E$1,2,LEN(E$1)-1)+2,0)</f>
        <v>0</v>
      </c>
      <c r="F859" s="68">
        <f>VLOOKUP($A859,solar_!$A$2:$B$16,2,0)*VLOOKUP($D859,solar_!$E$2:$AC$13,MID(F$1,2,LEN(F$1)-1)+2,0)</f>
        <v>0</v>
      </c>
      <c r="G859" s="68">
        <f>VLOOKUP($A859,solar_!$A$2:$B$16,2,0)*VLOOKUP($D859,solar_!$E$2:$AC$13,MID(G$1,2,LEN(G$1)-1)+2,0)</f>
        <v>0</v>
      </c>
      <c r="H859" s="68">
        <f>VLOOKUP($A859,solar_!$A$2:$B$16,2,0)*VLOOKUP($D859,solar_!$E$2:$AC$13,MID(H$1,2,LEN(H$1)-1)+2,0)</f>
        <v>0</v>
      </c>
      <c r="I859" s="68">
        <f>VLOOKUP($A859,solar_!$A$2:$B$16,2,0)*VLOOKUP($D859,solar_!$E$2:$AC$13,MID(I$1,2,LEN(I$1)-1)+2,0)</f>
        <v>0</v>
      </c>
      <c r="J859" s="68">
        <f>VLOOKUP($A859,solar_!$A$2:$B$16,2,0)*VLOOKUP($D859,solar_!$E$2:$AC$13,MID(J$1,2,LEN(J$1)-1)+2,0)</f>
        <v>4.2028970151354662E-5</v>
      </c>
      <c r="K859" s="68">
        <f>VLOOKUP($A859,solar_!$A$2:$B$16,2,0)*VLOOKUP($D859,solar_!$E$2:$AC$13,MID(K$1,2,LEN(K$1)-1)+2,0)</f>
        <v>1.184093411541383E-3</v>
      </c>
      <c r="L859" s="68">
        <f>VLOOKUP($A859,solar_!$A$2:$B$16,2,0)*VLOOKUP($D859,solar_!$E$2:$AC$13,MID(L$1,2,LEN(L$1)-1)+2,0)</f>
        <v>1.0734448653706386E-2</v>
      </c>
      <c r="M859" s="68">
        <f>VLOOKUP($A859,solar_!$A$2:$B$16,2,0)*VLOOKUP($D859,solar_!$E$2:$AC$13,MID(M$1,2,LEN(M$1)-1)+2,0)</f>
        <v>8.6148153343008863E-2</v>
      </c>
      <c r="N859" s="68">
        <f>VLOOKUP($A859,solar_!$A$2:$B$16,2,0)*VLOOKUP($D859,solar_!$E$2:$AC$13,MID(N$1,2,LEN(N$1)-1)+2,0)</f>
        <v>0.31491225400524969</v>
      </c>
      <c r="O859" s="68">
        <f>VLOOKUP($A859,solar_!$A$2:$B$16,2,0)*VLOOKUP($D859,solar_!$E$2:$AC$13,MID(O$1,2,LEN(O$1)-1)+2,0)</f>
        <v>0.46289126436716138</v>
      </c>
      <c r="P859" s="68">
        <f>VLOOKUP($A859,solar_!$A$2:$B$16,2,0)*VLOOKUP($D859,solar_!$E$2:$AC$13,MID(P$1,2,LEN(P$1)-1)+2,0)</f>
        <v>0.5275291156252323</v>
      </c>
      <c r="Q859" s="68">
        <f>VLOOKUP($A859,solar_!$A$2:$B$16,2,0)*VLOOKUP($D859,solar_!$E$2:$AC$13,MID(Q$1,2,LEN(Q$1)-1)+2,0)</f>
        <v>0.55529861329959196</v>
      </c>
      <c r="R859" s="68">
        <f>VLOOKUP($A859,solar_!$A$2:$B$16,2,0)*VLOOKUP($D859,solar_!$E$2:$AC$13,MID(R$1,2,LEN(R$1)-1)+2,0)</f>
        <v>0.56142402360283894</v>
      </c>
      <c r="S859" s="68">
        <f>VLOOKUP($A859,solar_!$A$2:$B$16,2,0)*VLOOKUP($D859,solar_!$E$2:$AC$13,MID(S$1,2,LEN(S$1)-1)+2,0)</f>
        <v>0.53500548683537386</v>
      </c>
      <c r="T859" s="68">
        <f>VLOOKUP($A859,solar_!$A$2:$B$16,2,0)*VLOOKUP($D859,solar_!$E$2:$AC$13,MID(T$1,2,LEN(T$1)-1)+2,0)</f>
        <v>0.45971412390076927</v>
      </c>
      <c r="U859" s="68">
        <f>VLOOKUP($A859,solar_!$A$2:$B$16,2,0)*VLOOKUP($D859,solar_!$E$2:$AC$13,MID(U$1,2,LEN(U$1)-1)+2,0)</f>
        <v>0.23669197120519653</v>
      </c>
      <c r="V859" s="68">
        <f>VLOOKUP($A859,solar_!$A$2:$B$16,2,0)*VLOOKUP($D859,solar_!$E$2:$AC$13,MID(V$1,2,LEN(V$1)-1)+2,0)</f>
        <v>3.6929316396851188E-2</v>
      </c>
      <c r="W859" s="68">
        <f>VLOOKUP($A859,solar_!$A$2:$B$16,2,0)*VLOOKUP($D859,solar_!$E$2:$AC$13,MID(W$1,2,LEN(W$1)-1)+2,0)</f>
        <v>1.7165297215280992E-4</v>
      </c>
      <c r="X859" s="68">
        <f>VLOOKUP($A859,solar_!$A$2:$B$16,2,0)*VLOOKUP($D859,solar_!$E$2:$AC$13,MID(X$1,2,LEN(X$1)-1)+2,0)</f>
        <v>3.5370915473912334E-6</v>
      </c>
      <c r="Y859" s="68">
        <f>VLOOKUP($A859,solar_!$A$2:$B$16,2,0)*VLOOKUP($D859,solar_!$E$2:$AC$13,MID(Y$1,2,LEN(Y$1)-1)+2,0)</f>
        <v>0</v>
      </c>
      <c r="Z859" s="68">
        <f>VLOOKUP($A859,solar_!$A$2:$B$16,2,0)*VLOOKUP($D859,solar_!$E$2:$AC$13,MID(Z$1,2,LEN(Z$1)-1)+2,0)</f>
        <v>0</v>
      </c>
      <c r="AA859" s="68">
        <f>VLOOKUP($A859,solar_!$A$2:$B$16,2,0)*VLOOKUP($D859,solar_!$E$2:$AC$13,MID(AA$1,2,LEN(AA$1)-1)+2,0)</f>
        <v>0</v>
      </c>
      <c r="AB859" s="68">
        <f>VLOOKUP($A859,solar_!$A$2:$B$16,2,0)*VLOOKUP($D859,solar_!$E$2:$AC$13,MID(AB$1,2,LEN(AB$1)-1)+2,0)</f>
        <v>0</v>
      </c>
      <c r="AC859" s="5">
        <f t="shared" si="191"/>
        <v>0.15786167015334887</v>
      </c>
      <c r="AD859" s="98"/>
    </row>
    <row r="860" spans="1:30">
      <c r="A860" s="5" t="s">
        <v>70</v>
      </c>
      <c r="B860" s="5" t="s">
        <v>20</v>
      </c>
      <c r="C860" s="5" t="str">
        <f t="shared" si="189"/>
        <v>g2</v>
      </c>
      <c r="D860" s="69">
        <f>VLOOKUP(C860,days!A$2:F$13,5,0)</f>
        <v>1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5">
        <f t="shared" si="191"/>
        <v>0</v>
      </c>
      <c r="AD860" s="98"/>
    </row>
    <row r="861" spans="1:30">
      <c r="A861" s="5" t="s">
        <v>70</v>
      </c>
      <c r="B861" s="5" t="s">
        <v>21</v>
      </c>
      <c r="C861" s="5" t="str">
        <f t="shared" si="189"/>
        <v>g2</v>
      </c>
      <c r="D861" s="69">
        <f>VLOOKUP(C861,days!A$2:F$13,5,0)</f>
        <v>1</v>
      </c>
      <c r="E861" s="9">
        <v>0</v>
      </c>
      <c r="F861" s="9">
        <v>0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0</v>
      </c>
      <c r="Y861" s="9">
        <v>0</v>
      </c>
      <c r="Z861" s="9">
        <v>0</v>
      </c>
      <c r="AA861" s="9">
        <v>0</v>
      </c>
      <c r="AB861" s="9">
        <v>0</v>
      </c>
      <c r="AC861" s="5">
        <f t="shared" si="191"/>
        <v>0</v>
      </c>
      <c r="AD861" s="98"/>
    </row>
    <row r="862" spans="1:30">
      <c r="A862" s="5" t="s">
        <v>70</v>
      </c>
      <c r="B862" s="5" t="s">
        <v>12</v>
      </c>
      <c r="C862" s="5" t="str">
        <f t="shared" si="189"/>
        <v>g3</v>
      </c>
      <c r="D862" s="69">
        <f>VLOOKUP(C862,days!A$2:F$13,5,0)</f>
        <v>2</v>
      </c>
      <c r="E862" s="53">
        <v>0.8</v>
      </c>
      <c r="F862" s="53">
        <v>0.8</v>
      </c>
      <c r="G862" s="53">
        <v>0.8</v>
      </c>
      <c r="H862" s="53">
        <v>0.8</v>
      </c>
      <c r="I862" s="53">
        <v>0.8</v>
      </c>
      <c r="J862" s="53">
        <v>0.8</v>
      </c>
      <c r="K862" s="53">
        <v>0.8</v>
      </c>
      <c r="L862" s="53">
        <v>0.8</v>
      </c>
      <c r="M862" s="53">
        <v>0.8</v>
      </c>
      <c r="N862" s="53">
        <v>0.8</v>
      </c>
      <c r="O862" s="53">
        <v>0.8</v>
      </c>
      <c r="P862" s="53">
        <v>0.8</v>
      </c>
      <c r="Q862" s="53">
        <v>0.8</v>
      </c>
      <c r="R862" s="53">
        <v>0.8</v>
      </c>
      <c r="S862" s="53">
        <v>0.8</v>
      </c>
      <c r="T862" s="53">
        <v>0.8</v>
      </c>
      <c r="U862" s="53">
        <v>0.8</v>
      </c>
      <c r="V862" s="53">
        <v>0.8</v>
      </c>
      <c r="W862" s="53">
        <v>0.8</v>
      </c>
      <c r="X862" s="53">
        <v>0.8</v>
      </c>
      <c r="Y862" s="53">
        <v>0.8</v>
      </c>
      <c r="Z862" s="53">
        <v>0.8</v>
      </c>
      <c r="AA862" s="53">
        <v>0.8</v>
      </c>
      <c r="AB862" s="53">
        <v>0.8</v>
      </c>
      <c r="AC862" s="5">
        <f t="shared" si="191"/>
        <v>0.80000000000000027</v>
      </c>
      <c r="AD862" s="98"/>
    </row>
    <row r="863" spans="1:30">
      <c r="A863" s="5" t="s">
        <v>70</v>
      </c>
      <c r="B863" s="5" t="s">
        <v>13</v>
      </c>
      <c r="C863" s="5" t="str">
        <f t="shared" si="189"/>
        <v>g3</v>
      </c>
      <c r="D863" s="69">
        <f>VLOOKUP(C863,days!A$2:F$13,5,0)</f>
        <v>2</v>
      </c>
      <c r="E863" s="53">
        <v>0.85</v>
      </c>
      <c r="F863" s="53">
        <v>0.85</v>
      </c>
      <c r="G863" s="53">
        <v>0.85</v>
      </c>
      <c r="H863" s="53">
        <v>0.85</v>
      </c>
      <c r="I863" s="53">
        <v>0.85</v>
      </c>
      <c r="J863" s="53">
        <v>0.85</v>
      </c>
      <c r="K863" s="53">
        <v>0.85</v>
      </c>
      <c r="L863" s="53">
        <v>0.85</v>
      </c>
      <c r="M863" s="53">
        <v>0.85</v>
      </c>
      <c r="N863" s="53">
        <v>0.85</v>
      </c>
      <c r="O863" s="53">
        <v>0.85</v>
      </c>
      <c r="P863" s="53">
        <v>0.85</v>
      </c>
      <c r="Q863" s="53">
        <v>0.85</v>
      </c>
      <c r="R863" s="53">
        <v>0.85</v>
      </c>
      <c r="S863" s="53">
        <v>0.85</v>
      </c>
      <c r="T863" s="53">
        <v>0.85</v>
      </c>
      <c r="U863" s="53">
        <v>0.85</v>
      </c>
      <c r="V863" s="53">
        <v>0.85</v>
      </c>
      <c r="W863" s="53">
        <v>0.85</v>
      </c>
      <c r="X863" s="53">
        <v>0.85</v>
      </c>
      <c r="Y863" s="53">
        <v>0.85</v>
      </c>
      <c r="Z863" s="53">
        <v>0.85</v>
      </c>
      <c r="AA863" s="53">
        <v>0.85</v>
      </c>
      <c r="AB863" s="53">
        <v>0.85</v>
      </c>
      <c r="AC863" s="5">
        <f t="shared" si="191"/>
        <v>0.85000000000000009</v>
      </c>
      <c r="AD863" s="98"/>
    </row>
    <row r="864" spans="1:30">
      <c r="A864" s="5" t="s">
        <v>70</v>
      </c>
      <c r="B864" s="5" t="s">
        <v>14</v>
      </c>
      <c r="C864" s="5" t="str">
        <f t="shared" si="189"/>
        <v>g3</v>
      </c>
      <c r="D864" s="69">
        <f>VLOOKUP(C864,days!A$2:F$13,5,0)</f>
        <v>2</v>
      </c>
      <c r="E864" s="53">
        <v>0.83</v>
      </c>
      <c r="F864" s="53">
        <v>0.83</v>
      </c>
      <c r="G864" s="53">
        <v>0.83</v>
      </c>
      <c r="H864" s="53">
        <v>0.83</v>
      </c>
      <c r="I864" s="53">
        <v>0.83</v>
      </c>
      <c r="J864" s="53">
        <v>0.83</v>
      </c>
      <c r="K864" s="53">
        <v>0.83</v>
      </c>
      <c r="L864" s="53">
        <v>0.83</v>
      </c>
      <c r="M864" s="53">
        <v>0.83</v>
      </c>
      <c r="N864" s="53">
        <v>0.83</v>
      </c>
      <c r="O864" s="53">
        <v>0.83</v>
      </c>
      <c r="P864" s="53">
        <v>0.83</v>
      </c>
      <c r="Q864" s="53">
        <v>0.83</v>
      </c>
      <c r="R864" s="53">
        <v>0.83</v>
      </c>
      <c r="S864" s="53">
        <v>0.83</v>
      </c>
      <c r="T864" s="53">
        <v>0.83</v>
      </c>
      <c r="U864" s="53">
        <v>0.83</v>
      </c>
      <c r="V864" s="53">
        <v>0.83</v>
      </c>
      <c r="W864" s="53">
        <v>0.83</v>
      </c>
      <c r="X864" s="53">
        <v>0.83</v>
      </c>
      <c r="Y864" s="53">
        <v>0.83</v>
      </c>
      <c r="Z864" s="53">
        <v>0.83</v>
      </c>
      <c r="AA864" s="53">
        <v>0.83</v>
      </c>
      <c r="AB864" s="53">
        <v>0.83</v>
      </c>
      <c r="AC864" s="5">
        <f t="shared" si="191"/>
        <v>0.82999999999999963</v>
      </c>
      <c r="AD864" s="98"/>
    </row>
    <row r="865" spans="1:30">
      <c r="A865" s="5" t="s">
        <v>70</v>
      </c>
      <c r="B865" s="5" t="s">
        <v>15</v>
      </c>
      <c r="C865" s="5" t="str">
        <f t="shared" si="189"/>
        <v>g3</v>
      </c>
      <c r="D865" s="69">
        <f>VLOOKUP(C865,days!A$2:F$13,5,0)</f>
        <v>2</v>
      </c>
      <c r="E865" s="53">
        <v>0.9</v>
      </c>
      <c r="F865" s="53">
        <v>0.9</v>
      </c>
      <c r="G865" s="53">
        <v>0.9</v>
      </c>
      <c r="H865" s="53">
        <v>0.9</v>
      </c>
      <c r="I865" s="53">
        <v>0.9</v>
      </c>
      <c r="J865" s="53">
        <v>0.9</v>
      </c>
      <c r="K865" s="53">
        <v>0.9</v>
      </c>
      <c r="L865" s="53">
        <v>0.9</v>
      </c>
      <c r="M865" s="53">
        <v>0.9</v>
      </c>
      <c r="N865" s="53">
        <v>0.9</v>
      </c>
      <c r="O865" s="53">
        <v>0.9</v>
      </c>
      <c r="P865" s="53">
        <v>0.9</v>
      </c>
      <c r="Q865" s="53">
        <v>0.9</v>
      </c>
      <c r="R865" s="53">
        <v>0.9</v>
      </c>
      <c r="S865" s="53">
        <v>0.9</v>
      </c>
      <c r="T865" s="53">
        <v>0.9</v>
      </c>
      <c r="U865" s="53">
        <v>0.9</v>
      </c>
      <c r="V865" s="53">
        <v>0.9</v>
      </c>
      <c r="W865" s="53">
        <v>0.9</v>
      </c>
      <c r="X865" s="53">
        <v>0.9</v>
      </c>
      <c r="Y865" s="53">
        <v>0.9</v>
      </c>
      <c r="Z865" s="53">
        <v>0.9</v>
      </c>
      <c r="AA865" s="53">
        <v>0.9</v>
      </c>
      <c r="AB865" s="53">
        <v>0.9</v>
      </c>
      <c r="AC865" s="5">
        <f t="shared" si="191"/>
        <v>0.8999999999999998</v>
      </c>
      <c r="AD865" s="98"/>
    </row>
    <row r="866" spans="1:30">
      <c r="A866" s="5" t="s">
        <v>70</v>
      </c>
      <c r="B866" s="5" t="s">
        <v>16</v>
      </c>
      <c r="C866" s="5" t="str">
        <f t="shared" si="189"/>
        <v>g3</v>
      </c>
      <c r="D866" s="69">
        <f>VLOOKUP(C866,days!A$2:F$13,5,0)</f>
        <v>2</v>
      </c>
      <c r="E866" s="43">
        <f>VLOOKUP($A866,hydro_!$A$2:$B$16,2,0)*VLOOKUP($D866,hydro_!F$2:H$13,2,0)</f>
        <v>0.32</v>
      </c>
      <c r="F866" s="43">
        <f t="shared" ref="F866:AB866" si="198">E866</f>
        <v>0.32</v>
      </c>
      <c r="G866" s="43">
        <f t="shared" si="198"/>
        <v>0.32</v>
      </c>
      <c r="H866" s="43">
        <f t="shared" si="198"/>
        <v>0.32</v>
      </c>
      <c r="I866" s="43">
        <f t="shared" si="198"/>
        <v>0.32</v>
      </c>
      <c r="J866" s="43">
        <f t="shared" si="198"/>
        <v>0.32</v>
      </c>
      <c r="K866" s="43">
        <f t="shared" si="198"/>
        <v>0.32</v>
      </c>
      <c r="L866" s="43">
        <f t="shared" si="198"/>
        <v>0.32</v>
      </c>
      <c r="M866" s="43">
        <f t="shared" si="198"/>
        <v>0.32</v>
      </c>
      <c r="N866" s="43">
        <f t="shared" si="198"/>
        <v>0.32</v>
      </c>
      <c r="O866" s="43">
        <f t="shared" si="198"/>
        <v>0.32</v>
      </c>
      <c r="P866" s="43">
        <f t="shared" si="198"/>
        <v>0.32</v>
      </c>
      <c r="Q866" s="43">
        <f t="shared" si="198"/>
        <v>0.32</v>
      </c>
      <c r="R866" s="43">
        <f t="shared" si="198"/>
        <v>0.32</v>
      </c>
      <c r="S866" s="43">
        <f t="shared" si="198"/>
        <v>0.32</v>
      </c>
      <c r="T866" s="43">
        <f t="shared" si="198"/>
        <v>0.32</v>
      </c>
      <c r="U866" s="43">
        <f t="shared" si="198"/>
        <v>0.32</v>
      </c>
      <c r="V866" s="43">
        <f t="shared" si="198"/>
        <v>0.32</v>
      </c>
      <c r="W866" s="43">
        <f t="shared" si="198"/>
        <v>0.32</v>
      </c>
      <c r="X866" s="43">
        <f t="shared" si="198"/>
        <v>0.32</v>
      </c>
      <c r="Y866" s="43">
        <f t="shared" si="198"/>
        <v>0.32</v>
      </c>
      <c r="Z866" s="43">
        <f t="shared" si="198"/>
        <v>0.32</v>
      </c>
      <c r="AA866" s="43">
        <f t="shared" si="198"/>
        <v>0.32</v>
      </c>
      <c r="AB866" s="43">
        <f t="shared" si="198"/>
        <v>0.32</v>
      </c>
      <c r="AC866" s="5">
        <f t="shared" si="191"/>
        <v>0.32000000000000012</v>
      </c>
      <c r="AD866" s="98"/>
    </row>
    <row r="867" spans="1:30">
      <c r="A867" s="5" t="s">
        <v>70</v>
      </c>
      <c r="B867" s="5" t="s">
        <v>17</v>
      </c>
      <c r="C867" s="5" t="str">
        <f t="shared" si="189"/>
        <v>g3</v>
      </c>
      <c r="D867" s="69">
        <f>VLOOKUP(C867,days!A$2:F$13,5,0)</f>
        <v>2</v>
      </c>
      <c r="E867" s="43">
        <f>VLOOKUP($A866,hydro_!$A$2:$C$16,3,0)*VLOOKUP($D866,hydro_!F$2:H$13,3,0)</f>
        <v>0.3</v>
      </c>
      <c r="F867" s="43">
        <f t="shared" ref="F867:AB867" si="199">E867</f>
        <v>0.3</v>
      </c>
      <c r="G867" s="43">
        <f t="shared" si="199"/>
        <v>0.3</v>
      </c>
      <c r="H867" s="43">
        <f t="shared" si="199"/>
        <v>0.3</v>
      </c>
      <c r="I867" s="43">
        <f t="shared" si="199"/>
        <v>0.3</v>
      </c>
      <c r="J867" s="43">
        <f t="shared" si="199"/>
        <v>0.3</v>
      </c>
      <c r="K867" s="43">
        <f t="shared" si="199"/>
        <v>0.3</v>
      </c>
      <c r="L867" s="43">
        <f t="shared" si="199"/>
        <v>0.3</v>
      </c>
      <c r="M867" s="43">
        <f t="shared" si="199"/>
        <v>0.3</v>
      </c>
      <c r="N867" s="43">
        <f t="shared" si="199"/>
        <v>0.3</v>
      </c>
      <c r="O867" s="43">
        <f t="shared" si="199"/>
        <v>0.3</v>
      </c>
      <c r="P867" s="43">
        <f t="shared" si="199"/>
        <v>0.3</v>
      </c>
      <c r="Q867" s="43">
        <f t="shared" si="199"/>
        <v>0.3</v>
      </c>
      <c r="R867" s="43">
        <f t="shared" si="199"/>
        <v>0.3</v>
      </c>
      <c r="S867" s="43">
        <f t="shared" si="199"/>
        <v>0.3</v>
      </c>
      <c r="T867" s="43">
        <f t="shared" si="199"/>
        <v>0.3</v>
      </c>
      <c r="U867" s="43">
        <f t="shared" si="199"/>
        <v>0.3</v>
      </c>
      <c r="V867" s="43">
        <f t="shared" si="199"/>
        <v>0.3</v>
      </c>
      <c r="W867" s="43">
        <f t="shared" si="199"/>
        <v>0.3</v>
      </c>
      <c r="X867" s="43">
        <f t="shared" si="199"/>
        <v>0.3</v>
      </c>
      <c r="Y867" s="43">
        <f t="shared" si="199"/>
        <v>0.3</v>
      </c>
      <c r="Z867" s="43">
        <f t="shared" si="199"/>
        <v>0.3</v>
      </c>
      <c r="AA867" s="43">
        <f t="shared" si="199"/>
        <v>0.3</v>
      </c>
      <c r="AB867" s="43">
        <f t="shared" si="199"/>
        <v>0.3</v>
      </c>
      <c r="AC867" s="5">
        <f t="shared" si="191"/>
        <v>0.29999999999999988</v>
      </c>
      <c r="AD867" s="98"/>
    </row>
    <row r="868" spans="1:30">
      <c r="A868" s="5" t="s">
        <v>70</v>
      </c>
      <c r="B868" s="5" t="s">
        <v>18</v>
      </c>
      <c r="C868" s="5" t="str">
        <f t="shared" si="189"/>
        <v>g3</v>
      </c>
      <c r="D868" s="69">
        <f>VLOOKUP(C868,days!A$2:F$13,5,0)</f>
        <v>2</v>
      </c>
      <c r="E868" s="67">
        <f>VLOOKUP($A868,wind_!$A$2:$B$16,2,0)*VLOOKUP($D868,wind_!$E$2:$AC$13,MID(E$1,2,LEN(E$1)-1)+2,0)</f>
        <v>0.38856710877126399</v>
      </c>
      <c r="F868" s="67">
        <f>VLOOKUP($A868,wind_!$A$2:$B$16,2,0)*VLOOKUP($D868,wind_!$E$2:$AC$13,MID(F$1,2,LEN(F$1)-1)+2,0)</f>
        <v>0.38670197879653795</v>
      </c>
      <c r="G868" s="67">
        <f>VLOOKUP($A868,wind_!$A$2:$B$16,2,0)*VLOOKUP($D868,wind_!$E$2:$AC$13,MID(G$1,2,LEN(G$1)-1)+2,0)</f>
        <v>0.38630091524447047</v>
      </c>
      <c r="H868" s="67">
        <f>VLOOKUP($A868,wind_!$A$2:$B$16,2,0)*VLOOKUP($D868,wind_!$E$2:$AC$13,MID(H$1,2,LEN(H$1)-1)+2,0)</f>
        <v>0.3876678120318961</v>
      </c>
      <c r="I868" s="67">
        <f>VLOOKUP($A868,wind_!$A$2:$B$16,2,0)*VLOOKUP($D868,wind_!$E$2:$AC$13,MID(I$1,2,LEN(I$1)-1)+2,0)</f>
        <v>0.38671587899520521</v>
      </c>
      <c r="J868" s="67">
        <f>VLOOKUP($A868,wind_!$A$2:$B$16,2,0)*VLOOKUP($D868,wind_!$E$2:$AC$13,MID(J$1,2,LEN(J$1)-1)+2,0)</f>
        <v>0.39187963810579207</v>
      </c>
      <c r="K868" s="67">
        <f>VLOOKUP($A868,wind_!$A$2:$B$16,2,0)*VLOOKUP($D868,wind_!$E$2:$AC$13,MID(K$1,2,LEN(K$1)-1)+2,0)</f>
        <v>0.39462677191870049</v>
      </c>
      <c r="L868" s="67">
        <f>VLOOKUP($A868,wind_!$A$2:$B$16,2,0)*VLOOKUP($D868,wind_!$E$2:$AC$13,MID(L$1,2,LEN(L$1)-1)+2,0)</f>
        <v>0.39816536064529812</v>
      </c>
      <c r="M868" s="67">
        <f>VLOOKUP($A868,wind_!$A$2:$B$16,2,0)*VLOOKUP($D868,wind_!$E$2:$AC$13,MID(M$1,2,LEN(M$1)-1)+2,0)</f>
        <v>0.39978954286350538</v>
      </c>
      <c r="N868" s="67">
        <f>VLOOKUP($A868,wind_!$A$2:$B$16,2,0)*VLOOKUP($D868,wind_!$E$2:$AC$13,MID(N$1,2,LEN(N$1)-1)+2,0)</f>
        <v>0.38635378211380916</v>
      </c>
      <c r="O868" s="67">
        <f>VLOOKUP($A868,wind_!$A$2:$B$16,2,0)*VLOOKUP($D868,wind_!$E$2:$AC$13,MID(O$1,2,LEN(O$1)-1)+2,0)</f>
        <v>0.37782554908741883</v>
      </c>
      <c r="P868" s="67">
        <f>VLOOKUP($A868,wind_!$A$2:$B$16,2,0)*VLOOKUP($D868,wind_!$E$2:$AC$13,MID(P$1,2,LEN(P$1)-1)+2,0)</f>
        <v>0.37912633758402653</v>
      </c>
      <c r="Q868" s="67">
        <f>VLOOKUP($A868,wind_!$A$2:$B$16,2,0)*VLOOKUP($D868,wind_!$E$2:$AC$13,MID(Q$1,2,LEN(Q$1)-1)+2,0)</f>
        <v>0.38535227609371964</v>
      </c>
      <c r="R868" s="67">
        <f>VLOOKUP($A868,wind_!$A$2:$B$16,2,0)*VLOOKUP($D868,wind_!$E$2:$AC$13,MID(R$1,2,LEN(R$1)-1)+2,0)</f>
        <v>0.39028954760706475</v>
      </c>
      <c r="S868" s="67">
        <f>VLOOKUP($A868,wind_!$A$2:$B$16,2,0)*VLOOKUP($D868,wind_!$E$2:$AC$13,MID(S$1,2,LEN(S$1)-1)+2,0)</f>
        <v>0.39387306493788532</v>
      </c>
      <c r="T868" s="67">
        <f>VLOOKUP($A868,wind_!$A$2:$B$16,2,0)*VLOOKUP($D868,wind_!$E$2:$AC$13,MID(T$1,2,LEN(T$1)-1)+2,0)</f>
        <v>0.39591698704144046</v>
      </c>
      <c r="U868" s="67">
        <f>VLOOKUP($A868,wind_!$A$2:$B$16,2,0)*VLOOKUP($D868,wind_!$E$2:$AC$13,MID(U$1,2,LEN(U$1)-1)+2,0)</f>
        <v>0.39529951518310796</v>
      </c>
      <c r="V868" s="67">
        <f>VLOOKUP($A868,wind_!$A$2:$B$16,2,0)*VLOOKUP($D868,wind_!$E$2:$AC$13,MID(V$1,2,LEN(V$1)-1)+2,0)</f>
        <v>0.39240293776509688</v>
      </c>
      <c r="W868" s="67">
        <f>VLOOKUP($A868,wind_!$A$2:$B$16,2,0)*VLOOKUP($D868,wind_!$E$2:$AC$13,MID(W$1,2,LEN(W$1)-1)+2,0)</f>
        <v>0.39103548101706137</v>
      </c>
      <c r="X868" s="67">
        <f>VLOOKUP($A868,wind_!$A$2:$B$16,2,0)*VLOOKUP($D868,wind_!$E$2:$AC$13,MID(X$1,2,LEN(X$1)-1)+2,0)</f>
        <v>0.39573796434059544</v>
      </c>
      <c r="Y868" s="67">
        <f>VLOOKUP($A868,wind_!$A$2:$B$16,2,0)*VLOOKUP($D868,wind_!$E$2:$AC$13,MID(Y$1,2,LEN(Y$1)-1)+2,0)</f>
        <v>0.39852600821688033</v>
      </c>
      <c r="Z868" s="67">
        <f>VLOOKUP($A868,wind_!$A$2:$B$16,2,0)*VLOOKUP($D868,wind_!$E$2:$AC$13,MID(Z$1,2,LEN(Z$1)-1)+2,0)</f>
        <v>0.3957079241008219</v>
      </c>
      <c r="AA868" s="67">
        <f>VLOOKUP($A868,wind_!$A$2:$B$16,2,0)*VLOOKUP($D868,wind_!$E$2:$AC$13,MID(AA$1,2,LEN(AA$1)-1)+2,0)</f>
        <v>0.39133558696506454</v>
      </c>
      <c r="AB868" s="67">
        <f>VLOOKUP($A868,wind_!$A$2:$B$16,2,0)*VLOOKUP($D868,wind_!$E$2:$AC$13,MID(AB$1,2,LEN(AB$1)-1)+2,0)</f>
        <v>0.38760924673988095</v>
      </c>
      <c r="AC868" s="5">
        <f t="shared" si="191"/>
        <v>0.39070030067360606</v>
      </c>
      <c r="AD868" s="98"/>
    </row>
    <row r="869" spans="1:30">
      <c r="A869" s="5" t="s">
        <v>70</v>
      </c>
      <c r="B869" s="5" t="s">
        <v>19</v>
      </c>
      <c r="C869" s="5" t="str">
        <f t="shared" si="189"/>
        <v>g3</v>
      </c>
      <c r="D869" s="69">
        <f>VLOOKUP(C869,days!A$2:F$13,5,0)</f>
        <v>2</v>
      </c>
      <c r="E869" s="68">
        <f>VLOOKUP($A869,solar_!$A$2:$B$16,2,0)*VLOOKUP($D869,solar_!$E$2:$AC$13,MID(E$1,2,LEN(E$1)-1)+2,0)</f>
        <v>0</v>
      </c>
      <c r="F869" s="68">
        <f>VLOOKUP($A869,solar_!$A$2:$B$16,2,0)*VLOOKUP($D869,solar_!$E$2:$AC$13,MID(F$1,2,LEN(F$1)-1)+2,0)</f>
        <v>0</v>
      </c>
      <c r="G869" s="68">
        <f>VLOOKUP($A869,solar_!$A$2:$B$16,2,0)*VLOOKUP($D869,solar_!$E$2:$AC$13,MID(G$1,2,LEN(G$1)-1)+2,0)</f>
        <v>0</v>
      </c>
      <c r="H869" s="68">
        <f>VLOOKUP($A869,solar_!$A$2:$B$16,2,0)*VLOOKUP($D869,solar_!$E$2:$AC$13,MID(H$1,2,LEN(H$1)-1)+2,0)</f>
        <v>0</v>
      </c>
      <c r="I869" s="68">
        <f>VLOOKUP($A869,solar_!$A$2:$B$16,2,0)*VLOOKUP($D869,solar_!$E$2:$AC$13,MID(I$1,2,LEN(I$1)-1)+2,0)</f>
        <v>0</v>
      </c>
      <c r="J869" s="68">
        <f>VLOOKUP($A869,solar_!$A$2:$B$16,2,0)*VLOOKUP($D869,solar_!$E$2:$AC$13,MID(J$1,2,LEN(J$1)-1)+2,0)</f>
        <v>5.0975731124167798E-5</v>
      </c>
      <c r="K869" s="68">
        <f>VLOOKUP($A869,solar_!$A$2:$B$16,2,0)*VLOOKUP($D869,solar_!$E$2:$AC$13,MID(K$1,2,LEN(K$1)-1)+2,0)</f>
        <v>3.0344084192443386E-3</v>
      </c>
      <c r="L869" s="68">
        <f>VLOOKUP($A869,solar_!$A$2:$B$16,2,0)*VLOOKUP($D869,solar_!$E$2:$AC$13,MID(L$1,2,LEN(L$1)-1)+2,0)</f>
        <v>2.2501519975042343E-2</v>
      </c>
      <c r="M869" s="68">
        <f>VLOOKUP($A869,solar_!$A$2:$B$16,2,0)*VLOOKUP($D869,solar_!$E$2:$AC$13,MID(M$1,2,LEN(M$1)-1)+2,0)</f>
        <v>0.16061474975444523</v>
      </c>
      <c r="N869" s="68">
        <f>VLOOKUP($A869,solar_!$A$2:$B$16,2,0)*VLOOKUP($D869,solar_!$E$2:$AC$13,MID(N$1,2,LEN(N$1)-1)+2,0)</f>
        <v>0.41069981407173445</v>
      </c>
      <c r="O869" s="68">
        <f>VLOOKUP($A869,solar_!$A$2:$B$16,2,0)*VLOOKUP($D869,solar_!$E$2:$AC$13,MID(O$1,2,LEN(O$1)-1)+2,0)</f>
        <v>0.58426073501804898</v>
      </c>
      <c r="P869" s="68">
        <f>VLOOKUP($A869,solar_!$A$2:$B$16,2,0)*VLOOKUP($D869,solar_!$E$2:$AC$13,MID(P$1,2,LEN(P$1)-1)+2,0)</f>
        <v>0.67118725656569245</v>
      </c>
      <c r="Q869" s="68">
        <f>VLOOKUP($A869,solar_!$A$2:$B$16,2,0)*VLOOKUP($D869,solar_!$E$2:$AC$13,MID(Q$1,2,LEN(Q$1)-1)+2,0)</f>
        <v>0.69006325770465893</v>
      </c>
      <c r="R869" s="68">
        <f>VLOOKUP($A869,solar_!$A$2:$B$16,2,0)*VLOOKUP($D869,solar_!$E$2:$AC$13,MID(R$1,2,LEN(R$1)-1)+2,0)</f>
        <v>0.66252533549454873</v>
      </c>
      <c r="S869" s="68">
        <f>VLOOKUP($A869,solar_!$A$2:$B$16,2,0)*VLOOKUP($D869,solar_!$E$2:$AC$13,MID(S$1,2,LEN(S$1)-1)+2,0)</f>
        <v>0.62679592538909801</v>
      </c>
      <c r="T869" s="68">
        <f>VLOOKUP($A869,solar_!$A$2:$B$16,2,0)*VLOOKUP($D869,solar_!$E$2:$AC$13,MID(T$1,2,LEN(T$1)-1)+2,0)</f>
        <v>0.51741095315760655</v>
      </c>
      <c r="U869" s="68">
        <f>VLOOKUP($A869,solar_!$A$2:$B$16,2,0)*VLOOKUP($D869,solar_!$E$2:$AC$13,MID(U$1,2,LEN(U$1)-1)+2,0)</f>
        <v>0.36962315380346267</v>
      </c>
      <c r="V869" s="68">
        <f>VLOOKUP($A869,solar_!$A$2:$B$16,2,0)*VLOOKUP($D869,solar_!$E$2:$AC$13,MID(V$1,2,LEN(V$1)-1)+2,0)</f>
        <v>0.13193101794718901</v>
      </c>
      <c r="W869" s="68">
        <f>VLOOKUP($A869,solar_!$A$2:$B$16,2,0)*VLOOKUP($D869,solar_!$E$2:$AC$13,MID(W$1,2,LEN(W$1)-1)+2,0)</f>
        <v>7.4068777644459155E-3</v>
      </c>
      <c r="X869" s="68">
        <f>VLOOKUP($A869,solar_!$A$2:$B$16,2,0)*VLOOKUP($D869,solar_!$E$2:$AC$13,MID(X$1,2,LEN(X$1)-1)+2,0)</f>
        <v>3.0585438674500682E-5</v>
      </c>
      <c r="Y869" s="68">
        <f>VLOOKUP($A869,solar_!$A$2:$B$16,2,0)*VLOOKUP($D869,solar_!$E$2:$AC$13,MID(Y$1,2,LEN(Y$1)-1)+2,0)</f>
        <v>0</v>
      </c>
      <c r="Z869" s="68">
        <f>VLOOKUP($A869,solar_!$A$2:$B$16,2,0)*VLOOKUP($D869,solar_!$E$2:$AC$13,MID(Z$1,2,LEN(Z$1)-1)+2,0)</f>
        <v>0</v>
      </c>
      <c r="AA869" s="68">
        <f>VLOOKUP($A869,solar_!$A$2:$B$16,2,0)*VLOOKUP($D869,solar_!$E$2:$AC$13,MID(AA$1,2,LEN(AA$1)-1)+2,0)</f>
        <v>0</v>
      </c>
      <c r="AB869" s="68">
        <f>VLOOKUP($A869,solar_!$A$2:$B$16,2,0)*VLOOKUP($D869,solar_!$E$2:$AC$13,MID(AB$1,2,LEN(AB$1)-1)+2,0)</f>
        <v>0</v>
      </c>
      <c r="AC869" s="5">
        <f t="shared" si="191"/>
        <v>0.20242235692645896</v>
      </c>
      <c r="AD869" s="98"/>
    </row>
    <row r="870" spans="1:30">
      <c r="A870" s="5" t="s">
        <v>70</v>
      </c>
      <c r="B870" s="5" t="s">
        <v>20</v>
      </c>
      <c r="C870" s="5" t="str">
        <f t="shared" si="189"/>
        <v>g3</v>
      </c>
      <c r="D870" s="69">
        <f>VLOOKUP(C870,days!A$2:F$13,5,0)</f>
        <v>2</v>
      </c>
      <c r="E870" s="9">
        <v>0</v>
      </c>
      <c r="F870" s="9">
        <v>0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  <c r="V870" s="9">
        <v>0</v>
      </c>
      <c r="W870" s="9">
        <v>0</v>
      </c>
      <c r="X870" s="9">
        <v>0</v>
      </c>
      <c r="Y870" s="9">
        <v>0</v>
      </c>
      <c r="Z870" s="9">
        <v>0</v>
      </c>
      <c r="AA870" s="9">
        <v>0</v>
      </c>
      <c r="AB870" s="9">
        <v>0</v>
      </c>
      <c r="AC870" s="5">
        <f t="shared" si="191"/>
        <v>0</v>
      </c>
      <c r="AD870" s="98"/>
    </row>
    <row r="871" spans="1:30">
      <c r="A871" s="5" t="s">
        <v>70</v>
      </c>
      <c r="B871" s="5" t="s">
        <v>21</v>
      </c>
      <c r="C871" s="5" t="str">
        <f t="shared" si="189"/>
        <v>g3</v>
      </c>
      <c r="D871" s="69">
        <f>VLOOKUP(C871,days!A$2:F$13,5,0)</f>
        <v>2</v>
      </c>
      <c r="E871" s="9">
        <v>0</v>
      </c>
      <c r="F871" s="9">
        <v>0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  <c r="V871" s="9">
        <v>0</v>
      </c>
      <c r="W871" s="9">
        <v>0</v>
      </c>
      <c r="X871" s="9">
        <v>0</v>
      </c>
      <c r="Y871" s="9">
        <v>0</v>
      </c>
      <c r="Z871" s="9">
        <v>0</v>
      </c>
      <c r="AA871" s="9">
        <v>0</v>
      </c>
      <c r="AB871" s="9">
        <v>0</v>
      </c>
      <c r="AC871" s="5">
        <f t="shared" si="191"/>
        <v>0</v>
      </c>
      <c r="AD871" s="98"/>
    </row>
    <row r="872" spans="1:30">
      <c r="A872" s="5" t="s">
        <v>70</v>
      </c>
      <c r="B872" s="5" t="s">
        <v>12</v>
      </c>
      <c r="C872" s="5" t="str">
        <f t="shared" si="189"/>
        <v>g4</v>
      </c>
      <c r="D872" s="69">
        <f>VLOOKUP(C872,days!A$2:F$13,5,0)</f>
        <v>2</v>
      </c>
      <c r="E872" s="53">
        <v>0.8</v>
      </c>
      <c r="F872" s="53">
        <v>0.8</v>
      </c>
      <c r="G872" s="53">
        <v>0.8</v>
      </c>
      <c r="H872" s="53">
        <v>0.8</v>
      </c>
      <c r="I872" s="53">
        <v>0.8</v>
      </c>
      <c r="J872" s="53">
        <v>0.8</v>
      </c>
      <c r="K872" s="53">
        <v>0.8</v>
      </c>
      <c r="L872" s="53">
        <v>0.8</v>
      </c>
      <c r="M872" s="53">
        <v>0.8</v>
      </c>
      <c r="N872" s="53">
        <v>0.8</v>
      </c>
      <c r="O872" s="53">
        <v>0.8</v>
      </c>
      <c r="P872" s="53">
        <v>0.8</v>
      </c>
      <c r="Q872" s="53">
        <v>0.8</v>
      </c>
      <c r="R872" s="53">
        <v>0.8</v>
      </c>
      <c r="S872" s="53">
        <v>0.8</v>
      </c>
      <c r="T872" s="53">
        <v>0.8</v>
      </c>
      <c r="U872" s="53">
        <v>0.8</v>
      </c>
      <c r="V872" s="53">
        <v>0.8</v>
      </c>
      <c r="W872" s="53">
        <v>0.8</v>
      </c>
      <c r="X872" s="53">
        <v>0.8</v>
      </c>
      <c r="Y872" s="53">
        <v>0.8</v>
      </c>
      <c r="Z872" s="53">
        <v>0.8</v>
      </c>
      <c r="AA872" s="53">
        <v>0.8</v>
      </c>
      <c r="AB872" s="53">
        <v>0.8</v>
      </c>
      <c r="AC872" s="5">
        <f t="shared" si="191"/>
        <v>0.80000000000000027</v>
      </c>
      <c r="AD872" s="98"/>
    </row>
    <row r="873" spans="1:30">
      <c r="A873" s="5" t="s">
        <v>70</v>
      </c>
      <c r="B873" s="5" t="s">
        <v>13</v>
      </c>
      <c r="C873" s="5" t="str">
        <f t="shared" si="189"/>
        <v>g4</v>
      </c>
      <c r="D873" s="69">
        <f>VLOOKUP(C873,days!A$2:F$13,5,0)</f>
        <v>2</v>
      </c>
      <c r="E873" s="53">
        <v>0.85</v>
      </c>
      <c r="F873" s="53">
        <v>0.85</v>
      </c>
      <c r="G873" s="53">
        <v>0.85</v>
      </c>
      <c r="H873" s="53">
        <v>0.85</v>
      </c>
      <c r="I873" s="53">
        <v>0.85</v>
      </c>
      <c r="J873" s="53">
        <v>0.85</v>
      </c>
      <c r="K873" s="53">
        <v>0.85</v>
      </c>
      <c r="L873" s="53">
        <v>0.85</v>
      </c>
      <c r="M873" s="53">
        <v>0.85</v>
      </c>
      <c r="N873" s="53">
        <v>0.85</v>
      </c>
      <c r="O873" s="53">
        <v>0.85</v>
      </c>
      <c r="P873" s="53">
        <v>0.85</v>
      </c>
      <c r="Q873" s="53">
        <v>0.85</v>
      </c>
      <c r="R873" s="53">
        <v>0.85</v>
      </c>
      <c r="S873" s="53">
        <v>0.85</v>
      </c>
      <c r="T873" s="53">
        <v>0.85</v>
      </c>
      <c r="U873" s="53">
        <v>0.85</v>
      </c>
      <c r="V873" s="53">
        <v>0.85</v>
      </c>
      <c r="W873" s="53">
        <v>0.85</v>
      </c>
      <c r="X873" s="53">
        <v>0.85</v>
      </c>
      <c r="Y873" s="53">
        <v>0.85</v>
      </c>
      <c r="Z873" s="53">
        <v>0.85</v>
      </c>
      <c r="AA873" s="53">
        <v>0.85</v>
      </c>
      <c r="AB873" s="53">
        <v>0.85</v>
      </c>
      <c r="AC873" s="5">
        <f t="shared" si="191"/>
        <v>0.85000000000000009</v>
      </c>
      <c r="AD873" s="98"/>
    </row>
    <row r="874" spans="1:30">
      <c r="A874" s="5" t="s">
        <v>70</v>
      </c>
      <c r="B874" s="5" t="s">
        <v>14</v>
      </c>
      <c r="C874" s="5" t="str">
        <f t="shared" si="189"/>
        <v>g4</v>
      </c>
      <c r="D874" s="69">
        <f>VLOOKUP(C874,days!A$2:F$13,5,0)</f>
        <v>2</v>
      </c>
      <c r="E874" s="53">
        <v>0.83</v>
      </c>
      <c r="F874" s="53">
        <v>0.83</v>
      </c>
      <c r="G874" s="53">
        <v>0.83</v>
      </c>
      <c r="H874" s="53">
        <v>0.83</v>
      </c>
      <c r="I874" s="53">
        <v>0.83</v>
      </c>
      <c r="J874" s="53">
        <v>0.83</v>
      </c>
      <c r="K874" s="53">
        <v>0.83</v>
      </c>
      <c r="L874" s="53">
        <v>0.83</v>
      </c>
      <c r="M874" s="53">
        <v>0.83</v>
      </c>
      <c r="N874" s="53">
        <v>0.83</v>
      </c>
      <c r="O874" s="53">
        <v>0.83</v>
      </c>
      <c r="P874" s="53">
        <v>0.83</v>
      </c>
      <c r="Q874" s="53">
        <v>0.83</v>
      </c>
      <c r="R874" s="53">
        <v>0.83</v>
      </c>
      <c r="S874" s="53">
        <v>0.83</v>
      </c>
      <c r="T874" s="53">
        <v>0.83</v>
      </c>
      <c r="U874" s="53">
        <v>0.83</v>
      </c>
      <c r="V874" s="53">
        <v>0.83</v>
      </c>
      <c r="W874" s="53">
        <v>0.83</v>
      </c>
      <c r="X874" s="53">
        <v>0.83</v>
      </c>
      <c r="Y874" s="53">
        <v>0.83</v>
      </c>
      <c r="Z874" s="53">
        <v>0.83</v>
      </c>
      <c r="AA874" s="53">
        <v>0.83</v>
      </c>
      <c r="AB874" s="53">
        <v>0.83</v>
      </c>
      <c r="AC874" s="5">
        <f t="shared" si="191"/>
        <v>0.82999999999999963</v>
      </c>
      <c r="AD874" s="98"/>
    </row>
    <row r="875" spans="1:30">
      <c r="A875" s="5" t="s">
        <v>70</v>
      </c>
      <c r="B875" s="5" t="s">
        <v>15</v>
      </c>
      <c r="C875" s="5" t="str">
        <f t="shared" si="189"/>
        <v>g4</v>
      </c>
      <c r="D875" s="69">
        <f>VLOOKUP(C875,days!A$2:F$13,5,0)</f>
        <v>2</v>
      </c>
      <c r="E875" s="53">
        <v>0.9</v>
      </c>
      <c r="F875" s="53">
        <v>0.9</v>
      </c>
      <c r="G875" s="53">
        <v>0.9</v>
      </c>
      <c r="H875" s="53">
        <v>0.9</v>
      </c>
      <c r="I875" s="53">
        <v>0.9</v>
      </c>
      <c r="J875" s="53">
        <v>0.9</v>
      </c>
      <c r="K875" s="53">
        <v>0.9</v>
      </c>
      <c r="L875" s="53">
        <v>0.9</v>
      </c>
      <c r="M875" s="53">
        <v>0.9</v>
      </c>
      <c r="N875" s="53">
        <v>0.9</v>
      </c>
      <c r="O875" s="53">
        <v>0.9</v>
      </c>
      <c r="P875" s="53">
        <v>0.9</v>
      </c>
      <c r="Q875" s="53">
        <v>0.9</v>
      </c>
      <c r="R875" s="53">
        <v>0.9</v>
      </c>
      <c r="S875" s="53">
        <v>0.9</v>
      </c>
      <c r="T875" s="53">
        <v>0.9</v>
      </c>
      <c r="U875" s="53">
        <v>0.9</v>
      </c>
      <c r="V875" s="53">
        <v>0.9</v>
      </c>
      <c r="W875" s="53">
        <v>0.9</v>
      </c>
      <c r="X875" s="53">
        <v>0.9</v>
      </c>
      <c r="Y875" s="53">
        <v>0.9</v>
      </c>
      <c r="Z875" s="53">
        <v>0.9</v>
      </c>
      <c r="AA875" s="53">
        <v>0.9</v>
      </c>
      <c r="AB875" s="53">
        <v>0.9</v>
      </c>
      <c r="AC875" s="5">
        <f t="shared" si="191"/>
        <v>0.8999999999999998</v>
      </c>
      <c r="AD875" s="98"/>
    </row>
    <row r="876" spans="1:30">
      <c r="A876" s="5" t="s">
        <v>70</v>
      </c>
      <c r="B876" s="5" t="s">
        <v>16</v>
      </c>
      <c r="C876" s="5" t="str">
        <f t="shared" si="189"/>
        <v>g4</v>
      </c>
      <c r="D876" s="69">
        <f>VLOOKUP(C876,days!A$2:F$13,5,0)</f>
        <v>2</v>
      </c>
      <c r="E876" s="43">
        <f>VLOOKUP($A876,hydro_!$A$2:$B$16,2,0)*VLOOKUP($D876,hydro_!F$2:H$13,2,0)</f>
        <v>0.32</v>
      </c>
      <c r="F876" s="43">
        <f t="shared" ref="F876:AB876" si="200">E876</f>
        <v>0.32</v>
      </c>
      <c r="G876" s="43">
        <f t="shared" si="200"/>
        <v>0.32</v>
      </c>
      <c r="H876" s="43">
        <f t="shared" si="200"/>
        <v>0.32</v>
      </c>
      <c r="I876" s="43">
        <f t="shared" si="200"/>
        <v>0.32</v>
      </c>
      <c r="J876" s="43">
        <f t="shared" si="200"/>
        <v>0.32</v>
      </c>
      <c r="K876" s="43">
        <f t="shared" si="200"/>
        <v>0.32</v>
      </c>
      <c r="L876" s="43">
        <f t="shared" si="200"/>
        <v>0.32</v>
      </c>
      <c r="M876" s="43">
        <f t="shared" si="200"/>
        <v>0.32</v>
      </c>
      <c r="N876" s="43">
        <f t="shared" si="200"/>
        <v>0.32</v>
      </c>
      <c r="O876" s="43">
        <f t="shared" si="200"/>
        <v>0.32</v>
      </c>
      <c r="P876" s="43">
        <f t="shared" si="200"/>
        <v>0.32</v>
      </c>
      <c r="Q876" s="43">
        <f t="shared" si="200"/>
        <v>0.32</v>
      </c>
      <c r="R876" s="43">
        <f t="shared" si="200"/>
        <v>0.32</v>
      </c>
      <c r="S876" s="43">
        <f t="shared" si="200"/>
        <v>0.32</v>
      </c>
      <c r="T876" s="43">
        <f t="shared" si="200"/>
        <v>0.32</v>
      </c>
      <c r="U876" s="43">
        <f t="shared" si="200"/>
        <v>0.32</v>
      </c>
      <c r="V876" s="43">
        <f t="shared" si="200"/>
        <v>0.32</v>
      </c>
      <c r="W876" s="43">
        <f t="shared" si="200"/>
        <v>0.32</v>
      </c>
      <c r="X876" s="43">
        <f t="shared" si="200"/>
        <v>0.32</v>
      </c>
      <c r="Y876" s="43">
        <f t="shared" si="200"/>
        <v>0.32</v>
      </c>
      <c r="Z876" s="43">
        <f t="shared" si="200"/>
        <v>0.32</v>
      </c>
      <c r="AA876" s="43">
        <f t="shared" si="200"/>
        <v>0.32</v>
      </c>
      <c r="AB876" s="43">
        <f t="shared" si="200"/>
        <v>0.32</v>
      </c>
      <c r="AC876" s="5">
        <f t="shared" si="191"/>
        <v>0.32000000000000012</v>
      </c>
      <c r="AD876" s="98"/>
    </row>
    <row r="877" spans="1:30">
      <c r="A877" s="5" t="s">
        <v>70</v>
      </c>
      <c r="B877" s="5" t="s">
        <v>17</v>
      </c>
      <c r="C877" s="5" t="str">
        <f t="shared" si="189"/>
        <v>g4</v>
      </c>
      <c r="D877" s="69">
        <f>VLOOKUP(C877,days!A$2:F$13,5,0)</f>
        <v>2</v>
      </c>
      <c r="E877" s="43">
        <f>VLOOKUP($A876,hydro_!$A$2:$C$16,3,0)*VLOOKUP($D876,hydro_!F$2:H$13,3,0)</f>
        <v>0.3</v>
      </c>
      <c r="F877" s="43">
        <f t="shared" ref="F877:AB877" si="201">E877</f>
        <v>0.3</v>
      </c>
      <c r="G877" s="43">
        <f t="shared" si="201"/>
        <v>0.3</v>
      </c>
      <c r="H877" s="43">
        <f t="shared" si="201"/>
        <v>0.3</v>
      </c>
      <c r="I877" s="43">
        <f t="shared" si="201"/>
        <v>0.3</v>
      </c>
      <c r="J877" s="43">
        <f t="shared" si="201"/>
        <v>0.3</v>
      </c>
      <c r="K877" s="43">
        <f t="shared" si="201"/>
        <v>0.3</v>
      </c>
      <c r="L877" s="43">
        <f t="shared" si="201"/>
        <v>0.3</v>
      </c>
      <c r="M877" s="43">
        <f t="shared" si="201"/>
        <v>0.3</v>
      </c>
      <c r="N877" s="43">
        <f t="shared" si="201"/>
        <v>0.3</v>
      </c>
      <c r="O877" s="43">
        <f t="shared" si="201"/>
        <v>0.3</v>
      </c>
      <c r="P877" s="43">
        <f t="shared" si="201"/>
        <v>0.3</v>
      </c>
      <c r="Q877" s="43">
        <f t="shared" si="201"/>
        <v>0.3</v>
      </c>
      <c r="R877" s="43">
        <f t="shared" si="201"/>
        <v>0.3</v>
      </c>
      <c r="S877" s="43">
        <f t="shared" si="201"/>
        <v>0.3</v>
      </c>
      <c r="T877" s="43">
        <f t="shared" si="201"/>
        <v>0.3</v>
      </c>
      <c r="U877" s="43">
        <f t="shared" si="201"/>
        <v>0.3</v>
      </c>
      <c r="V877" s="43">
        <f t="shared" si="201"/>
        <v>0.3</v>
      </c>
      <c r="W877" s="43">
        <f t="shared" si="201"/>
        <v>0.3</v>
      </c>
      <c r="X877" s="43">
        <f t="shared" si="201"/>
        <v>0.3</v>
      </c>
      <c r="Y877" s="43">
        <f t="shared" si="201"/>
        <v>0.3</v>
      </c>
      <c r="Z877" s="43">
        <f t="shared" si="201"/>
        <v>0.3</v>
      </c>
      <c r="AA877" s="43">
        <f t="shared" si="201"/>
        <v>0.3</v>
      </c>
      <c r="AB877" s="43">
        <f t="shared" si="201"/>
        <v>0.3</v>
      </c>
      <c r="AC877" s="5">
        <f t="shared" si="191"/>
        <v>0.29999999999999988</v>
      </c>
      <c r="AD877" s="98"/>
    </row>
    <row r="878" spans="1:30">
      <c r="A878" s="5" t="s">
        <v>70</v>
      </c>
      <c r="B878" s="5" t="s">
        <v>18</v>
      </c>
      <c r="C878" s="5" t="str">
        <f t="shared" si="189"/>
        <v>g4</v>
      </c>
      <c r="D878" s="69">
        <f>VLOOKUP(C878,days!A$2:F$13,5,0)</f>
        <v>2</v>
      </c>
      <c r="E878" s="67">
        <f>VLOOKUP($A878,wind_!$A$2:$B$16,2,0)*VLOOKUP($D878,wind_!$E$2:$AC$13,MID(E$1,2,LEN(E$1)-1)+2,0)</f>
        <v>0.38856710877126399</v>
      </c>
      <c r="F878" s="67">
        <f>VLOOKUP($A878,wind_!$A$2:$B$16,2,0)*VLOOKUP($D878,wind_!$E$2:$AC$13,MID(F$1,2,LEN(F$1)-1)+2,0)</f>
        <v>0.38670197879653795</v>
      </c>
      <c r="G878" s="67">
        <f>VLOOKUP($A878,wind_!$A$2:$B$16,2,0)*VLOOKUP($D878,wind_!$E$2:$AC$13,MID(G$1,2,LEN(G$1)-1)+2,0)</f>
        <v>0.38630091524447047</v>
      </c>
      <c r="H878" s="67">
        <f>VLOOKUP($A878,wind_!$A$2:$B$16,2,0)*VLOOKUP($D878,wind_!$E$2:$AC$13,MID(H$1,2,LEN(H$1)-1)+2,0)</f>
        <v>0.3876678120318961</v>
      </c>
      <c r="I878" s="67">
        <f>VLOOKUP($A878,wind_!$A$2:$B$16,2,0)*VLOOKUP($D878,wind_!$E$2:$AC$13,MID(I$1,2,LEN(I$1)-1)+2,0)</f>
        <v>0.38671587899520521</v>
      </c>
      <c r="J878" s="67">
        <f>VLOOKUP($A878,wind_!$A$2:$B$16,2,0)*VLOOKUP($D878,wind_!$E$2:$AC$13,MID(J$1,2,LEN(J$1)-1)+2,0)</f>
        <v>0.39187963810579207</v>
      </c>
      <c r="K878" s="67">
        <f>VLOOKUP($A878,wind_!$A$2:$B$16,2,0)*VLOOKUP($D878,wind_!$E$2:$AC$13,MID(K$1,2,LEN(K$1)-1)+2,0)</f>
        <v>0.39462677191870049</v>
      </c>
      <c r="L878" s="67">
        <f>VLOOKUP($A878,wind_!$A$2:$B$16,2,0)*VLOOKUP($D878,wind_!$E$2:$AC$13,MID(L$1,2,LEN(L$1)-1)+2,0)</f>
        <v>0.39816536064529812</v>
      </c>
      <c r="M878" s="67">
        <f>VLOOKUP($A878,wind_!$A$2:$B$16,2,0)*VLOOKUP($D878,wind_!$E$2:$AC$13,MID(M$1,2,LEN(M$1)-1)+2,0)</f>
        <v>0.39978954286350538</v>
      </c>
      <c r="N878" s="67">
        <f>VLOOKUP($A878,wind_!$A$2:$B$16,2,0)*VLOOKUP($D878,wind_!$E$2:$AC$13,MID(N$1,2,LEN(N$1)-1)+2,0)</f>
        <v>0.38635378211380916</v>
      </c>
      <c r="O878" s="67">
        <f>VLOOKUP($A878,wind_!$A$2:$B$16,2,0)*VLOOKUP($D878,wind_!$E$2:$AC$13,MID(O$1,2,LEN(O$1)-1)+2,0)</f>
        <v>0.37782554908741883</v>
      </c>
      <c r="P878" s="67">
        <f>VLOOKUP($A878,wind_!$A$2:$B$16,2,0)*VLOOKUP($D878,wind_!$E$2:$AC$13,MID(P$1,2,LEN(P$1)-1)+2,0)</f>
        <v>0.37912633758402653</v>
      </c>
      <c r="Q878" s="67">
        <f>VLOOKUP($A878,wind_!$A$2:$B$16,2,0)*VLOOKUP($D878,wind_!$E$2:$AC$13,MID(Q$1,2,LEN(Q$1)-1)+2,0)</f>
        <v>0.38535227609371964</v>
      </c>
      <c r="R878" s="67">
        <f>VLOOKUP($A878,wind_!$A$2:$B$16,2,0)*VLOOKUP($D878,wind_!$E$2:$AC$13,MID(R$1,2,LEN(R$1)-1)+2,0)</f>
        <v>0.39028954760706475</v>
      </c>
      <c r="S878" s="67">
        <f>VLOOKUP($A878,wind_!$A$2:$B$16,2,0)*VLOOKUP($D878,wind_!$E$2:$AC$13,MID(S$1,2,LEN(S$1)-1)+2,0)</f>
        <v>0.39387306493788532</v>
      </c>
      <c r="T878" s="67">
        <f>VLOOKUP($A878,wind_!$A$2:$B$16,2,0)*VLOOKUP($D878,wind_!$E$2:$AC$13,MID(T$1,2,LEN(T$1)-1)+2,0)</f>
        <v>0.39591698704144046</v>
      </c>
      <c r="U878" s="67">
        <f>VLOOKUP($A878,wind_!$A$2:$B$16,2,0)*VLOOKUP($D878,wind_!$E$2:$AC$13,MID(U$1,2,LEN(U$1)-1)+2,0)</f>
        <v>0.39529951518310796</v>
      </c>
      <c r="V878" s="67">
        <f>VLOOKUP($A878,wind_!$A$2:$B$16,2,0)*VLOOKUP($D878,wind_!$E$2:$AC$13,MID(V$1,2,LEN(V$1)-1)+2,0)</f>
        <v>0.39240293776509688</v>
      </c>
      <c r="W878" s="67">
        <f>VLOOKUP($A878,wind_!$A$2:$B$16,2,0)*VLOOKUP($D878,wind_!$E$2:$AC$13,MID(W$1,2,LEN(W$1)-1)+2,0)</f>
        <v>0.39103548101706137</v>
      </c>
      <c r="X878" s="67">
        <f>VLOOKUP($A878,wind_!$A$2:$B$16,2,0)*VLOOKUP($D878,wind_!$E$2:$AC$13,MID(X$1,2,LEN(X$1)-1)+2,0)</f>
        <v>0.39573796434059544</v>
      </c>
      <c r="Y878" s="67">
        <f>VLOOKUP($A878,wind_!$A$2:$B$16,2,0)*VLOOKUP($D878,wind_!$E$2:$AC$13,MID(Y$1,2,LEN(Y$1)-1)+2,0)</f>
        <v>0.39852600821688033</v>
      </c>
      <c r="Z878" s="67">
        <f>VLOOKUP($A878,wind_!$A$2:$B$16,2,0)*VLOOKUP($D878,wind_!$E$2:$AC$13,MID(Z$1,2,LEN(Z$1)-1)+2,0)</f>
        <v>0.3957079241008219</v>
      </c>
      <c r="AA878" s="67">
        <f>VLOOKUP($A878,wind_!$A$2:$B$16,2,0)*VLOOKUP($D878,wind_!$E$2:$AC$13,MID(AA$1,2,LEN(AA$1)-1)+2,0)</f>
        <v>0.39133558696506454</v>
      </c>
      <c r="AB878" s="67">
        <f>VLOOKUP($A878,wind_!$A$2:$B$16,2,0)*VLOOKUP($D878,wind_!$E$2:$AC$13,MID(AB$1,2,LEN(AB$1)-1)+2,0)</f>
        <v>0.38760924673988095</v>
      </c>
      <c r="AC878" s="5">
        <f t="shared" si="191"/>
        <v>0.39070030067360606</v>
      </c>
      <c r="AD878" s="98"/>
    </row>
    <row r="879" spans="1:30">
      <c r="A879" s="5" t="s">
        <v>70</v>
      </c>
      <c r="B879" s="5" t="s">
        <v>19</v>
      </c>
      <c r="C879" s="5" t="str">
        <f t="shared" si="189"/>
        <v>g4</v>
      </c>
      <c r="D879" s="69">
        <f>VLOOKUP(C879,days!A$2:F$13,5,0)</f>
        <v>2</v>
      </c>
      <c r="E879" s="68">
        <f>VLOOKUP($A879,solar_!$A$2:$B$16,2,0)*VLOOKUP($D879,solar_!$E$2:$AC$13,MID(E$1,2,LEN(E$1)-1)+2,0)</f>
        <v>0</v>
      </c>
      <c r="F879" s="68">
        <f>VLOOKUP($A879,solar_!$A$2:$B$16,2,0)*VLOOKUP($D879,solar_!$E$2:$AC$13,MID(F$1,2,LEN(F$1)-1)+2,0)</f>
        <v>0</v>
      </c>
      <c r="G879" s="68">
        <f>VLOOKUP($A879,solar_!$A$2:$B$16,2,0)*VLOOKUP($D879,solar_!$E$2:$AC$13,MID(G$1,2,LEN(G$1)-1)+2,0)</f>
        <v>0</v>
      </c>
      <c r="H879" s="68">
        <f>VLOOKUP($A879,solar_!$A$2:$B$16,2,0)*VLOOKUP($D879,solar_!$E$2:$AC$13,MID(H$1,2,LEN(H$1)-1)+2,0)</f>
        <v>0</v>
      </c>
      <c r="I879" s="68">
        <f>VLOOKUP($A879,solar_!$A$2:$B$16,2,0)*VLOOKUP($D879,solar_!$E$2:$AC$13,MID(I$1,2,LEN(I$1)-1)+2,0)</f>
        <v>0</v>
      </c>
      <c r="J879" s="68">
        <f>VLOOKUP($A879,solar_!$A$2:$B$16,2,0)*VLOOKUP($D879,solar_!$E$2:$AC$13,MID(J$1,2,LEN(J$1)-1)+2,0)</f>
        <v>5.0975731124167798E-5</v>
      </c>
      <c r="K879" s="68">
        <f>VLOOKUP($A879,solar_!$A$2:$B$16,2,0)*VLOOKUP($D879,solar_!$E$2:$AC$13,MID(K$1,2,LEN(K$1)-1)+2,0)</f>
        <v>3.0344084192443386E-3</v>
      </c>
      <c r="L879" s="68">
        <f>VLOOKUP($A879,solar_!$A$2:$B$16,2,0)*VLOOKUP($D879,solar_!$E$2:$AC$13,MID(L$1,2,LEN(L$1)-1)+2,0)</f>
        <v>2.2501519975042343E-2</v>
      </c>
      <c r="M879" s="68">
        <f>VLOOKUP($A879,solar_!$A$2:$B$16,2,0)*VLOOKUP($D879,solar_!$E$2:$AC$13,MID(M$1,2,LEN(M$1)-1)+2,0)</f>
        <v>0.16061474975444523</v>
      </c>
      <c r="N879" s="68">
        <f>VLOOKUP($A879,solar_!$A$2:$B$16,2,0)*VLOOKUP($D879,solar_!$E$2:$AC$13,MID(N$1,2,LEN(N$1)-1)+2,0)</f>
        <v>0.41069981407173445</v>
      </c>
      <c r="O879" s="68">
        <f>VLOOKUP($A879,solar_!$A$2:$B$16,2,0)*VLOOKUP($D879,solar_!$E$2:$AC$13,MID(O$1,2,LEN(O$1)-1)+2,0)</f>
        <v>0.58426073501804898</v>
      </c>
      <c r="P879" s="68">
        <f>VLOOKUP($A879,solar_!$A$2:$B$16,2,0)*VLOOKUP($D879,solar_!$E$2:$AC$13,MID(P$1,2,LEN(P$1)-1)+2,0)</f>
        <v>0.67118725656569245</v>
      </c>
      <c r="Q879" s="68">
        <f>VLOOKUP($A879,solar_!$A$2:$B$16,2,0)*VLOOKUP($D879,solar_!$E$2:$AC$13,MID(Q$1,2,LEN(Q$1)-1)+2,0)</f>
        <v>0.69006325770465893</v>
      </c>
      <c r="R879" s="68">
        <f>VLOOKUP($A879,solar_!$A$2:$B$16,2,0)*VLOOKUP($D879,solar_!$E$2:$AC$13,MID(R$1,2,LEN(R$1)-1)+2,0)</f>
        <v>0.66252533549454873</v>
      </c>
      <c r="S879" s="68">
        <f>VLOOKUP($A879,solar_!$A$2:$B$16,2,0)*VLOOKUP($D879,solar_!$E$2:$AC$13,MID(S$1,2,LEN(S$1)-1)+2,0)</f>
        <v>0.62679592538909801</v>
      </c>
      <c r="T879" s="68">
        <f>VLOOKUP($A879,solar_!$A$2:$B$16,2,0)*VLOOKUP($D879,solar_!$E$2:$AC$13,MID(T$1,2,LEN(T$1)-1)+2,0)</f>
        <v>0.51741095315760655</v>
      </c>
      <c r="U879" s="68">
        <f>VLOOKUP($A879,solar_!$A$2:$B$16,2,0)*VLOOKUP($D879,solar_!$E$2:$AC$13,MID(U$1,2,LEN(U$1)-1)+2,0)</f>
        <v>0.36962315380346267</v>
      </c>
      <c r="V879" s="68">
        <f>VLOOKUP($A879,solar_!$A$2:$B$16,2,0)*VLOOKUP($D879,solar_!$E$2:$AC$13,MID(V$1,2,LEN(V$1)-1)+2,0)</f>
        <v>0.13193101794718901</v>
      </c>
      <c r="W879" s="68">
        <f>VLOOKUP($A879,solar_!$A$2:$B$16,2,0)*VLOOKUP($D879,solar_!$E$2:$AC$13,MID(W$1,2,LEN(W$1)-1)+2,0)</f>
        <v>7.4068777644459155E-3</v>
      </c>
      <c r="X879" s="68">
        <f>VLOOKUP($A879,solar_!$A$2:$B$16,2,0)*VLOOKUP($D879,solar_!$E$2:$AC$13,MID(X$1,2,LEN(X$1)-1)+2,0)</f>
        <v>3.0585438674500682E-5</v>
      </c>
      <c r="Y879" s="68">
        <f>VLOOKUP($A879,solar_!$A$2:$B$16,2,0)*VLOOKUP($D879,solar_!$E$2:$AC$13,MID(Y$1,2,LEN(Y$1)-1)+2,0)</f>
        <v>0</v>
      </c>
      <c r="Z879" s="68">
        <f>VLOOKUP($A879,solar_!$A$2:$B$16,2,0)*VLOOKUP($D879,solar_!$E$2:$AC$13,MID(Z$1,2,LEN(Z$1)-1)+2,0)</f>
        <v>0</v>
      </c>
      <c r="AA879" s="68">
        <f>VLOOKUP($A879,solar_!$A$2:$B$16,2,0)*VLOOKUP($D879,solar_!$E$2:$AC$13,MID(AA$1,2,LEN(AA$1)-1)+2,0)</f>
        <v>0</v>
      </c>
      <c r="AB879" s="68">
        <f>VLOOKUP($A879,solar_!$A$2:$B$16,2,0)*VLOOKUP($D879,solar_!$E$2:$AC$13,MID(AB$1,2,LEN(AB$1)-1)+2,0)</f>
        <v>0</v>
      </c>
      <c r="AC879" s="5">
        <f t="shared" si="191"/>
        <v>0.20242235692645896</v>
      </c>
      <c r="AD879" s="98"/>
    </row>
    <row r="880" spans="1:30">
      <c r="A880" s="5" t="s">
        <v>70</v>
      </c>
      <c r="B880" s="5" t="s">
        <v>20</v>
      </c>
      <c r="C880" s="5" t="str">
        <f t="shared" si="189"/>
        <v>g4</v>
      </c>
      <c r="D880" s="69">
        <f>VLOOKUP(C880,days!A$2:F$13,5,0)</f>
        <v>2</v>
      </c>
      <c r="E880" s="9">
        <v>0</v>
      </c>
      <c r="F880" s="9">
        <v>0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  <c r="V880" s="9">
        <v>0</v>
      </c>
      <c r="W880" s="9">
        <v>0</v>
      </c>
      <c r="X880" s="9">
        <v>0</v>
      </c>
      <c r="Y880" s="9">
        <v>0</v>
      </c>
      <c r="Z880" s="9">
        <v>0</v>
      </c>
      <c r="AA880" s="9">
        <v>0</v>
      </c>
      <c r="AB880" s="9">
        <v>0</v>
      </c>
      <c r="AC880" s="5">
        <f t="shared" si="191"/>
        <v>0</v>
      </c>
      <c r="AD880" s="98"/>
    </row>
    <row r="881" spans="1:30">
      <c r="A881" s="5" t="s">
        <v>70</v>
      </c>
      <c r="B881" s="5" t="s">
        <v>21</v>
      </c>
      <c r="C881" s="5" t="str">
        <f t="shared" si="189"/>
        <v>g4</v>
      </c>
      <c r="D881" s="69">
        <f>VLOOKUP(C881,days!A$2:F$13,5,0)</f>
        <v>2</v>
      </c>
      <c r="E881" s="9">
        <v>0</v>
      </c>
      <c r="F881" s="9">
        <v>0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  <c r="V881" s="9">
        <v>0</v>
      </c>
      <c r="W881" s="9">
        <v>0</v>
      </c>
      <c r="X881" s="9">
        <v>0</v>
      </c>
      <c r="Y881" s="9">
        <v>0</v>
      </c>
      <c r="Z881" s="9">
        <v>0</v>
      </c>
      <c r="AA881" s="9">
        <v>0</v>
      </c>
      <c r="AB881" s="9">
        <v>0</v>
      </c>
      <c r="AC881" s="5">
        <f t="shared" si="191"/>
        <v>0</v>
      </c>
      <c r="AD881" s="98"/>
    </row>
    <row r="882" spans="1:30">
      <c r="A882" s="5" t="s">
        <v>70</v>
      </c>
      <c r="B882" s="5" t="s">
        <v>12</v>
      </c>
      <c r="C882" s="5" t="str">
        <f t="shared" si="189"/>
        <v>g5</v>
      </c>
      <c r="D882" s="69">
        <f>VLOOKUP(C882,days!A$2:F$13,5,0)</f>
        <v>3</v>
      </c>
      <c r="E882" s="53">
        <v>0.8</v>
      </c>
      <c r="F882" s="53">
        <v>0.8</v>
      </c>
      <c r="G882" s="53">
        <v>0.8</v>
      </c>
      <c r="H882" s="53">
        <v>0.8</v>
      </c>
      <c r="I882" s="53">
        <v>0.8</v>
      </c>
      <c r="J882" s="53">
        <v>0.8</v>
      </c>
      <c r="K882" s="53">
        <v>0.8</v>
      </c>
      <c r="L882" s="53">
        <v>0.8</v>
      </c>
      <c r="M882" s="53">
        <v>0.8</v>
      </c>
      <c r="N882" s="53">
        <v>0.8</v>
      </c>
      <c r="O882" s="53">
        <v>0.8</v>
      </c>
      <c r="P882" s="53">
        <v>0.8</v>
      </c>
      <c r="Q882" s="53">
        <v>0.8</v>
      </c>
      <c r="R882" s="53">
        <v>0.8</v>
      </c>
      <c r="S882" s="53">
        <v>0.8</v>
      </c>
      <c r="T882" s="53">
        <v>0.8</v>
      </c>
      <c r="U882" s="53">
        <v>0.8</v>
      </c>
      <c r="V882" s="53">
        <v>0.8</v>
      </c>
      <c r="W882" s="53">
        <v>0.8</v>
      </c>
      <c r="X882" s="53">
        <v>0.8</v>
      </c>
      <c r="Y882" s="53">
        <v>0.8</v>
      </c>
      <c r="Z882" s="53">
        <v>0.8</v>
      </c>
      <c r="AA882" s="53">
        <v>0.8</v>
      </c>
      <c r="AB882" s="53">
        <v>0.8</v>
      </c>
      <c r="AC882" s="5">
        <f t="shared" si="191"/>
        <v>0.80000000000000027</v>
      </c>
      <c r="AD882" s="98"/>
    </row>
    <row r="883" spans="1:30">
      <c r="A883" s="5" t="s">
        <v>70</v>
      </c>
      <c r="B883" s="5" t="s">
        <v>13</v>
      </c>
      <c r="C883" s="5" t="str">
        <f t="shared" si="189"/>
        <v>g5</v>
      </c>
      <c r="D883" s="69">
        <f>VLOOKUP(C883,days!A$2:F$13,5,0)</f>
        <v>3</v>
      </c>
      <c r="E883" s="53">
        <v>0.85</v>
      </c>
      <c r="F883" s="53">
        <v>0.85</v>
      </c>
      <c r="G883" s="53">
        <v>0.85</v>
      </c>
      <c r="H883" s="53">
        <v>0.85</v>
      </c>
      <c r="I883" s="53">
        <v>0.85</v>
      </c>
      <c r="J883" s="53">
        <v>0.85</v>
      </c>
      <c r="K883" s="53">
        <v>0.85</v>
      </c>
      <c r="L883" s="53">
        <v>0.85</v>
      </c>
      <c r="M883" s="53">
        <v>0.85</v>
      </c>
      <c r="N883" s="53">
        <v>0.85</v>
      </c>
      <c r="O883" s="53">
        <v>0.85</v>
      </c>
      <c r="P883" s="53">
        <v>0.85</v>
      </c>
      <c r="Q883" s="53">
        <v>0.85</v>
      </c>
      <c r="R883" s="53">
        <v>0.85</v>
      </c>
      <c r="S883" s="53">
        <v>0.85</v>
      </c>
      <c r="T883" s="53">
        <v>0.85</v>
      </c>
      <c r="U883" s="53">
        <v>0.85</v>
      </c>
      <c r="V883" s="53">
        <v>0.85</v>
      </c>
      <c r="W883" s="53">
        <v>0.85</v>
      </c>
      <c r="X883" s="53">
        <v>0.85</v>
      </c>
      <c r="Y883" s="53">
        <v>0.85</v>
      </c>
      <c r="Z883" s="53">
        <v>0.85</v>
      </c>
      <c r="AA883" s="53">
        <v>0.85</v>
      </c>
      <c r="AB883" s="53">
        <v>0.85</v>
      </c>
      <c r="AC883" s="5">
        <f t="shared" si="191"/>
        <v>0.85000000000000009</v>
      </c>
      <c r="AD883" s="98"/>
    </row>
    <row r="884" spans="1:30">
      <c r="A884" s="5" t="s">
        <v>70</v>
      </c>
      <c r="B884" s="5" t="s">
        <v>14</v>
      </c>
      <c r="C884" s="5" t="str">
        <f t="shared" si="189"/>
        <v>g5</v>
      </c>
      <c r="D884" s="69">
        <f>VLOOKUP(C884,days!A$2:F$13,5,0)</f>
        <v>3</v>
      </c>
      <c r="E884" s="53">
        <v>0.83</v>
      </c>
      <c r="F884" s="53">
        <v>0.83</v>
      </c>
      <c r="G884" s="53">
        <v>0.83</v>
      </c>
      <c r="H884" s="53">
        <v>0.83</v>
      </c>
      <c r="I884" s="53">
        <v>0.83</v>
      </c>
      <c r="J884" s="53">
        <v>0.83</v>
      </c>
      <c r="K884" s="53">
        <v>0.83</v>
      </c>
      <c r="L884" s="53">
        <v>0.83</v>
      </c>
      <c r="M884" s="53">
        <v>0.83</v>
      </c>
      <c r="N884" s="53">
        <v>0.83</v>
      </c>
      <c r="O884" s="53">
        <v>0.83</v>
      </c>
      <c r="P884" s="53">
        <v>0.83</v>
      </c>
      <c r="Q884" s="53">
        <v>0.83</v>
      </c>
      <c r="R884" s="53">
        <v>0.83</v>
      </c>
      <c r="S884" s="53">
        <v>0.83</v>
      </c>
      <c r="T884" s="53">
        <v>0.83</v>
      </c>
      <c r="U884" s="53">
        <v>0.83</v>
      </c>
      <c r="V884" s="53">
        <v>0.83</v>
      </c>
      <c r="W884" s="53">
        <v>0.83</v>
      </c>
      <c r="X884" s="53">
        <v>0.83</v>
      </c>
      <c r="Y884" s="53">
        <v>0.83</v>
      </c>
      <c r="Z884" s="53">
        <v>0.83</v>
      </c>
      <c r="AA884" s="53">
        <v>0.83</v>
      </c>
      <c r="AB884" s="53">
        <v>0.83</v>
      </c>
      <c r="AC884" s="5">
        <f t="shared" si="191"/>
        <v>0.82999999999999963</v>
      </c>
      <c r="AD884" s="98"/>
    </row>
    <row r="885" spans="1:30">
      <c r="A885" s="5" t="s">
        <v>70</v>
      </c>
      <c r="B885" s="5" t="s">
        <v>15</v>
      </c>
      <c r="C885" s="5" t="str">
        <f t="shared" si="189"/>
        <v>g5</v>
      </c>
      <c r="D885" s="69">
        <f>VLOOKUP(C885,days!A$2:F$13,5,0)</f>
        <v>3</v>
      </c>
      <c r="E885" s="53">
        <v>0.9</v>
      </c>
      <c r="F885" s="53">
        <v>0.9</v>
      </c>
      <c r="G885" s="53">
        <v>0.9</v>
      </c>
      <c r="H885" s="53">
        <v>0.9</v>
      </c>
      <c r="I885" s="53">
        <v>0.9</v>
      </c>
      <c r="J885" s="53">
        <v>0.9</v>
      </c>
      <c r="K885" s="53">
        <v>0.9</v>
      </c>
      <c r="L885" s="53">
        <v>0.9</v>
      </c>
      <c r="M885" s="53">
        <v>0.9</v>
      </c>
      <c r="N885" s="53">
        <v>0.9</v>
      </c>
      <c r="O885" s="53">
        <v>0.9</v>
      </c>
      <c r="P885" s="53">
        <v>0.9</v>
      </c>
      <c r="Q885" s="53">
        <v>0.9</v>
      </c>
      <c r="R885" s="53">
        <v>0.9</v>
      </c>
      <c r="S885" s="53">
        <v>0.9</v>
      </c>
      <c r="T885" s="53">
        <v>0.9</v>
      </c>
      <c r="U885" s="53">
        <v>0.9</v>
      </c>
      <c r="V885" s="53">
        <v>0.9</v>
      </c>
      <c r="W885" s="53">
        <v>0.9</v>
      </c>
      <c r="X885" s="53">
        <v>0.9</v>
      </c>
      <c r="Y885" s="53">
        <v>0.9</v>
      </c>
      <c r="Z885" s="53">
        <v>0.9</v>
      </c>
      <c r="AA885" s="53">
        <v>0.9</v>
      </c>
      <c r="AB885" s="53">
        <v>0.9</v>
      </c>
      <c r="AC885" s="5">
        <f t="shared" si="191"/>
        <v>0.8999999999999998</v>
      </c>
      <c r="AD885" s="98"/>
    </row>
    <row r="886" spans="1:30">
      <c r="A886" s="5" t="s">
        <v>70</v>
      </c>
      <c r="B886" s="5" t="s">
        <v>16</v>
      </c>
      <c r="C886" s="5" t="str">
        <f t="shared" si="189"/>
        <v>g5</v>
      </c>
      <c r="D886" s="69">
        <f>VLOOKUP(C886,days!A$2:F$13,5,0)</f>
        <v>3</v>
      </c>
      <c r="E886" s="43">
        <f>VLOOKUP($A886,hydro_!$A$2:$B$16,2,0)*VLOOKUP($D886,hydro_!F$2:H$13,2,0)</f>
        <v>0.4</v>
      </c>
      <c r="F886" s="43">
        <f t="shared" ref="F886:AB886" si="202">E886</f>
        <v>0.4</v>
      </c>
      <c r="G886" s="43">
        <f t="shared" si="202"/>
        <v>0.4</v>
      </c>
      <c r="H886" s="43">
        <f t="shared" si="202"/>
        <v>0.4</v>
      </c>
      <c r="I886" s="43">
        <f t="shared" si="202"/>
        <v>0.4</v>
      </c>
      <c r="J886" s="43">
        <f t="shared" si="202"/>
        <v>0.4</v>
      </c>
      <c r="K886" s="43">
        <f t="shared" si="202"/>
        <v>0.4</v>
      </c>
      <c r="L886" s="43">
        <f t="shared" si="202"/>
        <v>0.4</v>
      </c>
      <c r="M886" s="43">
        <f t="shared" si="202"/>
        <v>0.4</v>
      </c>
      <c r="N886" s="43">
        <f t="shared" si="202"/>
        <v>0.4</v>
      </c>
      <c r="O886" s="43">
        <f t="shared" si="202"/>
        <v>0.4</v>
      </c>
      <c r="P886" s="43">
        <f t="shared" si="202"/>
        <v>0.4</v>
      </c>
      <c r="Q886" s="43">
        <f t="shared" si="202"/>
        <v>0.4</v>
      </c>
      <c r="R886" s="43">
        <f t="shared" si="202"/>
        <v>0.4</v>
      </c>
      <c r="S886" s="43">
        <f t="shared" si="202"/>
        <v>0.4</v>
      </c>
      <c r="T886" s="43">
        <f t="shared" si="202"/>
        <v>0.4</v>
      </c>
      <c r="U886" s="43">
        <f t="shared" si="202"/>
        <v>0.4</v>
      </c>
      <c r="V886" s="43">
        <f t="shared" si="202"/>
        <v>0.4</v>
      </c>
      <c r="W886" s="43">
        <f t="shared" si="202"/>
        <v>0.4</v>
      </c>
      <c r="X886" s="43">
        <f t="shared" si="202"/>
        <v>0.4</v>
      </c>
      <c r="Y886" s="43">
        <f t="shared" si="202"/>
        <v>0.4</v>
      </c>
      <c r="Z886" s="43">
        <f t="shared" si="202"/>
        <v>0.4</v>
      </c>
      <c r="AA886" s="43">
        <f t="shared" si="202"/>
        <v>0.4</v>
      </c>
      <c r="AB886" s="43">
        <f t="shared" si="202"/>
        <v>0.4</v>
      </c>
      <c r="AC886" s="5">
        <f t="shared" si="191"/>
        <v>0.40000000000000013</v>
      </c>
      <c r="AD886" s="98"/>
    </row>
    <row r="887" spans="1:30">
      <c r="A887" s="5" t="s">
        <v>70</v>
      </c>
      <c r="B887" s="5" t="s">
        <v>17</v>
      </c>
      <c r="C887" s="5" t="str">
        <f t="shared" si="189"/>
        <v>g5</v>
      </c>
      <c r="D887" s="69">
        <f>VLOOKUP(C887,days!A$2:F$13,5,0)</f>
        <v>3</v>
      </c>
      <c r="E887" s="43">
        <f>VLOOKUP($A886,hydro_!$A$2:$C$16,3,0)*VLOOKUP($D886,hydro_!F$2:H$13,3,0)</f>
        <v>0.35</v>
      </c>
      <c r="F887" s="43">
        <f t="shared" ref="F887:AB887" si="203">E887</f>
        <v>0.35</v>
      </c>
      <c r="G887" s="43">
        <f t="shared" si="203"/>
        <v>0.35</v>
      </c>
      <c r="H887" s="43">
        <f t="shared" si="203"/>
        <v>0.35</v>
      </c>
      <c r="I887" s="43">
        <f t="shared" si="203"/>
        <v>0.35</v>
      </c>
      <c r="J887" s="43">
        <f t="shared" si="203"/>
        <v>0.35</v>
      </c>
      <c r="K887" s="43">
        <f t="shared" si="203"/>
        <v>0.35</v>
      </c>
      <c r="L887" s="43">
        <f t="shared" si="203"/>
        <v>0.35</v>
      </c>
      <c r="M887" s="43">
        <f t="shared" si="203"/>
        <v>0.35</v>
      </c>
      <c r="N887" s="43">
        <f t="shared" si="203"/>
        <v>0.35</v>
      </c>
      <c r="O887" s="43">
        <f t="shared" si="203"/>
        <v>0.35</v>
      </c>
      <c r="P887" s="43">
        <f t="shared" si="203"/>
        <v>0.35</v>
      </c>
      <c r="Q887" s="43">
        <f t="shared" si="203"/>
        <v>0.35</v>
      </c>
      <c r="R887" s="43">
        <f t="shared" si="203"/>
        <v>0.35</v>
      </c>
      <c r="S887" s="43">
        <f t="shared" si="203"/>
        <v>0.35</v>
      </c>
      <c r="T887" s="43">
        <f t="shared" si="203"/>
        <v>0.35</v>
      </c>
      <c r="U887" s="43">
        <f t="shared" si="203"/>
        <v>0.35</v>
      </c>
      <c r="V887" s="43">
        <f t="shared" si="203"/>
        <v>0.35</v>
      </c>
      <c r="W887" s="43">
        <f t="shared" si="203"/>
        <v>0.35</v>
      </c>
      <c r="X887" s="43">
        <f t="shared" si="203"/>
        <v>0.35</v>
      </c>
      <c r="Y887" s="43">
        <f t="shared" si="203"/>
        <v>0.35</v>
      </c>
      <c r="Z887" s="43">
        <f t="shared" si="203"/>
        <v>0.35</v>
      </c>
      <c r="AA887" s="43">
        <f t="shared" si="203"/>
        <v>0.35</v>
      </c>
      <c r="AB887" s="43">
        <f t="shared" si="203"/>
        <v>0.35</v>
      </c>
      <c r="AC887" s="5">
        <f t="shared" si="191"/>
        <v>0.34999999999999987</v>
      </c>
      <c r="AD887" s="98"/>
    </row>
    <row r="888" spans="1:30">
      <c r="A888" s="5" t="s">
        <v>70</v>
      </c>
      <c r="B888" s="5" t="s">
        <v>18</v>
      </c>
      <c r="C888" s="5" t="str">
        <f t="shared" si="189"/>
        <v>g5</v>
      </c>
      <c r="D888" s="69">
        <f>VLOOKUP(C888,days!A$2:F$13,5,0)</f>
        <v>3</v>
      </c>
      <c r="E888" s="67">
        <f>VLOOKUP($A888,wind_!$A$2:$B$16,2,0)*VLOOKUP($D888,wind_!$E$2:$AC$13,MID(E$1,2,LEN(E$1)-1)+2,0)</f>
        <v>0.41783621690760081</v>
      </c>
      <c r="F888" s="67">
        <f>VLOOKUP($A888,wind_!$A$2:$B$16,2,0)*VLOOKUP($D888,wind_!$E$2:$AC$13,MID(F$1,2,LEN(F$1)-1)+2,0)</f>
        <v>0.40953690895404793</v>
      </c>
      <c r="G888" s="67">
        <f>VLOOKUP($A888,wind_!$A$2:$B$16,2,0)*VLOOKUP($D888,wind_!$E$2:$AC$13,MID(G$1,2,LEN(G$1)-1)+2,0)</f>
        <v>0.40496189901639607</v>
      </c>
      <c r="H888" s="67">
        <f>VLOOKUP($A888,wind_!$A$2:$B$16,2,0)*VLOOKUP($D888,wind_!$E$2:$AC$13,MID(H$1,2,LEN(H$1)-1)+2,0)</f>
        <v>0.40076654237220061</v>
      </c>
      <c r="I888" s="67">
        <f>VLOOKUP($A888,wind_!$A$2:$B$16,2,0)*VLOOKUP($D888,wind_!$E$2:$AC$13,MID(I$1,2,LEN(I$1)-1)+2,0)</f>
        <v>0.39900358873933639</v>
      </c>
      <c r="J888" s="67">
        <f>VLOOKUP($A888,wind_!$A$2:$B$16,2,0)*VLOOKUP($D888,wind_!$E$2:$AC$13,MID(J$1,2,LEN(J$1)-1)+2,0)</f>
        <v>0.39507078774342708</v>
      </c>
      <c r="K888" s="67">
        <f>VLOOKUP($A888,wind_!$A$2:$B$16,2,0)*VLOOKUP($D888,wind_!$E$2:$AC$13,MID(K$1,2,LEN(K$1)-1)+2,0)</f>
        <v>0.39836414666178349</v>
      </c>
      <c r="L888" s="67">
        <f>VLOOKUP($A888,wind_!$A$2:$B$16,2,0)*VLOOKUP($D888,wind_!$E$2:$AC$13,MID(L$1,2,LEN(L$1)-1)+2,0)</f>
        <v>0.40037364765726452</v>
      </c>
      <c r="M888" s="67">
        <f>VLOOKUP($A888,wind_!$A$2:$B$16,2,0)*VLOOKUP($D888,wind_!$E$2:$AC$13,MID(M$1,2,LEN(M$1)-1)+2,0)</f>
        <v>0.40132679943175331</v>
      </c>
      <c r="N888" s="67">
        <f>VLOOKUP($A888,wind_!$A$2:$B$16,2,0)*VLOOKUP($D888,wind_!$E$2:$AC$13,MID(N$1,2,LEN(N$1)-1)+2,0)</f>
        <v>0.39105577135445246</v>
      </c>
      <c r="O888" s="67">
        <f>VLOOKUP($A888,wind_!$A$2:$B$16,2,0)*VLOOKUP($D888,wind_!$E$2:$AC$13,MID(O$1,2,LEN(O$1)-1)+2,0)</f>
        <v>0.38860709654657694</v>
      </c>
      <c r="P888" s="67">
        <f>VLOOKUP($A888,wind_!$A$2:$B$16,2,0)*VLOOKUP($D888,wind_!$E$2:$AC$13,MID(P$1,2,LEN(P$1)-1)+2,0)</f>
        <v>0.39737403748704686</v>
      </c>
      <c r="Q888" s="67">
        <f>VLOOKUP($A888,wind_!$A$2:$B$16,2,0)*VLOOKUP($D888,wind_!$E$2:$AC$13,MID(Q$1,2,LEN(Q$1)-1)+2,0)</f>
        <v>0.40981208018548454</v>
      </c>
      <c r="R888" s="67">
        <f>VLOOKUP($A888,wind_!$A$2:$B$16,2,0)*VLOOKUP($D888,wind_!$E$2:$AC$13,MID(R$1,2,LEN(R$1)-1)+2,0)</f>
        <v>0.41949650011571188</v>
      </c>
      <c r="S888" s="67">
        <f>VLOOKUP($A888,wind_!$A$2:$B$16,2,0)*VLOOKUP($D888,wind_!$E$2:$AC$13,MID(S$1,2,LEN(S$1)-1)+2,0)</f>
        <v>0.42818728641324627</v>
      </c>
      <c r="T888" s="67">
        <f>VLOOKUP($A888,wind_!$A$2:$B$16,2,0)*VLOOKUP($D888,wind_!$E$2:$AC$13,MID(T$1,2,LEN(T$1)-1)+2,0)</f>
        <v>0.43871998078962926</v>
      </c>
      <c r="U888" s="67">
        <f>VLOOKUP($A888,wind_!$A$2:$B$16,2,0)*VLOOKUP($D888,wind_!$E$2:$AC$13,MID(U$1,2,LEN(U$1)-1)+2,0)</f>
        <v>0.4413945502952773</v>
      </c>
      <c r="V888" s="67">
        <f>VLOOKUP($A888,wind_!$A$2:$B$16,2,0)*VLOOKUP($D888,wind_!$E$2:$AC$13,MID(V$1,2,LEN(V$1)-1)+2,0)</f>
        <v>0.44181659590078309</v>
      </c>
      <c r="W888" s="67">
        <f>VLOOKUP($A888,wind_!$A$2:$B$16,2,0)*VLOOKUP($D888,wind_!$E$2:$AC$13,MID(W$1,2,LEN(W$1)-1)+2,0)</f>
        <v>0.43874013937158285</v>
      </c>
      <c r="X888" s="67">
        <f>VLOOKUP($A888,wind_!$A$2:$B$16,2,0)*VLOOKUP($D888,wind_!$E$2:$AC$13,MID(X$1,2,LEN(X$1)-1)+2,0)</f>
        <v>0.43679496796851197</v>
      </c>
      <c r="Y888" s="67">
        <f>VLOOKUP($A888,wind_!$A$2:$B$16,2,0)*VLOOKUP($D888,wind_!$E$2:$AC$13,MID(Y$1,2,LEN(Y$1)-1)+2,0)</f>
        <v>0.43952935444283231</v>
      </c>
      <c r="Z888" s="67">
        <f>VLOOKUP($A888,wind_!$A$2:$B$16,2,0)*VLOOKUP($D888,wind_!$E$2:$AC$13,MID(Z$1,2,LEN(Z$1)-1)+2,0)</f>
        <v>0.4376457457679821</v>
      </c>
      <c r="AA888" s="67">
        <f>VLOOKUP($A888,wind_!$A$2:$B$16,2,0)*VLOOKUP($D888,wind_!$E$2:$AC$13,MID(AA$1,2,LEN(AA$1)-1)+2,0)</f>
        <v>0.43331280350806844</v>
      </c>
      <c r="AB888" s="67">
        <f>VLOOKUP($A888,wind_!$A$2:$B$16,2,0)*VLOOKUP($D888,wind_!$E$2:$AC$13,MID(AB$1,2,LEN(AB$1)-1)+2,0)</f>
        <v>0.42880110205818528</v>
      </c>
      <c r="AC888" s="5">
        <f t="shared" si="191"/>
        <v>0.41660535623704931</v>
      </c>
      <c r="AD888" s="98"/>
    </row>
    <row r="889" spans="1:30">
      <c r="A889" s="5" t="s">
        <v>70</v>
      </c>
      <c r="B889" s="5" t="s">
        <v>19</v>
      </c>
      <c r="C889" s="5" t="str">
        <f t="shared" si="189"/>
        <v>g5</v>
      </c>
      <c r="D889" s="69">
        <f>VLOOKUP(C889,days!A$2:F$13,5,0)</f>
        <v>3</v>
      </c>
      <c r="E889" s="68">
        <f>VLOOKUP($A889,solar_!$A$2:$B$16,2,0)*VLOOKUP($D889,solar_!$E$2:$AC$13,MID(E$1,2,LEN(E$1)-1)+2,0)</f>
        <v>0</v>
      </c>
      <c r="F889" s="68">
        <f>VLOOKUP($A889,solar_!$A$2:$B$16,2,0)*VLOOKUP($D889,solar_!$E$2:$AC$13,MID(F$1,2,LEN(F$1)-1)+2,0)</f>
        <v>0</v>
      </c>
      <c r="G889" s="68">
        <f>VLOOKUP($A889,solar_!$A$2:$B$16,2,0)*VLOOKUP($D889,solar_!$E$2:$AC$13,MID(G$1,2,LEN(G$1)-1)+2,0)</f>
        <v>0</v>
      </c>
      <c r="H889" s="68">
        <f>VLOOKUP($A889,solar_!$A$2:$B$16,2,0)*VLOOKUP($D889,solar_!$E$2:$AC$13,MID(H$1,2,LEN(H$1)-1)+2,0)</f>
        <v>0</v>
      </c>
      <c r="I889" s="68">
        <f>VLOOKUP($A889,solar_!$A$2:$B$16,2,0)*VLOOKUP($D889,solar_!$E$2:$AC$13,MID(I$1,2,LEN(I$1)-1)+2,0)</f>
        <v>0</v>
      </c>
      <c r="J889" s="68">
        <f>VLOOKUP($A889,solar_!$A$2:$B$16,2,0)*VLOOKUP($D889,solar_!$E$2:$AC$13,MID(J$1,2,LEN(J$1)-1)+2,0)</f>
        <v>5.2910728264799476E-4</v>
      </c>
      <c r="K889" s="68">
        <f>VLOOKUP($A889,solar_!$A$2:$B$16,2,0)*VLOOKUP($D889,solar_!$E$2:$AC$13,MID(K$1,2,LEN(K$1)-1)+2,0)</f>
        <v>7.5460727200461937E-3</v>
      </c>
      <c r="L889" s="68">
        <f>VLOOKUP($A889,solar_!$A$2:$B$16,2,0)*VLOOKUP($D889,solar_!$E$2:$AC$13,MID(L$1,2,LEN(L$1)-1)+2,0)</f>
        <v>8.1697867983764716E-2</v>
      </c>
      <c r="M889" s="68">
        <f>VLOOKUP($A889,solar_!$A$2:$B$16,2,0)*VLOOKUP($D889,solar_!$E$2:$AC$13,MID(M$1,2,LEN(M$1)-1)+2,0)</f>
        <v>0.32904563957179045</v>
      </c>
      <c r="N889" s="68">
        <f>VLOOKUP($A889,solar_!$A$2:$B$16,2,0)*VLOOKUP($D889,solar_!$E$2:$AC$13,MID(N$1,2,LEN(N$1)-1)+2,0)</f>
        <v>0.53518421399062166</v>
      </c>
      <c r="O889" s="68">
        <f>VLOOKUP($A889,solar_!$A$2:$B$16,2,0)*VLOOKUP($D889,solar_!$E$2:$AC$13,MID(O$1,2,LEN(O$1)-1)+2,0)</f>
        <v>0.6238555619921724</v>
      </c>
      <c r="P889" s="68">
        <f>VLOOKUP($A889,solar_!$A$2:$B$16,2,0)*VLOOKUP($D889,solar_!$E$2:$AC$13,MID(P$1,2,LEN(P$1)-1)+2,0)</f>
        <v>0.68356832536681411</v>
      </c>
      <c r="Q889" s="68">
        <f>VLOOKUP($A889,solar_!$A$2:$B$16,2,0)*VLOOKUP($D889,solar_!$E$2:$AC$13,MID(Q$1,2,LEN(Q$1)-1)+2,0)</f>
        <v>0.68040866229395014</v>
      </c>
      <c r="R889" s="68">
        <f>VLOOKUP($A889,solar_!$A$2:$B$16,2,0)*VLOOKUP($D889,solar_!$E$2:$AC$13,MID(R$1,2,LEN(R$1)-1)+2,0)</f>
        <v>0.68494383785033186</v>
      </c>
      <c r="S889" s="68">
        <f>VLOOKUP($A889,solar_!$A$2:$B$16,2,0)*VLOOKUP($D889,solar_!$E$2:$AC$13,MID(S$1,2,LEN(S$1)-1)+2,0)</f>
        <v>0.64210633018408525</v>
      </c>
      <c r="T889" s="68">
        <f>VLOOKUP($A889,solar_!$A$2:$B$16,2,0)*VLOOKUP($D889,solar_!$E$2:$AC$13,MID(T$1,2,LEN(T$1)-1)+2,0)</f>
        <v>0.54437108106024001</v>
      </c>
      <c r="U889" s="68">
        <f>VLOOKUP($A889,solar_!$A$2:$B$16,2,0)*VLOOKUP($D889,solar_!$E$2:$AC$13,MID(U$1,2,LEN(U$1)-1)+2,0)</f>
        <v>0.42500339616096722</v>
      </c>
      <c r="V889" s="68">
        <f>VLOOKUP($A889,solar_!$A$2:$B$16,2,0)*VLOOKUP($D889,solar_!$E$2:$AC$13,MID(V$1,2,LEN(V$1)-1)+2,0)</f>
        <v>0.2138115663061661</v>
      </c>
      <c r="W889" s="68">
        <f>VLOOKUP($A889,solar_!$A$2:$B$16,2,0)*VLOOKUP($D889,solar_!$E$2:$AC$13,MID(W$1,2,LEN(W$1)-1)+2,0)</f>
        <v>4.0237121186288013E-2</v>
      </c>
      <c r="X889" s="68">
        <f>VLOOKUP($A889,solar_!$A$2:$B$16,2,0)*VLOOKUP($D889,solar_!$E$2:$AC$13,MID(X$1,2,LEN(X$1)-1)+2,0)</f>
        <v>3.7971718082288245E-4</v>
      </c>
      <c r="Y889" s="68">
        <f>VLOOKUP($A889,solar_!$A$2:$B$16,2,0)*VLOOKUP($D889,solar_!$E$2:$AC$13,MID(Y$1,2,LEN(Y$1)-1)+2,0)</f>
        <v>0</v>
      </c>
      <c r="Z889" s="68">
        <f>VLOOKUP($A889,solar_!$A$2:$B$16,2,0)*VLOOKUP($D889,solar_!$E$2:$AC$13,MID(Z$1,2,LEN(Z$1)-1)+2,0)</f>
        <v>0</v>
      </c>
      <c r="AA889" s="68">
        <f>VLOOKUP($A889,solar_!$A$2:$B$16,2,0)*VLOOKUP($D889,solar_!$E$2:$AC$13,MID(AA$1,2,LEN(AA$1)-1)+2,0)</f>
        <v>0</v>
      </c>
      <c r="AB889" s="68">
        <f>VLOOKUP($A889,solar_!$A$2:$B$16,2,0)*VLOOKUP($D889,solar_!$E$2:$AC$13,MID(AB$1,2,LEN(AB$1)-1)+2,0)</f>
        <v>0</v>
      </c>
      <c r="AC889" s="5">
        <f t="shared" si="191"/>
        <v>0.22886202088044624</v>
      </c>
      <c r="AD889" s="98"/>
    </row>
    <row r="890" spans="1:30">
      <c r="A890" s="5" t="s">
        <v>70</v>
      </c>
      <c r="B890" s="5" t="s">
        <v>20</v>
      </c>
      <c r="C890" s="5" t="str">
        <f t="shared" si="189"/>
        <v>g5</v>
      </c>
      <c r="D890" s="69">
        <f>VLOOKUP(C890,days!A$2:F$13,5,0)</f>
        <v>3</v>
      </c>
      <c r="E890" s="9">
        <v>0</v>
      </c>
      <c r="F890" s="9">
        <v>0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  <c r="V890" s="9">
        <v>0</v>
      </c>
      <c r="W890" s="9">
        <v>0</v>
      </c>
      <c r="X890" s="9">
        <v>0</v>
      </c>
      <c r="Y890" s="9">
        <v>0</v>
      </c>
      <c r="Z890" s="9">
        <v>0</v>
      </c>
      <c r="AA890" s="9">
        <v>0</v>
      </c>
      <c r="AB890" s="9">
        <v>0</v>
      </c>
      <c r="AC890" s="5">
        <f t="shared" si="191"/>
        <v>0</v>
      </c>
      <c r="AD890" s="98"/>
    </row>
    <row r="891" spans="1:30">
      <c r="A891" s="5" t="s">
        <v>70</v>
      </c>
      <c r="B891" s="5" t="s">
        <v>21</v>
      </c>
      <c r="C891" s="5" t="str">
        <f t="shared" ref="C891:C954" si="204">C771</f>
        <v>g5</v>
      </c>
      <c r="D891" s="69">
        <f>VLOOKUP(C891,days!A$2:F$13,5,0)</f>
        <v>3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5">
        <f t="shared" si="191"/>
        <v>0</v>
      </c>
      <c r="AD891" s="98"/>
    </row>
    <row r="892" spans="1:30">
      <c r="A892" s="5" t="s">
        <v>70</v>
      </c>
      <c r="B892" s="5" t="s">
        <v>12</v>
      </c>
      <c r="C892" s="5" t="str">
        <f t="shared" si="204"/>
        <v>g6</v>
      </c>
      <c r="D892" s="69">
        <f>VLOOKUP(C892,days!A$2:F$13,5,0)</f>
        <v>3</v>
      </c>
      <c r="E892" s="53">
        <v>0.8</v>
      </c>
      <c r="F892" s="53">
        <v>0.8</v>
      </c>
      <c r="G892" s="53">
        <v>0.8</v>
      </c>
      <c r="H892" s="53">
        <v>0.8</v>
      </c>
      <c r="I892" s="53">
        <v>0.8</v>
      </c>
      <c r="J892" s="53">
        <v>0.8</v>
      </c>
      <c r="K892" s="53">
        <v>0.8</v>
      </c>
      <c r="L892" s="53">
        <v>0.8</v>
      </c>
      <c r="M892" s="53">
        <v>0.8</v>
      </c>
      <c r="N892" s="53">
        <v>0.8</v>
      </c>
      <c r="O892" s="53">
        <v>0.8</v>
      </c>
      <c r="P892" s="53">
        <v>0.8</v>
      </c>
      <c r="Q892" s="53">
        <v>0.8</v>
      </c>
      <c r="R892" s="53">
        <v>0.8</v>
      </c>
      <c r="S892" s="53">
        <v>0.8</v>
      </c>
      <c r="T892" s="53">
        <v>0.8</v>
      </c>
      <c r="U892" s="53">
        <v>0.8</v>
      </c>
      <c r="V892" s="53">
        <v>0.8</v>
      </c>
      <c r="W892" s="53">
        <v>0.8</v>
      </c>
      <c r="X892" s="53">
        <v>0.8</v>
      </c>
      <c r="Y892" s="53">
        <v>0.8</v>
      </c>
      <c r="Z892" s="53">
        <v>0.8</v>
      </c>
      <c r="AA892" s="53">
        <v>0.8</v>
      </c>
      <c r="AB892" s="53">
        <v>0.8</v>
      </c>
      <c r="AC892" s="5">
        <f t="shared" si="191"/>
        <v>0.80000000000000027</v>
      </c>
      <c r="AD892" s="98"/>
    </row>
    <row r="893" spans="1:30">
      <c r="A893" s="5" t="s">
        <v>70</v>
      </c>
      <c r="B893" s="5" t="s">
        <v>13</v>
      </c>
      <c r="C893" s="5" t="str">
        <f t="shared" si="204"/>
        <v>g6</v>
      </c>
      <c r="D893" s="69">
        <f>VLOOKUP(C893,days!A$2:F$13,5,0)</f>
        <v>3</v>
      </c>
      <c r="E893" s="53">
        <v>0.85</v>
      </c>
      <c r="F893" s="53">
        <v>0.85</v>
      </c>
      <c r="G893" s="53">
        <v>0.85</v>
      </c>
      <c r="H893" s="53">
        <v>0.85</v>
      </c>
      <c r="I893" s="53">
        <v>0.85</v>
      </c>
      <c r="J893" s="53">
        <v>0.85</v>
      </c>
      <c r="K893" s="53">
        <v>0.85</v>
      </c>
      <c r="L893" s="53">
        <v>0.85</v>
      </c>
      <c r="M893" s="53">
        <v>0.85</v>
      </c>
      <c r="N893" s="53">
        <v>0.85</v>
      </c>
      <c r="O893" s="53">
        <v>0.85</v>
      </c>
      <c r="P893" s="53">
        <v>0.85</v>
      </c>
      <c r="Q893" s="53">
        <v>0.85</v>
      </c>
      <c r="R893" s="53">
        <v>0.85</v>
      </c>
      <c r="S893" s="53">
        <v>0.85</v>
      </c>
      <c r="T893" s="53">
        <v>0.85</v>
      </c>
      <c r="U893" s="53">
        <v>0.85</v>
      </c>
      <c r="V893" s="53">
        <v>0.85</v>
      </c>
      <c r="W893" s="53">
        <v>0.85</v>
      </c>
      <c r="X893" s="53">
        <v>0.85</v>
      </c>
      <c r="Y893" s="53">
        <v>0.85</v>
      </c>
      <c r="Z893" s="53">
        <v>0.85</v>
      </c>
      <c r="AA893" s="53">
        <v>0.85</v>
      </c>
      <c r="AB893" s="53">
        <v>0.85</v>
      </c>
      <c r="AC893" s="5">
        <f t="shared" si="191"/>
        <v>0.85000000000000009</v>
      </c>
      <c r="AD893" s="98"/>
    </row>
    <row r="894" spans="1:30">
      <c r="A894" s="5" t="s">
        <v>70</v>
      </c>
      <c r="B894" s="5" t="s">
        <v>14</v>
      </c>
      <c r="C894" s="5" t="str">
        <f t="shared" si="204"/>
        <v>g6</v>
      </c>
      <c r="D894" s="69">
        <f>VLOOKUP(C894,days!A$2:F$13,5,0)</f>
        <v>3</v>
      </c>
      <c r="E894" s="53">
        <v>0.83</v>
      </c>
      <c r="F894" s="53">
        <v>0.83</v>
      </c>
      <c r="G894" s="53">
        <v>0.83</v>
      </c>
      <c r="H894" s="53">
        <v>0.83</v>
      </c>
      <c r="I894" s="53">
        <v>0.83</v>
      </c>
      <c r="J894" s="53">
        <v>0.83</v>
      </c>
      <c r="K894" s="53">
        <v>0.83</v>
      </c>
      <c r="L894" s="53">
        <v>0.83</v>
      </c>
      <c r="M894" s="53">
        <v>0.83</v>
      </c>
      <c r="N894" s="53">
        <v>0.83</v>
      </c>
      <c r="O894" s="53">
        <v>0.83</v>
      </c>
      <c r="P894" s="53">
        <v>0.83</v>
      </c>
      <c r="Q894" s="53">
        <v>0.83</v>
      </c>
      <c r="R894" s="53">
        <v>0.83</v>
      </c>
      <c r="S894" s="53">
        <v>0.83</v>
      </c>
      <c r="T894" s="53">
        <v>0.83</v>
      </c>
      <c r="U894" s="53">
        <v>0.83</v>
      </c>
      <c r="V894" s="53">
        <v>0.83</v>
      </c>
      <c r="W894" s="53">
        <v>0.83</v>
      </c>
      <c r="X894" s="53">
        <v>0.83</v>
      </c>
      <c r="Y894" s="53">
        <v>0.83</v>
      </c>
      <c r="Z894" s="53">
        <v>0.83</v>
      </c>
      <c r="AA894" s="53">
        <v>0.83</v>
      </c>
      <c r="AB894" s="53">
        <v>0.83</v>
      </c>
      <c r="AC894" s="5">
        <f t="shared" si="191"/>
        <v>0.82999999999999963</v>
      </c>
      <c r="AD894" s="98"/>
    </row>
    <row r="895" spans="1:30">
      <c r="A895" s="5" t="s">
        <v>70</v>
      </c>
      <c r="B895" s="5" t="s">
        <v>15</v>
      </c>
      <c r="C895" s="5" t="str">
        <f t="shared" si="204"/>
        <v>g6</v>
      </c>
      <c r="D895" s="69">
        <f>VLOOKUP(C895,days!A$2:F$13,5,0)</f>
        <v>3</v>
      </c>
      <c r="E895" s="53">
        <v>0.9</v>
      </c>
      <c r="F895" s="53">
        <v>0.9</v>
      </c>
      <c r="G895" s="53">
        <v>0.9</v>
      </c>
      <c r="H895" s="53">
        <v>0.9</v>
      </c>
      <c r="I895" s="53">
        <v>0.9</v>
      </c>
      <c r="J895" s="53">
        <v>0.9</v>
      </c>
      <c r="K895" s="53">
        <v>0.9</v>
      </c>
      <c r="L895" s="53">
        <v>0.9</v>
      </c>
      <c r="M895" s="53">
        <v>0.9</v>
      </c>
      <c r="N895" s="53">
        <v>0.9</v>
      </c>
      <c r="O895" s="53">
        <v>0.9</v>
      </c>
      <c r="P895" s="53">
        <v>0.9</v>
      </c>
      <c r="Q895" s="53">
        <v>0.9</v>
      </c>
      <c r="R895" s="53">
        <v>0.9</v>
      </c>
      <c r="S895" s="53">
        <v>0.9</v>
      </c>
      <c r="T895" s="53">
        <v>0.9</v>
      </c>
      <c r="U895" s="53">
        <v>0.9</v>
      </c>
      <c r="V895" s="53">
        <v>0.9</v>
      </c>
      <c r="W895" s="53">
        <v>0.9</v>
      </c>
      <c r="X895" s="53">
        <v>0.9</v>
      </c>
      <c r="Y895" s="53">
        <v>0.9</v>
      </c>
      <c r="Z895" s="53">
        <v>0.9</v>
      </c>
      <c r="AA895" s="53">
        <v>0.9</v>
      </c>
      <c r="AB895" s="53">
        <v>0.9</v>
      </c>
      <c r="AC895" s="5">
        <f t="shared" si="191"/>
        <v>0.8999999999999998</v>
      </c>
      <c r="AD895" s="98"/>
    </row>
    <row r="896" spans="1:30">
      <c r="A896" s="5" t="s">
        <v>70</v>
      </c>
      <c r="B896" s="5" t="s">
        <v>16</v>
      </c>
      <c r="C896" s="5" t="str">
        <f t="shared" si="204"/>
        <v>g6</v>
      </c>
      <c r="D896" s="69">
        <f>VLOOKUP(C896,days!A$2:F$13,5,0)</f>
        <v>3</v>
      </c>
      <c r="E896" s="43">
        <f>VLOOKUP($A896,hydro_!$A$2:$B$16,2,0)*VLOOKUP($D896,hydro_!F$2:H$13,2,0)</f>
        <v>0.4</v>
      </c>
      <c r="F896" s="43">
        <f t="shared" ref="F896:AB896" si="205">E896</f>
        <v>0.4</v>
      </c>
      <c r="G896" s="43">
        <f t="shared" si="205"/>
        <v>0.4</v>
      </c>
      <c r="H896" s="43">
        <f t="shared" si="205"/>
        <v>0.4</v>
      </c>
      <c r="I896" s="43">
        <f t="shared" si="205"/>
        <v>0.4</v>
      </c>
      <c r="J896" s="43">
        <f t="shared" si="205"/>
        <v>0.4</v>
      </c>
      <c r="K896" s="43">
        <f t="shared" si="205"/>
        <v>0.4</v>
      </c>
      <c r="L896" s="43">
        <f t="shared" si="205"/>
        <v>0.4</v>
      </c>
      <c r="M896" s="43">
        <f t="shared" si="205"/>
        <v>0.4</v>
      </c>
      <c r="N896" s="43">
        <f t="shared" si="205"/>
        <v>0.4</v>
      </c>
      <c r="O896" s="43">
        <f t="shared" si="205"/>
        <v>0.4</v>
      </c>
      <c r="P896" s="43">
        <f t="shared" si="205"/>
        <v>0.4</v>
      </c>
      <c r="Q896" s="43">
        <f t="shared" si="205"/>
        <v>0.4</v>
      </c>
      <c r="R896" s="43">
        <f t="shared" si="205"/>
        <v>0.4</v>
      </c>
      <c r="S896" s="43">
        <f t="shared" si="205"/>
        <v>0.4</v>
      </c>
      <c r="T896" s="43">
        <f t="shared" si="205"/>
        <v>0.4</v>
      </c>
      <c r="U896" s="43">
        <f t="shared" si="205"/>
        <v>0.4</v>
      </c>
      <c r="V896" s="43">
        <f t="shared" si="205"/>
        <v>0.4</v>
      </c>
      <c r="W896" s="43">
        <f t="shared" si="205"/>
        <v>0.4</v>
      </c>
      <c r="X896" s="43">
        <f t="shared" si="205"/>
        <v>0.4</v>
      </c>
      <c r="Y896" s="43">
        <f t="shared" si="205"/>
        <v>0.4</v>
      </c>
      <c r="Z896" s="43">
        <f t="shared" si="205"/>
        <v>0.4</v>
      </c>
      <c r="AA896" s="43">
        <f t="shared" si="205"/>
        <v>0.4</v>
      </c>
      <c r="AB896" s="43">
        <f t="shared" si="205"/>
        <v>0.4</v>
      </c>
      <c r="AC896" s="5">
        <f t="shared" si="191"/>
        <v>0.40000000000000013</v>
      </c>
      <c r="AD896" s="98"/>
    </row>
    <row r="897" spans="1:30">
      <c r="A897" s="5" t="s">
        <v>70</v>
      </c>
      <c r="B897" s="5" t="s">
        <v>17</v>
      </c>
      <c r="C897" s="5" t="str">
        <f t="shared" si="204"/>
        <v>g6</v>
      </c>
      <c r="D897" s="69">
        <f>VLOOKUP(C897,days!A$2:F$13,5,0)</f>
        <v>3</v>
      </c>
      <c r="E897" s="43">
        <f>VLOOKUP($A896,hydro_!$A$2:$C$16,3,0)*VLOOKUP($D896,hydro_!F$2:H$13,3,0)</f>
        <v>0.35</v>
      </c>
      <c r="F897" s="43">
        <f t="shared" ref="F897:AB897" si="206">E897</f>
        <v>0.35</v>
      </c>
      <c r="G897" s="43">
        <f t="shared" si="206"/>
        <v>0.35</v>
      </c>
      <c r="H897" s="43">
        <f t="shared" si="206"/>
        <v>0.35</v>
      </c>
      <c r="I897" s="43">
        <f t="shared" si="206"/>
        <v>0.35</v>
      </c>
      <c r="J897" s="43">
        <f t="shared" si="206"/>
        <v>0.35</v>
      </c>
      <c r="K897" s="43">
        <f t="shared" si="206"/>
        <v>0.35</v>
      </c>
      <c r="L897" s="43">
        <f t="shared" si="206"/>
        <v>0.35</v>
      </c>
      <c r="M897" s="43">
        <f t="shared" si="206"/>
        <v>0.35</v>
      </c>
      <c r="N897" s="43">
        <f t="shared" si="206"/>
        <v>0.35</v>
      </c>
      <c r="O897" s="43">
        <f t="shared" si="206"/>
        <v>0.35</v>
      </c>
      <c r="P897" s="43">
        <f t="shared" si="206"/>
        <v>0.35</v>
      </c>
      <c r="Q897" s="43">
        <f t="shared" si="206"/>
        <v>0.35</v>
      </c>
      <c r="R897" s="43">
        <f t="shared" si="206"/>
        <v>0.35</v>
      </c>
      <c r="S897" s="43">
        <f t="shared" si="206"/>
        <v>0.35</v>
      </c>
      <c r="T897" s="43">
        <f t="shared" si="206"/>
        <v>0.35</v>
      </c>
      <c r="U897" s="43">
        <f t="shared" si="206"/>
        <v>0.35</v>
      </c>
      <c r="V897" s="43">
        <f t="shared" si="206"/>
        <v>0.35</v>
      </c>
      <c r="W897" s="43">
        <f t="shared" si="206"/>
        <v>0.35</v>
      </c>
      <c r="X897" s="43">
        <f t="shared" si="206"/>
        <v>0.35</v>
      </c>
      <c r="Y897" s="43">
        <f t="shared" si="206"/>
        <v>0.35</v>
      </c>
      <c r="Z897" s="43">
        <f t="shared" si="206"/>
        <v>0.35</v>
      </c>
      <c r="AA897" s="43">
        <f t="shared" si="206"/>
        <v>0.35</v>
      </c>
      <c r="AB897" s="43">
        <f t="shared" si="206"/>
        <v>0.35</v>
      </c>
      <c r="AC897" s="5">
        <f t="shared" si="191"/>
        <v>0.34999999999999987</v>
      </c>
      <c r="AD897" s="98"/>
    </row>
    <row r="898" spans="1:30">
      <c r="A898" s="5" t="s">
        <v>70</v>
      </c>
      <c r="B898" s="5" t="s">
        <v>18</v>
      </c>
      <c r="C898" s="5" t="str">
        <f t="shared" si="204"/>
        <v>g6</v>
      </c>
      <c r="D898" s="69">
        <f>VLOOKUP(C898,days!A$2:F$13,5,0)</f>
        <v>3</v>
      </c>
      <c r="E898" s="67">
        <f>VLOOKUP($A898,wind_!$A$2:$B$16,2,0)*VLOOKUP($D898,wind_!$E$2:$AC$13,MID(E$1,2,LEN(E$1)-1)+2,0)</f>
        <v>0.41783621690760081</v>
      </c>
      <c r="F898" s="67">
        <f>VLOOKUP($A898,wind_!$A$2:$B$16,2,0)*VLOOKUP($D898,wind_!$E$2:$AC$13,MID(F$1,2,LEN(F$1)-1)+2,0)</f>
        <v>0.40953690895404793</v>
      </c>
      <c r="G898" s="67">
        <f>VLOOKUP($A898,wind_!$A$2:$B$16,2,0)*VLOOKUP($D898,wind_!$E$2:$AC$13,MID(G$1,2,LEN(G$1)-1)+2,0)</f>
        <v>0.40496189901639607</v>
      </c>
      <c r="H898" s="67">
        <f>VLOOKUP($A898,wind_!$A$2:$B$16,2,0)*VLOOKUP($D898,wind_!$E$2:$AC$13,MID(H$1,2,LEN(H$1)-1)+2,0)</f>
        <v>0.40076654237220061</v>
      </c>
      <c r="I898" s="67">
        <f>VLOOKUP($A898,wind_!$A$2:$B$16,2,0)*VLOOKUP($D898,wind_!$E$2:$AC$13,MID(I$1,2,LEN(I$1)-1)+2,0)</f>
        <v>0.39900358873933639</v>
      </c>
      <c r="J898" s="67">
        <f>VLOOKUP($A898,wind_!$A$2:$B$16,2,0)*VLOOKUP($D898,wind_!$E$2:$AC$13,MID(J$1,2,LEN(J$1)-1)+2,0)</f>
        <v>0.39507078774342708</v>
      </c>
      <c r="K898" s="67">
        <f>VLOOKUP($A898,wind_!$A$2:$B$16,2,0)*VLOOKUP($D898,wind_!$E$2:$AC$13,MID(K$1,2,LEN(K$1)-1)+2,0)</f>
        <v>0.39836414666178349</v>
      </c>
      <c r="L898" s="67">
        <f>VLOOKUP($A898,wind_!$A$2:$B$16,2,0)*VLOOKUP($D898,wind_!$E$2:$AC$13,MID(L$1,2,LEN(L$1)-1)+2,0)</f>
        <v>0.40037364765726452</v>
      </c>
      <c r="M898" s="67">
        <f>VLOOKUP($A898,wind_!$A$2:$B$16,2,0)*VLOOKUP($D898,wind_!$E$2:$AC$13,MID(M$1,2,LEN(M$1)-1)+2,0)</f>
        <v>0.40132679943175331</v>
      </c>
      <c r="N898" s="67">
        <f>VLOOKUP($A898,wind_!$A$2:$B$16,2,0)*VLOOKUP($D898,wind_!$E$2:$AC$13,MID(N$1,2,LEN(N$1)-1)+2,0)</f>
        <v>0.39105577135445246</v>
      </c>
      <c r="O898" s="67">
        <f>VLOOKUP($A898,wind_!$A$2:$B$16,2,0)*VLOOKUP($D898,wind_!$E$2:$AC$13,MID(O$1,2,LEN(O$1)-1)+2,0)</f>
        <v>0.38860709654657694</v>
      </c>
      <c r="P898" s="67">
        <f>VLOOKUP($A898,wind_!$A$2:$B$16,2,0)*VLOOKUP($D898,wind_!$E$2:$AC$13,MID(P$1,2,LEN(P$1)-1)+2,0)</f>
        <v>0.39737403748704686</v>
      </c>
      <c r="Q898" s="67">
        <f>VLOOKUP($A898,wind_!$A$2:$B$16,2,0)*VLOOKUP($D898,wind_!$E$2:$AC$13,MID(Q$1,2,LEN(Q$1)-1)+2,0)</f>
        <v>0.40981208018548454</v>
      </c>
      <c r="R898" s="67">
        <f>VLOOKUP($A898,wind_!$A$2:$B$16,2,0)*VLOOKUP($D898,wind_!$E$2:$AC$13,MID(R$1,2,LEN(R$1)-1)+2,0)</f>
        <v>0.41949650011571188</v>
      </c>
      <c r="S898" s="67">
        <f>VLOOKUP($A898,wind_!$A$2:$B$16,2,0)*VLOOKUP($D898,wind_!$E$2:$AC$13,MID(S$1,2,LEN(S$1)-1)+2,0)</f>
        <v>0.42818728641324627</v>
      </c>
      <c r="T898" s="67">
        <f>VLOOKUP($A898,wind_!$A$2:$B$16,2,0)*VLOOKUP($D898,wind_!$E$2:$AC$13,MID(T$1,2,LEN(T$1)-1)+2,0)</f>
        <v>0.43871998078962926</v>
      </c>
      <c r="U898" s="67">
        <f>VLOOKUP($A898,wind_!$A$2:$B$16,2,0)*VLOOKUP($D898,wind_!$E$2:$AC$13,MID(U$1,2,LEN(U$1)-1)+2,0)</f>
        <v>0.4413945502952773</v>
      </c>
      <c r="V898" s="67">
        <f>VLOOKUP($A898,wind_!$A$2:$B$16,2,0)*VLOOKUP($D898,wind_!$E$2:$AC$13,MID(V$1,2,LEN(V$1)-1)+2,0)</f>
        <v>0.44181659590078309</v>
      </c>
      <c r="W898" s="67">
        <f>VLOOKUP($A898,wind_!$A$2:$B$16,2,0)*VLOOKUP($D898,wind_!$E$2:$AC$13,MID(W$1,2,LEN(W$1)-1)+2,0)</f>
        <v>0.43874013937158285</v>
      </c>
      <c r="X898" s="67">
        <f>VLOOKUP($A898,wind_!$A$2:$B$16,2,0)*VLOOKUP($D898,wind_!$E$2:$AC$13,MID(X$1,2,LEN(X$1)-1)+2,0)</f>
        <v>0.43679496796851197</v>
      </c>
      <c r="Y898" s="67">
        <f>VLOOKUP($A898,wind_!$A$2:$B$16,2,0)*VLOOKUP($D898,wind_!$E$2:$AC$13,MID(Y$1,2,LEN(Y$1)-1)+2,0)</f>
        <v>0.43952935444283231</v>
      </c>
      <c r="Z898" s="67">
        <f>VLOOKUP($A898,wind_!$A$2:$B$16,2,0)*VLOOKUP($D898,wind_!$E$2:$AC$13,MID(Z$1,2,LEN(Z$1)-1)+2,0)</f>
        <v>0.4376457457679821</v>
      </c>
      <c r="AA898" s="67">
        <f>VLOOKUP($A898,wind_!$A$2:$B$16,2,0)*VLOOKUP($D898,wind_!$E$2:$AC$13,MID(AA$1,2,LEN(AA$1)-1)+2,0)</f>
        <v>0.43331280350806844</v>
      </c>
      <c r="AB898" s="67">
        <f>VLOOKUP($A898,wind_!$A$2:$B$16,2,0)*VLOOKUP($D898,wind_!$E$2:$AC$13,MID(AB$1,2,LEN(AB$1)-1)+2,0)</f>
        <v>0.42880110205818528</v>
      </c>
      <c r="AC898" s="5">
        <f t="shared" si="191"/>
        <v>0.41660535623704931</v>
      </c>
      <c r="AD898" s="98"/>
    </row>
    <row r="899" spans="1:30">
      <c r="A899" s="5" t="s">
        <v>70</v>
      </c>
      <c r="B899" s="5" t="s">
        <v>19</v>
      </c>
      <c r="C899" s="5" t="str">
        <f t="shared" si="204"/>
        <v>g6</v>
      </c>
      <c r="D899" s="69">
        <f>VLOOKUP(C899,days!A$2:F$13,5,0)</f>
        <v>3</v>
      </c>
      <c r="E899" s="68">
        <f>VLOOKUP($A899,solar_!$A$2:$B$16,2,0)*VLOOKUP($D899,solar_!$E$2:$AC$13,MID(E$1,2,LEN(E$1)-1)+2,0)</f>
        <v>0</v>
      </c>
      <c r="F899" s="68">
        <f>VLOOKUP($A899,solar_!$A$2:$B$16,2,0)*VLOOKUP($D899,solar_!$E$2:$AC$13,MID(F$1,2,LEN(F$1)-1)+2,0)</f>
        <v>0</v>
      </c>
      <c r="G899" s="68">
        <f>VLOOKUP($A899,solar_!$A$2:$B$16,2,0)*VLOOKUP($D899,solar_!$E$2:$AC$13,MID(G$1,2,LEN(G$1)-1)+2,0)</f>
        <v>0</v>
      </c>
      <c r="H899" s="68">
        <f>VLOOKUP($A899,solar_!$A$2:$B$16,2,0)*VLOOKUP($D899,solar_!$E$2:$AC$13,MID(H$1,2,LEN(H$1)-1)+2,0)</f>
        <v>0</v>
      </c>
      <c r="I899" s="68">
        <f>VLOOKUP($A899,solar_!$A$2:$B$16,2,0)*VLOOKUP($D899,solar_!$E$2:$AC$13,MID(I$1,2,LEN(I$1)-1)+2,0)</f>
        <v>0</v>
      </c>
      <c r="J899" s="68">
        <f>VLOOKUP($A899,solar_!$A$2:$B$16,2,0)*VLOOKUP($D899,solar_!$E$2:$AC$13,MID(J$1,2,LEN(J$1)-1)+2,0)</f>
        <v>5.2910728264799476E-4</v>
      </c>
      <c r="K899" s="68">
        <f>VLOOKUP($A899,solar_!$A$2:$B$16,2,0)*VLOOKUP($D899,solar_!$E$2:$AC$13,MID(K$1,2,LEN(K$1)-1)+2,0)</f>
        <v>7.5460727200461937E-3</v>
      </c>
      <c r="L899" s="68">
        <f>VLOOKUP($A899,solar_!$A$2:$B$16,2,0)*VLOOKUP($D899,solar_!$E$2:$AC$13,MID(L$1,2,LEN(L$1)-1)+2,0)</f>
        <v>8.1697867983764716E-2</v>
      </c>
      <c r="M899" s="68">
        <f>VLOOKUP($A899,solar_!$A$2:$B$16,2,0)*VLOOKUP($D899,solar_!$E$2:$AC$13,MID(M$1,2,LEN(M$1)-1)+2,0)</f>
        <v>0.32904563957179045</v>
      </c>
      <c r="N899" s="68">
        <f>VLOOKUP($A899,solar_!$A$2:$B$16,2,0)*VLOOKUP($D899,solar_!$E$2:$AC$13,MID(N$1,2,LEN(N$1)-1)+2,0)</f>
        <v>0.53518421399062166</v>
      </c>
      <c r="O899" s="68">
        <f>VLOOKUP($A899,solar_!$A$2:$B$16,2,0)*VLOOKUP($D899,solar_!$E$2:$AC$13,MID(O$1,2,LEN(O$1)-1)+2,0)</f>
        <v>0.6238555619921724</v>
      </c>
      <c r="P899" s="68">
        <f>VLOOKUP($A899,solar_!$A$2:$B$16,2,0)*VLOOKUP($D899,solar_!$E$2:$AC$13,MID(P$1,2,LEN(P$1)-1)+2,0)</f>
        <v>0.68356832536681411</v>
      </c>
      <c r="Q899" s="68">
        <f>VLOOKUP($A899,solar_!$A$2:$B$16,2,0)*VLOOKUP($D899,solar_!$E$2:$AC$13,MID(Q$1,2,LEN(Q$1)-1)+2,0)</f>
        <v>0.68040866229395014</v>
      </c>
      <c r="R899" s="68">
        <f>VLOOKUP($A899,solar_!$A$2:$B$16,2,0)*VLOOKUP($D899,solar_!$E$2:$AC$13,MID(R$1,2,LEN(R$1)-1)+2,0)</f>
        <v>0.68494383785033186</v>
      </c>
      <c r="S899" s="68">
        <f>VLOOKUP($A899,solar_!$A$2:$B$16,2,0)*VLOOKUP($D899,solar_!$E$2:$AC$13,MID(S$1,2,LEN(S$1)-1)+2,0)</f>
        <v>0.64210633018408525</v>
      </c>
      <c r="T899" s="68">
        <f>VLOOKUP($A899,solar_!$A$2:$B$16,2,0)*VLOOKUP($D899,solar_!$E$2:$AC$13,MID(T$1,2,LEN(T$1)-1)+2,0)</f>
        <v>0.54437108106024001</v>
      </c>
      <c r="U899" s="68">
        <f>VLOOKUP($A899,solar_!$A$2:$B$16,2,0)*VLOOKUP($D899,solar_!$E$2:$AC$13,MID(U$1,2,LEN(U$1)-1)+2,0)</f>
        <v>0.42500339616096722</v>
      </c>
      <c r="V899" s="68">
        <f>VLOOKUP($A899,solar_!$A$2:$B$16,2,0)*VLOOKUP($D899,solar_!$E$2:$AC$13,MID(V$1,2,LEN(V$1)-1)+2,0)</f>
        <v>0.2138115663061661</v>
      </c>
      <c r="W899" s="68">
        <f>VLOOKUP($A899,solar_!$A$2:$B$16,2,0)*VLOOKUP($D899,solar_!$E$2:$AC$13,MID(W$1,2,LEN(W$1)-1)+2,0)</f>
        <v>4.0237121186288013E-2</v>
      </c>
      <c r="X899" s="68">
        <f>VLOOKUP($A899,solar_!$A$2:$B$16,2,0)*VLOOKUP($D899,solar_!$E$2:$AC$13,MID(X$1,2,LEN(X$1)-1)+2,0)</f>
        <v>3.7971718082288245E-4</v>
      </c>
      <c r="Y899" s="68">
        <f>VLOOKUP($A899,solar_!$A$2:$B$16,2,0)*VLOOKUP($D899,solar_!$E$2:$AC$13,MID(Y$1,2,LEN(Y$1)-1)+2,0)</f>
        <v>0</v>
      </c>
      <c r="Z899" s="68">
        <f>VLOOKUP($A899,solar_!$A$2:$B$16,2,0)*VLOOKUP($D899,solar_!$E$2:$AC$13,MID(Z$1,2,LEN(Z$1)-1)+2,0)</f>
        <v>0</v>
      </c>
      <c r="AA899" s="68">
        <f>VLOOKUP($A899,solar_!$A$2:$B$16,2,0)*VLOOKUP($D899,solar_!$E$2:$AC$13,MID(AA$1,2,LEN(AA$1)-1)+2,0)</f>
        <v>0</v>
      </c>
      <c r="AB899" s="68">
        <f>VLOOKUP($A899,solar_!$A$2:$B$16,2,0)*VLOOKUP($D899,solar_!$E$2:$AC$13,MID(AB$1,2,LEN(AB$1)-1)+2,0)</f>
        <v>0</v>
      </c>
      <c r="AC899" s="5">
        <f t="shared" ref="AC899:AC962" si="207">AVERAGE(E899:AB899)</f>
        <v>0.22886202088044624</v>
      </c>
      <c r="AD899" s="98"/>
    </row>
    <row r="900" spans="1:30">
      <c r="A900" s="5" t="s">
        <v>70</v>
      </c>
      <c r="B900" s="5" t="s">
        <v>20</v>
      </c>
      <c r="C900" s="5" t="str">
        <f t="shared" si="204"/>
        <v>g6</v>
      </c>
      <c r="D900" s="69">
        <f>VLOOKUP(C900,days!A$2:F$13,5,0)</f>
        <v>3</v>
      </c>
      <c r="E900" s="9">
        <v>0</v>
      </c>
      <c r="F900" s="9">
        <v>0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  <c r="V900" s="9">
        <v>0</v>
      </c>
      <c r="W900" s="9">
        <v>0</v>
      </c>
      <c r="X900" s="9">
        <v>0</v>
      </c>
      <c r="Y900" s="9">
        <v>0</v>
      </c>
      <c r="Z900" s="9">
        <v>0</v>
      </c>
      <c r="AA900" s="9">
        <v>0</v>
      </c>
      <c r="AB900" s="9">
        <v>0</v>
      </c>
      <c r="AC900" s="5">
        <f t="shared" si="207"/>
        <v>0</v>
      </c>
      <c r="AD900" s="98"/>
    </row>
    <row r="901" spans="1:30">
      <c r="A901" s="5" t="s">
        <v>70</v>
      </c>
      <c r="B901" s="5" t="s">
        <v>21</v>
      </c>
      <c r="C901" s="5" t="str">
        <f t="shared" si="204"/>
        <v>g6</v>
      </c>
      <c r="D901" s="69">
        <f>VLOOKUP(C901,days!A$2:F$13,5,0)</f>
        <v>3</v>
      </c>
      <c r="E901" s="9">
        <v>0</v>
      </c>
      <c r="F901" s="9">
        <v>0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  <c r="V901" s="9">
        <v>0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5">
        <f t="shared" si="207"/>
        <v>0</v>
      </c>
      <c r="AD901" s="98"/>
    </row>
    <row r="902" spans="1:30">
      <c r="A902" s="5" t="s">
        <v>70</v>
      </c>
      <c r="B902" s="5" t="s">
        <v>12</v>
      </c>
      <c r="C902" s="5" t="str">
        <f t="shared" si="204"/>
        <v>g7</v>
      </c>
      <c r="D902" s="69">
        <f>VLOOKUP(C902,days!A$2:F$13,5,0)</f>
        <v>4</v>
      </c>
      <c r="E902" s="53">
        <v>0.8</v>
      </c>
      <c r="F902" s="53">
        <v>0.8</v>
      </c>
      <c r="G902" s="53">
        <v>0.8</v>
      </c>
      <c r="H902" s="53">
        <v>0.8</v>
      </c>
      <c r="I902" s="53">
        <v>0.8</v>
      </c>
      <c r="J902" s="53">
        <v>0.8</v>
      </c>
      <c r="K902" s="53">
        <v>0.8</v>
      </c>
      <c r="L902" s="53">
        <v>0.8</v>
      </c>
      <c r="M902" s="53">
        <v>0.8</v>
      </c>
      <c r="N902" s="53">
        <v>0.8</v>
      </c>
      <c r="O902" s="53">
        <v>0.8</v>
      </c>
      <c r="P902" s="53">
        <v>0.8</v>
      </c>
      <c r="Q902" s="53">
        <v>0.8</v>
      </c>
      <c r="R902" s="53">
        <v>0.8</v>
      </c>
      <c r="S902" s="53">
        <v>0.8</v>
      </c>
      <c r="T902" s="53">
        <v>0.8</v>
      </c>
      <c r="U902" s="53">
        <v>0.8</v>
      </c>
      <c r="V902" s="53">
        <v>0.8</v>
      </c>
      <c r="W902" s="53">
        <v>0.8</v>
      </c>
      <c r="X902" s="53">
        <v>0.8</v>
      </c>
      <c r="Y902" s="53">
        <v>0.8</v>
      </c>
      <c r="Z902" s="53">
        <v>0.8</v>
      </c>
      <c r="AA902" s="53">
        <v>0.8</v>
      </c>
      <c r="AB902" s="53">
        <v>0.8</v>
      </c>
      <c r="AC902" s="5">
        <f t="shared" si="207"/>
        <v>0.80000000000000027</v>
      </c>
      <c r="AD902" s="98"/>
    </row>
    <row r="903" spans="1:30">
      <c r="A903" s="5" t="s">
        <v>70</v>
      </c>
      <c r="B903" s="5" t="s">
        <v>13</v>
      </c>
      <c r="C903" s="5" t="str">
        <f t="shared" si="204"/>
        <v>g7</v>
      </c>
      <c r="D903" s="69">
        <f>VLOOKUP(C903,days!A$2:F$13,5,0)</f>
        <v>4</v>
      </c>
      <c r="E903" s="53">
        <v>0.85</v>
      </c>
      <c r="F903" s="53">
        <v>0.85</v>
      </c>
      <c r="G903" s="53">
        <v>0.85</v>
      </c>
      <c r="H903" s="53">
        <v>0.85</v>
      </c>
      <c r="I903" s="53">
        <v>0.85</v>
      </c>
      <c r="J903" s="53">
        <v>0.85</v>
      </c>
      <c r="K903" s="53">
        <v>0.85</v>
      </c>
      <c r="L903" s="53">
        <v>0.85</v>
      </c>
      <c r="M903" s="53">
        <v>0.85</v>
      </c>
      <c r="N903" s="53">
        <v>0.85</v>
      </c>
      <c r="O903" s="53">
        <v>0.85</v>
      </c>
      <c r="P903" s="53">
        <v>0.85</v>
      </c>
      <c r="Q903" s="53">
        <v>0.85</v>
      </c>
      <c r="R903" s="53">
        <v>0.85</v>
      </c>
      <c r="S903" s="53">
        <v>0.85</v>
      </c>
      <c r="T903" s="53">
        <v>0.85</v>
      </c>
      <c r="U903" s="53">
        <v>0.85</v>
      </c>
      <c r="V903" s="53">
        <v>0.85</v>
      </c>
      <c r="W903" s="53">
        <v>0.85</v>
      </c>
      <c r="X903" s="53">
        <v>0.85</v>
      </c>
      <c r="Y903" s="53">
        <v>0.85</v>
      </c>
      <c r="Z903" s="53">
        <v>0.85</v>
      </c>
      <c r="AA903" s="53">
        <v>0.85</v>
      </c>
      <c r="AB903" s="53">
        <v>0.85</v>
      </c>
      <c r="AC903" s="5">
        <f t="shared" si="207"/>
        <v>0.85000000000000009</v>
      </c>
      <c r="AD903" s="98"/>
    </row>
    <row r="904" spans="1:30">
      <c r="A904" s="5" t="s">
        <v>70</v>
      </c>
      <c r="B904" s="5" t="s">
        <v>14</v>
      </c>
      <c r="C904" s="5" t="str">
        <f t="shared" si="204"/>
        <v>g7</v>
      </c>
      <c r="D904" s="69">
        <f>VLOOKUP(C904,days!A$2:F$13,5,0)</f>
        <v>4</v>
      </c>
      <c r="E904" s="53">
        <v>0.83</v>
      </c>
      <c r="F904" s="53">
        <v>0.83</v>
      </c>
      <c r="G904" s="53">
        <v>0.83</v>
      </c>
      <c r="H904" s="53">
        <v>0.83</v>
      </c>
      <c r="I904" s="53">
        <v>0.83</v>
      </c>
      <c r="J904" s="53">
        <v>0.83</v>
      </c>
      <c r="K904" s="53">
        <v>0.83</v>
      </c>
      <c r="L904" s="53">
        <v>0.83</v>
      </c>
      <c r="M904" s="53">
        <v>0.83</v>
      </c>
      <c r="N904" s="53">
        <v>0.83</v>
      </c>
      <c r="O904" s="53">
        <v>0.83</v>
      </c>
      <c r="P904" s="53">
        <v>0.83</v>
      </c>
      <c r="Q904" s="53">
        <v>0.83</v>
      </c>
      <c r="R904" s="53">
        <v>0.83</v>
      </c>
      <c r="S904" s="53">
        <v>0.83</v>
      </c>
      <c r="T904" s="53">
        <v>0.83</v>
      </c>
      <c r="U904" s="53">
        <v>0.83</v>
      </c>
      <c r="V904" s="53">
        <v>0.83</v>
      </c>
      <c r="W904" s="53">
        <v>0.83</v>
      </c>
      <c r="X904" s="53">
        <v>0.83</v>
      </c>
      <c r="Y904" s="53">
        <v>0.83</v>
      </c>
      <c r="Z904" s="53">
        <v>0.83</v>
      </c>
      <c r="AA904" s="53">
        <v>0.83</v>
      </c>
      <c r="AB904" s="53">
        <v>0.83</v>
      </c>
      <c r="AC904" s="5">
        <f t="shared" si="207"/>
        <v>0.82999999999999963</v>
      </c>
      <c r="AD904" s="98"/>
    </row>
    <row r="905" spans="1:30">
      <c r="A905" s="5" t="s">
        <v>70</v>
      </c>
      <c r="B905" s="5" t="s">
        <v>15</v>
      </c>
      <c r="C905" s="5" t="str">
        <f t="shared" si="204"/>
        <v>g7</v>
      </c>
      <c r="D905" s="69">
        <f>VLOOKUP(C905,days!A$2:F$13,5,0)</f>
        <v>4</v>
      </c>
      <c r="E905" s="53">
        <v>0.9</v>
      </c>
      <c r="F905" s="53">
        <v>0.9</v>
      </c>
      <c r="G905" s="53">
        <v>0.9</v>
      </c>
      <c r="H905" s="53">
        <v>0.9</v>
      </c>
      <c r="I905" s="53">
        <v>0.9</v>
      </c>
      <c r="J905" s="53">
        <v>0.9</v>
      </c>
      <c r="K905" s="53">
        <v>0.9</v>
      </c>
      <c r="L905" s="53">
        <v>0.9</v>
      </c>
      <c r="M905" s="53">
        <v>0.9</v>
      </c>
      <c r="N905" s="53">
        <v>0.9</v>
      </c>
      <c r="O905" s="53">
        <v>0.9</v>
      </c>
      <c r="P905" s="53">
        <v>0.9</v>
      </c>
      <c r="Q905" s="53">
        <v>0.9</v>
      </c>
      <c r="R905" s="53">
        <v>0.9</v>
      </c>
      <c r="S905" s="53">
        <v>0.9</v>
      </c>
      <c r="T905" s="53">
        <v>0.9</v>
      </c>
      <c r="U905" s="53">
        <v>0.9</v>
      </c>
      <c r="V905" s="53">
        <v>0.9</v>
      </c>
      <c r="W905" s="53">
        <v>0.9</v>
      </c>
      <c r="X905" s="53">
        <v>0.9</v>
      </c>
      <c r="Y905" s="53">
        <v>0.9</v>
      </c>
      <c r="Z905" s="53">
        <v>0.9</v>
      </c>
      <c r="AA905" s="53">
        <v>0.9</v>
      </c>
      <c r="AB905" s="53">
        <v>0.9</v>
      </c>
      <c r="AC905" s="5">
        <f t="shared" si="207"/>
        <v>0.8999999999999998</v>
      </c>
      <c r="AD905" s="98"/>
    </row>
    <row r="906" spans="1:30">
      <c r="A906" s="5" t="s">
        <v>70</v>
      </c>
      <c r="B906" s="5" t="s">
        <v>16</v>
      </c>
      <c r="C906" s="5" t="str">
        <f t="shared" si="204"/>
        <v>g7</v>
      </c>
      <c r="D906" s="69">
        <f>VLOOKUP(C906,days!A$2:F$13,5,0)</f>
        <v>4</v>
      </c>
      <c r="E906" s="43">
        <f>VLOOKUP($A906,hydro_!$A$2:$B$16,2,0)*VLOOKUP($D906,hydro_!F$2:H$13,2,0)</f>
        <v>0.5</v>
      </c>
      <c r="F906" s="43">
        <f t="shared" ref="F906:AB906" si="208">E906</f>
        <v>0.5</v>
      </c>
      <c r="G906" s="43">
        <f t="shared" si="208"/>
        <v>0.5</v>
      </c>
      <c r="H906" s="43">
        <f t="shared" si="208"/>
        <v>0.5</v>
      </c>
      <c r="I906" s="43">
        <f t="shared" si="208"/>
        <v>0.5</v>
      </c>
      <c r="J906" s="43">
        <f t="shared" si="208"/>
        <v>0.5</v>
      </c>
      <c r="K906" s="43">
        <f t="shared" si="208"/>
        <v>0.5</v>
      </c>
      <c r="L906" s="43">
        <f t="shared" si="208"/>
        <v>0.5</v>
      </c>
      <c r="M906" s="43">
        <f t="shared" si="208"/>
        <v>0.5</v>
      </c>
      <c r="N906" s="43">
        <f t="shared" si="208"/>
        <v>0.5</v>
      </c>
      <c r="O906" s="43">
        <f t="shared" si="208"/>
        <v>0.5</v>
      </c>
      <c r="P906" s="43">
        <f t="shared" si="208"/>
        <v>0.5</v>
      </c>
      <c r="Q906" s="43">
        <f t="shared" si="208"/>
        <v>0.5</v>
      </c>
      <c r="R906" s="43">
        <f t="shared" si="208"/>
        <v>0.5</v>
      </c>
      <c r="S906" s="43">
        <f t="shared" si="208"/>
        <v>0.5</v>
      </c>
      <c r="T906" s="43">
        <f t="shared" si="208"/>
        <v>0.5</v>
      </c>
      <c r="U906" s="43">
        <f t="shared" si="208"/>
        <v>0.5</v>
      </c>
      <c r="V906" s="43">
        <f t="shared" si="208"/>
        <v>0.5</v>
      </c>
      <c r="W906" s="43">
        <f t="shared" si="208"/>
        <v>0.5</v>
      </c>
      <c r="X906" s="43">
        <f t="shared" si="208"/>
        <v>0.5</v>
      </c>
      <c r="Y906" s="43">
        <f t="shared" si="208"/>
        <v>0.5</v>
      </c>
      <c r="Z906" s="43">
        <f t="shared" si="208"/>
        <v>0.5</v>
      </c>
      <c r="AA906" s="43">
        <f t="shared" si="208"/>
        <v>0.5</v>
      </c>
      <c r="AB906" s="43">
        <f t="shared" si="208"/>
        <v>0.5</v>
      </c>
      <c r="AC906" s="5">
        <f t="shared" si="207"/>
        <v>0.5</v>
      </c>
      <c r="AD906" s="98"/>
    </row>
    <row r="907" spans="1:30">
      <c r="A907" s="5" t="s">
        <v>70</v>
      </c>
      <c r="B907" s="5" t="s">
        <v>17</v>
      </c>
      <c r="C907" s="5" t="str">
        <f t="shared" si="204"/>
        <v>g7</v>
      </c>
      <c r="D907" s="69">
        <f>VLOOKUP(C907,days!A$2:F$13,5,0)</f>
        <v>4</v>
      </c>
      <c r="E907" s="43">
        <f>VLOOKUP($A906,hydro_!$A$2:$C$16,3,0)*VLOOKUP($D906,hydro_!F$2:H$13,3,0)</f>
        <v>0.4</v>
      </c>
      <c r="F907" s="43">
        <f t="shared" ref="F907:AB907" si="209">E907</f>
        <v>0.4</v>
      </c>
      <c r="G907" s="43">
        <f t="shared" si="209"/>
        <v>0.4</v>
      </c>
      <c r="H907" s="43">
        <f t="shared" si="209"/>
        <v>0.4</v>
      </c>
      <c r="I907" s="43">
        <f t="shared" si="209"/>
        <v>0.4</v>
      </c>
      <c r="J907" s="43">
        <f t="shared" si="209"/>
        <v>0.4</v>
      </c>
      <c r="K907" s="43">
        <f t="shared" si="209"/>
        <v>0.4</v>
      </c>
      <c r="L907" s="43">
        <f t="shared" si="209"/>
        <v>0.4</v>
      </c>
      <c r="M907" s="43">
        <f t="shared" si="209"/>
        <v>0.4</v>
      </c>
      <c r="N907" s="43">
        <f t="shared" si="209"/>
        <v>0.4</v>
      </c>
      <c r="O907" s="43">
        <f t="shared" si="209"/>
        <v>0.4</v>
      </c>
      <c r="P907" s="43">
        <f t="shared" si="209"/>
        <v>0.4</v>
      </c>
      <c r="Q907" s="43">
        <f t="shared" si="209"/>
        <v>0.4</v>
      </c>
      <c r="R907" s="43">
        <f t="shared" si="209"/>
        <v>0.4</v>
      </c>
      <c r="S907" s="43">
        <f t="shared" si="209"/>
        <v>0.4</v>
      </c>
      <c r="T907" s="43">
        <f t="shared" si="209"/>
        <v>0.4</v>
      </c>
      <c r="U907" s="43">
        <f t="shared" si="209"/>
        <v>0.4</v>
      </c>
      <c r="V907" s="43">
        <f t="shared" si="209"/>
        <v>0.4</v>
      </c>
      <c r="W907" s="43">
        <f t="shared" si="209"/>
        <v>0.4</v>
      </c>
      <c r="X907" s="43">
        <f t="shared" si="209"/>
        <v>0.4</v>
      </c>
      <c r="Y907" s="43">
        <f t="shared" si="209"/>
        <v>0.4</v>
      </c>
      <c r="Z907" s="43">
        <f t="shared" si="209"/>
        <v>0.4</v>
      </c>
      <c r="AA907" s="43">
        <f t="shared" si="209"/>
        <v>0.4</v>
      </c>
      <c r="AB907" s="43">
        <f t="shared" si="209"/>
        <v>0.4</v>
      </c>
      <c r="AC907" s="5">
        <f t="shared" si="207"/>
        <v>0.40000000000000013</v>
      </c>
      <c r="AD907" s="98"/>
    </row>
    <row r="908" spans="1:30">
      <c r="A908" s="5" t="s">
        <v>70</v>
      </c>
      <c r="B908" s="5" t="s">
        <v>18</v>
      </c>
      <c r="C908" s="5" t="str">
        <f t="shared" si="204"/>
        <v>g7</v>
      </c>
      <c r="D908" s="69">
        <f>VLOOKUP(C908,days!A$2:F$13,5,0)</f>
        <v>4</v>
      </c>
      <c r="E908" s="67">
        <f>VLOOKUP($A908,wind_!$A$2:$B$16,2,0)*VLOOKUP($D908,wind_!$E$2:$AC$13,MID(E$1,2,LEN(E$1)-1)+2,0)</f>
        <v>0.3244568562257274</v>
      </c>
      <c r="F908" s="67">
        <f>VLOOKUP($A908,wind_!$A$2:$B$16,2,0)*VLOOKUP($D908,wind_!$E$2:$AC$13,MID(F$1,2,LEN(F$1)-1)+2,0)</f>
        <v>0.31419689560518538</v>
      </c>
      <c r="G908" s="67">
        <f>VLOOKUP($A908,wind_!$A$2:$B$16,2,0)*VLOOKUP($D908,wind_!$E$2:$AC$13,MID(G$1,2,LEN(G$1)-1)+2,0)</f>
        <v>0.30870674533679321</v>
      </c>
      <c r="H908" s="67">
        <f>VLOOKUP($A908,wind_!$A$2:$B$16,2,0)*VLOOKUP($D908,wind_!$E$2:$AC$13,MID(H$1,2,LEN(H$1)-1)+2,0)</f>
        <v>0.30704718678358928</v>
      </c>
      <c r="I908" s="67">
        <f>VLOOKUP($A908,wind_!$A$2:$B$16,2,0)*VLOOKUP($D908,wind_!$E$2:$AC$13,MID(I$1,2,LEN(I$1)-1)+2,0)</f>
        <v>0.30433836086416399</v>
      </c>
      <c r="J908" s="67">
        <f>VLOOKUP($A908,wind_!$A$2:$B$16,2,0)*VLOOKUP($D908,wind_!$E$2:$AC$13,MID(J$1,2,LEN(J$1)-1)+2,0)</f>
        <v>0.30107596447364454</v>
      </c>
      <c r="K908" s="67">
        <f>VLOOKUP($A908,wind_!$A$2:$B$16,2,0)*VLOOKUP($D908,wind_!$E$2:$AC$13,MID(K$1,2,LEN(K$1)-1)+2,0)</f>
        <v>0.30214367760113037</v>
      </c>
      <c r="L908" s="67">
        <f>VLOOKUP($A908,wind_!$A$2:$B$16,2,0)*VLOOKUP($D908,wind_!$E$2:$AC$13,MID(L$1,2,LEN(L$1)-1)+2,0)</f>
        <v>0.29426262728425229</v>
      </c>
      <c r="M908" s="67">
        <f>VLOOKUP($A908,wind_!$A$2:$B$16,2,0)*VLOOKUP($D908,wind_!$E$2:$AC$13,MID(M$1,2,LEN(M$1)-1)+2,0)</f>
        <v>0.28474151821893545</v>
      </c>
      <c r="N908" s="67">
        <f>VLOOKUP($A908,wind_!$A$2:$B$16,2,0)*VLOOKUP($D908,wind_!$E$2:$AC$13,MID(N$1,2,LEN(N$1)-1)+2,0)</f>
        <v>0.28183594849230775</v>
      </c>
      <c r="O908" s="67">
        <f>VLOOKUP($A908,wind_!$A$2:$B$16,2,0)*VLOOKUP($D908,wind_!$E$2:$AC$13,MID(O$1,2,LEN(O$1)-1)+2,0)</f>
        <v>0.29559497120816614</v>
      </c>
      <c r="P908" s="67">
        <f>VLOOKUP($A908,wind_!$A$2:$B$16,2,0)*VLOOKUP($D908,wind_!$E$2:$AC$13,MID(P$1,2,LEN(P$1)-1)+2,0)</f>
        <v>0.31622978319084122</v>
      </c>
      <c r="Q908" s="67">
        <f>VLOOKUP($A908,wind_!$A$2:$B$16,2,0)*VLOOKUP($D908,wind_!$E$2:$AC$13,MID(Q$1,2,LEN(Q$1)-1)+2,0)</f>
        <v>0.33447267402038883</v>
      </c>
      <c r="R908" s="67">
        <f>VLOOKUP($A908,wind_!$A$2:$B$16,2,0)*VLOOKUP($D908,wind_!$E$2:$AC$13,MID(R$1,2,LEN(R$1)-1)+2,0)</f>
        <v>0.35282936860916708</v>
      </c>
      <c r="S908" s="67">
        <f>VLOOKUP($A908,wind_!$A$2:$B$16,2,0)*VLOOKUP($D908,wind_!$E$2:$AC$13,MID(S$1,2,LEN(S$1)-1)+2,0)</f>
        <v>0.37015059721381333</v>
      </c>
      <c r="T908" s="67">
        <f>VLOOKUP($A908,wind_!$A$2:$B$16,2,0)*VLOOKUP($D908,wind_!$E$2:$AC$13,MID(T$1,2,LEN(T$1)-1)+2,0)</f>
        <v>0.37382575045148769</v>
      </c>
      <c r="U908" s="67">
        <f>VLOOKUP($A908,wind_!$A$2:$B$16,2,0)*VLOOKUP($D908,wind_!$E$2:$AC$13,MID(U$1,2,LEN(U$1)-1)+2,0)</f>
        <v>0.37982398262614131</v>
      </c>
      <c r="V908" s="67">
        <f>VLOOKUP($A908,wind_!$A$2:$B$16,2,0)*VLOOKUP($D908,wind_!$E$2:$AC$13,MID(V$1,2,LEN(V$1)-1)+2,0)</f>
        <v>0.37360901275662861</v>
      </c>
      <c r="W908" s="67">
        <f>VLOOKUP($A908,wind_!$A$2:$B$16,2,0)*VLOOKUP($D908,wind_!$E$2:$AC$13,MID(W$1,2,LEN(W$1)-1)+2,0)</f>
        <v>0.36146659632131561</v>
      </c>
      <c r="X908" s="67">
        <f>VLOOKUP($A908,wind_!$A$2:$B$16,2,0)*VLOOKUP($D908,wind_!$E$2:$AC$13,MID(X$1,2,LEN(X$1)-1)+2,0)</f>
        <v>0.35194581664459279</v>
      </c>
      <c r="Y908" s="67">
        <f>VLOOKUP($A908,wind_!$A$2:$B$16,2,0)*VLOOKUP($D908,wind_!$E$2:$AC$13,MID(Y$1,2,LEN(Y$1)-1)+2,0)</f>
        <v>0.34859474884456559</v>
      </c>
      <c r="Z908" s="67">
        <f>VLOOKUP($A908,wind_!$A$2:$B$16,2,0)*VLOOKUP($D908,wind_!$E$2:$AC$13,MID(Z$1,2,LEN(Z$1)-1)+2,0)</f>
        <v>0.34036560066153715</v>
      </c>
      <c r="AA908" s="67">
        <f>VLOOKUP($A908,wind_!$A$2:$B$16,2,0)*VLOOKUP($D908,wind_!$E$2:$AC$13,MID(AA$1,2,LEN(AA$1)-1)+2,0)</f>
        <v>0.32813388697838758</v>
      </c>
      <c r="AB908" s="67">
        <f>VLOOKUP($A908,wind_!$A$2:$B$16,2,0)*VLOOKUP($D908,wind_!$E$2:$AC$13,MID(AB$1,2,LEN(AB$1)-1)+2,0)</f>
        <v>0.3167233390601068</v>
      </c>
      <c r="AC908" s="5">
        <f t="shared" si="207"/>
        <v>0.32777382956136952</v>
      </c>
      <c r="AD908" s="98"/>
    </row>
    <row r="909" spans="1:30">
      <c r="A909" s="5" t="s">
        <v>70</v>
      </c>
      <c r="B909" s="5" t="s">
        <v>19</v>
      </c>
      <c r="C909" s="5" t="str">
        <f t="shared" si="204"/>
        <v>g7</v>
      </c>
      <c r="D909" s="69">
        <f>VLOOKUP(C909,days!A$2:F$13,5,0)</f>
        <v>4</v>
      </c>
      <c r="E909" s="68">
        <f>VLOOKUP($A909,solar_!$A$2:$B$16,2,0)*VLOOKUP($D909,solar_!$E$2:$AC$13,MID(E$1,2,LEN(E$1)-1)+2,0)</f>
        <v>0</v>
      </c>
      <c r="F909" s="68">
        <f>VLOOKUP($A909,solar_!$A$2:$B$16,2,0)*VLOOKUP($D909,solar_!$E$2:$AC$13,MID(F$1,2,LEN(F$1)-1)+2,0)</f>
        <v>0</v>
      </c>
      <c r="G909" s="68">
        <f>VLOOKUP($A909,solar_!$A$2:$B$16,2,0)*VLOOKUP($D909,solar_!$E$2:$AC$13,MID(G$1,2,LEN(G$1)-1)+2,0)</f>
        <v>0</v>
      </c>
      <c r="H909" s="68">
        <f>VLOOKUP($A909,solar_!$A$2:$B$16,2,0)*VLOOKUP($D909,solar_!$E$2:$AC$13,MID(H$1,2,LEN(H$1)-1)+2,0)</f>
        <v>0</v>
      </c>
      <c r="I909" s="68">
        <f>VLOOKUP($A909,solar_!$A$2:$B$16,2,0)*VLOOKUP($D909,solar_!$E$2:$AC$13,MID(I$1,2,LEN(I$1)-1)+2,0)</f>
        <v>0</v>
      </c>
      <c r="J909" s="68">
        <f>VLOOKUP($A909,solar_!$A$2:$B$16,2,0)*VLOOKUP($D909,solar_!$E$2:$AC$13,MID(J$1,2,LEN(J$1)-1)+2,0)</f>
        <v>2.1973661077646363E-3</v>
      </c>
      <c r="K909" s="68">
        <f>VLOOKUP($A909,solar_!$A$2:$B$16,2,0)*VLOOKUP($D909,solar_!$E$2:$AC$13,MID(K$1,2,LEN(K$1)-1)+2,0)</f>
        <v>4.4182850839507237E-2</v>
      </c>
      <c r="L909" s="68">
        <f>VLOOKUP($A909,solar_!$A$2:$B$16,2,0)*VLOOKUP($D909,solar_!$E$2:$AC$13,MID(L$1,2,LEN(L$1)-1)+2,0)</f>
        <v>0.25914938156800088</v>
      </c>
      <c r="M909" s="68">
        <f>VLOOKUP($A909,solar_!$A$2:$B$16,2,0)*VLOOKUP($D909,solar_!$E$2:$AC$13,MID(M$1,2,LEN(M$1)-1)+2,0)</f>
        <v>0.52131611029013514</v>
      </c>
      <c r="N909" s="68">
        <f>VLOOKUP($A909,solar_!$A$2:$B$16,2,0)*VLOOKUP($D909,solar_!$E$2:$AC$13,MID(N$1,2,LEN(N$1)-1)+2,0)</f>
        <v>0.66113026497541594</v>
      </c>
      <c r="O909" s="68">
        <f>VLOOKUP($A909,solar_!$A$2:$B$16,2,0)*VLOOKUP($D909,solar_!$E$2:$AC$13,MID(O$1,2,LEN(O$1)-1)+2,0)</f>
        <v>0.74988650317410366</v>
      </c>
      <c r="P909" s="68">
        <f>VLOOKUP($A909,solar_!$A$2:$B$16,2,0)*VLOOKUP($D909,solar_!$E$2:$AC$13,MID(P$1,2,LEN(P$1)-1)+2,0)</f>
        <v>0.75252205250532778</v>
      </c>
      <c r="Q909" s="68">
        <f>VLOOKUP($A909,solar_!$A$2:$B$16,2,0)*VLOOKUP($D909,solar_!$E$2:$AC$13,MID(Q$1,2,LEN(Q$1)-1)+2,0)</f>
        <v>0.73916037708874449</v>
      </c>
      <c r="R909" s="68">
        <f>VLOOKUP($A909,solar_!$A$2:$B$16,2,0)*VLOOKUP($D909,solar_!$E$2:$AC$13,MID(R$1,2,LEN(R$1)-1)+2,0)</f>
        <v>0.72688146781408003</v>
      </c>
      <c r="S909" s="68">
        <f>VLOOKUP($A909,solar_!$A$2:$B$16,2,0)*VLOOKUP($D909,solar_!$E$2:$AC$13,MID(S$1,2,LEN(S$1)-1)+2,0)</f>
        <v>0.69928029408453429</v>
      </c>
      <c r="T909" s="68">
        <f>VLOOKUP($A909,solar_!$A$2:$B$16,2,0)*VLOOKUP($D909,solar_!$E$2:$AC$13,MID(T$1,2,LEN(T$1)-1)+2,0)</f>
        <v>0.62961207445344691</v>
      </c>
      <c r="U909" s="68">
        <f>VLOOKUP($A909,solar_!$A$2:$B$16,2,0)*VLOOKUP($D909,solar_!$E$2:$AC$13,MID(U$1,2,LEN(U$1)-1)+2,0)</f>
        <v>0.51362834584398442</v>
      </c>
      <c r="V909" s="68">
        <f>VLOOKUP($A909,solar_!$A$2:$B$16,2,0)*VLOOKUP($D909,solar_!$E$2:$AC$13,MID(V$1,2,LEN(V$1)-1)+2,0)</f>
        <v>0.33563170403303277</v>
      </c>
      <c r="W909" s="68">
        <f>VLOOKUP($A909,solar_!$A$2:$B$16,2,0)*VLOOKUP($D909,solar_!$E$2:$AC$13,MID(W$1,2,LEN(W$1)-1)+2,0)</f>
        <v>9.4022967512753797E-2</v>
      </c>
      <c r="X909" s="68">
        <f>VLOOKUP($A909,solar_!$A$2:$B$16,2,0)*VLOOKUP($D909,solar_!$E$2:$AC$13,MID(X$1,2,LEN(X$1)-1)+2,0)</f>
        <v>3.0799744809430845E-3</v>
      </c>
      <c r="Y909" s="68">
        <f>VLOOKUP($A909,solar_!$A$2:$B$16,2,0)*VLOOKUP($D909,solar_!$E$2:$AC$13,MID(Y$1,2,LEN(Y$1)-1)+2,0)</f>
        <v>0</v>
      </c>
      <c r="Z909" s="68">
        <f>VLOOKUP($A909,solar_!$A$2:$B$16,2,0)*VLOOKUP($D909,solar_!$E$2:$AC$13,MID(Z$1,2,LEN(Z$1)-1)+2,0)</f>
        <v>0</v>
      </c>
      <c r="AA909" s="68">
        <f>VLOOKUP($A909,solar_!$A$2:$B$16,2,0)*VLOOKUP($D909,solar_!$E$2:$AC$13,MID(AA$1,2,LEN(AA$1)-1)+2,0)</f>
        <v>0</v>
      </c>
      <c r="AB909" s="68">
        <f>VLOOKUP($A909,solar_!$A$2:$B$16,2,0)*VLOOKUP($D909,solar_!$E$2:$AC$13,MID(AB$1,2,LEN(AB$1)-1)+2,0)</f>
        <v>0</v>
      </c>
      <c r="AC909" s="5">
        <f t="shared" si="207"/>
        <v>0.28048673894882398</v>
      </c>
      <c r="AD909" s="98"/>
    </row>
    <row r="910" spans="1:30">
      <c r="A910" s="5" t="s">
        <v>70</v>
      </c>
      <c r="B910" s="5" t="s">
        <v>20</v>
      </c>
      <c r="C910" s="5" t="str">
        <f t="shared" si="204"/>
        <v>g7</v>
      </c>
      <c r="D910" s="69">
        <f>VLOOKUP(C910,days!A$2:F$13,5,0)</f>
        <v>4</v>
      </c>
      <c r="E910" s="9">
        <v>0</v>
      </c>
      <c r="F910" s="9">
        <v>0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  <c r="V910" s="9">
        <v>0</v>
      </c>
      <c r="W910" s="9">
        <v>0</v>
      </c>
      <c r="X910" s="9">
        <v>0</v>
      </c>
      <c r="Y910" s="9">
        <v>0</v>
      </c>
      <c r="Z910" s="9">
        <v>0</v>
      </c>
      <c r="AA910" s="9">
        <v>0</v>
      </c>
      <c r="AB910" s="9">
        <v>0</v>
      </c>
      <c r="AC910" s="5">
        <f t="shared" si="207"/>
        <v>0</v>
      </c>
      <c r="AD910" s="98"/>
    </row>
    <row r="911" spans="1:30">
      <c r="A911" s="5" t="s">
        <v>70</v>
      </c>
      <c r="B911" s="5" t="s">
        <v>21</v>
      </c>
      <c r="C911" s="5" t="str">
        <f t="shared" si="204"/>
        <v>g7</v>
      </c>
      <c r="D911" s="69">
        <f>VLOOKUP(C911,days!A$2:F$13,5,0)</f>
        <v>4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5">
        <f t="shared" si="207"/>
        <v>0</v>
      </c>
      <c r="AD911" s="98"/>
    </row>
    <row r="912" spans="1:30">
      <c r="A912" s="5" t="s">
        <v>70</v>
      </c>
      <c r="B912" s="5" t="s">
        <v>12</v>
      </c>
      <c r="C912" s="5" t="str">
        <f t="shared" si="204"/>
        <v>g8</v>
      </c>
      <c r="D912" s="69">
        <f>VLOOKUP(C912,days!A$2:F$13,5,0)</f>
        <v>4</v>
      </c>
      <c r="E912" s="53">
        <v>0.8</v>
      </c>
      <c r="F912" s="53">
        <v>0.8</v>
      </c>
      <c r="G912" s="53">
        <v>0.8</v>
      </c>
      <c r="H912" s="53">
        <v>0.8</v>
      </c>
      <c r="I912" s="53">
        <v>0.8</v>
      </c>
      <c r="J912" s="53">
        <v>0.8</v>
      </c>
      <c r="K912" s="53">
        <v>0.8</v>
      </c>
      <c r="L912" s="53">
        <v>0.8</v>
      </c>
      <c r="M912" s="53">
        <v>0.8</v>
      </c>
      <c r="N912" s="53">
        <v>0.8</v>
      </c>
      <c r="O912" s="53">
        <v>0.8</v>
      </c>
      <c r="P912" s="53">
        <v>0.8</v>
      </c>
      <c r="Q912" s="53">
        <v>0.8</v>
      </c>
      <c r="R912" s="53">
        <v>0.8</v>
      </c>
      <c r="S912" s="53">
        <v>0.8</v>
      </c>
      <c r="T912" s="53">
        <v>0.8</v>
      </c>
      <c r="U912" s="53">
        <v>0.8</v>
      </c>
      <c r="V912" s="53">
        <v>0.8</v>
      </c>
      <c r="W912" s="53">
        <v>0.8</v>
      </c>
      <c r="X912" s="53">
        <v>0.8</v>
      </c>
      <c r="Y912" s="53">
        <v>0.8</v>
      </c>
      <c r="Z912" s="53">
        <v>0.8</v>
      </c>
      <c r="AA912" s="53">
        <v>0.8</v>
      </c>
      <c r="AB912" s="53">
        <v>0.8</v>
      </c>
      <c r="AC912" s="5">
        <f t="shared" si="207"/>
        <v>0.80000000000000027</v>
      </c>
      <c r="AD912" s="98"/>
    </row>
    <row r="913" spans="1:30">
      <c r="A913" s="5" t="s">
        <v>70</v>
      </c>
      <c r="B913" s="5" t="s">
        <v>13</v>
      </c>
      <c r="C913" s="5" t="str">
        <f t="shared" si="204"/>
        <v>g8</v>
      </c>
      <c r="D913" s="69">
        <f>VLOOKUP(C913,days!A$2:F$13,5,0)</f>
        <v>4</v>
      </c>
      <c r="E913" s="53">
        <v>0.85</v>
      </c>
      <c r="F913" s="53">
        <v>0.85</v>
      </c>
      <c r="G913" s="53">
        <v>0.85</v>
      </c>
      <c r="H913" s="53">
        <v>0.85</v>
      </c>
      <c r="I913" s="53">
        <v>0.85</v>
      </c>
      <c r="J913" s="53">
        <v>0.85</v>
      </c>
      <c r="K913" s="53">
        <v>0.85</v>
      </c>
      <c r="L913" s="53">
        <v>0.85</v>
      </c>
      <c r="M913" s="53">
        <v>0.85</v>
      </c>
      <c r="N913" s="53">
        <v>0.85</v>
      </c>
      <c r="O913" s="53">
        <v>0.85</v>
      </c>
      <c r="P913" s="53">
        <v>0.85</v>
      </c>
      <c r="Q913" s="53">
        <v>0.85</v>
      </c>
      <c r="R913" s="53">
        <v>0.85</v>
      </c>
      <c r="S913" s="53">
        <v>0.85</v>
      </c>
      <c r="T913" s="53">
        <v>0.85</v>
      </c>
      <c r="U913" s="53">
        <v>0.85</v>
      </c>
      <c r="V913" s="53">
        <v>0.85</v>
      </c>
      <c r="W913" s="53">
        <v>0.85</v>
      </c>
      <c r="X913" s="53">
        <v>0.85</v>
      </c>
      <c r="Y913" s="53">
        <v>0.85</v>
      </c>
      <c r="Z913" s="53">
        <v>0.85</v>
      </c>
      <c r="AA913" s="53">
        <v>0.85</v>
      </c>
      <c r="AB913" s="53">
        <v>0.85</v>
      </c>
      <c r="AC913" s="5">
        <f t="shared" si="207"/>
        <v>0.85000000000000009</v>
      </c>
      <c r="AD913" s="98"/>
    </row>
    <row r="914" spans="1:30">
      <c r="A914" s="5" t="s">
        <v>70</v>
      </c>
      <c r="B914" s="5" t="s">
        <v>14</v>
      </c>
      <c r="C914" s="5" t="str">
        <f t="shared" si="204"/>
        <v>g8</v>
      </c>
      <c r="D914" s="69">
        <f>VLOOKUP(C914,days!A$2:F$13,5,0)</f>
        <v>4</v>
      </c>
      <c r="E914" s="53">
        <v>0.83</v>
      </c>
      <c r="F914" s="53">
        <v>0.83</v>
      </c>
      <c r="G914" s="53">
        <v>0.83</v>
      </c>
      <c r="H914" s="53">
        <v>0.83</v>
      </c>
      <c r="I914" s="53">
        <v>0.83</v>
      </c>
      <c r="J914" s="53">
        <v>0.83</v>
      </c>
      <c r="K914" s="53">
        <v>0.83</v>
      </c>
      <c r="L914" s="53">
        <v>0.83</v>
      </c>
      <c r="M914" s="53">
        <v>0.83</v>
      </c>
      <c r="N914" s="53">
        <v>0.83</v>
      </c>
      <c r="O914" s="53">
        <v>0.83</v>
      </c>
      <c r="P914" s="53">
        <v>0.83</v>
      </c>
      <c r="Q914" s="53">
        <v>0.83</v>
      </c>
      <c r="R914" s="53">
        <v>0.83</v>
      </c>
      <c r="S914" s="53">
        <v>0.83</v>
      </c>
      <c r="T914" s="53">
        <v>0.83</v>
      </c>
      <c r="U914" s="53">
        <v>0.83</v>
      </c>
      <c r="V914" s="53">
        <v>0.83</v>
      </c>
      <c r="W914" s="53">
        <v>0.83</v>
      </c>
      <c r="X914" s="53">
        <v>0.83</v>
      </c>
      <c r="Y914" s="53">
        <v>0.83</v>
      </c>
      <c r="Z914" s="53">
        <v>0.83</v>
      </c>
      <c r="AA914" s="53">
        <v>0.83</v>
      </c>
      <c r="AB914" s="53">
        <v>0.83</v>
      </c>
      <c r="AC914" s="5">
        <f t="shared" si="207"/>
        <v>0.82999999999999963</v>
      </c>
      <c r="AD914" s="98"/>
    </row>
    <row r="915" spans="1:30">
      <c r="A915" s="5" t="s">
        <v>70</v>
      </c>
      <c r="B915" s="5" t="s">
        <v>15</v>
      </c>
      <c r="C915" s="5" t="str">
        <f t="shared" si="204"/>
        <v>g8</v>
      </c>
      <c r="D915" s="69">
        <f>VLOOKUP(C915,days!A$2:F$13,5,0)</f>
        <v>4</v>
      </c>
      <c r="E915" s="53">
        <v>0.9</v>
      </c>
      <c r="F915" s="53">
        <v>0.9</v>
      </c>
      <c r="G915" s="53">
        <v>0.9</v>
      </c>
      <c r="H915" s="53">
        <v>0.9</v>
      </c>
      <c r="I915" s="53">
        <v>0.9</v>
      </c>
      <c r="J915" s="53">
        <v>0.9</v>
      </c>
      <c r="K915" s="53">
        <v>0.9</v>
      </c>
      <c r="L915" s="53">
        <v>0.9</v>
      </c>
      <c r="M915" s="53">
        <v>0.9</v>
      </c>
      <c r="N915" s="53">
        <v>0.9</v>
      </c>
      <c r="O915" s="53">
        <v>0.9</v>
      </c>
      <c r="P915" s="53">
        <v>0.9</v>
      </c>
      <c r="Q915" s="53">
        <v>0.9</v>
      </c>
      <c r="R915" s="53">
        <v>0.9</v>
      </c>
      <c r="S915" s="53">
        <v>0.9</v>
      </c>
      <c r="T915" s="53">
        <v>0.9</v>
      </c>
      <c r="U915" s="53">
        <v>0.9</v>
      </c>
      <c r="V915" s="53">
        <v>0.9</v>
      </c>
      <c r="W915" s="53">
        <v>0.9</v>
      </c>
      <c r="X915" s="53">
        <v>0.9</v>
      </c>
      <c r="Y915" s="53">
        <v>0.9</v>
      </c>
      <c r="Z915" s="53">
        <v>0.9</v>
      </c>
      <c r="AA915" s="53">
        <v>0.9</v>
      </c>
      <c r="AB915" s="53">
        <v>0.9</v>
      </c>
      <c r="AC915" s="5">
        <f t="shared" si="207"/>
        <v>0.8999999999999998</v>
      </c>
      <c r="AD915" s="98"/>
    </row>
    <row r="916" spans="1:30">
      <c r="A916" s="5" t="s">
        <v>70</v>
      </c>
      <c r="B916" s="5" t="s">
        <v>16</v>
      </c>
      <c r="C916" s="5" t="str">
        <f t="shared" si="204"/>
        <v>g8</v>
      </c>
      <c r="D916" s="69">
        <f>VLOOKUP(C916,days!A$2:F$13,5,0)</f>
        <v>4</v>
      </c>
      <c r="E916" s="43">
        <f>VLOOKUP($A916,hydro_!$A$2:$B$16,2,0)*VLOOKUP($D916,hydro_!F$2:H$13,2,0)</f>
        <v>0.5</v>
      </c>
      <c r="F916" s="43">
        <f t="shared" ref="F916:AB916" si="210">E916</f>
        <v>0.5</v>
      </c>
      <c r="G916" s="43">
        <f t="shared" si="210"/>
        <v>0.5</v>
      </c>
      <c r="H916" s="43">
        <f t="shared" si="210"/>
        <v>0.5</v>
      </c>
      <c r="I916" s="43">
        <f t="shared" si="210"/>
        <v>0.5</v>
      </c>
      <c r="J916" s="43">
        <f t="shared" si="210"/>
        <v>0.5</v>
      </c>
      <c r="K916" s="43">
        <f t="shared" si="210"/>
        <v>0.5</v>
      </c>
      <c r="L916" s="43">
        <f t="shared" si="210"/>
        <v>0.5</v>
      </c>
      <c r="M916" s="43">
        <f t="shared" si="210"/>
        <v>0.5</v>
      </c>
      <c r="N916" s="43">
        <f t="shared" si="210"/>
        <v>0.5</v>
      </c>
      <c r="O916" s="43">
        <f t="shared" si="210"/>
        <v>0.5</v>
      </c>
      <c r="P916" s="43">
        <f t="shared" si="210"/>
        <v>0.5</v>
      </c>
      <c r="Q916" s="43">
        <f t="shared" si="210"/>
        <v>0.5</v>
      </c>
      <c r="R916" s="43">
        <f t="shared" si="210"/>
        <v>0.5</v>
      </c>
      <c r="S916" s="43">
        <f t="shared" si="210"/>
        <v>0.5</v>
      </c>
      <c r="T916" s="43">
        <f t="shared" si="210"/>
        <v>0.5</v>
      </c>
      <c r="U916" s="43">
        <f t="shared" si="210"/>
        <v>0.5</v>
      </c>
      <c r="V916" s="43">
        <f t="shared" si="210"/>
        <v>0.5</v>
      </c>
      <c r="W916" s="43">
        <f t="shared" si="210"/>
        <v>0.5</v>
      </c>
      <c r="X916" s="43">
        <f t="shared" si="210"/>
        <v>0.5</v>
      </c>
      <c r="Y916" s="43">
        <f t="shared" si="210"/>
        <v>0.5</v>
      </c>
      <c r="Z916" s="43">
        <f t="shared" si="210"/>
        <v>0.5</v>
      </c>
      <c r="AA916" s="43">
        <f t="shared" si="210"/>
        <v>0.5</v>
      </c>
      <c r="AB916" s="43">
        <f t="shared" si="210"/>
        <v>0.5</v>
      </c>
      <c r="AC916" s="5">
        <f t="shared" si="207"/>
        <v>0.5</v>
      </c>
      <c r="AD916" s="98"/>
    </row>
    <row r="917" spans="1:30">
      <c r="A917" s="5" t="s">
        <v>70</v>
      </c>
      <c r="B917" s="5" t="s">
        <v>17</v>
      </c>
      <c r="C917" s="5" t="str">
        <f t="shared" si="204"/>
        <v>g8</v>
      </c>
      <c r="D917" s="69">
        <f>VLOOKUP(C917,days!A$2:F$13,5,0)</f>
        <v>4</v>
      </c>
      <c r="E917" s="43">
        <f>VLOOKUP($A916,hydro_!$A$2:$C$16,3,0)*VLOOKUP($D916,hydro_!F$2:H$13,3,0)</f>
        <v>0.4</v>
      </c>
      <c r="F917" s="43">
        <f t="shared" ref="F917:AB917" si="211">E917</f>
        <v>0.4</v>
      </c>
      <c r="G917" s="43">
        <f t="shared" si="211"/>
        <v>0.4</v>
      </c>
      <c r="H917" s="43">
        <f t="shared" si="211"/>
        <v>0.4</v>
      </c>
      <c r="I917" s="43">
        <f t="shared" si="211"/>
        <v>0.4</v>
      </c>
      <c r="J917" s="43">
        <f t="shared" si="211"/>
        <v>0.4</v>
      </c>
      <c r="K917" s="43">
        <f t="shared" si="211"/>
        <v>0.4</v>
      </c>
      <c r="L917" s="43">
        <f t="shared" si="211"/>
        <v>0.4</v>
      </c>
      <c r="M917" s="43">
        <f t="shared" si="211"/>
        <v>0.4</v>
      </c>
      <c r="N917" s="43">
        <f t="shared" si="211"/>
        <v>0.4</v>
      </c>
      <c r="O917" s="43">
        <f t="shared" si="211"/>
        <v>0.4</v>
      </c>
      <c r="P917" s="43">
        <f t="shared" si="211"/>
        <v>0.4</v>
      </c>
      <c r="Q917" s="43">
        <f t="shared" si="211"/>
        <v>0.4</v>
      </c>
      <c r="R917" s="43">
        <f t="shared" si="211"/>
        <v>0.4</v>
      </c>
      <c r="S917" s="43">
        <f t="shared" si="211"/>
        <v>0.4</v>
      </c>
      <c r="T917" s="43">
        <f t="shared" si="211"/>
        <v>0.4</v>
      </c>
      <c r="U917" s="43">
        <f t="shared" si="211"/>
        <v>0.4</v>
      </c>
      <c r="V917" s="43">
        <f t="shared" si="211"/>
        <v>0.4</v>
      </c>
      <c r="W917" s="43">
        <f t="shared" si="211"/>
        <v>0.4</v>
      </c>
      <c r="X917" s="43">
        <f t="shared" si="211"/>
        <v>0.4</v>
      </c>
      <c r="Y917" s="43">
        <f t="shared" si="211"/>
        <v>0.4</v>
      </c>
      <c r="Z917" s="43">
        <f t="shared" si="211"/>
        <v>0.4</v>
      </c>
      <c r="AA917" s="43">
        <f t="shared" si="211"/>
        <v>0.4</v>
      </c>
      <c r="AB917" s="43">
        <f t="shared" si="211"/>
        <v>0.4</v>
      </c>
      <c r="AC917" s="5">
        <f t="shared" si="207"/>
        <v>0.40000000000000013</v>
      </c>
      <c r="AD917" s="98"/>
    </row>
    <row r="918" spans="1:30">
      <c r="A918" s="5" t="s">
        <v>70</v>
      </c>
      <c r="B918" s="5" t="s">
        <v>18</v>
      </c>
      <c r="C918" s="5" t="str">
        <f t="shared" si="204"/>
        <v>g8</v>
      </c>
      <c r="D918" s="69">
        <f>VLOOKUP(C918,days!A$2:F$13,5,0)</f>
        <v>4</v>
      </c>
      <c r="E918" s="67">
        <f>VLOOKUP($A918,wind_!$A$2:$B$16,2,0)*VLOOKUP($D918,wind_!$E$2:$AC$13,MID(E$1,2,LEN(E$1)-1)+2,0)</f>
        <v>0.3244568562257274</v>
      </c>
      <c r="F918" s="67">
        <f>VLOOKUP($A918,wind_!$A$2:$B$16,2,0)*VLOOKUP($D918,wind_!$E$2:$AC$13,MID(F$1,2,LEN(F$1)-1)+2,0)</f>
        <v>0.31419689560518538</v>
      </c>
      <c r="G918" s="67">
        <f>VLOOKUP($A918,wind_!$A$2:$B$16,2,0)*VLOOKUP($D918,wind_!$E$2:$AC$13,MID(G$1,2,LEN(G$1)-1)+2,0)</f>
        <v>0.30870674533679321</v>
      </c>
      <c r="H918" s="67">
        <f>VLOOKUP($A918,wind_!$A$2:$B$16,2,0)*VLOOKUP($D918,wind_!$E$2:$AC$13,MID(H$1,2,LEN(H$1)-1)+2,0)</f>
        <v>0.30704718678358928</v>
      </c>
      <c r="I918" s="67">
        <f>VLOOKUP($A918,wind_!$A$2:$B$16,2,0)*VLOOKUP($D918,wind_!$E$2:$AC$13,MID(I$1,2,LEN(I$1)-1)+2,0)</f>
        <v>0.30433836086416399</v>
      </c>
      <c r="J918" s="67">
        <f>VLOOKUP($A918,wind_!$A$2:$B$16,2,0)*VLOOKUP($D918,wind_!$E$2:$AC$13,MID(J$1,2,LEN(J$1)-1)+2,0)</f>
        <v>0.30107596447364454</v>
      </c>
      <c r="K918" s="67">
        <f>VLOOKUP($A918,wind_!$A$2:$B$16,2,0)*VLOOKUP($D918,wind_!$E$2:$AC$13,MID(K$1,2,LEN(K$1)-1)+2,0)</f>
        <v>0.30214367760113037</v>
      </c>
      <c r="L918" s="67">
        <f>VLOOKUP($A918,wind_!$A$2:$B$16,2,0)*VLOOKUP($D918,wind_!$E$2:$AC$13,MID(L$1,2,LEN(L$1)-1)+2,0)</f>
        <v>0.29426262728425229</v>
      </c>
      <c r="M918" s="67">
        <f>VLOOKUP($A918,wind_!$A$2:$B$16,2,0)*VLOOKUP($D918,wind_!$E$2:$AC$13,MID(M$1,2,LEN(M$1)-1)+2,0)</f>
        <v>0.28474151821893545</v>
      </c>
      <c r="N918" s="67">
        <f>VLOOKUP($A918,wind_!$A$2:$B$16,2,0)*VLOOKUP($D918,wind_!$E$2:$AC$13,MID(N$1,2,LEN(N$1)-1)+2,0)</f>
        <v>0.28183594849230775</v>
      </c>
      <c r="O918" s="67">
        <f>VLOOKUP($A918,wind_!$A$2:$B$16,2,0)*VLOOKUP($D918,wind_!$E$2:$AC$13,MID(O$1,2,LEN(O$1)-1)+2,0)</f>
        <v>0.29559497120816614</v>
      </c>
      <c r="P918" s="67">
        <f>VLOOKUP($A918,wind_!$A$2:$B$16,2,0)*VLOOKUP($D918,wind_!$E$2:$AC$13,MID(P$1,2,LEN(P$1)-1)+2,0)</f>
        <v>0.31622978319084122</v>
      </c>
      <c r="Q918" s="67">
        <f>VLOOKUP($A918,wind_!$A$2:$B$16,2,0)*VLOOKUP($D918,wind_!$E$2:$AC$13,MID(Q$1,2,LEN(Q$1)-1)+2,0)</f>
        <v>0.33447267402038883</v>
      </c>
      <c r="R918" s="67">
        <f>VLOOKUP($A918,wind_!$A$2:$B$16,2,0)*VLOOKUP($D918,wind_!$E$2:$AC$13,MID(R$1,2,LEN(R$1)-1)+2,0)</f>
        <v>0.35282936860916708</v>
      </c>
      <c r="S918" s="67">
        <f>VLOOKUP($A918,wind_!$A$2:$B$16,2,0)*VLOOKUP($D918,wind_!$E$2:$AC$13,MID(S$1,2,LEN(S$1)-1)+2,0)</f>
        <v>0.37015059721381333</v>
      </c>
      <c r="T918" s="67">
        <f>VLOOKUP($A918,wind_!$A$2:$B$16,2,0)*VLOOKUP($D918,wind_!$E$2:$AC$13,MID(T$1,2,LEN(T$1)-1)+2,0)</f>
        <v>0.37382575045148769</v>
      </c>
      <c r="U918" s="67">
        <f>VLOOKUP($A918,wind_!$A$2:$B$16,2,0)*VLOOKUP($D918,wind_!$E$2:$AC$13,MID(U$1,2,LEN(U$1)-1)+2,0)</f>
        <v>0.37982398262614131</v>
      </c>
      <c r="V918" s="67">
        <f>VLOOKUP($A918,wind_!$A$2:$B$16,2,0)*VLOOKUP($D918,wind_!$E$2:$AC$13,MID(V$1,2,LEN(V$1)-1)+2,0)</f>
        <v>0.37360901275662861</v>
      </c>
      <c r="W918" s="67">
        <f>VLOOKUP($A918,wind_!$A$2:$B$16,2,0)*VLOOKUP($D918,wind_!$E$2:$AC$13,MID(W$1,2,LEN(W$1)-1)+2,0)</f>
        <v>0.36146659632131561</v>
      </c>
      <c r="X918" s="67">
        <f>VLOOKUP($A918,wind_!$A$2:$B$16,2,0)*VLOOKUP($D918,wind_!$E$2:$AC$13,MID(X$1,2,LEN(X$1)-1)+2,0)</f>
        <v>0.35194581664459279</v>
      </c>
      <c r="Y918" s="67">
        <f>VLOOKUP($A918,wind_!$A$2:$B$16,2,0)*VLOOKUP($D918,wind_!$E$2:$AC$13,MID(Y$1,2,LEN(Y$1)-1)+2,0)</f>
        <v>0.34859474884456559</v>
      </c>
      <c r="Z918" s="67">
        <f>VLOOKUP($A918,wind_!$A$2:$B$16,2,0)*VLOOKUP($D918,wind_!$E$2:$AC$13,MID(Z$1,2,LEN(Z$1)-1)+2,0)</f>
        <v>0.34036560066153715</v>
      </c>
      <c r="AA918" s="67">
        <f>VLOOKUP($A918,wind_!$A$2:$B$16,2,0)*VLOOKUP($D918,wind_!$E$2:$AC$13,MID(AA$1,2,LEN(AA$1)-1)+2,0)</f>
        <v>0.32813388697838758</v>
      </c>
      <c r="AB918" s="67">
        <f>VLOOKUP($A918,wind_!$A$2:$B$16,2,0)*VLOOKUP($D918,wind_!$E$2:$AC$13,MID(AB$1,2,LEN(AB$1)-1)+2,0)</f>
        <v>0.3167233390601068</v>
      </c>
      <c r="AC918" s="5">
        <f t="shared" si="207"/>
        <v>0.32777382956136952</v>
      </c>
      <c r="AD918" s="98"/>
    </row>
    <row r="919" spans="1:30">
      <c r="A919" s="5" t="s">
        <v>70</v>
      </c>
      <c r="B919" s="5" t="s">
        <v>19</v>
      </c>
      <c r="C919" s="5" t="str">
        <f t="shared" si="204"/>
        <v>g8</v>
      </c>
      <c r="D919" s="69">
        <f>VLOOKUP(C919,days!A$2:F$13,5,0)</f>
        <v>4</v>
      </c>
      <c r="E919" s="68">
        <f>VLOOKUP($A919,solar_!$A$2:$B$16,2,0)*VLOOKUP($D919,solar_!$E$2:$AC$13,MID(E$1,2,LEN(E$1)-1)+2,0)</f>
        <v>0</v>
      </c>
      <c r="F919" s="68">
        <f>VLOOKUP($A919,solar_!$A$2:$B$16,2,0)*VLOOKUP($D919,solar_!$E$2:$AC$13,MID(F$1,2,LEN(F$1)-1)+2,0)</f>
        <v>0</v>
      </c>
      <c r="G919" s="68">
        <f>VLOOKUP($A919,solar_!$A$2:$B$16,2,0)*VLOOKUP($D919,solar_!$E$2:$AC$13,MID(G$1,2,LEN(G$1)-1)+2,0)</f>
        <v>0</v>
      </c>
      <c r="H919" s="68">
        <f>VLOOKUP($A919,solar_!$A$2:$B$16,2,0)*VLOOKUP($D919,solar_!$E$2:$AC$13,MID(H$1,2,LEN(H$1)-1)+2,0)</f>
        <v>0</v>
      </c>
      <c r="I919" s="68">
        <f>VLOOKUP($A919,solar_!$A$2:$B$16,2,0)*VLOOKUP($D919,solar_!$E$2:$AC$13,MID(I$1,2,LEN(I$1)-1)+2,0)</f>
        <v>0</v>
      </c>
      <c r="J919" s="68">
        <f>VLOOKUP($A919,solar_!$A$2:$B$16,2,0)*VLOOKUP($D919,solar_!$E$2:$AC$13,MID(J$1,2,LEN(J$1)-1)+2,0)</f>
        <v>2.1973661077646363E-3</v>
      </c>
      <c r="K919" s="68">
        <f>VLOOKUP($A919,solar_!$A$2:$B$16,2,0)*VLOOKUP($D919,solar_!$E$2:$AC$13,MID(K$1,2,LEN(K$1)-1)+2,0)</f>
        <v>4.4182850839507237E-2</v>
      </c>
      <c r="L919" s="68">
        <f>VLOOKUP($A919,solar_!$A$2:$B$16,2,0)*VLOOKUP($D919,solar_!$E$2:$AC$13,MID(L$1,2,LEN(L$1)-1)+2,0)</f>
        <v>0.25914938156800088</v>
      </c>
      <c r="M919" s="68">
        <f>VLOOKUP($A919,solar_!$A$2:$B$16,2,0)*VLOOKUP($D919,solar_!$E$2:$AC$13,MID(M$1,2,LEN(M$1)-1)+2,0)</f>
        <v>0.52131611029013514</v>
      </c>
      <c r="N919" s="68">
        <f>VLOOKUP($A919,solar_!$A$2:$B$16,2,0)*VLOOKUP($D919,solar_!$E$2:$AC$13,MID(N$1,2,LEN(N$1)-1)+2,0)</f>
        <v>0.66113026497541594</v>
      </c>
      <c r="O919" s="68">
        <f>VLOOKUP($A919,solar_!$A$2:$B$16,2,0)*VLOOKUP($D919,solar_!$E$2:$AC$13,MID(O$1,2,LEN(O$1)-1)+2,0)</f>
        <v>0.74988650317410366</v>
      </c>
      <c r="P919" s="68">
        <f>VLOOKUP($A919,solar_!$A$2:$B$16,2,0)*VLOOKUP($D919,solar_!$E$2:$AC$13,MID(P$1,2,LEN(P$1)-1)+2,0)</f>
        <v>0.75252205250532778</v>
      </c>
      <c r="Q919" s="68">
        <f>VLOOKUP($A919,solar_!$A$2:$B$16,2,0)*VLOOKUP($D919,solar_!$E$2:$AC$13,MID(Q$1,2,LEN(Q$1)-1)+2,0)</f>
        <v>0.73916037708874449</v>
      </c>
      <c r="R919" s="68">
        <f>VLOOKUP($A919,solar_!$A$2:$B$16,2,0)*VLOOKUP($D919,solar_!$E$2:$AC$13,MID(R$1,2,LEN(R$1)-1)+2,0)</f>
        <v>0.72688146781408003</v>
      </c>
      <c r="S919" s="68">
        <f>VLOOKUP($A919,solar_!$A$2:$B$16,2,0)*VLOOKUP($D919,solar_!$E$2:$AC$13,MID(S$1,2,LEN(S$1)-1)+2,0)</f>
        <v>0.69928029408453429</v>
      </c>
      <c r="T919" s="68">
        <f>VLOOKUP($A919,solar_!$A$2:$B$16,2,0)*VLOOKUP($D919,solar_!$E$2:$AC$13,MID(T$1,2,LEN(T$1)-1)+2,0)</f>
        <v>0.62961207445344691</v>
      </c>
      <c r="U919" s="68">
        <f>VLOOKUP($A919,solar_!$A$2:$B$16,2,0)*VLOOKUP($D919,solar_!$E$2:$AC$13,MID(U$1,2,LEN(U$1)-1)+2,0)</f>
        <v>0.51362834584398442</v>
      </c>
      <c r="V919" s="68">
        <f>VLOOKUP($A919,solar_!$A$2:$B$16,2,0)*VLOOKUP($D919,solar_!$E$2:$AC$13,MID(V$1,2,LEN(V$1)-1)+2,0)</f>
        <v>0.33563170403303277</v>
      </c>
      <c r="W919" s="68">
        <f>VLOOKUP($A919,solar_!$A$2:$B$16,2,0)*VLOOKUP($D919,solar_!$E$2:$AC$13,MID(W$1,2,LEN(W$1)-1)+2,0)</f>
        <v>9.4022967512753797E-2</v>
      </c>
      <c r="X919" s="68">
        <f>VLOOKUP($A919,solar_!$A$2:$B$16,2,0)*VLOOKUP($D919,solar_!$E$2:$AC$13,MID(X$1,2,LEN(X$1)-1)+2,0)</f>
        <v>3.0799744809430845E-3</v>
      </c>
      <c r="Y919" s="68">
        <f>VLOOKUP($A919,solar_!$A$2:$B$16,2,0)*VLOOKUP($D919,solar_!$E$2:$AC$13,MID(Y$1,2,LEN(Y$1)-1)+2,0)</f>
        <v>0</v>
      </c>
      <c r="Z919" s="68">
        <f>VLOOKUP($A919,solar_!$A$2:$B$16,2,0)*VLOOKUP($D919,solar_!$E$2:$AC$13,MID(Z$1,2,LEN(Z$1)-1)+2,0)</f>
        <v>0</v>
      </c>
      <c r="AA919" s="68">
        <f>VLOOKUP($A919,solar_!$A$2:$B$16,2,0)*VLOOKUP($D919,solar_!$E$2:$AC$13,MID(AA$1,2,LEN(AA$1)-1)+2,0)</f>
        <v>0</v>
      </c>
      <c r="AB919" s="68">
        <f>VLOOKUP($A919,solar_!$A$2:$B$16,2,0)*VLOOKUP($D919,solar_!$E$2:$AC$13,MID(AB$1,2,LEN(AB$1)-1)+2,0)</f>
        <v>0</v>
      </c>
      <c r="AC919" s="5">
        <f t="shared" si="207"/>
        <v>0.28048673894882398</v>
      </c>
      <c r="AD919" s="98"/>
    </row>
    <row r="920" spans="1:30">
      <c r="A920" s="5" t="s">
        <v>70</v>
      </c>
      <c r="B920" s="5" t="s">
        <v>20</v>
      </c>
      <c r="C920" s="5" t="str">
        <f t="shared" si="204"/>
        <v>g8</v>
      </c>
      <c r="D920" s="69">
        <f>VLOOKUP(C920,days!A$2:F$13,5,0)</f>
        <v>4</v>
      </c>
      <c r="E920" s="9">
        <v>0</v>
      </c>
      <c r="F920" s="9">
        <v>0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  <c r="V920" s="9">
        <v>0</v>
      </c>
      <c r="W920" s="9">
        <v>0</v>
      </c>
      <c r="X920" s="9">
        <v>0</v>
      </c>
      <c r="Y920" s="9">
        <v>0</v>
      </c>
      <c r="Z920" s="9">
        <v>0</v>
      </c>
      <c r="AA920" s="9">
        <v>0</v>
      </c>
      <c r="AB920" s="9">
        <v>0</v>
      </c>
      <c r="AC920" s="5">
        <f t="shared" si="207"/>
        <v>0</v>
      </c>
      <c r="AD920" s="98"/>
    </row>
    <row r="921" spans="1:30">
      <c r="A921" s="5" t="s">
        <v>70</v>
      </c>
      <c r="B921" s="5" t="s">
        <v>21</v>
      </c>
      <c r="C921" s="5" t="str">
        <f t="shared" si="204"/>
        <v>g8</v>
      </c>
      <c r="D921" s="69">
        <f>VLOOKUP(C921,days!A$2:F$13,5,0)</f>
        <v>4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5">
        <f t="shared" si="207"/>
        <v>0</v>
      </c>
      <c r="AD921" s="98"/>
    </row>
    <row r="922" spans="1:30">
      <c r="A922" s="5" t="s">
        <v>70</v>
      </c>
      <c r="B922" s="5" t="s">
        <v>12</v>
      </c>
      <c r="C922" s="5" t="str">
        <f t="shared" si="204"/>
        <v>g9</v>
      </c>
      <c r="D922" s="69">
        <f>VLOOKUP(C922,days!A$2:F$13,5,0)</f>
        <v>5</v>
      </c>
      <c r="E922" s="53">
        <v>0.8</v>
      </c>
      <c r="F922" s="53">
        <v>0.8</v>
      </c>
      <c r="G922" s="53">
        <v>0.8</v>
      </c>
      <c r="H922" s="53">
        <v>0.8</v>
      </c>
      <c r="I922" s="53">
        <v>0.8</v>
      </c>
      <c r="J922" s="53">
        <v>0.8</v>
      </c>
      <c r="K922" s="53">
        <v>0.8</v>
      </c>
      <c r="L922" s="53">
        <v>0.8</v>
      </c>
      <c r="M922" s="53">
        <v>0.8</v>
      </c>
      <c r="N922" s="53">
        <v>0.8</v>
      </c>
      <c r="O922" s="53">
        <v>0.8</v>
      </c>
      <c r="P922" s="53">
        <v>0.8</v>
      </c>
      <c r="Q922" s="53">
        <v>0.8</v>
      </c>
      <c r="R922" s="53">
        <v>0.8</v>
      </c>
      <c r="S922" s="53">
        <v>0.8</v>
      </c>
      <c r="T922" s="53">
        <v>0.8</v>
      </c>
      <c r="U922" s="53">
        <v>0.8</v>
      </c>
      <c r="V922" s="53">
        <v>0.8</v>
      </c>
      <c r="W922" s="53">
        <v>0.8</v>
      </c>
      <c r="X922" s="53">
        <v>0.8</v>
      </c>
      <c r="Y922" s="53">
        <v>0.8</v>
      </c>
      <c r="Z922" s="53">
        <v>0.8</v>
      </c>
      <c r="AA922" s="53">
        <v>0.8</v>
      </c>
      <c r="AB922" s="53">
        <v>0.8</v>
      </c>
      <c r="AC922" s="5">
        <f t="shared" si="207"/>
        <v>0.80000000000000027</v>
      </c>
      <c r="AD922" s="98"/>
    </row>
    <row r="923" spans="1:30">
      <c r="A923" s="5" t="s">
        <v>70</v>
      </c>
      <c r="B923" s="5" t="s">
        <v>13</v>
      </c>
      <c r="C923" s="5" t="str">
        <f t="shared" si="204"/>
        <v>g9</v>
      </c>
      <c r="D923" s="69">
        <f>VLOOKUP(C923,days!A$2:F$13,5,0)</f>
        <v>5</v>
      </c>
      <c r="E923" s="53">
        <v>0.85</v>
      </c>
      <c r="F923" s="53">
        <v>0.85</v>
      </c>
      <c r="G923" s="53">
        <v>0.85</v>
      </c>
      <c r="H923" s="53">
        <v>0.85</v>
      </c>
      <c r="I923" s="53">
        <v>0.85</v>
      </c>
      <c r="J923" s="53">
        <v>0.85</v>
      </c>
      <c r="K923" s="53">
        <v>0.85</v>
      </c>
      <c r="L923" s="53">
        <v>0.85</v>
      </c>
      <c r="M923" s="53">
        <v>0.85</v>
      </c>
      <c r="N923" s="53">
        <v>0.85</v>
      </c>
      <c r="O923" s="53">
        <v>0.85</v>
      </c>
      <c r="P923" s="53">
        <v>0.85</v>
      </c>
      <c r="Q923" s="53">
        <v>0.85</v>
      </c>
      <c r="R923" s="53">
        <v>0.85</v>
      </c>
      <c r="S923" s="53">
        <v>0.85</v>
      </c>
      <c r="T923" s="53">
        <v>0.85</v>
      </c>
      <c r="U923" s="53">
        <v>0.85</v>
      </c>
      <c r="V923" s="53">
        <v>0.85</v>
      </c>
      <c r="W923" s="53">
        <v>0.85</v>
      </c>
      <c r="X923" s="53">
        <v>0.85</v>
      </c>
      <c r="Y923" s="53">
        <v>0.85</v>
      </c>
      <c r="Z923" s="53">
        <v>0.85</v>
      </c>
      <c r="AA923" s="53">
        <v>0.85</v>
      </c>
      <c r="AB923" s="53">
        <v>0.85</v>
      </c>
      <c r="AC923" s="5">
        <f t="shared" si="207"/>
        <v>0.85000000000000009</v>
      </c>
      <c r="AD923" s="98"/>
    </row>
    <row r="924" spans="1:30">
      <c r="A924" s="5" t="s">
        <v>70</v>
      </c>
      <c r="B924" s="5" t="s">
        <v>14</v>
      </c>
      <c r="C924" s="5" t="str">
        <f t="shared" si="204"/>
        <v>g9</v>
      </c>
      <c r="D924" s="69">
        <f>VLOOKUP(C924,days!A$2:F$13,5,0)</f>
        <v>5</v>
      </c>
      <c r="E924" s="53">
        <v>0.83</v>
      </c>
      <c r="F924" s="53">
        <v>0.83</v>
      </c>
      <c r="G924" s="53">
        <v>0.83</v>
      </c>
      <c r="H924" s="53">
        <v>0.83</v>
      </c>
      <c r="I924" s="53">
        <v>0.83</v>
      </c>
      <c r="J924" s="53">
        <v>0.83</v>
      </c>
      <c r="K924" s="53">
        <v>0.83</v>
      </c>
      <c r="L924" s="53">
        <v>0.83</v>
      </c>
      <c r="M924" s="53">
        <v>0.83</v>
      </c>
      <c r="N924" s="53">
        <v>0.83</v>
      </c>
      <c r="O924" s="53">
        <v>0.83</v>
      </c>
      <c r="P924" s="53">
        <v>0.83</v>
      </c>
      <c r="Q924" s="53">
        <v>0.83</v>
      </c>
      <c r="R924" s="53">
        <v>0.83</v>
      </c>
      <c r="S924" s="53">
        <v>0.83</v>
      </c>
      <c r="T924" s="53">
        <v>0.83</v>
      </c>
      <c r="U924" s="53">
        <v>0.83</v>
      </c>
      <c r="V924" s="53">
        <v>0.83</v>
      </c>
      <c r="W924" s="53">
        <v>0.83</v>
      </c>
      <c r="X924" s="53">
        <v>0.83</v>
      </c>
      <c r="Y924" s="53">
        <v>0.83</v>
      </c>
      <c r="Z924" s="53">
        <v>0.83</v>
      </c>
      <c r="AA924" s="53">
        <v>0.83</v>
      </c>
      <c r="AB924" s="53">
        <v>0.83</v>
      </c>
      <c r="AC924" s="5">
        <f t="shared" si="207"/>
        <v>0.82999999999999963</v>
      </c>
      <c r="AD924" s="98"/>
    </row>
    <row r="925" spans="1:30">
      <c r="A925" s="5" t="s">
        <v>70</v>
      </c>
      <c r="B925" s="5" t="s">
        <v>15</v>
      </c>
      <c r="C925" s="5" t="str">
        <f t="shared" si="204"/>
        <v>g9</v>
      </c>
      <c r="D925" s="69">
        <f>VLOOKUP(C925,days!A$2:F$13,5,0)</f>
        <v>5</v>
      </c>
      <c r="E925" s="53">
        <v>0.9</v>
      </c>
      <c r="F925" s="53">
        <v>0.9</v>
      </c>
      <c r="G925" s="53">
        <v>0.9</v>
      </c>
      <c r="H925" s="53">
        <v>0.9</v>
      </c>
      <c r="I925" s="53">
        <v>0.9</v>
      </c>
      <c r="J925" s="53">
        <v>0.9</v>
      </c>
      <c r="K925" s="53">
        <v>0.9</v>
      </c>
      <c r="L925" s="53">
        <v>0.9</v>
      </c>
      <c r="M925" s="53">
        <v>0.9</v>
      </c>
      <c r="N925" s="53">
        <v>0.9</v>
      </c>
      <c r="O925" s="53">
        <v>0.9</v>
      </c>
      <c r="P925" s="53">
        <v>0.9</v>
      </c>
      <c r="Q925" s="53">
        <v>0.9</v>
      </c>
      <c r="R925" s="53">
        <v>0.9</v>
      </c>
      <c r="S925" s="53">
        <v>0.9</v>
      </c>
      <c r="T925" s="53">
        <v>0.9</v>
      </c>
      <c r="U925" s="53">
        <v>0.9</v>
      </c>
      <c r="V925" s="53">
        <v>0.9</v>
      </c>
      <c r="W925" s="53">
        <v>0.9</v>
      </c>
      <c r="X925" s="53">
        <v>0.9</v>
      </c>
      <c r="Y925" s="53">
        <v>0.9</v>
      </c>
      <c r="Z925" s="53">
        <v>0.9</v>
      </c>
      <c r="AA925" s="53">
        <v>0.9</v>
      </c>
      <c r="AB925" s="53">
        <v>0.9</v>
      </c>
      <c r="AC925" s="5">
        <f t="shared" si="207"/>
        <v>0.8999999999999998</v>
      </c>
      <c r="AD925" s="98"/>
    </row>
    <row r="926" spans="1:30">
      <c r="A926" s="5" t="s">
        <v>70</v>
      </c>
      <c r="B926" s="5" t="s">
        <v>16</v>
      </c>
      <c r="C926" s="5" t="str">
        <f t="shared" si="204"/>
        <v>g9</v>
      </c>
      <c r="D926" s="69">
        <f>VLOOKUP(C926,days!A$2:F$13,5,0)</f>
        <v>5</v>
      </c>
      <c r="E926" s="43">
        <f>VLOOKUP($A926,hydro_!$A$2:$B$16,2,0)*VLOOKUP($D926,hydro_!F$2:H$13,2,0)</f>
        <v>0.55000000000000004</v>
      </c>
      <c r="F926" s="43">
        <f t="shared" ref="F926:AB926" si="212">E926</f>
        <v>0.55000000000000004</v>
      </c>
      <c r="G926" s="43">
        <f t="shared" si="212"/>
        <v>0.55000000000000004</v>
      </c>
      <c r="H926" s="43">
        <f t="shared" si="212"/>
        <v>0.55000000000000004</v>
      </c>
      <c r="I926" s="43">
        <f t="shared" si="212"/>
        <v>0.55000000000000004</v>
      </c>
      <c r="J926" s="43">
        <f t="shared" si="212"/>
        <v>0.55000000000000004</v>
      </c>
      <c r="K926" s="43">
        <f t="shared" si="212"/>
        <v>0.55000000000000004</v>
      </c>
      <c r="L926" s="43">
        <f t="shared" si="212"/>
        <v>0.55000000000000004</v>
      </c>
      <c r="M926" s="43">
        <f t="shared" si="212"/>
        <v>0.55000000000000004</v>
      </c>
      <c r="N926" s="43">
        <f t="shared" si="212"/>
        <v>0.55000000000000004</v>
      </c>
      <c r="O926" s="43">
        <f t="shared" si="212"/>
        <v>0.55000000000000004</v>
      </c>
      <c r="P926" s="43">
        <f t="shared" si="212"/>
        <v>0.55000000000000004</v>
      </c>
      <c r="Q926" s="43">
        <f t="shared" si="212"/>
        <v>0.55000000000000004</v>
      </c>
      <c r="R926" s="43">
        <f t="shared" si="212"/>
        <v>0.55000000000000004</v>
      </c>
      <c r="S926" s="43">
        <f t="shared" si="212"/>
        <v>0.55000000000000004</v>
      </c>
      <c r="T926" s="43">
        <f t="shared" si="212"/>
        <v>0.55000000000000004</v>
      </c>
      <c r="U926" s="43">
        <f t="shared" si="212"/>
        <v>0.55000000000000004</v>
      </c>
      <c r="V926" s="43">
        <f t="shared" si="212"/>
        <v>0.55000000000000004</v>
      </c>
      <c r="W926" s="43">
        <f t="shared" si="212"/>
        <v>0.55000000000000004</v>
      </c>
      <c r="X926" s="43">
        <f t="shared" si="212"/>
        <v>0.55000000000000004</v>
      </c>
      <c r="Y926" s="43">
        <f t="shared" si="212"/>
        <v>0.55000000000000004</v>
      </c>
      <c r="Z926" s="43">
        <f t="shared" si="212"/>
        <v>0.55000000000000004</v>
      </c>
      <c r="AA926" s="43">
        <f t="shared" si="212"/>
        <v>0.55000000000000004</v>
      </c>
      <c r="AB926" s="43">
        <f t="shared" si="212"/>
        <v>0.55000000000000004</v>
      </c>
      <c r="AC926" s="5">
        <f t="shared" si="207"/>
        <v>0.55000000000000016</v>
      </c>
      <c r="AD926" s="98"/>
    </row>
    <row r="927" spans="1:30">
      <c r="A927" s="5" t="s">
        <v>70</v>
      </c>
      <c r="B927" s="5" t="s">
        <v>17</v>
      </c>
      <c r="C927" s="5" t="str">
        <f t="shared" si="204"/>
        <v>g9</v>
      </c>
      <c r="D927" s="69">
        <f>VLOOKUP(C927,days!A$2:F$13,5,0)</f>
        <v>5</v>
      </c>
      <c r="E927" s="43">
        <f>VLOOKUP($A926,hydro_!$A$2:$C$16,3,0)*VLOOKUP($D926,hydro_!F$2:H$13,3,0)</f>
        <v>0.45</v>
      </c>
      <c r="F927" s="43">
        <f t="shared" ref="F927:AB927" si="213">E927</f>
        <v>0.45</v>
      </c>
      <c r="G927" s="43">
        <f t="shared" si="213"/>
        <v>0.45</v>
      </c>
      <c r="H927" s="43">
        <f t="shared" si="213"/>
        <v>0.45</v>
      </c>
      <c r="I927" s="43">
        <f t="shared" si="213"/>
        <v>0.45</v>
      </c>
      <c r="J927" s="43">
        <f t="shared" si="213"/>
        <v>0.45</v>
      </c>
      <c r="K927" s="43">
        <f t="shared" si="213"/>
        <v>0.45</v>
      </c>
      <c r="L927" s="43">
        <f t="shared" si="213"/>
        <v>0.45</v>
      </c>
      <c r="M927" s="43">
        <f t="shared" si="213"/>
        <v>0.45</v>
      </c>
      <c r="N927" s="43">
        <f t="shared" si="213"/>
        <v>0.45</v>
      </c>
      <c r="O927" s="43">
        <f t="shared" si="213"/>
        <v>0.45</v>
      </c>
      <c r="P927" s="43">
        <f t="shared" si="213"/>
        <v>0.45</v>
      </c>
      <c r="Q927" s="43">
        <f t="shared" si="213"/>
        <v>0.45</v>
      </c>
      <c r="R927" s="43">
        <f t="shared" si="213"/>
        <v>0.45</v>
      </c>
      <c r="S927" s="43">
        <f t="shared" si="213"/>
        <v>0.45</v>
      </c>
      <c r="T927" s="43">
        <f t="shared" si="213"/>
        <v>0.45</v>
      </c>
      <c r="U927" s="43">
        <f t="shared" si="213"/>
        <v>0.45</v>
      </c>
      <c r="V927" s="43">
        <f t="shared" si="213"/>
        <v>0.45</v>
      </c>
      <c r="W927" s="43">
        <f t="shared" si="213"/>
        <v>0.45</v>
      </c>
      <c r="X927" s="43">
        <f t="shared" si="213"/>
        <v>0.45</v>
      </c>
      <c r="Y927" s="43">
        <f t="shared" si="213"/>
        <v>0.45</v>
      </c>
      <c r="Z927" s="43">
        <f t="shared" si="213"/>
        <v>0.45</v>
      </c>
      <c r="AA927" s="43">
        <f t="shared" si="213"/>
        <v>0.45</v>
      </c>
      <c r="AB927" s="43">
        <f t="shared" si="213"/>
        <v>0.45</v>
      </c>
      <c r="AC927" s="5">
        <f t="shared" si="207"/>
        <v>0.4499999999999999</v>
      </c>
      <c r="AD927" s="98"/>
    </row>
    <row r="928" spans="1:30">
      <c r="A928" s="5" t="s">
        <v>70</v>
      </c>
      <c r="B928" s="5" t="s">
        <v>18</v>
      </c>
      <c r="C928" s="5" t="str">
        <f t="shared" si="204"/>
        <v>g9</v>
      </c>
      <c r="D928" s="69">
        <f>VLOOKUP(C928,days!A$2:F$13,5,0)</f>
        <v>5</v>
      </c>
      <c r="E928" s="67">
        <f>VLOOKUP($A928,wind_!$A$2:$B$16,2,0)*VLOOKUP($D928,wind_!$E$2:$AC$13,MID(E$1,2,LEN(E$1)-1)+2,0)</f>
        <v>0.30137686095427335</v>
      </c>
      <c r="F928" s="67">
        <f>VLOOKUP($A928,wind_!$A$2:$B$16,2,0)*VLOOKUP($D928,wind_!$E$2:$AC$13,MID(F$1,2,LEN(F$1)-1)+2,0)</f>
        <v>0.29291519736273264</v>
      </c>
      <c r="G928" s="67">
        <f>VLOOKUP($A928,wind_!$A$2:$B$16,2,0)*VLOOKUP($D928,wind_!$E$2:$AC$13,MID(G$1,2,LEN(G$1)-1)+2,0)</f>
        <v>0.29072449970168629</v>
      </c>
      <c r="H928" s="67">
        <f>VLOOKUP($A928,wind_!$A$2:$B$16,2,0)*VLOOKUP($D928,wind_!$E$2:$AC$13,MID(H$1,2,LEN(H$1)-1)+2,0)</f>
        <v>0.29217601641891328</v>
      </c>
      <c r="I928" s="67">
        <f>VLOOKUP($A928,wind_!$A$2:$B$16,2,0)*VLOOKUP($D928,wind_!$E$2:$AC$13,MID(I$1,2,LEN(I$1)-1)+2,0)</f>
        <v>0.29274052259132877</v>
      </c>
      <c r="J928" s="67">
        <f>VLOOKUP($A928,wind_!$A$2:$B$16,2,0)*VLOOKUP($D928,wind_!$E$2:$AC$13,MID(J$1,2,LEN(J$1)-1)+2,0)</f>
        <v>0.29568196273584429</v>
      </c>
      <c r="K928" s="67">
        <f>VLOOKUP($A928,wind_!$A$2:$B$16,2,0)*VLOOKUP($D928,wind_!$E$2:$AC$13,MID(K$1,2,LEN(K$1)-1)+2,0)</f>
        <v>0.29925372089385871</v>
      </c>
      <c r="L928" s="67">
        <f>VLOOKUP($A928,wind_!$A$2:$B$16,2,0)*VLOOKUP($D928,wind_!$E$2:$AC$13,MID(L$1,2,LEN(L$1)-1)+2,0)</f>
        <v>0.29065588805755399</v>
      </c>
      <c r="M928" s="67">
        <f>VLOOKUP($A928,wind_!$A$2:$B$16,2,0)*VLOOKUP($D928,wind_!$E$2:$AC$13,MID(M$1,2,LEN(M$1)-1)+2,0)</f>
        <v>0.285011748621462</v>
      </c>
      <c r="N928" s="67">
        <f>VLOOKUP($A928,wind_!$A$2:$B$16,2,0)*VLOOKUP($D928,wind_!$E$2:$AC$13,MID(N$1,2,LEN(N$1)-1)+2,0)</f>
        <v>0.28011973510093391</v>
      </c>
      <c r="O928" s="67">
        <f>VLOOKUP($A928,wind_!$A$2:$B$16,2,0)*VLOOKUP($D928,wind_!$E$2:$AC$13,MID(O$1,2,LEN(O$1)-1)+2,0)</f>
        <v>0.28213727317810877</v>
      </c>
      <c r="P928" s="67">
        <f>VLOOKUP($A928,wind_!$A$2:$B$16,2,0)*VLOOKUP($D928,wind_!$E$2:$AC$13,MID(P$1,2,LEN(P$1)-1)+2,0)</f>
        <v>0.2912956595237009</v>
      </c>
      <c r="Q928" s="67">
        <f>VLOOKUP($A928,wind_!$A$2:$B$16,2,0)*VLOOKUP($D928,wind_!$E$2:$AC$13,MID(Q$1,2,LEN(Q$1)-1)+2,0)</f>
        <v>0.30188925785111637</v>
      </c>
      <c r="R928" s="67">
        <f>VLOOKUP($A928,wind_!$A$2:$B$16,2,0)*VLOOKUP($D928,wind_!$E$2:$AC$13,MID(R$1,2,LEN(R$1)-1)+2,0)</f>
        <v>0.32003056523827111</v>
      </c>
      <c r="S928" s="67">
        <f>VLOOKUP($A928,wind_!$A$2:$B$16,2,0)*VLOOKUP($D928,wind_!$E$2:$AC$13,MID(S$1,2,LEN(S$1)-1)+2,0)</f>
        <v>0.33739059581929187</v>
      </c>
      <c r="T928" s="67">
        <f>VLOOKUP($A928,wind_!$A$2:$B$16,2,0)*VLOOKUP($D928,wind_!$E$2:$AC$13,MID(T$1,2,LEN(T$1)-1)+2,0)</f>
        <v>0.35870408006106663</v>
      </c>
      <c r="U928" s="67">
        <f>VLOOKUP($A928,wind_!$A$2:$B$16,2,0)*VLOOKUP($D928,wind_!$E$2:$AC$13,MID(U$1,2,LEN(U$1)-1)+2,0)</f>
        <v>0.37783470609033254</v>
      </c>
      <c r="V928" s="67">
        <f>VLOOKUP($A928,wind_!$A$2:$B$16,2,0)*VLOOKUP($D928,wind_!$E$2:$AC$13,MID(V$1,2,LEN(V$1)-1)+2,0)</f>
        <v>0.38556647749640494</v>
      </c>
      <c r="W928" s="67">
        <f>VLOOKUP($A928,wind_!$A$2:$B$16,2,0)*VLOOKUP($D928,wind_!$E$2:$AC$13,MID(W$1,2,LEN(W$1)-1)+2,0)</f>
        <v>0.37791277118711303</v>
      </c>
      <c r="X928" s="67">
        <f>VLOOKUP($A928,wind_!$A$2:$B$16,2,0)*VLOOKUP($D928,wind_!$E$2:$AC$13,MID(X$1,2,LEN(X$1)-1)+2,0)</f>
        <v>0.36705361977520601</v>
      </c>
      <c r="Y928" s="67">
        <f>VLOOKUP($A928,wind_!$A$2:$B$16,2,0)*VLOOKUP($D928,wind_!$E$2:$AC$13,MID(Y$1,2,LEN(Y$1)-1)+2,0)</f>
        <v>0.36487310022171454</v>
      </c>
      <c r="Z928" s="67">
        <f>VLOOKUP($A928,wind_!$A$2:$B$16,2,0)*VLOOKUP($D928,wind_!$E$2:$AC$13,MID(Z$1,2,LEN(Z$1)-1)+2,0)</f>
        <v>0.35579847739557952</v>
      </c>
      <c r="AA928" s="67">
        <f>VLOOKUP($A928,wind_!$A$2:$B$16,2,0)*VLOOKUP($D928,wind_!$E$2:$AC$13,MID(AA$1,2,LEN(AA$1)-1)+2,0)</f>
        <v>0.33597801283387696</v>
      </c>
      <c r="AB928" s="67">
        <f>VLOOKUP($A928,wind_!$A$2:$B$16,2,0)*VLOOKUP($D928,wind_!$E$2:$AC$13,MID(AB$1,2,LEN(AB$1)-1)+2,0)</f>
        <v>0.31895646197206173</v>
      </c>
      <c r="AC928" s="5">
        <f t="shared" si="207"/>
        <v>0.32066988379510131</v>
      </c>
      <c r="AD928" s="98"/>
    </row>
    <row r="929" spans="1:30">
      <c r="A929" s="5" t="s">
        <v>70</v>
      </c>
      <c r="B929" s="5" t="s">
        <v>19</v>
      </c>
      <c r="C929" s="5" t="str">
        <f t="shared" si="204"/>
        <v>g9</v>
      </c>
      <c r="D929" s="69">
        <f>VLOOKUP(C929,days!A$2:F$13,5,0)</f>
        <v>5</v>
      </c>
      <c r="E929" s="68">
        <f>VLOOKUP($A929,solar_!$A$2:$B$16,2,0)*VLOOKUP($D929,solar_!$E$2:$AC$13,MID(E$1,2,LEN(E$1)-1)+2,0)</f>
        <v>0</v>
      </c>
      <c r="F929" s="68">
        <f>VLOOKUP($A929,solar_!$A$2:$B$16,2,0)*VLOOKUP($D929,solar_!$E$2:$AC$13,MID(F$1,2,LEN(F$1)-1)+2,0)</f>
        <v>0</v>
      </c>
      <c r="G929" s="68">
        <f>VLOOKUP($A929,solar_!$A$2:$B$16,2,0)*VLOOKUP($D929,solar_!$E$2:$AC$13,MID(G$1,2,LEN(G$1)-1)+2,0)</f>
        <v>0</v>
      </c>
      <c r="H929" s="68">
        <f>VLOOKUP($A929,solar_!$A$2:$B$16,2,0)*VLOOKUP($D929,solar_!$E$2:$AC$13,MID(H$1,2,LEN(H$1)-1)+2,0)</f>
        <v>0</v>
      </c>
      <c r="I929" s="68">
        <f>VLOOKUP($A929,solar_!$A$2:$B$16,2,0)*VLOOKUP($D929,solar_!$E$2:$AC$13,MID(I$1,2,LEN(I$1)-1)+2,0)</f>
        <v>0</v>
      </c>
      <c r="J929" s="68">
        <f>VLOOKUP($A929,solar_!$A$2:$B$16,2,0)*VLOOKUP($D929,solar_!$E$2:$AC$13,MID(J$1,2,LEN(J$1)-1)+2,0)</f>
        <v>1.0127733421224456E-2</v>
      </c>
      <c r="K929" s="68">
        <f>VLOOKUP($A929,solar_!$A$2:$B$16,2,0)*VLOOKUP($D929,solar_!$E$2:$AC$13,MID(K$1,2,LEN(K$1)-1)+2,0)</f>
        <v>0.14838036622043627</v>
      </c>
      <c r="L929" s="68">
        <f>VLOOKUP($A929,solar_!$A$2:$B$16,2,0)*VLOOKUP($D929,solar_!$E$2:$AC$13,MID(L$1,2,LEN(L$1)-1)+2,0)</f>
        <v>0.47341140688593775</v>
      </c>
      <c r="M929" s="68">
        <f>VLOOKUP($A929,solar_!$A$2:$B$16,2,0)*VLOOKUP($D929,solar_!$E$2:$AC$13,MID(M$1,2,LEN(M$1)-1)+2,0)</f>
        <v>0.6802097529104616</v>
      </c>
      <c r="N929" s="68">
        <f>VLOOKUP($A929,solar_!$A$2:$B$16,2,0)*VLOOKUP($D929,solar_!$E$2:$AC$13,MID(N$1,2,LEN(N$1)-1)+2,0)</f>
        <v>0.73760842615627398</v>
      </c>
      <c r="O929" s="68">
        <f>VLOOKUP($A929,solar_!$A$2:$B$16,2,0)*VLOOKUP($D929,solar_!$E$2:$AC$13,MID(O$1,2,LEN(O$1)-1)+2,0)</f>
        <v>0.79215953264222883</v>
      </c>
      <c r="P929" s="68">
        <f>VLOOKUP($A929,solar_!$A$2:$B$16,2,0)*VLOOKUP($D929,solar_!$E$2:$AC$13,MID(P$1,2,LEN(P$1)-1)+2,0)</f>
        <v>0.80254942696637777</v>
      </c>
      <c r="Q929" s="68">
        <f>VLOOKUP($A929,solar_!$A$2:$B$16,2,0)*VLOOKUP($D929,solar_!$E$2:$AC$13,MID(Q$1,2,LEN(Q$1)-1)+2,0)</f>
        <v>0.79441224382949949</v>
      </c>
      <c r="R929" s="68">
        <f>VLOOKUP($A929,solar_!$A$2:$B$16,2,0)*VLOOKUP($D929,solar_!$E$2:$AC$13,MID(R$1,2,LEN(R$1)-1)+2,0)</f>
        <v>0.79143650951710021</v>
      </c>
      <c r="S929" s="68">
        <f>VLOOKUP($A929,solar_!$A$2:$B$16,2,0)*VLOOKUP($D929,solar_!$E$2:$AC$13,MID(S$1,2,LEN(S$1)-1)+2,0)</f>
        <v>0.76255199574847754</v>
      </c>
      <c r="T929" s="68">
        <f>VLOOKUP($A929,solar_!$A$2:$B$16,2,0)*VLOOKUP($D929,solar_!$E$2:$AC$13,MID(T$1,2,LEN(T$1)-1)+2,0)</f>
        <v>0.69277079725208224</v>
      </c>
      <c r="U929" s="68">
        <f>VLOOKUP($A929,solar_!$A$2:$B$16,2,0)*VLOOKUP($D929,solar_!$E$2:$AC$13,MID(U$1,2,LEN(U$1)-1)+2,0)</f>
        <v>0.58690106982607204</v>
      </c>
      <c r="V929" s="68">
        <f>VLOOKUP($A929,solar_!$A$2:$B$16,2,0)*VLOOKUP($D929,solar_!$E$2:$AC$13,MID(V$1,2,LEN(V$1)-1)+2,0)</f>
        <v>0.43815679930467188</v>
      </c>
      <c r="W929" s="68">
        <f>VLOOKUP($A929,solar_!$A$2:$B$16,2,0)*VLOOKUP($D929,solar_!$E$2:$AC$13,MID(W$1,2,LEN(W$1)-1)+2,0)</f>
        <v>0.17708053510017741</v>
      </c>
      <c r="X929" s="68">
        <f>VLOOKUP($A929,solar_!$A$2:$B$16,2,0)*VLOOKUP($D929,solar_!$E$2:$AC$13,MID(X$1,2,LEN(X$1)-1)+2,0)</f>
        <v>1.8490042031883348E-2</v>
      </c>
      <c r="Y929" s="68">
        <f>VLOOKUP($A929,solar_!$A$2:$B$16,2,0)*VLOOKUP($D929,solar_!$E$2:$AC$13,MID(Y$1,2,LEN(Y$1)-1)+2,0)</f>
        <v>0</v>
      </c>
      <c r="Z929" s="68">
        <f>VLOOKUP($A929,solar_!$A$2:$B$16,2,0)*VLOOKUP($D929,solar_!$E$2:$AC$13,MID(Z$1,2,LEN(Z$1)-1)+2,0)</f>
        <v>0</v>
      </c>
      <c r="AA929" s="68">
        <f>VLOOKUP($A929,solar_!$A$2:$B$16,2,0)*VLOOKUP($D929,solar_!$E$2:$AC$13,MID(AA$1,2,LEN(AA$1)-1)+2,0)</f>
        <v>0</v>
      </c>
      <c r="AB929" s="68">
        <f>VLOOKUP($A929,solar_!$A$2:$B$16,2,0)*VLOOKUP($D929,solar_!$E$2:$AC$13,MID(AB$1,2,LEN(AB$1)-1)+2,0)</f>
        <v>0</v>
      </c>
      <c r="AC929" s="5">
        <f t="shared" si="207"/>
        <v>0.3294269432422044</v>
      </c>
      <c r="AD929" s="98"/>
    </row>
    <row r="930" spans="1:30">
      <c r="A930" s="5" t="s">
        <v>70</v>
      </c>
      <c r="B930" s="5" t="s">
        <v>20</v>
      </c>
      <c r="C930" s="5" t="str">
        <f t="shared" si="204"/>
        <v>g9</v>
      </c>
      <c r="D930" s="69">
        <f>VLOOKUP(C930,days!A$2:F$13,5,0)</f>
        <v>5</v>
      </c>
      <c r="E930" s="9">
        <v>0</v>
      </c>
      <c r="F930" s="9">
        <v>0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  <c r="V930" s="9">
        <v>0</v>
      </c>
      <c r="W930" s="9">
        <v>0</v>
      </c>
      <c r="X930" s="9">
        <v>0</v>
      </c>
      <c r="Y930" s="9">
        <v>0</v>
      </c>
      <c r="Z930" s="9">
        <v>0</v>
      </c>
      <c r="AA930" s="9">
        <v>0</v>
      </c>
      <c r="AB930" s="9">
        <v>0</v>
      </c>
      <c r="AC930" s="5">
        <f t="shared" si="207"/>
        <v>0</v>
      </c>
      <c r="AD930" s="98"/>
    </row>
    <row r="931" spans="1:30">
      <c r="A931" s="5" t="s">
        <v>70</v>
      </c>
      <c r="B931" s="5" t="s">
        <v>21</v>
      </c>
      <c r="C931" s="5" t="str">
        <f t="shared" si="204"/>
        <v>g9</v>
      </c>
      <c r="D931" s="69">
        <f>VLOOKUP(C931,days!A$2:F$13,5,0)</f>
        <v>5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  <c r="V931" s="9">
        <v>0</v>
      </c>
      <c r="W931" s="9">
        <v>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5">
        <f t="shared" si="207"/>
        <v>0</v>
      </c>
      <c r="AD931" s="98"/>
    </row>
    <row r="932" spans="1:30">
      <c r="A932" s="5" t="s">
        <v>70</v>
      </c>
      <c r="B932" s="5" t="s">
        <v>12</v>
      </c>
      <c r="C932" s="5" t="str">
        <f t="shared" si="204"/>
        <v>g10</v>
      </c>
      <c r="D932" s="69">
        <f>VLOOKUP(C932,days!A$2:F$13,5,0)</f>
        <v>5</v>
      </c>
      <c r="E932" s="53">
        <v>0.8</v>
      </c>
      <c r="F932" s="53">
        <v>0.8</v>
      </c>
      <c r="G932" s="53">
        <v>0.8</v>
      </c>
      <c r="H932" s="53">
        <v>0.8</v>
      </c>
      <c r="I932" s="53">
        <v>0.8</v>
      </c>
      <c r="J932" s="53">
        <v>0.8</v>
      </c>
      <c r="K932" s="53">
        <v>0.8</v>
      </c>
      <c r="L932" s="53">
        <v>0.8</v>
      </c>
      <c r="M932" s="53">
        <v>0.8</v>
      </c>
      <c r="N932" s="53">
        <v>0.8</v>
      </c>
      <c r="O932" s="53">
        <v>0.8</v>
      </c>
      <c r="P932" s="53">
        <v>0.8</v>
      </c>
      <c r="Q932" s="53">
        <v>0.8</v>
      </c>
      <c r="R932" s="53">
        <v>0.8</v>
      </c>
      <c r="S932" s="53">
        <v>0.8</v>
      </c>
      <c r="T932" s="53">
        <v>0.8</v>
      </c>
      <c r="U932" s="53">
        <v>0.8</v>
      </c>
      <c r="V932" s="53">
        <v>0.8</v>
      </c>
      <c r="W932" s="53">
        <v>0.8</v>
      </c>
      <c r="X932" s="53">
        <v>0.8</v>
      </c>
      <c r="Y932" s="53">
        <v>0.8</v>
      </c>
      <c r="Z932" s="53">
        <v>0.8</v>
      </c>
      <c r="AA932" s="53">
        <v>0.8</v>
      </c>
      <c r="AB932" s="53">
        <v>0.8</v>
      </c>
      <c r="AC932" s="5">
        <f t="shared" si="207"/>
        <v>0.80000000000000027</v>
      </c>
      <c r="AD932" s="98"/>
    </row>
    <row r="933" spans="1:30">
      <c r="A933" s="5" t="s">
        <v>70</v>
      </c>
      <c r="B933" s="5" t="s">
        <v>13</v>
      </c>
      <c r="C933" s="5" t="str">
        <f t="shared" si="204"/>
        <v>g10</v>
      </c>
      <c r="D933" s="69">
        <f>VLOOKUP(C933,days!A$2:F$13,5,0)</f>
        <v>5</v>
      </c>
      <c r="E933" s="53">
        <v>0.85</v>
      </c>
      <c r="F933" s="53">
        <v>0.85</v>
      </c>
      <c r="G933" s="53">
        <v>0.85</v>
      </c>
      <c r="H933" s="53">
        <v>0.85</v>
      </c>
      <c r="I933" s="53">
        <v>0.85</v>
      </c>
      <c r="J933" s="53">
        <v>0.85</v>
      </c>
      <c r="K933" s="53">
        <v>0.85</v>
      </c>
      <c r="L933" s="53">
        <v>0.85</v>
      </c>
      <c r="M933" s="53">
        <v>0.85</v>
      </c>
      <c r="N933" s="53">
        <v>0.85</v>
      </c>
      <c r="O933" s="53">
        <v>0.85</v>
      </c>
      <c r="P933" s="53">
        <v>0.85</v>
      </c>
      <c r="Q933" s="53">
        <v>0.85</v>
      </c>
      <c r="R933" s="53">
        <v>0.85</v>
      </c>
      <c r="S933" s="53">
        <v>0.85</v>
      </c>
      <c r="T933" s="53">
        <v>0.85</v>
      </c>
      <c r="U933" s="53">
        <v>0.85</v>
      </c>
      <c r="V933" s="53">
        <v>0.85</v>
      </c>
      <c r="W933" s="53">
        <v>0.85</v>
      </c>
      <c r="X933" s="53">
        <v>0.85</v>
      </c>
      <c r="Y933" s="53">
        <v>0.85</v>
      </c>
      <c r="Z933" s="53">
        <v>0.85</v>
      </c>
      <c r="AA933" s="53">
        <v>0.85</v>
      </c>
      <c r="AB933" s="53">
        <v>0.85</v>
      </c>
      <c r="AC933" s="5">
        <f t="shared" si="207"/>
        <v>0.85000000000000009</v>
      </c>
      <c r="AD933" s="98"/>
    </row>
    <row r="934" spans="1:30">
      <c r="A934" s="5" t="s">
        <v>70</v>
      </c>
      <c r="B934" s="5" t="s">
        <v>14</v>
      </c>
      <c r="C934" s="5" t="str">
        <f t="shared" si="204"/>
        <v>g10</v>
      </c>
      <c r="D934" s="69">
        <f>VLOOKUP(C934,days!A$2:F$13,5,0)</f>
        <v>5</v>
      </c>
      <c r="E934" s="53">
        <v>0.83</v>
      </c>
      <c r="F934" s="53">
        <v>0.83</v>
      </c>
      <c r="G934" s="53">
        <v>0.83</v>
      </c>
      <c r="H934" s="53">
        <v>0.83</v>
      </c>
      <c r="I934" s="53">
        <v>0.83</v>
      </c>
      <c r="J934" s="53">
        <v>0.83</v>
      </c>
      <c r="K934" s="53">
        <v>0.83</v>
      </c>
      <c r="L934" s="53">
        <v>0.83</v>
      </c>
      <c r="M934" s="53">
        <v>0.83</v>
      </c>
      <c r="N934" s="53">
        <v>0.83</v>
      </c>
      <c r="O934" s="53">
        <v>0.83</v>
      </c>
      <c r="P934" s="53">
        <v>0.83</v>
      </c>
      <c r="Q934" s="53">
        <v>0.83</v>
      </c>
      <c r="R934" s="53">
        <v>0.83</v>
      </c>
      <c r="S934" s="53">
        <v>0.83</v>
      </c>
      <c r="T934" s="53">
        <v>0.83</v>
      </c>
      <c r="U934" s="53">
        <v>0.83</v>
      </c>
      <c r="V934" s="53">
        <v>0.83</v>
      </c>
      <c r="W934" s="53">
        <v>0.83</v>
      </c>
      <c r="X934" s="53">
        <v>0.83</v>
      </c>
      <c r="Y934" s="53">
        <v>0.83</v>
      </c>
      <c r="Z934" s="53">
        <v>0.83</v>
      </c>
      <c r="AA934" s="53">
        <v>0.83</v>
      </c>
      <c r="AB934" s="53">
        <v>0.83</v>
      </c>
      <c r="AC934" s="5">
        <f t="shared" si="207"/>
        <v>0.82999999999999963</v>
      </c>
      <c r="AD934" s="98"/>
    </row>
    <row r="935" spans="1:30">
      <c r="A935" s="5" t="s">
        <v>70</v>
      </c>
      <c r="B935" s="5" t="s">
        <v>15</v>
      </c>
      <c r="C935" s="5" t="str">
        <f t="shared" si="204"/>
        <v>g10</v>
      </c>
      <c r="D935" s="69">
        <f>VLOOKUP(C935,days!A$2:F$13,5,0)</f>
        <v>5</v>
      </c>
      <c r="E935" s="53">
        <v>0.9</v>
      </c>
      <c r="F935" s="53">
        <v>0.9</v>
      </c>
      <c r="G935" s="53">
        <v>0.9</v>
      </c>
      <c r="H935" s="53">
        <v>0.9</v>
      </c>
      <c r="I935" s="53">
        <v>0.9</v>
      </c>
      <c r="J935" s="53">
        <v>0.9</v>
      </c>
      <c r="K935" s="53">
        <v>0.9</v>
      </c>
      <c r="L935" s="53">
        <v>0.9</v>
      </c>
      <c r="M935" s="53">
        <v>0.9</v>
      </c>
      <c r="N935" s="53">
        <v>0.9</v>
      </c>
      <c r="O935" s="53">
        <v>0.9</v>
      </c>
      <c r="P935" s="53">
        <v>0.9</v>
      </c>
      <c r="Q935" s="53">
        <v>0.9</v>
      </c>
      <c r="R935" s="53">
        <v>0.9</v>
      </c>
      <c r="S935" s="53">
        <v>0.9</v>
      </c>
      <c r="T935" s="53">
        <v>0.9</v>
      </c>
      <c r="U935" s="53">
        <v>0.9</v>
      </c>
      <c r="V935" s="53">
        <v>0.9</v>
      </c>
      <c r="W935" s="53">
        <v>0.9</v>
      </c>
      <c r="X935" s="53">
        <v>0.9</v>
      </c>
      <c r="Y935" s="53">
        <v>0.9</v>
      </c>
      <c r="Z935" s="53">
        <v>0.9</v>
      </c>
      <c r="AA935" s="53">
        <v>0.9</v>
      </c>
      <c r="AB935" s="53">
        <v>0.9</v>
      </c>
      <c r="AC935" s="5">
        <f t="shared" si="207"/>
        <v>0.8999999999999998</v>
      </c>
      <c r="AD935" s="98"/>
    </row>
    <row r="936" spans="1:30">
      <c r="A936" s="5" t="s">
        <v>70</v>
      </c>
      <c r="B936" s="5" t="s">
        <v>16</v>
      </c>
      <c r="C936" s="5" t="str">
        <f t="shared" si="204"/>
        <v>g10</v>
      </c>
      <c r="D936" s="69">
        <f>VLOOKUP(C936,days!A$2:F$13,5,0)</f>
        <v>5</v>
      </c>
      <c r="E936" s="43">
        <f>VLOOKUP($A936,hydro_!$A$2:$B$16,2,0)*VLOOKUP($D936,hydro_!F$2:H$13,2,0)</f>
        <v>0.55000000000000004</v>
      </c>
      <c r="F936" s="43">
        <f t="shared" ref="F936:AB936" si="214">E936</f>
        <v>0.55000000000000004</v>
      </c>
      <c r="G936" s="43">
        <f t="shared" si="214"/>
        <v>0.55000000000000004</v>
      </c>
      <c r="H936" s="43">
        <f t="shared" si="214"/>
        <v>0.55000000000000004</v>
      </c>
      <c r="I936" s="43">
        <f t="shared" si="214"/>
        <v>0.55000000000000004</v>
      </c>
      <c r="J936" s="43">
        <f t="shared" si="214"/>
        <v>0.55000000000000004</v>
      </c>
      <c r="K936" s="43">
        <f t="shared" si="214"/>
        <v>0.55000000000000004</v>
      </c>
      <c r="L936" s="43">
        <f t="shared" si="214"/>
        <v>0.55000000000000004</v>
      </c>
      <c r="M936" s="43">
        <f t="shared" si="214"/>
        <v>0.55000000000000004</v>
      </c>
      <c r="N936" s="43">
        <f t="shared" si="214"/>
        <v>0.55000000000000004</v>
      </c>
      <c r="O936" s="43">
        <f t="shared" si="214"/>
        <v>0.55000000000000004</v>
      </c>
      <c r="P936" s="43">
        <f t="shared" si="214"/>
        <v>0.55000000000000004</v>
      </c>
      <c r="Q936" s="43">
        <f t="shared" si="214"/>
        <v>0.55000000000000004</v>
      </c>
      <c r="R936" s="43">
        <f t="shared" si="214"/>
        <v>0.55000000000000004</v>
      </c>
      <c r="S936" s="43">
        <f t="shared" si="214"/>
        <v>0.55000000000000004</v>
      </c>
      <c r="T936" s="43">
        <f t="shared" si="214"/>
        <v>0.55000000000000004</v>
      </c>
      <c r="U936" s="43">
        <f t="shared" si="214"/>
        <v>0.55000000000000004</v>
      </c>
      <c r="V936" s="43">
        <f t="shared" si="214"/>
        <v>0.55000000000000004</v>
      </c>
      <c r="W936" s="43">
        <f t="shared" si="214"/>
        <v>0.55000000000000004</v>
      </c>
      <c r="X936" s="43">
        <f t="shared" si="214"/>
        <v>0.55000000000000004</v>
      </c>
      <c r="Y936" s="43">
        <f t="shared" si="214"/>
        <v>0.55000000000000004</v>
      </c>
      <c r="Z936" s="43">
        <f t="shared" si="214"/>
        <v>0.55000000000000004</v>
      </c>
      <c r="AA936" s="43">
        <f t="shared" si="214"/>
        <v>0.55000000000000004</v>
      </c>
      <c r="AB936" s="43">
        <f t="shared" si="214"/>
        <v>0.55000000000000004</v>
      </c>
      <c r="AC936" s="5">
        <f t="shared" si="207"/>
        <v>0.55000000000000016</v>
      </c>
      <c r="AD936" s="98"/>
    </row>
    <row r="937" spans="1:30">
      <c r="A937" s="5" t="s">
        <v>70</v>
      </c>
      <c r="B937" s="5" t="s">
        <v>17</v>
      </c>
      <c r="C937" s="5" t="str">
        <f t="shared" si="204"/>
        <v>g10</v>
      </c>
      <c r="D937" s="69">
        <f>VLOOKUP(C937,days!A$2:F$13,5,0)</f>
        <v>5</v>
      </c>
      <c r="E937" s="43">
        <f>VLOOKUP($A936,hydro_!$A$2:$C$16,3,0)*VLOOKUP($D936,hydro_!F$2:H$13,3,0)</f>
        <v>0.45</v>
      </c>
      <c r="F937" s="43">
        <f t="shared" ref="F937:AB937" si="215">E937</f>
        <v>0.45</v>
      </c>
      <c r="G937" s="43">
        <f t="shared" si="215"/>
        <v>0.45</v>
      </c>
      <c r="H937" s="43">
        <f t="shared" si="215"/>
        <v>0.45</v>
      </c>
      <c r="I937" s="43">
        <f t="shared" si="215"/>
        <v>0.45</v>
      </c>
      <c r="J937" s="43">
        <f t="shared" si="215"/>
        <v>0.45</v>
      </c>
      <c r="K937" s="43">
        <f t="shared" si="215"/>
        <v>0.45</v>
      </c>
      <c r="L937" s="43">
        <f t="shared" si="215"/>
        <v>0.45</v>
      </c>
      <c r="M937" s="43">
        <f t="shared" si="215"/>
        <v>0.45</v>
      </c>
      <c r="N937" s="43">
        <f t="shared" si="215"/>
        <v>0.45</v>
      </c>
      <c r="O937" s="43">
        <f t="shared" si="215"/>
        <v>0.45</v>
      </c>
      <c r="P937" s="43">
        <f t="shared" si="215"/>
        <v>0.45</v>
      </c>
      <c r="Q937" s="43">
        <f t="shared" si="215"/>
        <v>0.45</v>
      </c>
      <c r="R937" s="43">
        <f t="shared" si="215"/>
        <v>0.45</v>
      </c>
      <c r="S937" s="43">
        <f t="shared" si="215"/>
        <v>0.45</v>
      </c>
      <c r="T937" s="43">
        <f t="shared" si="215"/>
        <v>0.45</v>
      </c>
      <c r="U937" s="43">
        <f t="shared" si="215"/>
        <v>0.45</v>
      </c>
      <c r="V937" s="43">
        <f t="shared" si="215"/>
        <v>0.45</v>
      </c>
      <c r="W937" s="43">
        <f t="shared" si="215"/>
        <v>0.45</v>
      </c>
      <c r="X937" s="43">
        <f t="shared" si="215"/>
        <v>0.45</v>
      </c>
      <c r="Y937" s="43">
        <f t="shared" si="215"/>
        <v>0.45</v>
      </c>
      <c r="Z937" s="43">
        <f t="shared" si="215"/>
        <v>0.45</v>
      </c>
      <c r="AA937" s="43">
        <f t="shared" si="215"/>
        <v>0.45</v>
      </c>
      <c r="AB937" s="43">
        <f t="shared" si="215"/>
        <v>0.45</v>
      </c>
      <c r="AC937" s="5">
        <f t="shared" si="207"/>
        <v>0.4499999999999999</v>
      </c>
      <c r="AD937" s="98"/>
    </row>
    <row r="938" spans="1:30">
      <c r="A938" s="5" t="s">
        <v>70</v>
      </c>
      <c r="B938" s="5" t="s">
        <v>18</v>
      </c>
      <c r="C938" s="5" t="str">
        <f t="shared" si="204"/>
        <v>g10</v>
      </c>
      <c r="D938" s="69">
        <f>VLOOKUP(C938,days!A$2:F$13,5,0)</f>
        <v>5</v>
      </c>
      <c r="E938" s="67">
        <f>VLOOKUP($A938,wind_!$A$2:$B$16,2,0)*VLOOKUP($D938,wind_!$E$2:$AC$13,MID(E$1,2,LEN(E$1)-1)+2,0)</f>
        <v>0.30137686095427335</v>
      </c>
      <c r="F938" s="67">
        <f>VLOOKUP($A938,wind_!$A$2:$B$16,2,0)*VLOOKUP($D938,wind_!$E$2:$AC$13,MID(F$1,2,LEN(F$1)-1)+2,0)</f>
        <v>0.29291519736273264</v>
      </c>
      <c r="G938" s="67">
        <f>VLOOKUP($A938,wind_!$A$2:$B$16,2,0)*VLOOKUP($D938,wind_!$E$2:$AC$13,MID(G$1,2,LEN(G$1)-1)+2,0)</f>
        <v>0.29072449970168629</v>
      </c>
      <c r="H938" s="67">
        <f>VLOOKUP($A938,wind_!$A$2:$B$16,2,0)*VLOOKUP($D938,wind_!$E$2:$AC$13,MID(H$1,2,LEN(H$1)-1)+2,0)</f>
        <v>0.29217601641891328</v>
      </c>
      <c r="I938" s="67">
        <f>VLOOKUP($A938,wind_!$A$2:$B$16,2,0)*VLOOKUP($D938,wind_!$E$2:$AC$13,MID(I$1,2,LEN(I$1)-1)+2,0)</f>
        <v>0.29274052259132877</v>
      </c>
      <c r="J938" s="67">
        <f>VLOOKUP($A938,wind_!$A$2:$B$16,2,0)*VLOOKUP($D938,wind_!$E$2:$AC$13,MID(J$1,2,LEN(J$1)-1)+2,0)</f>
        <v>0.29568196273584429</v>
      </c>
      <c r="K938" s="67">
        <f>VLOOKUP($A938,wind_!$A$2:$B$16,2,0)*VLOOKUP($D938,wind_!$E$2:$AC$13,MID(K$1,2,LEN(K$1)-1)+2,0)</f>
        <v>0.29925372089385871</v>
      </c>
      <c r="L938" s="67">
        <f>VLOOKUP($A938,wind_!$A$2:$B$16,2,0)*VLOOKUP($D938,wind_!$E$2:$AC$13,MID(L$1,2,LEN(L$1)-1)+2,0)</f>
        <v>0.29065588805755399</v>
      </c>
      <c r="M938" s="67">
        <f>VLOOKUP($A938,wind_!$A$2:$B$16,2,0)*VLOOKUP($D938,wind_!$E$2:$AC$13,MID(M$1,2,LEN(M$1)-1)+2,0)</f>
        <v>0.285011748621462</v>
      </c>
      <c r="N938" s="67">
        <f>VLOOKUP($A938,wind_!$A$2:$B$16,2,0)*VLOOKUP($D938,wind_!$E$2:$AC$13,MID(N$1,2,LEN(N$1)-1)+2,0)</f>
        <v>0.28011973510093391</v>
      </c>
      <c r="O938" s="67">
        <f>VLOOKUP($A938,wind_!$A$2:$B$16,2,0)*VLOOKUP($D938,wind_!$E$2:$AC$13,MID(O$1,2,LEN(O$1)-1)+2,0)</f>
        <v>0.28213727317810877</v>
      </c>
      <c r="P938" s="67">
        <f>VLOOKUP($A938,wind_!$A$2:$B$16,2,0)*VLOOKUP($D938,wind_!$E$2:$AC$13,MID(P$1,2,LEN(P$1)-1)+2,0)</f>
        <v>0.2912956595237009</v>
      </c>
      <c r="Q938" s="67">
        <f>VLOOKUP($A938,wind_!$A$2:$B$16,2,0)*VLOOKUP($D938,wind_!$E$2:$AC$13,MID(Q$1,2,LEN(Q$1)-1)+2,0)</f>
        <v>0.30188925785111637</v>
      </c>
      <c r="R938" s="67">
        <f>VLOOKUP($A938,wind_!$A$2:$B$16,2,0)*VLOOKUP($D938,wind_!$E$2:$AC$13,MID(R$1,2,LEN(R$1)-1)+2,0)</f>
        <v>0.32003056523827111</v>
      </c>
      <c r="S938" s="67">
        <f>VLOOKUP($A938,wind_!$A$2:$B$16,2,0)*VLOOKUP($D938,wind_!$E$2:$AC$13,MID(S$1,2,LEN(S$1)-1)+2,0)</f>
        <v>0.33739059581929187</v>
      </c>
      <c r="T938" s="67">
        <f>VLOOKUP($A938,wind_!$A$2:$B$16,2,0)*VLOOKUP($D938,wind_!$E$2:$AC$13,MID(T$1,2,LEN(T$1)-1)+2,0)</f>
        <v>0.35870408006106663</v>
      </c>
      <c r="U938" s="67">
        <f>VLOOKUP($A938,wind_!$A$2:$B$16,2,0)*VLOOKUP($D938,wind_!$E$2:$AC$13,MID(U$1,2,LEN(U$1)-1)+2,0)</f>
        <v>0.37783470609033254</v>
      </c>
      <c r="V938" s="67">
        <f>VLOOKUP($A938,wind_!$A$2:$B$16,2,0)*VLOOKUP($D938,wind_!$E$2:$AC$13,MID(V$1,2,LEN(V$1)-1)+2,0)</f>
        <v>0.38556647749640494</v>
      </c>
      <c r="W938" s="67">
        <f>VLOOKUP($A938,wind_!$A$2:$B$16,2,0)*VLOOKUP($D938,wind_!$E$2:$AC$13,MID(W$1,2,LEN(W$1)-1)+2,0)</f>
        <v>0.37791277118711303</v>
      </c>
      <c r="X938" s="67">
        <f>VLOOKUP($A938,wind_!$A$2:$B$16,2,0)*VLOOKUP($D938,wind_!$E$2:$AC$13,MID(X$1,2,LEN(X$1)-1)+2,0)</f>
        <v>0.36705361977520601</v>
      </c>
      <c r="Y938" s="67">
        <f>VLOOKUP($A938,wind_!$A$2:$B$16,2,0)*VLOOKUP($D938,wind_!$E$2:$AC$13,MID(Y$1,2,LEN(Y$1)-1)+2,0)</f>
        <v>0.36487310022171454</v>
      </c>
      <c r="Z938" s="67">
        <f>VLOOKUP($A938,wind_!$A$2:$B$16,2,0)*VLOOKUP($D938,wind_!$E$2:$AC$13,MID(Z$1,2,LEN(Z$1)-1)+2,0)</f>
        <v>0.35579847739557952</v>
      </c>
      <c r="AA938" s="67">
        <f>VLOOKUP($A938,wind_!$A$2:$B$16,2,0)*VLOOKUP($D938,wind_!$E$2:$AC$13,MID(AA$1,2,LEN(AA$1)-1)+2,0)</f>
        <v>0.33597801283387696</v>
      </c>
      <c r="AB938" s="67">
        <f>VLOOKUP($A938,wind_!$A$2:$B$16,2,0)*VLOOKUP($D938,wind_!$E$2:$AC$13,MID(AB$1,2,LEN(AB$1)-1)+2,0)</f>
        <v>0.31895646197206173</v>
      </c>
      <c r="AC938" s="5">
        <f t="shared" si="207"/>
        <v>0.32066988379510131</v>
      </c>
      <c r="AD938" s="98"/>
    </row>
    <row r="939" spans="1:30">
      <c r="A939" s="5" t="s">
        <v>70</v>
      </c>
      <c r="B939" s="5" t="s">
        <v>19</v>
      </c>
      <c r="C939" s="5" t="str">
        <f t="shared" si="204"/>
        <v>g10</v>
      </c>
      <c r="D939" s="69">
        <f>VLOOKUP(C939,days!A$2:F$13,5,0)</f>
        <v>5</v>
      </c>
      <c r="E939" s="68">
        <f>VLOOKUP($A939,solar_!$A$2:$B$16,2,0)*VLOOKUP($D939,solar_!$E$2:$AC$13,MID(E$1,2,LEN(E$1)-1)+2,0)</f>
        <v>0</v>
      </c>
      <c r="F939" s="68">
        <f>VLOOKUP($A939,solar_!$A$2:$B$16,2,0)*VLOOKUP($D939,solar_!$E$2:$AC$13,MID(F$1,2,LEN(F$1)-1)+2,0)</f>
        <v>0</v>
      </c>
      <c r="G939" s="68">
        <f>VLOOKUP($A939,solar_!$A$2:$B$16,2,0)*VLOOKUP($D939,solar_!$E$2:$AC$13,MID(G$1,2,LEN(G$1)-1)+2,0)</f>
        <v>0</v>
      </c>
      <c r="H939" s="68">
        <f>VLOOKUP($A939,solar_!$A$2:$B$16,2,0)*VLOOKUP($D939,solar_!$E$2:$AC$13,MID(H$1,2,LEN(H$1)-1)+2,0)</f>
        <v>0</v>
      </c>
      <c r="I939" s="68">
        <f>VLOOKUP($A939,solar_!$A$2:$B$16,2,0)*VLOOKUP($D939,solar_!$E$2:$AC$13,MID(I$1,2,LEN(I$1)-1)+2,0)</f>
        <v>0</v>
      </c>
      <c r="J939" s="68">
        <f>VLOOKUP($A939,solar_!$A$2:$B$16,2,0)*VLOOKUP($D939,solar_!$E$2:$AC$13,MID(J$1,2,LEN(J$1)-1)+2,0)</f>
        <v>1.0127733421224456E-2</v>
      </c>
      <c r="K939" s="68">
        <f>VLOOKUP($A939,solar_!$A$2:$B$16,2,0)*VLOOKUP($D939,solar_!$E$2:$AC$13,MID(K$1,2,LEN(K$1)-1)+2,0)</f>
        <v>0.14838036622043627</v>
      </c>
      <c r="L939" s="68">
        <f>VLOOKUP($A939,solar_!$A$2:$B$16,2,0)*VLOOKUP($D939,solar_!$E$2:$AC$13,MID(L$1,2,LEN(L$1)-1)+2,0)</f>
        <v>0.47341140688593775</v>
      </c>
      <c r="M939" s="68">
        <f>VLOOKUP($A939,solar_!$A$2:$B$16,2,0)*VLOOKUP($D939,solar_!$E$2:$AC$13,MID(M$1,2,LEN(M$1)-1)+2,0)</f>
        <v>0.6802097529104616</v>
      </c>
      <c r="N939" s="68">
        <f>VLOOKUP($A939,solar_!$A$2:$B$16,2,0)*VLOOKUP($D939,solar_!$E$2:$AC$13,MID(N$1,2,LEN(N$1)-1)+2,0)</f>
        <v>0.73760842615627398</v>
      </c>
      <c r="O939" s="68">
        <f>VLOOKUP($A939,solar_!$A$2:$B$16,2,0)*VLOOKUP($D939,solar_!$E$2:$AC$13,MID(O$1,2,LEN(O$1)-1)+2,0)</f>
        <v>0.79215953264222883</v>
      </c>
      <c r="P939" s="68">
        <f>VLOOKUP($A939,solar_!$A$2:$B$16,2,0)*VLOOKUP($D939,solar_!$E$2:$AC$13,MID(P$1,2,LEN(P$1)-1)+2,0)</f>
        <v>0.80254942696637777</v>
      </c>
      <c r="Q939" s="68">
        <f>VLOOKUP($A939,solar_!$A$2:$B$16,2,0)*VLOOKUP($D939,solar_!$E$2:$AC$13,MID(Q$1,2,LEN(Q$1)-1)+2,0)</f>
        <v>0.79441224382949949</v>
      </c>
      <c r="R939" s="68">
        <f>VLOOKUP($A939,solar_!$A$2:$B$16,2,0)*VLOOKUP($D939,solar_!$E$2:$AC$13,MID(R$1,2,LEN(R$1)-1)+2,0)</f>
        <v>0.79143650951710021</v>
      </c>
      <c r="S939" s="68">
        <f>VLOOKUP($A939,solar_!$A$2:$B$16,2,0)*VLOOKUP($D939,solar_!$E$2:$AC$13,MID(S$1,2,LEN(S$1)-1)+2,0)</f>
        <v>0.76255199574847754</v>
      </c>
      <c r="T939" s="68">
        <f>VLOOKUP($A939,solar_!$A$2:$B$16,2,0)*VLOOKUP($D939,solar_!$E$2:$AC$13,MID(T$1,2,LEN(T$1)-1)+2,0)</f>
        <v>0.69277079725208224</v>
      </c>
      <c r="U939" s="68">
        <f>VLOOKUP($A939,solar_!$A$2:$B$16,2,0)*VLOOKUP($D939,solar_!$E$2:$AC$13,MID(U$1,2,LEN(U$1)-1)+2,0)</f>
        <v>0.58690106982607204</v>
      </c>
      <c r="V939" s="68">
        <f>VLOOKUP($A939,solar_!$A$2:$B$16,2,0)*VLOOKUP($D939,solar_!$E$2:$AC$13,MID(V$1,2,LEN(V$1)-1)+2,0)</f>
        <v>0.43815679930467188</v>
      </c>
      <c r="W939" s="68">
        <f>VLOOKUP($A939,solar_!$A$2:$B$16,2,0)*VLOOKUP($D939,solar_!$E$2:$AC$13,MID(W$1,2,LEN(W$1)-1)+2,0)</f>
        <v>0.17708053510017741</v>
      </c>
      <c r="X939" s="68">
        <f>VLOOKUP($A939,solar_!$A$2:$B$16,2,0)*VLOOKUP($D939,solar_!$E$2:$AC$13,MID(X$1,2,LEN(X$1)-1)+2,0)</f>
        <v>1.8490042031883348E-2</v>
      </c>
      <c r="Y939" s="68">
        <f>VLOOKUP($A939,solar_!$A$2:$B$16,2,0)*VLOOKUP($D939,solar_!$E$2:$AC$13,MID(Y$1,2,LEN(Y$1)-1)+2,0)</f>
        <v>0</v>
      </c>
      <c r="Z939" s="68">
        <f>VLOOKUP($A939,solar_!$A$2:$B$16,2,0)*VLOOKUP($D939,solar_!$E$2:$AC$13,MID(Z$1,2,LEN(Z$1)-1)+2,0)</f>
        <v>0</v>
      </c>
      <c r="AA939" s="68">
        <f>VLOOKUP($A939,solar_!$A$2:$B$16,2,0)*VLOOKUP($D939,solar_!$E$2:$AC$13,MID(AA$1,2,LEN(AA$1)-1)+2,0)</f>
        <v>0</v>
      </c>
      <c r="AB939" s="68">
        <f>VLOOKUP($A939,solar_!$A$2:$B$16,2,0)*VLOOKUP($D939,solar_!$E$2:$AC$13,MID(AB$1,2,LEN(AB$1)-1)+2,0)</f>
        <v>0</v>
      </c>
      <c r="AC939" s="5">
        <f t="shared" si="207"/>
        <v>0.3294269432422044</v>
      </c>
      <c r="AD939" s="98"/>
    </row>
    <row r="940" spans="1:30">
      <c r="A940" s="5" t="s">
        <v>70</v>
      </c>
      <c r="B940" s="5" t="s">
        <v>20</v>
      </c>
      <c r="C940" s="5" t="str">
        <f t="shared" si="204"/>
        <v>g10</v>
      </c>
      <c r="D940" s="69">
        <f>VLOOKUP(C940,days!A$2:F$13,5,0)</f>
        <v>5</v>
      </c>
      <c r="E940" s="9">
        <v>0</v>
      </c>
      <c r="F940" s="9">
        <v>0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  <c r="V940" s="9">
        <v>0</v>
      </c>
      <c r="W940" s="9">
        <v>0</v>
      </c>
      <c r="X940" s="9">
        <v>0</v>
      </c>
      <c r="Y940" s="9">
        <v>0</v>
      </c>
      <c r="Z940" s="9">
        <v>0</v>
      </c>
      <c r="AA940" s="9">
        <v>0</v>
      </c>
      <c r="AB940" s="9">
        <v>0</v>
      </c>
      <c r="AC940" s="5">
        <f t="shared" si="207"/>
        <v>0</v>
      </c>
      <c r="AD940" s="98"/>
    </row>
    <row r="941" spans="1:30">
      <c r="A941" s="5" t="s">
        <v>70</v>
      </c>
      <c r="B941" s="5" t="s">
        <v>21</v>
      </c>
      <c r="C941" s="5" t="str">
        <f t="shared" si="204"/>
        <v>g10</v>
      </c>
      <c r="D941" s="69">
        <f>VLOOKUP(C941,days!A$2:F$13,5,0)</f>
        <v>5</v>
      </c>
      <c r="E941" s="9">
        <v>0</v>
      </c>
      <c r="F941" s="9">
        <v>0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  <c r="S941" s="9">
        <v>0</v>
      </c>
      <c r="T941" s="9">
        <v>0</v>
      </c>
      <c r="U941" s="9">
        <v>0</v>
      </c>
      <c r="V941" s="9">
        <v>0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0</v>
      </c>
      <c r="AC941" s="5">
        <f t="shared" si="207"/>
        <v>0</v>
      </c>
      <c r="AD941" s="98"/>
    </row>
    <row r="942" spans="1:30">
      <c r="A942" s="5" t="s">
        <v>70</v>
      </c>
      <c r="B942" s="5" t="s">
        <v>12</v>
      </c>
      <c r="C942" s="5" t="str">
        <f t="shared" si="204"/>
        <v>g11</v>
      </c>
      <c r="D942" s="69">
        <f>VLOOKUP(C942,days!A$2:F$13,5,0)</f>
        <v>6</v>
      </c>
      <c r="E942" s="53">
        <v>0.8</v>
      </c>
      <c r="F942" s="53">
        <v>0.8</v>
      </c>
      <c r="G942" s="53">
        <v>0.8</v>
      </c>
      <c r="H942" s="53">
        <v>0.8</v>
      </c>
      <c r="I942" s="53">
        <v>0.8</v>
      </c>
      <c r="J942" s="53">
        <v>0.8</v>
      </c>
      <c r="K942" s="53">
        <v>0.8</v>
      </c>
      <c r="L942" s="53">
        <v>0.8</v>
      </c>
      <c r="M942" s="53">
        <v>0.8</v>
      </c>
      <c r="N942" s="53">
        <v>0.8</v>
      </c>
      <c r="O942" s="53">
        <v>0.8</v>
      </c>
      <c r="P942" s="53">
        <v>0.8</v>
      </c>
      <c r="Q942" s="53">
        <v>0.8</v>
      </c>
      <c r="R942" s="53">
        <v>0.8</v>
      </c>
      <c r="S942" s="53">
        <v>0.8</v>
      </c>
      <c r="T942" s="53">
        <v>0.8</v>
      </c>
      <c r="U942" s="53">
        <v>0.8</v>
      </c>
      <c r="V942" s="53">
        <v>0.8</v>
      </c>
      <c r="W942" s="53">
        <v>0.8</v>
      </c>
      <c r="X942" s="53">
        <v>0.8</v>
      </c>
      <c r="Y942" s="53">
        <v>0.8</v>
      </c>
      <c r="Z942" s="53">
        <v>0.8</v>
      </c>
      <c r="AA942" s="53">
        <v>0.8</v>
      </c>
      <c r="AB942" s="53">
        <v>0.8</v>
      </c>
      <c r="AC942" s="5">
        <f t="shared" si="207"/>
        <v>0.80000000000000027</v>
      </c>
      <c r="AD942" s="98"/>
    </row>
    <row r="943" spans="1:30">
      <c r="A943" s="5" t="s">
        <v>70</v>
      </c>
      <c r="B943" s="5" t="s">
        <v>13</v>
      </c>
      <c r="C943" s="5" t="str">
        <f t="shared" si="204"/>
        <v>g11</v>
      </c>
      <c r="D943" s="69">
        <f>VLOOKUP(C943,days!A$2:F$13,5,0)</f>
        <v>6</v>
      </c>
      <c r="E943" s="53">
        <v>0.85</v>
      </c>
      <c r="F943" s="53">
        <v>0.85</v>
      </c>
      <c r="G943" s="53">
        <v>0.85</v>
      </c>
      <c r="H943" s="53">
        <v>0.85</v>
      </c>
      <c r="I943" s="53">
        <v>0.85</v>
      </c>
      <c r="J943" s="53">
        <v>0.85</v>
      </c>
      <c r="K943" s="53">
        <v>0.85</v>
      </c>
      <c r="L943" s="53">
        <v>0.85</v>
      </c>
      <c r="M943" s="53">
        <v>0.85</v>
      </c>
      <c r="N943" s="53">
        <v>0.85</v>
      </c>
      <c r="O943" s="53">
        <v>0.85</v>
      </c>
      <c r="P943" s="53">
        <v>0.85</v>
      </c>
      <c r="Q943" s="53">
        <v>0.85</v>
      </c>
      <c r="R943" s="53">
        <v>0.85</v>
      </c>
      <c r="S943" s="53">
        <v>0.85</v>
      </c>
      <c r="T943" s="53">
        <v>0.85</v>
      </c>
      <c r="U943" s="53">
        <v>0.85</v>
      </c>
      <c r="V943" s="53">
        <v>0.85</v>
      </c>
      <c r="W943" s="53">
        <v>0.85</v>
      </c>
      <c r="X943" s="53">
        <v>0.85</v>
      </c>
      <c r="Y943" s="53">
        <v>0.85</v>
      </c>
      <c r="Z943" s="53">
        <v>0.85</v>
      </c>
      <c r="AA943" s="53">
        <v>0.85</v>
      </c>
      <c r="AB943" s="53">
        <v>0.85</v>
      </c>
      <c r="AC943" s="5">
        <f t="shared" si="207"/>
        <v>0.85000000000000009</v>
      </c>
      <c r="AD943" s="98"/>
    </row>
    <row r="944" spans="1:30">
      <c r="A944" s="5" t="s">
        <v>70</v>
      </c>
      <c r="B944" s="5" t="s">
        <v>14</v>
      </c>
      <c r="C944" s="5" t="str">
        <f t="shared" si="204"/>
        <v>g11</v>
      </c>
      <c r="D944" s="69">
        <f>VLOOKUP(C944,days!A$2:F$13,5,0)</f>
        <v>6</v>
      </c>
      <c r="E944" s="53">
        <v>0.83</v>
      </c>
      <c r="F944" s="53">
        <v>0.83</v>
      </c>
      <c r="G944" s="53">
        <v>0.83</v>
      </c>
      <c r="H944" s="53">
        <v>0.83</v>
      </c>
      <c r="I944" s="53">
        <v>0.83</v>
      </c>
      <c r="J944" s="53">
        <v>0.83</v>
      </c>
      <c r="K944" s="53">
        <v>0.83</v>
      </c>
      <c r="L944" s="53">
        <v>0.83</v>
      </c>
      <c r="M944" s="53">
        <v>0.83</v>
      </c>
      <c r="N944" s="53">
        <v>0.83</v>
      </c>
      <c r="O944" s="53">
        <v>0.83</v>
      </c>
      <c r="P944" s="53">
        <v>0.83</v>
      </c>
      <c r="Q944" s="53">
        <v>0.83</v>
      </c>
      <c r="R944" s="53">
        <v>0.83</v>
      </c>
      <c r="S944" s="53">
        <v>0.83</v>
      </c>
      <c r="T944" s="53">
        <v>0.83</v>
      </c>
      <c r="U944" s="53">
        <v>0.83</v>
      </c>
      <c r="V944" s="53">
        <v>0.83</v>
      </c>
      <c r="W944" s="53">
        <v>0.83</v>
      </c>
      <c r="X944" s="53">
        <v>0.83</v>
      </c>
      <c r="Y944" s="53">
        <v>0.83</v>
      </c>
      <c r="Z944" s="53">
        <v>0.83</v>
      </c>
      <c r="AA944" s="53">
        <v>0.83</v>
      </c>
      <c r="AB944" s="53">
        <v>0.83</v>
      </c>
      <c r="AC944" s="5">
        <f t="shared" si="207"/>
        <v>0.82999999999999963</v>
      </c>
      <c r="AD944" s="98"/>
    </row>
    <row r="945" spans="1:30">
      <c r="A945" s="5" t="s">
        <v>70</v>
      </c>
      <c r="B945" s="5" t="s">
        <v>15</v>
      </c>
      <c r="C945" s="5" t="str">
        <f t="shared" si="204"/>
        <v>g11</v>
      </c>
      <c r="D945" s="69">
        <f>VLOOKUP(C945,days!A$2:F$13,5,0)</f>
        <v>6</v>
      </c>
      <c r="E945" s="53">
        <v>0.9</v>
      </c>
      <c r="F945" s="53">
        <v>0.9</v>
      </c>
      <c r="G945" s="53">
        <v>0.9</v>
      </c>
      <c r="H945" s="53">
        <v>0.9</v>
      </c>
      <c r="I945" s="53">
        <v>0.9</v>
      </c>
      <c r="J945" s="53">
        <v>0.9</v>
      </c>
      <c r="K945" s="53">
        <v>0.9</v>
      </c>
      <c r="L945" s="53">
        <v>0.9</v>
      </c>
      <c r="M945" s="53">
        <v>0.9</v>
      </c>
      <c r="N945" s="53">
        <v>0.9</v>
      </c>
      <c r="O945" s="53">
        <v>0.9</v>
      </c>
      <c r="P945" s="53">
        <v>0.9</v>
      </c>
      <c r="Q945" s="53">
        <v>0.9</v>
      </c>
      <c r="R945" s="53">
        <v>0.9</v>
      </c>
      <c r="S945" s="53">
        <v>0.9</v>
      </c>
      <c r="T945" s="53">
        <v>0.9</v>
      </c>
      <c r="U945" s="53">
        <v>0.9</v>
      </c>
      <c r="V945" s="53">
        <v>0.9</v>
      </c>
      <c r="W945" s="53">
        <v>0.9</v>
      </c>
      <c r="X945" s="53">
        <v>0.9</v>
      </c>
      <c r="Y945" s="53">
        <v>0.9</v>
      </c>
      <c r="Z945" s="53">
        <v>0.9</v>
      </c>
      <c r="AA945" s="53">
        <v>0.9</v>
      </c>
      <c r="AB945" s="53">
        <v>0.9</v>
      </c>
      <c r="AC945" s="5">
        <f t="shared" si="207"/>
        <v>0.8999999999999998</v>
      </c>
      <c r="AD945" s="98"/>
    </row>
    <row r="946" spans="1:30">
      <c r="A946" s="5" t="s">
        <v>70</v>
      </c>
      <c r="B946" s="5" t="s">
        <v>16</v>
      </c>
      <c r="C946" s="5" t="str">
        <f t="shared" si="204"/>
        <v>g11</v>
      </c>
      <c r="D946" s="69">
        <f>VLOOKUP(C946,days!A$2:F$13,5,0)</f>
        <v>6</v>
      </c>
      <c r="E946" s="43">
        <f>VLOOKUP($A946,hydro_!$A$2:$B$16,2,0)*VLOOKUP($D946,hydro_!F$2:H$13,2,0)</f>
        <v>0.45</v>
      </c>
      <c r="F946" s="43">
        <f t="shared" ref="F946:AB946" si="216">E946</f>
        <v>0.45</v>
      </c>
      <c r="G946" s="43">
        <f t="shared" si="216"/>
        <v>0.45</v>
      </c>
      <c r="H946" s="43">
        <f t="shared" si="216"/>
        <v>0.45</v>
      </c>
      <c r="I946" s="43">
        <f t="shared" si="216"/>
        <v>0.45</v>
      </c>
      <c r="J946" s="43">
        <f t="shared" si="216"/>
        <v>0.45</v>
      </c>
      <c r="K946" s="43">
        <f t="shared" si="216"/>
        <v>0.45</v>
      </c>
      <c r="L946" s="43">
        <f t="shared" si="216"/>
        <v>0.45</v>
      </c>
      <c r="M946" s="43">
        <f t="shared" si="216"/>
        <v>0.45</v>
      </c>
      <c r="N946" s="43">
        <f t="shared" si="216"/>
        <v>0.45</v>
      </c>
      <c r="O946" s="43">
        <f t="shared" si="216"/>
        <v>0.45</v>
      </c>
      <c r="P946" s="43">
        <f t="shared" si="216"/>
        <v>0.45</v>
      </c>
      <c r="Q946" s="43">
        <f t="shared" si="216"/>
        <v>0.45</v>
      </c>
      <c r="R946" s="43">
        <f t="shared" si="216"/>
        <v>0.45</v>
      </c>
      <c r="S946" s="43">
        <f t="shared" si="216"/>
        <v>0.45</v>
      </c>
      <c r="T946" s="43">
        <f t="shared" si="216"/>
        <v>0.45</v>
      </c>
      <c r="U946" s="43">
        <f t="shared" si="216"/>
        <v>0.45</v>
      </c>
      <c r="V946" s="43">
        <f t="shared" si="216"/>
        <v>0.45</v>
      </c>
      <c r="W946" s="43">
        <f t="shared" si="216"/>
        <v>0.45</v>
      </c>
      <c r="X946" s="43">
        <f t="shared" si="216"/>
        <v>0.45</v>
      </c>
      <c r="Y946" s="43">
        <f t="shared" si="216"/>
        <v>0.45</v>
      </c>
      <c r="Z946" s="43">
        <f t="shared" si="216"/>
        <v>0.45</v>
      </c>
      <c r="AA946" s="43">
        <f t="shared" si="216"/>
        <v>0.45</v>
      </c>
      <c r="AB946" s="43">
        <f t="shared" si="216"/>
        <v>0.45</v>
      </c>
      <c r="AC946" s="5">
        <f t="shared" si="207"/>
        <v>0.4499999999999999</v>
      </c>
      <c r="AD946" s="98"/>
    </row>
    <row r="947" spans="1:30">
      <c r="A947" s="5" t="s">
        <v>70</v>
      </c>
      <c r="B947" s="5" t="s">
        <v>17</v>
      </c>
      <c r="C947" s="5" t="str">
        <f t="shared" si="204"/>
        <v>g11</v>
      </c>
      <c r="D947" s="69">
        <f>VLOOKUP(C947,days!A$2:F$13,5,0)</f>
        <v>6</v>
      </c>
      <c r="E947" s="43">
        <f>VLOOKUP($A946,hydro_!$A$2:$C$16,3,0)*VLOOKUP($D946,hydro_!F$2:H$13,3,0)</f>
        <v>0.35</v>
      </c>
      <c r="F947" s="43">
        <f t="shared" ref="F947:AB947" si="217">E947</f>
        <v>0.35</v>
      </c>
      <c r="G947" s="43">
        <f t="shared" si="217"/>
        <v>0.35</v>
      </c>
      <c r="H947" s="43">
        <f t="shared" si="217"/>
        <v>0.35</v>
      </c>
      <c r="I947" s="43">
        <f t="shared" si="217"/>
        <v>0.35</v>
      </c>
      <c r="J947" s="43">
        <f t="shared" si="217"/>
        <v>0.35</v>
      </c>
      <c r="K947" s="43">
        <f t="shared" si="217"/>
        <v>0.35</v>
      </c>
      <c r="L947" s="43">
        <f t="shared" si="217"/>
        <v>0.35</v>
      </c>
      <c r="M947" s="43">
        <f t="shared" si="217"/>
        <v>0.35</v>
      </c>
      <c r="N947" s="43">
        <f t="shared" si="217"/>
        <v>0.35</v>
      </c>
      <c r="O947" s="43">
        <f t="shared" si="217"/>
        <v>0.35</v>
      </c>
      <c r="P947" s="43">
        <f t="shared" si="217"/>
        <v>0.35</v>
      </c>
      <c r="Q947" s="43">
        <f t="shared" si="217"/>
        <v>0.35</v>
      </c>
      <c r="R947" s="43">
        <f t="shared" si="217"/>
        <v>0.35</v>
      </c>
      <c r="S947" s="43">
        <f t="shared" si="217"/>
        <v>0.35</v>
      </c>
      <c r="T947" s="43">
        <f t="shared" si="217"/>
        <v>0.35</v>
      </c>
      <c r="U947" s="43">
        <f t="shared" si="217"/>
        <v>0.35</v>
      </c>
      <c r="V947" s="43">
        <f t="shared" si="217"/>
        <v>0.35</v>
      </c>
      <c r="W947" s="43">
        <f t="shared" si="217"/>
        <v>0.35</v>
      </c>
      <c r="X947" s="43">
        <f t="shared" si="217"/>
        <v>0.35</v>
      </c>
      <c r="Y947" s="43">
        <f t="shared" si="217"/>
        <v>0.35</v>
      </c>
      <c r="Z947" s="43">
        <f t="shared" si="217"/>
        <v>0.35</v>
      </c>
      <c r="AA947" s="43">
        <f t="shared" si="217"/>
        <v>0.35</v>
      </c>
      <c r="AB947" s="43">
        <f t="shared" si="217"/>
        <v>0.35</v>
      </c>
      <c r="AC947" s="5">
        <f t="shared" si="207"/>
        <v>0.34999999999999987</v>
      </c>
      <c r="AD947" s="98"/>
    </row>
    <row r="948" spans="1:30">
      <c r="A948" s="5" t="s">
        <v>70</v>
      </c>
      <c r="B948" s="5" t="s">
        <v>18</v>
      </c>
      <c r="C948" s="5" t="str">
        <f t="shared" si="204"/>
        <v>g11</v>
      </c>
      <c r="D948" s="69">
        <f>VLOOKUP(C948,days!A$2:F$13,5,0)</f>
        <v>6</v>
      </c>
      <c r="E948" s="67">
        <f>VLOOKUP($A948,wind_!$A$2:$B$16,2,0)*VLOOKUP($D948,wind_!$E$2:$AC$13,MID(E$1,2,LEN(E$1)-1)+2,0)</f>
        <v>0.31161702532031538</v>
      </c>
      <c r="F948" s="67">
        <f>VLOOKUP($A948,wind_!$A$2:$B$16,2,0)*VLOOKUP($D948,wind_!$E$2:$AC$13,MID(F$1,2,LEN(F$1)-1)+2,0)</f>
        <v>0.2962490710781524</v>
      </c>
      <c r="G948" s="67">
        <f>VLOOKUP($A948,wind_!$A$2:$B$16,2,0)*VLOOKUP($D948,wind_!$E$2:$AC$13,MID(G$1,2,LEN(G$1)-1)+2,0)</f>
        <v>0.28644620300951895</v>
      </c>
      <c r="H948" s="67">
        <f>VLOOKUP($A948,wind_!$A$2:$B$16,2,0)*VLOOKUP($D948,wind_!$E$2:$AC$13,MID(H$1,2,LEN(H$1)-1)+2,0)</f>
        <v>0.28365628161824846</v>
      </c>
      <c r="I948" s="67">
        <f>VLOOKUP($A948,wind_!$A$2:$B$16,2,0)*VLOOKUP($D948,wind_!$E$2:$AC$13,MID(I$1,2,LEN(I$1)-1)+2,0)</f>
        <v>0.28315383225694457</v>
      </c>
      <c r="J948" s="67">
        <f>VLOOKUP($A948,wind_!$A$2:$B$16,2,0)*VLOOKUP($D948,wind_!$E$2:$AC$13,MID(J$1,2,LEN(J$1)-1)+2,0)</f>
        <v>0.28431034854937542</v>
      </c>
      <c r="K948" s="67">
        <f>VLOOKUP($A948,wind_!$A$2:$B$16,2,0)*VLOOKUP($D948,wind_!$E$2:$AC$13,MID(K$1,2,LEN(K$1)-1)+2,0)</f>
        <v>0.28185518478619803</v>
      </c>
      <c r="L948" s="67">
        <f>VLOOKUP($A948,wind_!$A$2:$B$16,2,0)*VLOOKUP($D948,wind_!$E$2:$AC$13,MID(L$1,2,LEN(L$1)-1)+2,0)</f>
        <v>0.26131737774445907</v>
      </c>
      <c r="M948" s="67">
        <f>VLOOKUP($A948,wind_!$A$2:$B$16,2,0)*VLOOKUP($D948,wind_!$E$2:$AC$13,MID(M$1,2,LEN(M$1)-1)+2,0)</f>
        <v>0.24822197422895417</v>
      </c>
      <c r="N948" s="67">
        <f>VLOOKUP($A948,wind_!$A$2:$B$16,2,0)*VLOOKUP($D948,wind_!$E$2:$AC$13,MID(N$1,2,LEN(N$1)-1)+2,0)</f>
        <v>0.24221876828653105</v>
      </c>
      <c r="O948" s="67">
        <f>VLOOKUP($A948,wind_!$A$2:$B$16,2,0)*VLOOKUP($D948,wind_!$E$2:$AC$13,MID(O$1,2,LEN(O$1)-1)+2,0)</f>
        <v>0.24926014119955703</v>
      </c>
      <c r="P948" s="67">
        <f>VLOOKUP($A948,wind_!$A$2:$B$16,2,0)*VLOOKUP($D948,wind_!$E$2:$AC$13,MID(P$1,2,LEN(P$1)-1)+2,0)</f>
        <v>0.26018293048782676</v>
      </c>
      <c r="Q948" s="67">
        <f>VLOOKUP($A948,wind_!$A$2:$B$16,2,0)*VLOOKUP($D948,wind_!$E$2:$AC$13,MID(Q$1,2,LEN(Q$1)-1)+2,0)</f>
        <v>0.27476776334772934</v>
      </c>
      <c r="R948" s="67">
        <f>VLOOKUP($A948,wind_!$A$2:$B$16,2,0)*VLOOKUP($D948,wind_!$E$2:$AC$13,MID(R$1,2,LEN(R$1)-1)+2,0)</f>
        <v>0.2932515360560769</v>
      </c>
      <c r="S948" s="67">
        <f>VLOOKUP($A948,wind_!$A$2:$B$16,2,0)*VLOOKUP($D948,wind_!$E$2:$AC$13,MID(S$1,2,LEN(S$1)-1)+2,0)</f>
        <v>0.31962884290901566</v>
      </c>
      <c r="T948" s="67">
        <f>VLOOKUP($A948,wind_!$A$2:$B$16,2,0)*VLOOKUP($D948,wind_!$E$2:$AC$13,MID(T$1,2,LEN(T$1)-1)+2,0)</f>
        <v>0.34593865803904156</v>
      </c>
      <c r="U948" s="67">
        <f>VLOOKUP($A948,wind_!$A$2:$B$16,2,0)*VLOOKUP($D948,wind_!$E$2:$AC$13,MID(U$1,2,LEN(U$1)-1)+2,0)</f>
        <v>0.36697203022046948</v>
      </c>
      <c r="V948" s="67">
        <f>VLOOKUP($A948,wind_!$A$2:$B$16,2,0)*VLOOKUP($D948,wind_!$E$2:$AC$13,MID(V$1,2,LEN(V$1)-1)+2,0)</f>
        <v>0.38151680942734034</v>
      </c>
      <c r="W948" s="67">
        <f>VLOOKUP($A948,wind_!$A$2:$B$16,2,0)*VLOOKUP($D948,wind_!$E$2:$AC$13,MID(W$1,2,LEN(W$1)-1)+2,0)</f>
        <v>0.38414424342518544</v>
      </c>
      <c r="X948" s="67">
        <f>VLOOKUP($A948,wind_!$A$2:$B$16,2,0)*VLOOKUP($D948,wind_!$E$2:$AC$13,MID(X$1,2,LEN(X$1)-1)+2,0)</f>
        <v>0.37254162901773696</v>
      </c>
      <c r="Y948" s="67">
        <f>VLOOKUP($A948,wind_!$A$2:$B$16,2,0)*VLOOKUP($D948,wind_!$E$2:$AC$13,MID(Y$1,2,LEN(Y$1)-1)+2,0)</f>
        <v>0.37285155074584159</v>
      </c>
      <c r="Z948" s="67">
        <f>VLOOKUP($A948,wind_!$A$2:$B$16,2,0)*VLOOKUP($D948,wind_!$E$2:$AC$13,MID(Z$1,2,LEN(Z$1)-1)+2,0)</f>
        <v>0.36648792780385198</v>
      </c>
      <c r="AA948" s="67">
        <f>VLOOKUP($A948,wind_!$A$2:$B$16,2,0)*VLOOKUP($D948,wind_!$E$2:$AC$13,MID(AA$1,2,LEN(AA$1)-1)+2,0)</f>
        <v>0.34819398174223276</v>
      </c>
      <c r="AB948" s="67">
        <f>VLOOKUP($A948,wind_!$A$2:$B$16,2,0)*VLOOKUP($D948,wind_!$E$2:$AC$13,MID(AB$1,2,LEN(AB$1)-1)+2,0)</f>
        <v>0.32559252222015744</v>
      </c>
      <c r="AC948" s="5">
        <f t="shared" si="207"/>
        <v>0.31001569306336502</v>
      </c>
      <c r="AD948" s="98"/>
    </row>
    <row r="949" spans="1:30">
      <c r="A949" s="5" t="s">
        <v>70</v>
      </c>
      <c r="B949" s="5" t="s">
        <v>19</v>
      </c>
      <c r="C949" s="5" t="str">
        <f t="shared" si="204"/>
        <v>g11</v>
      </c>
      <c r="D949" s="69">
        <f>VLOOKUP(C949,days!A$2:F$13,5,0)</f>
        <v>6</v>
      </c>
      <c r="E949" s="68">
        <f>VLOOKUP($A949,solar_!$A$2:$B$16,2,0)*VLOOKUP($D949,solar_!$E$2:$AC$13,MID(E$1,2,LEN(E$1)-1)+2,0)</f>
        <v>0</v>
      </c>
      <c r="F949" s="68">
        <f>VLOOKUP($A949,solar_!$A$2:$B$16,2,0)*VLOOKUP($D949,solar_!$E$2:$AC$13,MID(F$1,2,LEN(F$1)-1)+2,0)</f>
        <v>0</v>
      </c>
      <c r="G949" s="68">
        <f>VLOOKUP($A949,solar_!$A$2:$B$16,2,0)*VLOOKUP($D949,solar_!$E$2:$AC$13,MID(G$1,2,LEN(G$1)-1)+2,0)</f>
        <v>0</v>
      </c>
      <c r="H949" s="68">
        <f>VLOOKUP($A949,solar_!$A$2:$B$16,2,0)*VLOOKUP($D949,solar_!$E$2:$AC$13,MID(H$1,2,LEN(H$1)-1)+2,0)</f>
        <v>0</v>
      </c>
      <c r="I949" s="68">
        <f>VLOOKUP($A949,solar_!$A$2:$B$16,2,0)*VLOOKUP($D949,solar_!$E$2:$AC$13,MID(I$1,2,LEN(I$1)-1)+2,0)</f>
        <v>0</v>
      </c>
      <c r="J949" s="68">
        <f>VLOOKUP($A949,solar_!$A$2:$B$16,2,0)*VLOOKUP($D949,solar_!$E$2:$AC$13,MID(J$1,2,LEN(J$1)-1)+2,0)</f>
        <v>1.6550051350243594E-2</v>
      </c>
      <c r="K949" s="68">
        <f>VLOOKUP($A949,solar_!$A$2:$B$16,2,0)*VLOOKUP($D949,solar_!$E$2:$AC$13,MID(K$1,2,LEN(K$1)-1)+2,0)</f>
        <v>0.17305886201079362</v>
      </c>
      <c r="L949" s="68">
        <f>VLOOKUP($A949,solar_!$A$2:$B$16,2,0)*VLOOKUP($D949,solar_!$E$2:$AC$13,MID(L$1,2,LEN(L$1)-1)+2,0)</f>
        <v>0.48646493920948075</v>
      </c>
      <c r="M949" s="68">
        <f>VLOOKUP($A949,solar_!$A$2:$B$16,2,0)*VLOOKUP($D949,solar_!$E$2:$AC$13,MID(M$1,2,LEN(M$1)-1)+2,0)</f>
        <v>0.66891498734280663</v>
      </c>
      <c r="N949" s="68">
        <f>VLOOKUP($A949,solar_!$A$2:$B$16,2,0)*VLOOKUP($D949,solar_!$E$2:$AC$13,MID(N$1,2,LEN(N$1)-1)+2,0)</f>
        <v>0.76467466680532958</v>
      </c>
      <c r="O949" s="68">
        <f>VLOOKUP($A949,solar_!$A$2:$B$16,2,0)*VLOOKUP($D949,solar_!$E$2:$AC$13,MID(O$1,2,LEN(O$1)-1)+2,0)</f>
        <v>0.82374867305935406</v>
      </c>
      <c r="P949" s="68">
        <f>VLOOKUP($A949,solar_!$A$2:$B$16,2,0)*VLOOKUP($D949,solar_!$E$2:$AC$13,MID(P$1,2,LEN(P$1)-1)+2,0)</f>
        <v>0.82686277007051845</v>
      </c>
      <c r="Q949" s="68">
        <f>VLOOKUP($A949,solar_!$A$2:$B$16,2,0)*VLOOKUP($D949,solar_!$E$2:$AC$13,MID(Q$1,2,LEN(Q$1)-1)+2,0)</f>
        <v>0.83035304717095915</v>
      </c>
      <c r="R949" s="68">
        <f>VLOOKUP($A949,solar_!$A$2:$B$16,2,0)*VLOOKUP($D949,solar_!$E$2:$AC$13,MID(R$1,2,LEN(R$1)-1)+2,0)</f>
        <v>0.8111514255454243</v>
      </c>
      <c r="S949" s="68">
        <f>VLOOKUP($A949,solar_!$A$2:$B$16,2,0)*VLOOKUP($D949,solar_!$E$2:$AC$13,MID(S$1,2,LEN(S$1)-1)+2,0)</f>
        <v>0.76881015101685579</v>
      </c>
      <c r="T949" s="68">
        <f>VLOOKUP($A949,solar_!$A$2:$B$16,2,0)*VLOOKUP($D949,solar_!$E$2:$AC$13,MID(T$1,2,LEN(T$1)-1)+2,0)</f>
        <v>0.73631385064992927</v>
      </c>
      <c r="U949" s="68">
        <f>VLOOKUP($A949,solar_!$A$2:$B$16,2,0)*VLOOKUP($D949,solar_!$E$2:$AC$13,MID(U$1,2,LEN(U$1)-1)+2,0)</f>
        <v>0.66352029854040895</v>
      </c>
      <c r="V949" s="68">
        <f>VLOOKUP($A949,solar_!$A$2:$B$16,2,0)*VLOOKUP($D949,solar_!$E$2:$AC$13,MID(V$1,2,LEN(V$1)-1)+2,0)</f>
        <v>0.54256050631639297</v>
      </c>
      <c r="W949" s="68">
        <f>VLOOKUP($A949,solar_!$A$2:$B$16,2,0)*VLOOKUP($D949,solar_!$E$2:$AC$13,MID(W$1,2,LEN(W$1)-1)+2,0)</f>
        <v>0.27653168975292475</v>
      </c>
      <c r="X949" s="68">
        <f>VLOOKUP($A949,solar_!$A$2:$B$16,2,0)*VLOOKUP($D949,solar_!$E$2:$AC$13,MID(X$1,2,LEN(X$1)-1)+2,0)</f>
        <v>4.992583912721861E-2</v>
      </c>
      <c r="Y949" s="68">
        <f>VLOOKUP($A949,solar_!$A$2:$B$16,2,0)*VLOOKUP($D949,solar_!$E$2:$AC$13,MID(Y$1,2,LEN(Y$1)-1)+2,0)</f>
        <v>2.7874967733559311E-2</v>
      </c>
      <c r="Z949" s="68">
        <f>VLOOKUP($A949,solar_!$A$2:$B$16,2,0)*VLOOKUP($D949,solar_!$E$2:$AC$13,MID(Z$1,2,LEN(Z$1)-1)+2,0)</f>
        <v>0</v>
      </c>
      <c r="AA949" s="68">
        <f>VLOOKUP($A949,solar_!$A$2:$B$16,2,0)*VLOOKUP($D949,solar_!$E$2:$AC$13,MID(AA$1,2,LEN(AA$1)-1)+2,0)</f>
        <v>0</v>
      </c>
      <c r="AB949" s="68">
        <f>VLOOKUP($A949,solar_!$A$2:$B$16,2,0)*VLOOKUP($D949,solar_!$E$2:$AC$13,MID(AB$1,2,LEN(AB$1)-1)+2,0)</f>
        <v>0</v>
      </c>
      <c r="AC949" s="5">
        <f t="shared" si="207"/>
        <v>0.35280486357092511</v>
      </c>
      <c r="AD949" s="98"/>
    </row>
    <row r="950" spans="1:30">
      <c r="A950" s="5" t="s">
        <v>70</v>
      </c>
      <c r="B950" s="5" t="s">
        <v>20</v>
      </c>
      <c r="C950" s="5" t="str">
        <f t="shared" si="204"/>
        <v>g11</v>
      </c>
      <c r="D950" s="69">
        <f>VLOOKUP(C950,days!A$2:F$13,5,0)</f>
        <v>6</v>
      </c>
      <c r="E950" s="9">
        <v>0</v>
      </c>
      <c r="F950" s="9">
        <v>0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  <c r="V950" s="9">
        <v>0</v>
      </c>
      <c r="W950" s="9">
        <v>0</v>
      </c>
      <c r="X950" s="9">
        <v>0</v>
      </c>
      <c r="Y950" s="9">
        <v>0</v>
      </c>
      <c r="Z950" s="9">
        <v>0</v>
      </c>
      <c r="AA950" s="9">
        <v>0</v>
      </c>
      <c r="AB950" s="9">
        <v>0</v>
      </c>
      <c r="AC950" s="5">
        <f t="shared" si="207"/>
        <v>0</v>
      </c>
      <c r="AD950" s="98"/>
    </row>
    <row r="951" spans="1:30">
      <c r="A951" s="5" t="s">
        <v>70</v>
      </c>
      <c r="B951" s="5" t="s">
        <v>21</v>
      </c>
      <c r="C951" s="5" t="str">
        <f t="shared" si="204"/>
        <v>g11</v>
      </c>
      <c r="D951" s="69">
        <f>VLOOKUP(C951,days!A$2:F$13,5,0)</f>
        <v>6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5">
        <f t="shared" si="207"/>
        <v>0</v>
      </c>
      <c r="AD951" s="98"/>
    </row>
    <row r="952" spans="1:30">
      <c r="A952" s="5" t="s">
        <v>70</v>
      </c>
      <c r="B952" s="5" t="s">
        <v>12</v>
      </c>
      <c r="C952" s="5" t="str">
        <f t="shared" si="204"/>
        <v>g12</v>
      </c>
      <c r="D952" s="69">
        <f>VLOOKUP(C952,days!A$2:F$13,5,0)</f>
        <v>6</v>
      </c>
      <c r="E952" s="53">
        <v>0.8</v>
      </c>
      <c r="F952" s="53">
        <v>0.8</v>
      </c>
      <c r="G952" s="53">
        <v>0.8</v>
      </c>
      <c r="H952" s="53">
        <v>0.8</v>
      </c>
      <c r="I952" s="53">
        <v>0.8</v>
      </c>
      <c r="J952" s="53">
        <v>0.8</v>
      </c>
      <c r="K952" s="53">
        <v>0.8</v>
      </c>
      <c r="L952" s="53">
        <v>0.8</v>
      </c>
      <c r="M952" s="53">
        <v>0.8</v>
      </c>
      <c r="N952" s="53">
        <v>0.8</v>
      </c>
      <c r="O952" s="53">
        <v>0.8</v>
      </c>
      <c r="P952" s="53">
        <v>0.8</v>
      </c>
      <c r="Q952" s="53">
        <v>0.8</v>
      </c>
      <c r="R952" s="53">
        <v>0.8</v>
      </c>
      <c r="S952" s="53">
        <v>0.8</v>
      </c>
      <c r="T952" s="53">
        <v>0.8</v>
      </c>
      <c r="U952" s="53">
        <v>0.8</v>
      </c>
      <c r="V952" s="53">
        <v>0.8</v>
      </c>
      <c r="W952" s="53">
        <v>0.8</v>
      </c>
      <c r="X952" s="53">
        <v>0.8</v>
      </c>
      <c r="Y952" s="53">
        <v>0.8</v>
      </c>
      <c r="Z952" s="53">
        <v>0.8</v>
      </c>
      <c r="AA952" s="53">
        <v>0.8</v>
      </c>
      <c r="AB952" s="53">
        <v>0.8</v>
      </c>
      <c r="AC952" s="5">
        <f t="shared" si="207"/>
        <v>0.80000000000000027</v>
      </c>
      <c r="AD952" s="98"/>
    </row>
    <row r="953" spans="1:30">
      <c r="A953" s="5" t="s">
        <v>70</v>
      </c>
      <c r="B953" s="5" t="s">
        <v>13</v>
      </c>
      <c r="C953" s="5" t="str">
        <f t="shared" si="204"/>
        <v>g12</v>
      </c>
      <c r="D953" s="69">
        <f>VLOOKUP(C953,days!A$2:F$13,5,0)</f>
        <v>6</v>
      </c>
      <c r="E953" s="53">
        <v>0.85</v>
      </c>
      <c r="F953" s="53">
        <v>0.85</v>
      </c>
      <c r="G953" s="53">
        <v>0.85</v>
      </c>
      <c r="H953" s="53">
        <v>0.85</v>
      </c>
      <c r="I953" s="53">
        <v>0.85</v>
      </c>
      <c r="J953" s="53">
        <v>0.85</v>
      </c>
      <c r="K953" s="53">
        <v>0.85</v>
      </c>
      <c r="L953" s="53">
        <v>0.85</v>
      </c>
      <c r="M953" s="53">
        <v>0.85</v>
      </c>
      <c r="N953" s="53">
        <v>0.85</v>
      </c>
      <c r="O953" s="53">
        <v>0.85</v>
      </c>
      <c r="P953" s="53">
        <v>0.85</v>
      </c>
      <c r="Q953" s="53">
        <v>0.85</v>
      </c>
      <c r="R953" s="53">
        <v>0.85</v>
      </c>
      <c r="S953" s="53">
        <v>0.85</v>
      </c>
      <c r="T953" s="53">
        <v>0.85</v>
      </c>
      <c r="U953" s="53">
        <v>0.85</v>
      </c>
      <c r="V953" s="53">
        <v>0.85</v>
      </c>
      <c r="W953" s="53">
        <v>0.85</v>
      </c>
      <c r="X953" s="53">
        <v>0.85</v>
      </c>
      <c r="Y953" s="53">
        <v>0.85</v>
      </c>
      <c r="Z953" s="53">
        <v>0.85</v>
      </c>
      <c r="AA953" s="53">
        <v>0.85</v>
      </c>
      <c r="AB953" s="53">
        <v>0.85</v>
      </c>
      <c r="AC953" s="5">
        <f t="shared" si="207"/>
        <v>0.85000000000000009</v>
      </c>
      <c r="AD953" s="98"/>
    </row>
    <row r="954" spans="1:30">
      <c r="A954" s="5" t="s">
        <v>70</v>
      </c>
      <c r="B954" s="5" t="s">
        <v>14</v>
      </c>
      <c r="C954" s="5" t="str">
        <f t="shared" si="204"/>
        <v>g12</v>
      </c>
      <c r="D954" s="69">
        <f>VLOOKUP(C954,days!A$2:F$13,5,0)</f>
        <v>6</v>
      </c>
      <c r="E954" s="53">
        <v>0.83</v>
      </c>
      <c r="F954" s="53">
        <v>0.83</v>
      </c>
      <c r="G954" s="53">
        <v>0.83</v>
      </c>
      <c r="H954" s="53">
        <v>0.83</v>
      </c>
      <c r="I954" s="53">
        <v>0.83</v>
      </c>
      <c r="J954" s="53">
        <v>0.83</v>
      </c>
      <c r="K954" s="53">
        <v>0.83</v>
      </c>
      <c r="L954" s="53">
        <v>0.83</v>
      </c>
      <c r="M954" s="53">
        <v>0.83</v>
      </c>
      <c r="N954" s="53">
        <v>0.83</v>
      </c>
      <c r="O954" s="53">
        <v>0.83</v>
      </c>
      <c r="P954" s="53">
        <v>0.83</v>
      </c>
      <c r="Q954" s="53">
        <v>0.83</v>
      </c>
      <c r="R954" s="53">
        <v>0.83</v>
      </c>
      <c r="S954" s="53">
        <v>0.83</v>
      </c>
      <c r="T954" s="53">
        <v>0.83</v>
      </c>
      <c r="U954" s="53">
        <v>0.83</v>
      </c>
      <c r="V954" s="53">
        <v>0.83</v>
      </c>
      <c r="W954" s="53">
        <v>0.83</v>
      </c>
      <c r="X954" s="53">
        <v>0.83</v>
      </c>
      <c r="Y954" s="53">
        <v>0.83</v>
      </c>
      <c r="Z954" s="53">
        <v>0.83</v>
      </c>
      <c r="AA954" s="53">
        <v>0.83</v>
      </c>
      <c r="AB954" s="53">
        <v>0.83</v>
      </c>
      <c r="AC954" s="5">
        <f t="shared" si="207"/>
        <v>0.82999999999999963</v>
      </c>
      <c r="AD954" s="98"/>
    </row>
    <row r="955" spans="1:30">
      <c r="A955" s="5" t="s">
        <v>70</v>
      </c>
      <c r="B955" s="5" t="s">
        <v>15</v>
      </c>
      <c r="C955" s="5" t="str">
        <f t="shared" ref="C955:C1018" si="218">C835</f>
        <v>g12</v>
      </c>
      <c r="D955" s="69">
        <f>VLOOKUP(C955,days!A$2:F$13,5,0)</f>
        <v>6</v>
      </c>
      <c r="E955" s="53">
        <v>0.9</v>
      </c>
      <c r="F955" s="53">
        <v>0.9</v>
      </c>
      <c r="G955" s="53">
        <v>0.9</v>
      </c>
      <c r="H955" s="53">
        <v>0.9</v>
      </c>
      <c r="I955" s="53">
        <v>0.9</v>
      </c>
      <c r="J955" s="53">
        <v>0.9</v>
      </c>
      <c r="K955" s="53">
        <v>0.9</v>
      </c>
      <c r="L955" s="53">
        <v>0.9</v>
      </c>
      <c r="M955" s="53">
        <v>0.9</v>
      </c>
      <c r="N955" s="53">
        <v>0.9</v>
      </c>
      <c r="O955" s="53">
        <v>0.9</v>
      </c>
      <c r="P955" s="53">
        <v>0.9</v>
      </c>
      <c r="Q955" s="53">
        <v>0.9</v>
      </c>
      <c r="R955" s="53">
        <v>0.9</v>
      </c>
      <c r="S955" s="53">
        <v>0.9</v>
      </c>
      <c r="T955" s="53">
        <v>0.9</v>
      </c>
      <c r="U955" s="53">
        <v>0.9</v>
      </c>
      <c r="V955" s="53">
        <v>0.9</v>
      </c>
      <c r="W955" s="53">
        <v>0.9</v>
      </c>
      <c r="X955" s="53">
        <v>0.9</v>
      </c>
      <c r="Y955" s="53">
        <v>0.9</v>
      </c>
      <c r="Z955" s="53">
        <v>0.9</v>
      </c>
      <c r="AA955" s="53">
        <v>0.9</v>
      </c>
      <c r="AB955" s="53">
        <v>0.9</v>
      </c>
      <c r="AC955" s="5">
        <f t="shared" si="207"/>
        <v>0.8999999999999998</v>
      </c>
      <c r="AD955" s="98"/>
    </row>
    <row r="956" spans="1:30">
      <c r="A956" s="5" t="s">
        <v>70</v>
      </c>
      <c r="B956" s="5" t="s">
        <v>16</v>
      </c>
      <c r="C956" s="5" t="str">
        <f t="shared" si="218"/>
        <v>g12</v>
      </c>
      <c r="D956" s="69">
        <f>VLOOKUP(C956,days!A$2:F$13,5,0)</f>
        <v>6</v>
      </c>
      <c r="E956" s="43">
        <f>VLOOKUP($A956,hydro_!$A$2:$B$16,2,0)*VLOOKUP($D956,hydro_!F$2:H$13,2,0)</f>
        <v>0.45</v>
      </c>
      <c r="F956" s="43">
        <f t="shared" ref="F956:AB956" si="219">E956</f>
        <v>0.45</v>
      </c>
      <c r="G956" s="43">
        <f t="shared" si="219"/>
        <v>0.45</v>
      </c>
      <c r="H956" s="43">
        <f t="shared" si="219"/>
        <v>0.45</v>
      </c>
      <c r="I956" s="43">
        <f t="shared" si="219"/>
        <v>0.45</v>
      </c>
      <c r="J956" s="43">
        <f t="shared" si="219"/>
        <v>0.45</v>
      </c>
      <c r="K956" s="43">
        <f t="shared" si="219"/>
        <v>0.45</v>
      </c>
      <c r="L956" s="43">
        <f t="shared" si="219"/>
        <v>0.45</v>
      </c>
      <c r="M956" s="43">
        <f t="shared" si="219"/>
        <v>0.45</v>
      </c>
      <c r="N956" s="43">
        <f t="shared" si="219"/>
        <v>0.45</v>
      </c>
      <c r="O956" s="43">
        <f t="shared" si="219"/>
        <v>0.45</v>
      </c>
      <c r="P956" s="43">
        <f t="shared" si="219"/>
        <v>0.45</v>
      </c>
      <c r="Q956" s="43">
        <f t="shared" si="219"/>
        <v>0.45</v>
      </c>
      <c r="R956" s="43">
        <f t="shared" si="219"/>
        <v>0.45</v>
      </c>
      <c r="S956" s="43">
        <f t="shared" si="219"/>
        <v>0.45</v>
      </c>
      <c r="T956" s="43">
        <f t="shared" si="219"/>
        <v>0.45</v>
      </c>
      <c r="U956" s="43">
        <f t="shared" si="219"/>
        <v>0.45</v>
      </c>
      <c r="V956" s="43">
        <f t="shared" si="219"/>
        <v>0.45</v>
      </c>
      <c r="W956" s="43">
        <f t="shared" si="219"/>
        <v>0.45</v>
      </c>
      <c r="X956" s="43">
        <f t="shared" si="219"/>
        <v>0.45</v>
      </c>
      <c r="Y956" s="43">
        <f t="shared" si="219"/>
        <v>0.45</v>
      </c>
      <c r="Z956" s="43">
        <f t="shared" si="219"/>
        <v>0.45</v>
      </c>
      <c r="AA956" s="43">
        <f t="shared" si="219"/>
        <v>0.45</v>
      </c>
      <c r="AB956" s="43">
        <f t="shared" si="219"/>
        <v>0.45</v>
      </c>
      <c r="AC956" s="5">
        <f t="shared" si="207"/>
        <v>0.4499999999999999</v>
      </c>
      <c r="AD956" s="98"/>
    </row>
    <row r="957" spans="1:30">
      <c r="A957" s="5" t="s">
        <v>70</v>
      </c>
      <c r="B957" s="5" t="s">
        <v>17</v>
      </c>
      <c r="C957" s="5" t="str">
        <f t="shared" si="218"/>
        <v>g12</v>
      </c>
      <c r="D957" s="69">
        <f>VLOOKUP(C957,days!A$2:F$13,5,0)</f>
        <v>6</v>
      </c>
      <c r="E957" s="43">
        <f>VLOOKUP($A956,hydro_!$A$2:$C$16,3,0)*VLOOKUP($D956,hydro_!F$2:H$13,3,0)</f>
        <v>0.35</v>
      </c>
      <c r="F957" s="43">
        <f t="shared" ref="F957:AB957" si="220">E957</f>
        <v>0.35</v>
      </c>
      <c r="G957" s="43">
        <f t="shared" si="220"/>
        <v>0.35</v>
      </c>
      <c r="H957" s="43">
        <f t="shared" si="220"/>
        <v>0.35</v>
      </c>
      <c r="I957" s="43">
        <f t="shared" si="220"/>
        <v>0.35</v>
      </c>
      <c r="J957" s="43">
        <f t="shared" si="220"/>
        <v>0.35</v>
      </c>
      <c r="K957" s="43">
        <f t="shared" si="220"/>
        <v>0.35</v>
      </c>
      <c r="L957" s="43">
        <f t="shared" si="220"/>
        <v>0.35</v>
      </c>
      <c r="M957" s="43">
        <f t="shared" si="220"/>
        <v>0.35</v>
      </c>
      <c r="N957" s="43">
        <f t="shared" si="220"/>
        <v>0.35</v>
      </c>
      <c r="O957" s="43">
        <f t="shared" si="220"/>
        <v>0.35</v>
      </c>
      <c r="P957" s="43">
        <f t="shared" si="220"/>
        <v>0.35</v>
      </c>
      <c r="Q957" s="43">
        <f t="shared" si="220"/>
        <v>0.35</v>
      </c>
      <c r="R957" s="43">
        <f t="shared" si="220"/>
        <v>0.35</v>
      </c>
      <c r="S957" s="43">
        <f t="shared" si="220"/>
        <v>0.35</v>
      </c>
      <c r="T957" s="43">
        <f t="shared" si="220"/>
        <v>0.35</v>
      </c>
      <c r="U957" s="43">
        <f t="shared" si="220"/>
        <v>0.35</v>
      </c>
      <c r="V957" s="43">
        <f t="shared" si="220"/>
        <v>0.35</v>
      </c>
      <c r="W957" s="43">
        <f t="shared" si="220"/>
        <v>0.35</v>
      </c>
      <c r="X957" s="43">
        <f t="shared" si="220"/>
        <v>0.35</v>
      </c>
      <c r="Y957" s="43">
        <f t="shared" si="220"/>
        <v>0.35</v>
      </c>
      <c r="Z957" s="43">
        <f t="shared" si="220"/>
        <v>0.35</v>
      </c>
      <c r="AA957" s="43">
        <f t="shared" si="220"/>
        <v>0.35</v>
      </c>
      <c r="AB957" s="43">
        <f t="shared" si="220"/>
        <v>0.35</v>
      </c>
      <c r="AC957" s="5">
        <f t="shared" si="207"/>
        <v>0.34999999999999987</v>
      </c>
      <c r="AD957" s="98"/>
    </row>
    <row r="958" spans="1:30">
      <c r="A958" s="5" t="s">
        <v>70</v>
      </c>
      <c r="B958" s="5" t="s">
        <v>18</v>
      </c>
      <c r="C958" s="5" t="str">
        <f t="shared" si="218"/>
        <v>g12</v>
      </c>
      <c r="D958" s="69">
        <f>VLOOKUP(C958,days!A$2:F$13,5,0)</f>
        <v>6</v>
      </c>
      <c r="E958" s="67">
        <f>VLOOKUP($A958,wind_!$A$2:$B$16,2,0)*VLOOKUP($D958,wind_!$E$2:$AC$13,MID(E$1,2,LEN(E$1)-1)+2,0)</f>
        <v>0.31161702532031538</v>
      </c>
      <c r="F958" s="67">
        <f>VLOOKUP($A958,wind_!$A$2:$B$16,2,0)*VLOOKUP($D958,wind_!$E$2:$AC$13,MID(F$1,2,LEN(F$1)-1)+2,0)</f>
        <v>0.2962490710781524</v>
      </c>
      <c r="G958" s="67">
        <f>VLOOKUP($A958,wind_!$A$2:$B$16,2,0)*VLOOKUP($D958,wind_!$E$2:$AC$13,MID(G$1,2,LEN(G$1)-1)+2,0)</f>
        <v>0.28644620300951895</v>
      </c>
      <c r="H958" s="67">
        <f>VLOOKUP($A958,wind_!$A$2:$B$16,2,0)*VLOOKUP($D958,wind_!$E$2:$AC$13,MID(H$1,2,LEN(H$1)-1)+2,0)</f>
        <v>0.28365628161824846</v>
      </c>
      <c r="I958" s="67">
        <f>VLOOKUP($A958,wind_!$A$2:$B$16,2,0)*VLOOKUP($D958,wind_!$E$2:$AC$13,MID(I$1,2,LEN(I$1)-1)+2,0)</f>
        <v>0.28315383225694457</v>
      </c>
      <c r="J958" s="67">
        <f>VLOOKUP($A958,wind_!$A$2:$B$16,2,0)*VLOOKUP($D958,wind_!$E$2:$AC$13,MID(J$1,2,LEN(J$1)-1)+2,0)</f>
        <v>0.28431034854937542</v>
      </c>
      <c r="K958" s="67">
        <f>VLOOKUP($A958,wind_!$A$2:$B$16,2,0)*VLOOKUP($D958,wind_!$E$2:$AC$13,MID(K$1,2,LEN(K$1)-1)+2,0)</f>
        <v>0.28185518478619803</v>
      </c>
      <c r="L958" s="67">
        <f>VLOOKUP($A958,wind_!$A$2:$B$16,2,0)*VLOOKUP($D958,wind_!$E$2:$AC$13,MID(L$1,2,LEN(L$1)-1)+2,0)</f>
        <v>0.26131737774445907</v>
      </c>
      <c r="M958" s="67">
        <f>VLOOKUP($A958,wind_!$A$2:$B$16,2,0)*VLOOKUP($D958,wind_!$E$2:$AC$13,MID(M$1,2,LEN(M$1)-1)+2,0)</f>
        <v>0.24822197422895417</v>
      </c>
      <c r="N958" s="67">
        <f>VLOOKUP($A958,wind_!$A$2:$B$16,2,0)*VLOOKUP($D958,wind_!$E$2:$AC$13,MID(N$1,2,LEN(N$1)-1)+2,0)</f>
        <v>0.24221876828653105</v>
      </c>
      <c r="O958" s="67">
        <f>VLOOKUP($A958,wind_!$A$2:$B$16,2,0)*VLOOKUP($D958,wind_!$E$2:$AC$13,MID(O$1,2,LEN(O$1)-1)+2,0)</f>
        <v>0.24926014119955703</v>
      </c>
      <c r="P958" s="67">
        <f>VLOOKUP($A958,wind_!$A$2:$B$16,2,0)*VLOOKUP($D958,wind_!$E$2:$AC$13,MID(P$1,2,LEN(P$1)-1)+2,0)</f>
        <v>0.26018293048782676</v>
      </c>
      <c r="Q958" s="67">
        <f>VLOOKUP($A958,wind_!$A$2:$B$16,2,0)*VLOOKUP($D958,wind_!$E$2:$AC$13,MID(Q$1,2,LEN(Q$1)-1)+2,0)</f>
        <v>0.27476776334772934</v>
      </c>
      <c r="R958" s="67">
        <f>VLOOKUP($A958,wind_!$A$2:$B$16,2,0)*VLOOKUP($D958,wind_!$E$2:$AC$13,MID(R$1,2,LEN(R$1)-1)+2,0)</f>
        <v>0.2932515360560769</v>
      </c>
      <c r="S958" s="67">
        <f>VLOOKUP($A958,wind_!$A$2:$B$16,2,0)*VLOOKUP($D958,wind_!$E$2:$AC$13,MID(S$1,2,LEN(S$1)-1)+2,0)</f>
        <v>0.31962884290901566</v>
      </c>
      <c r="T958" s="67">
        <f>VLOOKUP($A958,wind_!$A$2:$B$16,2,0)*VLOOKUP($D958,wind_!$E$2:$AC$13,MID(T$1,2,LEN(T$1)-1)+2,0)</f>
        <v>0.34593865803904156</v>
      </c>
      <c r="U958" s="67">
        <f>VLOOKUP($A958,wind_!$A$2:$B$16,2,0)*VLOOKUP($D958,wind_!$E$2:$AC$13,MID(U$1,2,LEN(U$1)-1)+2,0)</f>
        <v>0.36697203022046948</v>
      </c>
      <c r="V958" s="67">
        <f>VLOOKUP($A958,wind_!$A$2:$B$16,2,0)*VLOOKUP($D958,wind_!$E$2:$AC$13,MID(V$1,2,LEN(V$1)-1)+2,0)</f>
        <v>0.38151680942734034</v>
      </c>
      <c r="W958" s="67">
        <f>VLOOKUP($A958,wind_!$A$2:$B$16,2,0)*VLOOKUP($D958,wind_!$E$2:$AC$13,MID(W$1,2,LEN(W$1)-1)+2,0)</f>
        <v>0.38414424342518544</v>
      </c>
      <c r="X958" s="67">
        <f>VLOOKUP($A958,wind_!$A$2:$B$16,2,0)*VLOOKUP($D958,wind_!$E$2:$AC$13,MID(X$1,2,LEN(X$1)-1)+2,0)</f>
        <v>0.37254162901773696</v>
      </c>
      <c r="Y958" s="67">
        <f>VLOOKUP($A958,wind_!$A$2:$B$16,2,0)*VLOOKUP($D958,wind_!$E$2:$AC$13,MID(Y$1,2,LEN(Y$1)-1)+2,0)</f>
        <v>0.37285155074584159</v>
      </c>
      <c r="Z958" s="67">
        <f>VLOOKUP($A958,wind_!$A$2:$B$16,2,0)*VLOOKUP($D958,wind_!$E$2:$AC$13,MID(Z$1,2,LEN(Z$1)-1)+2,0)</f>
        <v>0.36648792780385198</v>
      </c>
      <c r="AA958" s="67">
        <f>VLOOKUP($A958,wind_!$A$2:$B$16,2,0)*VLOOKUP($D958,wind_!$E$2:$AC$13,MID(AA$1,2,LEN(AA$1)-1)+2,0)</f>
        <v>0.34819398174223276</v>
      </c>
      <c r="AB958" s="67">
        <f>VLOOKUP($A958,wind_!$A$2:$B$16,2,0)*VLOOKUP($D958,wind_!$E$2:$AC$13,MID(AB$1,2,LEN(AB$1)-1)+2,0)</f>
        <v>0.32559252222015744</v>
      </c>
      <c r="AC958" s="5">
        <f t="shared" si="207"/>
        <v>0.31001569306336502</v>
      </c>
      <c r="AD958" s="98"/>
    </row>
    <row r="959" spans="1:30">
      <c r="A959" s="5" t="s">
        <v>70</v>
      </c>
      <c r="B959" s="5" t="s">
        <v>19</v>
      </c>
      <c r="C959" s="5" t="str">
        <f t="shared" si="218"/>
        <v>g12</v>
      </c>
      <c r="D959" s="69">
        <f>VLOOKUP(C959,days!A$2:F$13,5,0)</f>
        <v>6</v>
      </c>
      <c r="E959" s="68">
        <f>VLOOKUP($A959,solar_!$A$2:$B$16,2,0)*VLOOKUP($D959,solar_!$E$2:$AC$13,MID(E$1,2,LEN(E$1)-1)+2,0)</f>
        <v>0</v>
      </c>
      <c r="F959" s="68">
        <f>VLOOKUP($A959,solar_!$A$2:$B$16,2,0)*VLOOKUP($D959,solar_!$E$2:$AC$13,MID(F$1,2,LEN(F$1)-1)+2,0)</f>
        <v>0</v>
      </c>
      <c r="G959" s="68">
        <f>VLOOKUP($A959,solar_!$A$2:$B$16,2,0)*VLOOKUP($D959,solar_!$E$2:$AC$13,MID(G$1,2,LEN(G$1)-1)+2,0)</f>
        <v>0</v>
      </c>
      <c r="H959" s="68">
        <f>VLOOKUP($A959,solar_!$A$2:$B$16,2,0)*VLOOKUP($D959,solar_!$E$2:$AC$13,MID(H$1,2,LEN(H$1)-1)+2,0)</f>
        <v>0</v>
      </c>
      <c r="I959" s="68">
        <f>VLOOKUP($A959,solar_!$A$2:$B$16,2,0)*VLOOKUP($D959,solar_!$E$2:$AC$13,MID(I$1,2,LEN(I$1)-1)+2,0)</f>
        <v>0</v>
      </c>
      <c r="J959" s="68">
        <f>VLOOKUP($A959,solar_!$A$2:$B$16,2,0)*VLOOKUP($D959,solar_!$E$2:$AC$13,MID(J$1,2,LEN(J$1)-1)+2,0)</f>
        <v>1.6550051350243594E-2</v>
      </c>
      <c r="K959" s="68">
        <f>VLOOKUP($A959,solar_!$A$2:$B$16,2,0)*VLOOKUP($D959,solar_!$E$2:$AC$13,MID(K$1,2,LEN(K$1)-1)+2,0)</f>
        <v>0.17305886201079362</v>
      </c>
      <c r="L959" s="68">
        <f>VLOOKUP($A959,solar_!$A$2:$B$16,2,0)*VLOOKUP($D959,solar_!$E$2:$AC$13,MID(L$1,2,LEN(L$1)-1)+2,0)</f>
        <v>0.48646493920948075</v>
      </c>
      <c r="M959" s="68">
        <f>VLOOKUP($A959,solar_!$A$2:$B$16,2,0)*VLOOKUP($D959,solar_!$E$2:$AC$13,MID(M$1,2,LEN(M$1)-1)+2,0)</f>
        <v>0.66891498734280663</v>
      </c>
      <c r="N959" s="68">
        <f>VLOOKUP($A959,solar_!$A$2:$B$16,2,0)*VLOOKUP($D959,solar_!$E$2:$AC$13,MID(N$1,2,LEN(N$1)-1)+2,0)</f>
        <v>0.76467466680532958</v>
      </c>
      <c r="O959" s="68">
        <f>VLOOKUP($A959,solar_!$A$2:$B$16,2,0)*VLOOKUP($D959,solar_!$E$2:$AC$13,MID(O$1,2,LEN(O$1)-1)+2,0)</f>
        <v>0.82374867305935406</v>
      </c>
      <c r="P959" s="68">
        <f>VLOOKUP($A959,solar_!$A$2:$B$16,2,0)*VLOOKUP($D959,solar_!$E$2:$AC$13,MID(P$1,2,LEN(P$1)-1)+2,0)</f>
        <v>0.82686277007051845</v>
      </c>
      <c r="Q959" s="68">
        <f>VLOOKUP($A959,solar_!$A$2:$B$16,2,0)*VLOOKUP($D959,solar_!$E$2:$AC$13,MID(Q$1,2,LEN(Q$1)-1)+2,0)</f>
        <v>0.83035304717095915</v>
      </c>
      <c r="R959" s="68">
        <f>VLOOKUP($A959,solar_!$A$2:$B$16,2,0)*VLOOKUP($D959,solar_!$E$2:$AC$13,MID(R$1,2,LEN(R$1)-1)+2,0)</f>
        <v>0.8111514255454243</v>
      </c>
      <c r="S959" s="68">
        <f>VLOOKUP($A959,solar_!$A$2:$B$16,2,0)*VLOOKUP($D959,solar_!$E$2:$AC$13,MID(S$1,2,LEN(S$1)-1)+2,0)</f>
        <v>0.76881015101685579</v>
      </c>
      <c r="T959" s="68">
        <f>VLOOKUP($A959,solar_!$A$2:$B$16,2,0)*VLOOKUP($D959,solar_!$E$2:$AC$13,MID(T$1,2,LEN(T$1)-1)+2,0)</f>
        <v>0.73631385064992927</v>
      </c>
      <c r="U959" s="68">
        <f>VLOOKUP($A959,solar_!$A$2:$B$16,2,0)*VLOOKUP($D959,solar_!$E$2:$AC$13,MID(U$1,2,LEN(U$1)-1)+2,0)</f>
        <v>0.66352029854040895</v>
      </c>
      <c r="V959" s="68">
        <f>VLOOKUP($A959,solar_!$A$2:$B$16,2,0)*VLOOKUP($D959,solar_!$E$2:$AC$13,MID(V$1,2,LEN(V$1)-1)+2,0)</f>
        <v>0.54256050631639297</v>
      </c>
      <c r="W959" s="68">
        <f>VLOOKUP($A959,solar_!$A$2:$B$16,2,0)*VLOOKUP($D959,solar_!$E$2:$AC$13,MID(W$1,2,LEN(W$1)-1)+2,0)</f>
        <v>0.27653168975292475</v>
      </c>
      <c r="X959" s="68">
        <f>VLOOKUP($A959,solar_!$A$2:$B$16,2,0)*VLOOKUP($D959,solar_!$E$2:$AC$13,MID(X$1,2,LEN(X$1)-1)+2,0)</f>
        <v>4.992583912721861E-2</v>
      </c>
      <c r="Y959" s="68">
        <f>VLOOKUP($A959,solar_!$A$2:$B$16,2,0)*VLOOKUP($D959,solar_!$E$2:$AC$13,MID(Y$1,2,LEN(Y$1)-1)+2,0)</f>
        <v>2.7874967733559311E-2</v>
      </c>
      <c r="Z959" s="68">
        <f>VLOOKUP($A959,solar_!$A$2:$B$16,2,0)*VLOOKUP($D959,solar_!$E$2:$AC$13,MID(Z$1,2,LEN(Z$1)-1)+2,0)</f>
        <v>0</v>
      </c>
      <c r="AA959" s="68">
        <f>VLOOKUP($A959,solar_!$A$2:$B$16,2,0)*VLOOKUP($D959,solar_!$E$2:$AC$13,MID(AA$1,2,LEN(AA$1)-1)+2,0)</f>
        <v>0</v>
      </c>
      <c r="AB959" s="68">
        <f>VLOOKUP($A959,solar_!$A$2:$B$16,2,0)*VLOOKUP($D959,solar_!$E$2:$AC$13,MID(AB$1,2,LEN(AB$1)-1)+2,0)</f>
        <v>0</v>
      </c>
      <c r="AC959" s="5">
        <f t="shared" si="207"/>
        <v>0.35280486357092511</v>
      </c>
      <c r="AD959" s="98"/>
    </row>
    <row r="960" spans="1:30">
      <c r="A960" s="5" t="s">
        <v>70</v>
      </c>
      <c r="B960" s="5" t="s">
        <v>20</v>
      </c>
      <c r="C960" s="5" t="str">
        <f t="shared" si="218"/>
        <v>g12</v>
      </c>
      <c r="D960" s="69">
        <f>VLOOKUP(C960,days!A$2:F$13,5,0)</f>
        <v>6</v>
      </c>
      <c r="E960" s="9">
        <v>0</v>
      </c>
      <c r="F960" s="9">
        <v>0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  <c r="V960" s="9">
        <v>0</v>
      </c>
      <c r="W960" s="9">
        <v>0</v>
      </c>
      <c r="X960" s="9">
        <v>0</v>
      </c>
      <c r="Y960" s="9">
        <v>0</v>
      </c>
      <c r="Z960" s="9">
        <v>0</v>
      </c>
      <c r="AA960" s="9">
        <v>0</v>
      </c>
      <c r="AB960" s="9">
        <v>0</v>
      </c>
      <c r="AC960" s="5">
        <f t="shared" si="207"/>
        <v>0</v>
      </c>
      <c r="AD960" s="98"/>
    </row>
    <row r="961" spans="1:30">
      <c r="A961" s="5" t="s">
        <v>70</v>
      </c>
      <c r="B961" s="5" t="s">
        <v>21</v>
      </c>
      <c r="C961" s="5" t="str">
        <f t="shared" si="218"/>
        <v>g12</v>
      </c>
      <c r="D961" s="69">
        <f>VLOOKUP(C961,days!A$2:F$13,5,0)</f>
        <v>6</v>
      </c>
      <c r="E961" s="9">
        <v>0</v>
      </c>
      <c r="F961" s="9">
        <v>0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5">
        <f t="shared" si="207"/>
        <v>0</v>
      </c>
      <c r="AD961" s="98"/>
    </row>
    <row r="962" spans="1:30">
      <c r="A962" s="5" t="s">
        <v>71</v>
      </c>
      <c r="B962" s="5" t="s">
        <v>12</v>
      </c>
      <c r="C962" s="5" t="str">
        <f t="shared" si="218"/>
        <v>g1</v>
      </c>
      <c r="D962" s="69">
        <f>VLOOKUP(C962,days!A$2:F$13,5,0)</f>
        <v>1</v>
      </c>
      <c r="E962" s="53">
        <v>0.8</v>
      </c>
      <c r="F962" s="53">
        <v>0.8</v>
      </c>
      <c r="G962" s="53">
        <v>0.8</v>
      </c>
      <c r="H962" s="53">
        <v>0.8</v>
      </c>
      <c r="I962" s="53">
        <v>0.8</v>
      </c>
      <c r="J962" s="53">
        <v>0.8</v>
      </c>
      <c r="K962" s="53">
        <v>0.8</v>
      </c>
      <c r="L962" s="53">
        <v>0.8</v>
      </c>
      <c r="M962" s="53">
        <v>0.8</v>
      </c>
      <c r="N962" s="53">
        <v>0.8</v>
      </c>
      <c r="O962" s="53">
        <v>0.8</v>
      </c>
      <c r="P962" s="53">
        <v>0.8</v>
      </c>
      <c r="Q962" s="53">
        <v>0.8</v>
      </c>
      <c r="R962" s="53">
        <v>0.8</v>
      </c>
      <c r="S962" s="53">
        <v>0.8</v>
      </c>
      <c r="T962" s="53">
        <v>0.8</v>
      </c>
      <c r="U962" s="53">
        <v>0.8</v>
      </c>
      <c r="V962" s="53">
        <v>0.8</v>
      </c>
      <c r="W962" s="53">
        <v>0.8</v>
      </c>
      <c r="X962" s="53">
        <v>0.8</v>
      </c>
      <c r="Y962" s="53">
        <v>0.8</v>
      </c>
      <c r="Z962" s="53">
        <v>0.8</v>
      </c>
      <c r="AA962" s="53">
        <v>0.8</v>
      </c>
      <c r="AB962" s="53">
        <v>0.8</v>
      </c>
      <c r="AC962" s="5">
        <f t="shared" si="207"/>
        <v>0.80000000000000027</v>
      </c>
      <c r="AD962" s="98"/>
    </row>
    <row r="963" spans="1:30">
      <c r="A963" s="5" t="s">
        <v>71</v>
      </c>
      <c r="B963" s="5" t="s">
        <v>13</v>
      </c>
      <c r="C963" s="5" t="str">
        <f t="shared" si="218"/>
        <v>g1</v>
      </c>
      <c r="D963" s="69">
        <f>VLOOKUP(C963,days!A$2:F$13,5,0)</f>
        <v>1</v>
      </c>
      <c r="E963" s="53">
        <v>0.85</v>
      </c>
      <c r="F963" s="53">
        <v>0.85</v>
      </c>
      <c r="G963" s="53">
        <v>0.85</v>
      </c>
      <c r="H963" s="53">
        <v>0.85</v>
      </c>
      <c r="I963" s="53">
        <v>0.85</v>
      </c>
      <c r="J963" s="53">
        <v>0.85</v>
      </c>
      <c r="K963" s="53">
        <v>0.85</v>
      </c>
      <c r="L963" s="53">
        <v>0.85</v>
      </c>
      <c r="M963" s="53">
        <v>0.85</v>
      </c>
      <c r="N963" s="53">
        <v>0.85</v>
      </c>
      <c r="O963" s="53">
        <v>0.85</v>
      </c>
      <c r="P963" s="53">
        <v>0.85</v>
      </c>
      <c r="Q963" s="53">
        <v>0.85</v>
      </c>
      <c r="R963" s="53">
        <v>0.85</v>
      </c>
      <c r="S963" s="53">
        <v>0.85</v>
      </c>
      <c r="T963" s="53">
        <v>0.85</v>
      </c>
      <c r="U963" s="53">
        <v>0.85</v>
      </c>
      <c r="V963" s="53">
        <v>0.85</v>
      </c>
      <c r="W963" s="53">
        <v>0.85</v>
      </c>
      <c r="X963" s="53">
        <v>0.85</v>
      </c>
      <c r="Y963" s="53">
        <v>0.85</v>
      </c>
      <c r="Z963" s="53">
        <v>0.85</v>
      </c>
      <c r="AA963" s="53">
        <v>0.85</v>
      </c>
      <c r="AB963" s="53">
        <v>0.85</v>
      </c>
      <c r="AC963" s="5">
        <f t="shared" ref="AC963:AC1026" si="221">AVERAGE(E963:AB963)</f>
        <v>0.85000000000000009</v>
      </c>
      <c r="AD963" s="98"/>
    </row>
    <row r="964" spans="1:30">
      <c r="A964" s="5" t="s">
        <v>71</v>
      </c>
      <c r="B964" s="5" t="s">
        <v>14</v>
      </c>
      <c r="C964" s="5" t="str">
        <f t="shared" si="218"/>
        <v>g1</v>
      </c>
      <c r="D964" s="69">
        <f>VLOOKUP(C964,days!A$2:F$13,5,0)</f>
        <v>1</v>
      </c>
      <c r="E964" s="53">
        <v>0.83</v>
      </c>
      <c r="F964" s="53">
        <v>0.83</v>
      </c>
      <c r="G964" s="53">
        <v>0.83</v>
      </c>
      <c r="H964" s="53">
        <v>0.83</v>
      </c>
      <c r="I964" s="53">
        <v>0.83</v>
      </c>
      <c r="J964" s="53">
        <v>0.83</v>
      </c>
      <c r="K964" s="53">
        <v>0.83</v>
      </c>
      <c r="L964" s="53">
        <v>0.83</v>
      </c>
      <c r="M964" s="53">
        <v>0.83</v>
      </c>
      <c r="N964" s="53">
        <v>0.83</v>
      </c>
      <c r="O964" s="53">
        <v>0.83</v>
      </c>
      <c r="P964" s="53">
        <v>0.83</v>
      </c>
      <c r="Q964" s="53">
        <v>0.83</v>
      </c>
      <c r="R964" s="53">
        <v>0.83</v>
      </c>
      <c r="S964" s="53">
        <v>0.83</v>
      </c>
      <c r="T964" s="53">
        <v>0.83</v>
      </c>
      <c r="U964" s="53">
        <v>0.83</v>
      </c>
      <c r="V964" s="53">
        <v>0.83</v>
      </c>
      <c r="W964" s="53">
        <v>0.83</v>
      </c>
      <c r="X964" s="53">
        <v>0.83</v>
      </c>
      <c r="Y964" s="53">
        <v>0.83</v>
      </c>
      <c r="Z964" s="53">
        <v>0.83</v>
      </c>
      <c r="AA964" s="53">
        <v>0.83</v>
      </c>
      <c r="AB964" s="53">
        <v>0.83</v>
      </c>
      <c r="AC964" s="5">
        <f t="shared" si="221"/>
        <v>0.82999999999999963</v>
      </c>
      <c r="AD964" s="98"/>
    </row>
    <row r="965" spans="1:30">
      <c r="A965" s="5" t="s">
        <v>71</v>
      </c>
      <c r="B965" s="5" t="s">
        <v>15</v>
      </c>
      <c r="C965" s="5" t="str">
        <f t="shared" si="218"/>
        <v>g1</v>
      </c>
      <c r="D965" s="69">
        <f>VLOOKUP(C965,days!A$2:F$13,5,0)</f>
        <v>1</v>
      </c>
      <c r="E965" s="53">
        <v>0.9</v>
      </c>
      <c r="F965" s="53">
        <v>0.9</v>
      </c>
      <c r="G965" s="53">
        <v>0.9</v>
      </c>
      <c r="H965" s="53">
        <v>0.9</v>
      </c>
      <c r="I965" s="53">
        <v>0.9</v>
      </c>
      <c r="J965" s="53">
        <v>0.9</v>
      </c>
      <c r="K965" s="53">
        <v>0.9</v>
      </c>
      <c r="L965" s="53">
        <v>0.9</v>
      </c>
      <c r="M965" s="53">
        <v>0.9</v>
      </c>
      <c r="N965" s="53">
        <v>0.9</v>
      </c>
      <c r="O965" s="53">
        <v>0.9</v>
      </c>
      <c r="P965" s="53">
        <v>0.9</v>
      </c>
      <c r="Q965" s="53">
        <v>0.9</v>
      </c>
      <c r="R965" s="53">
        <v>0.9</v>
      </c>
      <c r="S965" s="53">
        <v>0.9</v>
      </c>
      <c r="T965" s="53">
        <v>0.9</v>
      </c>
      <c r="U965" s="53">
        <v>0.9</v>
      </c>
      <c r="V965" s="53">
        <v>0.9</v>
      </c>
      <c r="W965" s="53">
        <v>0.9</v>
      </c>
      <c r="X965" s="53">
        <v>0.9</v>
      </c>
      <c r="Y965" s="53">
        <v>0.9</v>
      </c>
      <c r="Z965" s="53">
        <v>0.9</v>
      </c>
      <c r="AA965" s="53">
        <v>0.9</v>
      </c>
      <c r="AB965" s="53">
        <v>0.9</v>
      </c>
      <c r="AC965" s="5">
        <f t="shared" si="221"/>
        <v>0.8999999999999998</v>
      </c>
      <c r="AD965" s="98"/>
    </row>
    <row r="966" spans="1:30">
      <c r="A966" s="5" t="s">
        <v>71</v>
      </c>
      <c r="B966" s="5" t="s">
        <v>16</v>
      </c>
      <c r="C966" s="5" t="str">
        <f t="shared" si="218"/>
        <v>g1</v>
      </c>
      <c r="D966" s="69">
        <f>VLOOKUP(C966,days!A$2:F$13,5,0)</f>
        <v>1</v>
      </c>
      <c r="E966" s="43">
        <f>VLOOKUP($A966,hydro_!$A$2:$B$16,2,0)*VLOOKUP($D966,hydro_!F$2:H$13,2,0)</f>
        <v>0.3</v>
      </c>
      <c r="F966" s="43">
        <f t="shared" ref="F966:AB966" si="222">E966</f>
        <v>0.3</v>
      </c>
      <c r="G966" s="43">
        <f t="shared" si="222"/>
        <v>0.3</v>
      </c>
      <c r="H966" s="43">
        <f t="shared" si="222"/>
        <v>0.3</v>
      </c>
      <c r="I966" s="43">
        <f t="shared" si="222"/>
        <v>0.3</v>
      </c>
      <c r="J966" s="43">
        <f t="shared" si="222"/>
        <v>0.3</v>
      </c>
      <c r="K966" s="43">
        <f t="shared" si="222"/>
        <v>0.3</v>
      </c>
      <c r="L966" s="43">
        <f t="shared" si="222"/>
        <v>0.3</v>
      </c>
      <c r="M966" s="43">
        <f t="shared" si="222"/>
        <v>0.3</v>
      </c>
      <c r="N966" s="43">
        <f t="shared" si="222"/>
        <v>0.3</v>
      </c>
      <c r="O966" s="43">
        <f t="shared" si="222"/>
        <v>0.3</v>
      </c>
      <c r="P966" s="43">
        <f t="shared" si="222"/>
        <v>0.3</v>
      </c>
      <c r="Q966" s="43">
        <f t="shared" si="222"/>
        <v>0.3</v>
      </c>
      <c r="R966" s="43">
        <f t="shared" si="222"/>
        <v>0.3</v>
      </c>
      <c r="S966" s="43">
        <f t="shared" si="222"/>
        <v>0.3</v>
      </c>
      <c r="T966" s="43">
        <f t="shared" si="222"/>
        <v>0.3</v>
      </c>
      <c r="U966" s="43">
        <f t="shared" si="222"/>
        <v>0.3</v>
      </c>
      <c r="V966" s="43">
        <f t="shared" si="222"/>
        <v>0.3</v>
      </c>
      <c r="W966" s="43">
        <f t="shared" si="222"/>
        <v>0.3</v>
      </c>
      <c r="X966" s="43">
        <f t="shared" si="222"/>
        <v>0.3</v>
      </c>
      <c r="Y966" s="43">
        <f t="shared" si="222"/>
        <v>0.3</v>
      </c>
      <c r="Z966" s="43">
        <f t="shared" si="222"/>
        <v>0.3</v>
      </c>
      <c r="AA966" s="43">
        <f t="shared" si="222"/>
        <v>0.3</v>
      </c>
      <c r="AB966" s="43">
        <f t="shared" si="222"/>
        <v>0.3</v>
      </c>
      <c r="AC966" s="5">
        <f t="shared" si="221"/>
        <v>0.29999999999999988</v>
      </c>
      <c r="AD966" s="98"/>
    </row>
    <row r="967" spans="1:30">
      <c r="A967" s="5" t="s">
        <v>71</v>
      </c>
      <c r="B967" s="5" t="s">
        <v>17</v>
      </c>
      <c r="C967" s="5" t="str">
        <f t="shared" si="218"/>
        <v>g1</v>
      </c>
      <c r="D967" s="69">
        <f>VLOOKUP(C967,days!A$2:F$13,5,0)</f>
        <v>1</v>
      </c>
      <c r="E967" s="43">
        <f>VLOOKUP($A966,hydro_!$A$2:$C$16,3,0)*VLOOKUP($D966,hydro_!F$2:H$13,3,0)</f>
        <v>0.3</v>
      </c>
      <c r="F967" s="43">
        <f t="shared" ref="F967:AB967" si="223">E967</f>
        <v>0.3</v>
      </c>
      <c r="G967" s="43">
        <f t="shared" si="223"/>
        <v>0.3</v>
      </c>
      <c r="H967" s="43">
        <f t="shared" si="223"/>
        <v>0.3</v>
      </c>
      <c r="I967" s="43">
        <f t="shared" si="223"/>
        <v>0.3</v>
      </c>
      <c r="J967" s="43">
        <f t="shared" si="223"/>
        <v>0.3</v>
      </c>
      <c r="K967" s="43">
        <f t="shared" si="223"/>
        <v>0.3</v>
      </c>
      <c r="L967" s="43">
        <f t="shared" si="223"/>
        <v>0.3</v>
      </c>
      <c r="M967" s="43">
        <f t="shared" si="223"/>
        <v>0.3</v>
      </c>
      <c r="N967" s="43">
        <f t="shared" si="223"/>
        <v>0.3</v>
      </c>
      <c r="O967" s="43">
        <f t="shared" si="223"/>
        <v>0.3</v>
      </c>
      <c r="P967" s="43">
        <f t="shared" si="223"/>
        <v>0.3</v>
      </c>
      <c r="Q967" s="43">
        <f t="shared" si="223"/>
        <v>0.3</v>
      </c>
      <c r="R967" s="43">
        <f t="shared" si="223"/>
        <v>0.3</v>
      </c>
      <c r="S967" s="43">
        <f t="shared" si="223"/>
        <v>0.3</v>
      </c>
      <c r="T967" s="43">
        <f t="shared" si="223"/>
        <v>0.3</v>
      </c>
      <c r="U967" s="43">
        <f t="shared" si="223"/>
        <v>0.3</v>
      </c>
      <c r="V967" s="43">
        <f t="shared" si="223"/>
        <v>0.3</v>
      </c>
      <c r="W967" s="43">
        <f t="shared" si="223"/>
        <v>0.3</v>
      </c>
      <c r="X967" s="43">
        <f t="shared" si="223"/>
        <v>0.3</v>
      </c>
      <c r="Y967" s="43">
        <f t="shared" si="223"/>
        <v>0.3</v>
      </c>
      <c r="Z967" s="43">
        <f t="shared" si="223"/>
        <v>0.3</v>
      </c>
      <c r="AA967" s="43">
        <f t="shared" si="223"/>
        <v>0.3</v>
      </c>
      <c r="AB967" s="43">
        <f t="shared" si="223"/>
        <v>0.3</v>
      </c>
      <c r="AC967" s="5">
        <f t="shared" si="221"/>
        <v>0.29999999999999988</v>
      </c>
      <c r="AD967" s="98"/>
    </row>
    <row r="968" spans="1:30">
      <c r="A968" s="5" t="s">
        <v>71</v>
      </c>
      <c r="B968" s="5" t="s">
        <v>18</v>
      </c>
      <c r="C968" s="5" t="str">
        <f t="shared" si="218"/>
        <v>g1</v>
      </c>
      <c r="D968" s="69">
        <f>VLOOKUP(C968,days!A$2:F$13,5,0)</f>
        <v>1</v>
      </c>
      <c r="E968" s="67">
        <f>VLOOKUP($A968,wind_!$A$2:$B$16,2,0)*VLOOKUP($D968,wind_!$E$2:$AC$13,MID(E$1,2,LEN(E$1)-1)+2,0)</f>
        <v>0.35837592540740415</v>
      </c>
      <c r="F968" s="67">
        <f>VLOOKUP($A968,wind_!$A$2:$B$16,2,0)*VLOOKUP($D968,wind_!$E$2:$AC$13,MID(F$1,2,LEN(F$1)-1)+2,0)</f>
        <v>0.35235477285412437</v>
      </c>
      <c r="G968" s="67">
        <f>VLOOKUP($A968,wind_!$A$2:$B$16,2,0)*VLOOKUP($D968,wind_!$E$2:$AC$13,MID(G$1,2,LEN(G$1)-1)+2,0)</f>
        <v>0.34294849878771344</v>
      </c>
      <c r="H968" s="67">
        <f>VLOOKUP($A968,wind_!$A$2:$B$16,2,0)*VLOOKUP($D968,wind_!$E$2:$AC$13,MID(H$1,2,LEN(H$1)-1)+2,0)</f>
        <v>0.33688541760017443</v>
      </c>
      <c r="I968" s="67">
        <f>VLOOKUP($A968,wind_!$A$2:$B$16,2,0)*VLOOKUP($D968,wind_!$E$2:$AC$13,MID(I$1,2,LEN(I$1)-1)+2,0)</f>
        <v>0.32929125714740448</v>
      </c>
      <c r="J968" s="67">
        <f>VLOOKUP($A968,wind_!$A$2:$B$16,2,0)*VLOOKUP($D968,wind_!$E$2:$AC$13,MID(J$1,2,LEN(J$1)-1)+2,0)</f>
        <v>0.32739853961105081</v>
      </c>
      <c r="K968" s="67">
        <f>VLOOKUP($A968,wind_!$A$2:$B$16,2,0)*VLOOKUP($D968,wind_!$E$2:$AC$13,MID(K$1,2,LEN(K$1)-1)+2,0)</f>
        <v>0.32806863763167238</v>
      </c>
      <c r="L968" s="67">
        <f>VLOOKUP($A968,wind_!$A$2:$B$16,2,0)*VLOOKUP($D968,wind_!$E$2:$AC$13,MID(L$1,2,LEN(L$1)-1)+2,0)</f>
        <v>0.33061710198098271</v>
      </c>
      <c r="M968" s="67">
        <f>VLOOKUP($A968,wind_!$A$2:$B$16,2,0)*VLOOKUP($D968,wind_!$E$2:$AC$13,MID(M$1,2,LEN(M$1)-1)+2,0)</f>
        <v>0.33432038247082696</v>
      </c>
      <c r="N968" s="67">
        <f>VLOOKUP($A968,wind_!$A$2:$B$16,2,0)*VLOOKUP($D968,wind_!$E$2:$AC$13,MID(N$1,2,LEN(N$1)-1)+2,0)</f>
        <v>0.33456003547679558</v>
      </c>
      <c r="O968" s="67">
        <f>VLOOKUP($A968,wind_!$A$2:$B$16,2,0)*VLOOKUP($D968,wind_!$E$2:$AC$13,MID(O$1,2,LEN(O$1)-1)+2,0)</f>
        <v>0.32872401958341707</v>
      </c>
      <c r="P968" s="67">
        <f>VLOOKUP($A968,wind_!$A$2:$B$16,2,0)*VLOOKUP($D968,wind_!$E$2:$AC$13,MID(P$1,2,LEN(P$1)-1)+2,0)</f>
        <v>0.32161117187924931</v>
      </c>
      <c r="Q968" s="67">
        <f>VLOOKUP($A968,wind_!$A$2:$B$16,2,0)*VLOOKUP($D968,wind_!$E$2:$AC$13,MID(Q$1,2,LEN(Q$1)-1)+2,0)</f>
        <v>0.31661433677307338</v>
      </c>
      <c r="R968" s="67">
        <f>VLOOKUP($A968,wind_!$A$2:$B$16,2,0)*VLOOKUP($D968,wind_!$E$2:$AC$13,MID(R$1,2,LEN(R$1)-1)+2,0)</f>
        <v>0.31640806856798703</v>
      </c>
      <c r="S968" s="67">
        <f>VLOOKUP($A968,wind_!$A$2:$B$16,2,0)*VLOOKUP($D968,wind_!$E$2:$AC$13,MID(S$1,2,LEN(S$1)-1)+2,0)</f>
        <v>0.31581848325477513</v>
      </c>
      <c r="T968" s="67">
        <f>VLOOKUP($A968,wind_!$A$2:$B$16,2,0)*VLOOKUP($D968,wind_!$E$2:$AC$13,MID(T$1,2,LEN(T$1)-1)+2,0)</f>
        <v>0.31524726262255875</v>
      </c>
      <c r="U968" s="67">
        <f>VLOOKUP($A968,wind_!$A$2:$B$16,2,0)*VLOOKUP($D968,wind_!$E$2:$AC$13,MID(U$1,2,LEN(U$1)-1)+2,0)</f>
        <v>0.31992526983979946</v>
      </c>
      <c r="V968" s="67">
        <f>VLOOKUP($A968,wind_!$A$2:$B$16,2,0)*VLOOKUP($D968,wind_!$E$2:$AC$13,MID(V$1,2,LEN(V$1)-1)+2,0)</f>
        <v>0.33039915821711785</v>
      </c>
      <c r="W968" s="67">
        <f>VLOOKUP($A968,wind_!$A$2:$B$16,2,0)*VLOOKUP($D968,wind_!$E$2:$AC$13,MID(W$1,2,LEN(W$1)-1)+2,0)</f>
        <v>0.34720892234801809</v>
      </c>
      <c r="X968" s="67">
        <f>VLOOKUP($A968,wind_!$A$2:$B$16,2,0)*VLOOKUP($D968,wind_!$E$2:$AC$13,MID(X$1,2,LEN(X$1)-1)+2,0)</f>
        <v>0.35748280597105309</v>
      </c>
      <c r="Y968" s="67">
        <f>VLOOKUP($A968,wind_!$A$2:$B$16,2,0)*VLOOKUP($D968,wind_!$E$2:$AC$13,MID(Y$1,2,LEN(Y$1)-1)+2,0)</f>
        <v>0.36395589994538297</v>
      </c>
      <c r="Z968" s="67">
        <f>VLOOKUP($A968,wind_!$A$2:$B$16,2,0)*VLOOKUP($D968,wind_!$E$2:$AC$13,MID(Z$1,2,LEN(Z$1)-1)+2,0)</f>
        <v>0.36660397140552203</v>
      </c>
      <c r="AA968" s="67">
        <f>VLOOKUP($A968,wind_!$A$2:$B$16,2,0)*VLOOKUP($D968,wind_!$E$2:$AC$13,MID(AA$1,2,LEN(AA$1)-1)+2,0)</f>
        <v>0.3689688801601822</v>
      </c>
      <c r="AB968" s="67">
        <f>VLOOKUP($A968,wind_!$A$2:$B$16,2,0)*VLOOKUP($D968,wind_!$E$2:$AC$13,MID(AB$1,2,LEN(AB$1)-1)+2,0)</f>
        <v>0.36525742069817263</v>
      </c>
      <c r="AC968" s="5">
        <f t="shared" si="221"/>
        <v>0.33787692667643565</v>
      </c>
      <c r="AD968" s="98"/>
    </row>
    <row r="969" spans="1:30">
      <c r="A969" s="5" t="s">
        <v>71</v>
      </c>
      <c r="B969" s="5" t="s">
        <v>19</v>
      </c>
      <c r="C969" s="5" t="str">
        <f t="shared" si="218"/>
        <v>g1</v>
      </c>
      <c r="D969" s="69">
        <f>VLOOKUP(C969,days!A$2:F$13,5,0)</f>
        <v>1</v>
      </c>
      <c r="E969" s="68">
        <f>VLOOKUP($A969,solar_!$A$2:$B$16,2,0)*VLOOKUP($D969,solar_!$E$2:$AC$13,MID(E$1,2,LEN(E$1)-1)+2,0)</f>
        <v>0</v>
      </c>
      <c r="F969" s="68">
        <f>VLOOKUP($A969,solar_!$A$2:$B$16,2,0)*VLOOKUP($D969,solar_!$E$2:$AC$13,MID(F$1,2,LEN(F$1)-1)+2,0)</f>
        <v>0</v>
      </c>
      <c r="G969" s="68">
        <f>VLOOKUP($A969,solar_!$A$2:$B$16,2,0)*VLOOKUP($D969,solar_!$E$2:$AC$13,MID(G$1,2,LEN(G$1)-1)+2,0)</f>
        <v>0</v>
      </c>
      <c r="H969" s="68">
        <f>VLOOKUP($A969,solar_!$A$2:$B$16,2,0)*VLOOKUP($D969,solar_!$E$2:$AC$13,MID(H$1,2,LEN(H$1)-1)+2,0)</f>
        <v>0</v>
      </c>
      <c r="I969" s="68">
        <f>VLOOKUP($A969,solar_!$A$2:$B$16,2,0)*VLOOKUP($D969,solar_!$E$2:$AC$13,MID(I$1,2,LEN(I$1)-1)+2,0)</f>
        <v>0</v>
      </c>
      <c r="J969" s="68">
        <f>VLOOKUP($A969,solar_!$A$2:$B$16,2,0)*VLOOKUP($D969,solar_!$E$2:$AC$13,MID(J$1,2,LEN(J$1)-1)+2,0)</f>
        <v>3.7099851155358649E-5</v>
      </c>
      <c r="K969" s="68">
        <f>VLOOKUP($A969,solar_!$A$2:$B$16,2,0)*VLOOKUP($D969,solar_!$E$2:$AC$13,MID(K$1,2,LEN(K$1)-1)+2,0)</f>
        <v>1.0452240243819112E-3</v>
      </c>
      <c r="L969" s="68">
        <f>VLOOKUP($A969,solar_!$A$2:$B$16,2,0)*VLOOKUP($D969,solar_!$E$2:$AC$13,MID(L$1,2,LEN(L$1)-1)+2,0)</f>
        <v>9.4755223802339798E-3</v>
      </c>
      <c r="M969" s="68">
        <f>VLOOKUP($A969,solar_!$A$2:$B$16,2,0)*VLOOKUP($D969,solar_!$E$2:$AC$13,MID(M$1,2,LEN(M$1)-1)+2,0)</f>
        <v>7.6044777086493209E-2</v>
      </c>
      <c r="N969" s="68">
        <f>VLOOKUP($A969,solar_!$A$2:$B$16,2,0)*VLOOKUP($D969,solar_!$E$2:$AC$13,MID(N$1,2,LEN(N$1)-1)+2,0)</f>
        <v>0.27797963425036937</v>
      </c>
      <c r="O969" s="68">
        <f>VLOOKUP($A969,solar_!$A$2:$B$16,2,0)*VLOOKUP($D969,solar_!$E$2:$AC$13,MID(O$1,2,LEN(O$1)-1)+2,0)</f>
        <v>0.40860380226527959</v>
      </c>
      <c r="P969" s="68">
        <f>VLOOKUP($A969,solar_!$A$2:$B$16,2,0)*VLOOKUP($D969,solar_!$E$2:$AC$13,MID(P$1,2,LEN(P$1)-1)+2,0)</f>
        <v>0.4656609857280381</v>
      </c>
      <c r="Q969" s="68">
        <f>VLOOKUP($A969,solar_!$A$2:$B$16,2,0)*VLOOKUP($D969,solar_!$E$2:$AC$13,MID(Q$1,2,LEN(Q$1)-1)+2,0)</f>
        <v>0.49017370223447898</v>
      </c>
      <c r="R969" s="68">
        <f>VLOOKUP($A969,solar_!$A$2:$B$16,2,0)*VLOOKUP($D969,solar_!$E$2:$AC$13,MID(R$1,2,LEN(R$1)-1)+2,0)</f>
        <v>0.49558073004642833</v>
      </c>
      <c r="S969" s="68">
        <f>VLOOKUP($A969,solar_!$A$2:$B$16,2,0)*VLOOKUP($D969,solar_!$E$2:$AC$13,MID(S$1,2,LEN(S$1)-1)+2,0)</f>
        <v>0.47226053499321369</v>
      </c>
      <c r="T969" s="68">
        <f>VLOOKUP($A969,solar_!$A$2:$B$16,2,0)*VLOOKUP($D969,solar_!$E$2:$AC$13,MID(T$1,2,LEN(T$1)-1)+2,0)</f>
        <v>0.40579927391308979</v>
      </c>
      <c r="U969" s="68">
        <f>VLOOKUP($A969,solar_!$A$2:$B$16,2,0)*VLOOKUP($D969,solar_!$E$2:$AC$13,MID(U$1,2,LEN(U$1)-1)+2,0)</f>
        <v>0.20893295433502773</v>
      </c>
      <c r="V969" s="68">
        <f>VLOOKUP($A969,solar_!$A$2:$B$16,2,0)*VLOOKUP($D969,solar_!$E$2:$AC$13,MID(V$1,2,LEN(V$1)-1)+2,0)</f>
        <v>3.259828010675548E-2</v>
      </c>
      <c r="W969" s="68">
        <f>VLOOKUP($A969,solar_!$A$2:$B$16,2,0)*VLOOKUP($D969,solar_!$E$2:$AC$13,MID(W$1,2,LEN(W$1)-1)+2,0)</f>
        <v>1.5152166932262819E-4</v>
      </c>
      <c r="X969" s="68">
        <f>VLOOKUP($A969,solar_!$A$2:$B$16,2,0)*VLOOKUP($D969,solar_!$E$2:$AC$13,MID(X$1,2,LEN(X$1)-1)+2,0)</f>
        <v>3.1222647011935495E-6</v>
      </c>
      <c r="Y969" s="68">
        <f>VLOOKUP($A969,solar_!$A$2:$B$16,2,0)*VLOOKUP($D969,solar_!$E$2:$AC$13,MID(Y$1,2,LEN(Y$1)-1)+2,0)</f>
        <v>0</v>
      </c>
      <c r="Z969" s="68">
        <f>VLOOKUP($A969,solar_!$A$2:$B$16,2,0)*VLOOKUP($D969,solar_!$E$2:$AC$13,MID(Z$1,2,LEN(Z$1)-1)+2,0)</f>
        <v>0</v>
      </c>
      <c r="AA969" s="68">
        <f>VLOOKUP($A969,solar_!$A$2:$B$16,2,0)*VLOOKUP($D969,solar_!$E$2:$AC$13,MID(AA$1,2,LEN(AA$1)-1)+2,0)</f>
        <v>0</v>
      </c>
      <c r="AB969" s="68">
        <f>VLOOKUP($A969,solar_!$A$2:$B$16,2,0)*VLOOKUP($D969,solar_!$E$2:$AC$13,MID(AB$1,2,LEN(AB$1)-1)+2,0)</f>
        <v>0</v>
      </c>
      <c r="AC969" s="5">
        <f t="shared" si="221"/>
        <v>0.13934779854787371</v>
      </c>
      <c r="AD969" s="98"/>
    </row>
    <row r="970" spans="1:30">
      <c r="A970" s="5" t="s">
        <v>71</v>
      </c>
      <c r="B970" s="5" t="s">
        <v>20</v>
      </c>
      <c r="C970" s="5" t="str">
        <f t="shared" si="218"/>
        <v>g1</v>
      </c>
      <c r="D970" s="69">
        <f>VLOOKUP(C970,days!A$2:F$13,5,0)</f>
        <v>1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0</v>
      </c>
      <c r="U970" s="9">
        <v>0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5">
        <f t="shared" si="221"/>
        <v>0</v>
      </c>
      <c r="AD970" s="98"/>
    </row>
    <row r="971" spans="1:30">
      <c r="A971" s="5" t="s">
        <v>71</v>
      </c>
      <c r="B971" s="5" t="s">
        <v>21</v>
      </c>
      <c r="C971" s="5" t="str">
        <f t="shared" si="218"/>
        <v>g1</v>
      </c>
      <c r="D971" s="69">
        <f>VLOOKUP(C971,days!A$2:F$13,5,0)</f>
        <v>1</v>
      </c>
      <c r="E971" s="9">
        <v>0</v>
      </c>
      <c r="F971" s="9">
        <v>0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  <c r="V971" s="9">
        <v>0</v>
      </c>
      <c r="W971" s="9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0</v>
      </c>
      <c r="AC971" s="5">
        <f t="shared" si="221"/>
        <v>0</v>
      </c>
      <c r="AD971" s="98"/>
    </row>
    <row r="972" spans="1:30">
      <c r="A972" s="5" t="s">
        <v>71</v>
      </c>
      <c r="B972" s="5" t="s">
        <v>12</v>
      </c>
      <c r="C972" s="5" t="str">
        <f t="shared" si="218"/>
        <v>g2</v>
      </c>
      <c r="D972" s="69">
        <f>VLOOKUP(C972,days!A$2:F$13,5,0)</f>
        <v>1</v>
      </c>
      <c r="E972" s="53">
        <v>0.8</v>
      </c>
      <c r="F972" s="53">
        <v>0.8</v>
      </c>
      <c r="G972" s="53">
        <v>0.8</v>
      </c>
      <c r="H972" s="53">
        <v>0.8</v>
      </c>
      <c r="I972" s="53">
        <v>0.8</v>
      </c>
      <c r="J972" s="53">
        <v>0.8</v>
      </c>
      <c r="K972" s="53">
        <v>0.8</v>
      </c>
      <c r="L972" s="53">
        <v>0.8</v>
      </c>
      <c r="M972" s="53">
        <v>0.8</v>
      </c>
      <c r="N972" s="53">
        <v>0.8</v>
      </c>
      <c r="O972" s="53">
        <v>0.8</v>
      </c>
      <c r="P972" s="53">
        <v>0.8</v>
      </c>
      <c r="Q972" s="53">
        <v>0.8</v>
      </c>
      <c r="R972" s="53">
        <v>0.8</v>
      </c>
      <c r="S972" s="53">
        <v>0.8</v>
      </c>
      <c r="T972" s="53">
        <v>0.8</v>
      </c>
      <c r="U972" s="53">
        <v>0.8</v>
      </c>
      <c r="V972" s="53">
        <v>0.8</v>
      </c>
      <c r="W972" s="53">
        <v>0.8</v>
      </c>
      <c r="X972" s="53">
        <v>0.8</v>
      </c>
      <c r="Y972" s="53">
        <v>0.8</v>
      </c>
      <c r="Z972" s="53">
        <v>0.8</v>
      </c>
      <c r="AA972" s="53">
        <v>0.8</v>
      </c>
      <c r="AB972" s="53">
        <v>0.8</v>
      </c>
      <c r="AC972" s="5">
        <f t="shared" si="221"/>
        <v>0.80000000000000027</v>
      </c>
      <c r="AD972" s="98"/>
    </row>
    <row r="973" spans="1:30">
      <c r="A973" s="5" t="s">
        <v>71</v>
      </c>
      <c r="B973" s="5" t="s">
        <v>13</v>
      </c>
      <c r="C973" s="5" t="str">
        <f t="shared" si="218"/>
        <v>g2</v>
      </c>
      <c r="D973" s="69">
        <f>VLOOKUP(C973,days!A$2:F$13,5,0)</f>
        <v>1</v>
      </c>
      <c r="E973" s="53">
        <v>0.85</v>
      </c>
      <c r="F973" s="53">
        <v>0.85</v>
      </c>
      <c r="G973" s="53">
        <v>0.85</v>
      </c>
      <c r="H973" s="53">
        <v>0.85</v>
      </c>
      <c r="I973" s="53">
        <v>0.85</v>
      </c>
      <c r="J973" s="53">
        <v>0.85</v>
      </c>
      <c r="K973" s="53">
        <v>0.85</v>
      </c>
      <c r="L973" s="53">
        <v>0.85</v>
      </c>
      <c r="M973" s="53">
        <v>0.85</v>
      </c>
      <c r="N973" s="53">
        <v>0.85</v>
      </c>
      <c r="O973" s="53">
        <v>0.85</v>
      </c>
      <c r="P973" s="53">
        <v>0.85</v>
      </c>
      <c r="Q973" s="53">
        <v>0.85</v>
      </c>
      <c r="R973" s="53">
        <v>0.85</v>
      </c>
      <c r="S973" s="53">
        <v>0.85</v>
      </c>
      <c r="T973" s="53">
        <v>0.85</v>
      </c>
      <c r="U973" s="53">
        <v>0.85</v>
      </c>
      <c r="V973" s="53">
        <v>0.85</v>
      </c>
      <c r="W973" s="53">
        <v>0.85</v>
      </c>
      <c r="X973" s="53">
        <v>0.85</v>
      </c>
      <c r="Y973" s="53">
        <v>0.85</v>
      </c>
      <c r="Z973" s="53">
        <v>0.85</v>
      </c>
      <c r="AA973" s="53">
        <v>0.85</v>
      </c>
      <c r="AB973" s="53">
        <v>0.85</v>
      </c>
      <c r="AC973" s="5">
        <f t="shared" si="221"/>
        <v>0.85000000000000009</v>
      </c>
      <c r="AD973" s="98"/>
    </row>
    <row r="974" spans="1:30">
      <c r="A974" s="5" t="s">
        <v>71</v>
      </c>
      <c r="B974" s="5" t="s">
        <v>14</v>
      </c>
      <c r="C974" s="5" t="str">
        <f t="shared" si="218"/>
        <v>g2</v>
      </c>
      <c r="D974" s="69">
        <f>VLOOKUP(C974,days!A$2:F$13,5,0)</f>
        <v>1</v>
      </c>
      <c r="E974" s="53">
        <v>0.83</v>
      </c>
      <c r="F974" s="53">
        <v>0.83</v>
      </c>
      <c r="G974" s="53">
        <v>0.83</v>
      </c>
      <c r="H974" s="53">
        <v>0.83</v>
      </c>
      <c r="I974" s="53">
        <v>0.83</v>
      </c>
      <c r="J974" s="53">
        <v>0.83</v>
      </c>
      <c r="K974" s="53">
        <v>0.83</v>
      </c>
      <c r="L974" s="53">
        <v>0.83</v>
      </c>
      <c r="M974" s="53">
        <v>0.83</v>
      </c>
      <c r="N974" s="53">
        <v>0.83</v>
      </c>
      <c r="O974" s="53">
        <v>0.83</v>
      </c>
      <c r="P974" s="53">
        <v>0.83</v>
      </c>
      <c r="Q974" s="53">
        <v>0.83</v>
      </c>
      <c r="R974" s="53">
        <v>0.83</v>
      </c>
      <c r="S974" s="53">
        <v>0.83</v>
      </c>
      <c r="T974" s="53">
        <v>0.83</v>
      </c>
      <c r="U974" s="53">
        <v>0.83</v>
      </c>
      <c r="V974" s="53">
        <v>0.83</v>
      </c>
      <c r="W974" s="53">
        <v>0.83</v>
      </c>
      <c r="X974" s="53">
        <v>0.83</v>
      </c>
      <c r="Y974" s="53">
        <v>0.83</v>
      </c>
      <c r="Z974" s="53">
        <v>0.83</v>
      </c>
      <c r="AA974" s="53">
        <v>0.83</v>
      </c>
      <c r="AB974" s="53">
        <v>0.83</v>
      </c>
      <c r="AC974" s="5">
        <f t="shared" si="221"/>
        <v>0.82999999999999963</v>
      </c>
      <c r="AD974" s="98"/>
    </row>
    <row r="975" spans="1:30">
      <c r="A975" s="5" t="s">
        <v>71</v>
      </c>
      <c r="B975" s="5" t="s">
        <v>15</v>
      </c>
      <c r="C975" s="5" t="str">
        <f t="shared" si="218"/>
        <v>g2</v>
      </c>
      <c r="D975" s="69">
        <f>VLOOKUP(C975,days!A$2:F$13,5,0)</f>
        <v>1</v>
      </c>
      <c r="E975" s="53">
        <v>0.9</v>
      </c>
      <c r="F975" s="53">
        <v>0.9</v>
      </c>
      <c r="G975" s="53">
        <v>0.9</v>
      </c>
      <c r="H975" s="53">
        <v>0.9</v>
      </c>
      <c r="I975" s="53">
        <v>0.9</v>
      </c>
      <c r="J975" s="53">
        <v>0.9</v>
      </c>
      <c r="K975" s="53">
        <v>0.9</v>
      </c>
      <c r="L975" s="53">
        <v>0.9</v>
      </c>
      <c r="M975" s="53">
        <v>0.9</v>
      </c>
      <c r="N975" s="53">
        <v>0.9</v>
      </c>
      <c r="O975" s="53">
        <v>0.9</v>
      </c>
      <c r="P975" s="53">
        <v>0.9</v>
      </c>
      <c r="Q975" s="53">
        <v>0.9</v>
      </c>
      <c r="R975" s="53">
        <v>0.9</v>
      </c>
      <c r="S975" s="53">
        <v>0.9</v>
      </c>
      <c r="T975" s="53">
        <v>0.9</v>
      </c>
      <c r="U975" s="53">
        <v>0.9</v>
      </c>
      <c r="V975" s="53">
        <v>0.9</v>
      </c>
      <c r="W975" s="53">
        <v>0.9</v>
      </c>
      <c r="X975" s="53">
        <v>0.9</v>
      </c>
      <c r="Y975" s="53">
        <v>0.9</v>
      </c>
      <c r="Z975" s="53">
        <v>0.9</v>
      </c>
      <c r="AA975" s="53">
        <v>0.9</v>
      </c>
      <c r="AB975" s="53">
        <v>0.9</v>
      </c>
      <c r="AC975" s="5">
        <f t="shared" si="221"/>
        <v>0.8999999999999998</v>
      </c>
      <c r="AD975" s="98"/>
    </row>
    <row r="976" spans="1:30">
      <c r="A976" s="5" t="s">
        <v>71</v>
      </c>
      <c r="B976" s="5" t="s">
        <v>16</v>
      </c>
      <c r="C976" s="5" t="str">
        <f t="shared" si="218"/>
        <v>g2</v>
      </c>
      <c r="D976" s="69">
        <f>VLOOKUP(C976,days!A$2:F$13,5,0)</f>
        <v>1</v>
      </c>
      <c r="E976" s="43">
        <f>VLOOKUP($A976,hydro_!$A$2:$B$16,2,0)*VLOOKUP($D976,hydro_!F$2:H$13,2,0)</f>
        <v>0.3</v>
      </c>
      <c r="F976" s="43">
        <f t="shared" ref="F976:AB976" si="224">E976</f>
        <v>0.3</v>
      </c>
      <c r="G976" s="43">
        <f t="shared" si="224"/>
        <v>0.3</v>
      </c>
      <c r="H976" s="43">
        <f t="shared" si="224"/>
        <v>0.3</v>
      </c>
      <c r="I976" s="43">
        <f t="shared" si="224"/>
        <v>0.3</v>
      </c>
      <c r="J976" s="43">
        <f t="shared" si="224"/>
        <v>0.3</v>
      </c>
      <c r="K976" s="43">
        <f t="shared" si="224"/>
        <v>0.3</v>
      </c>
      <c r="L976" s="43">
        <f t="shared" si="224"/>
        <v>0.3</v>
      </c>
      <c r="M976" s="43">
        <f t="shared" si="224"/>
        <v>0.3</v>
      </c>
      <c r="N976" s="43">
        <f t="shared" si="224"/>
        <v>0.3</v>
      </c>
      <c r="O976" s="43">
        <f t="shared" si="224"/>
        <v>0.3</v>
      </c>
      <c r="P976" s="43">
        <f t="shared" si="224"/>
        <v>0.3</v>
      </c>
      <c r="Q976" s="43">
        <f t="shared" si="224"/>
        <v>0.3</v>
      </c>
      <c r="R976" s="43">
        <f t="shared" si="224"/>
        <v>0.3</v>
      </c>
      <c r="S976" s="43">
        <f t="shared" si="224"/>
        <v>0.3</v>
      </c>
      <c r="T976" s="43">
        <f t="shared" si="224"/>
        <v>0.3</v>
      </c>
      <c r="U976" s="43">
        <f t="shared" si="224"/>
        <v>0.3</v>
      </c>
      <c r="V976" s="43">
        <f t="shared" si="224"/>
        <v>0.3</v>
      </c>
      <c r="W976" s="43">
        <f t="shared" si="224"/>
        <v>0.3</v>
      </c>
      <c r="X976" s="43">
        <f t="shared" si="224"/>
        <v>0.3</v>
      </c>
      <c r="Y976" s="43">
        <f t="shared" si="224"/>
        <v>0.3</v>
      </c>
      <c r="Z976" s="43">
        <f t="shared" si="224"/>
        <v>0.3</v>
      </c>
      <c r="AA976" s="43">
        <f t="shared" si="224"/>
        <v>0.3</v>
      </c>
      <c r="AB976" s="43">
        <f t="shared" si="224"/>
        <v>0.3</v>
      </c>
      <c r="AC976" s="5">
        <f t="shared" si="221"/>
        <v>0.29999999999999988</v>
      </c>
      <c r="AD976" s="98"/>
    </row>
    <row r="977" spans="1:30">
      <c r="A977" s="5" t="s">
        <v>71</v>
      </c>
      <c r="B977" s="5" t="s">
        <v>17</v>
      </c>
      <c r="C977" s="5" t="str">
        <f t="shared" si="218"/>
        <v>g2</v>
      </c>
      <c r="D977" s="69">
        <f>VLOOKUP(C977,days!A$2:F$13,5,0)</f>
        <v>1</v>
      </c>
      <c r="E977" s="43">
        <f>VLOOKUP($A976,hydro_!$A$2:$C$16,3,0)*VLOOKUP($D976,hydro_!F$2:H$13,3,0)</f>
        <v>0.3</v>
      </c>
      <c r="F977" s="43">
        <f t="shared" ref="F977:AB977" si="225">E977</f>
        <v>0.3</v>
      </c>
      <c r="G977" s="43">
        <f t="shared" si="225"/>
        <v>0.3</v>
      </c>
      <c r="H977" s="43">
        <f t="shared" si="225"/>
        <v>0.3</v>
      </c>
      <c r="I977" s="43">
        <f t="shared" si="225"/>
        <v>0.3</v>
      </c>
      <c r="J977" s="43">
        <f t="shared" si="225"/>
        <v>0.3</v>
      </c>
      <c r="K977" s="43">
        <f t="shared" si="225"/>
        <v>0.3</v>
      </c>
      <c r="L977" s="43">
        <f t="shared" si="225"/>
        <v>0.3</v>
      </c>
      <c r="M977" s="43">
        <f t="shared" si="225"/>
        <v>0.3</v>
      </c>
      <c r="N977" s="43">
        <f t="shared" si="225"/>
        <v>0.3</v>
      </c>
      <c r="O977" s="43">
        <f t="shared" si="225"/>
        <v>0.3</v>
      </c>
      <c r="P977" s="43">
        <f t="shared" si="225"/>
        <v>0.3</v>
      </c>
      <c r="Q977" s="43">
        <f t="shared" si="225"/>
        <v>0.3</v>
      </c>
      <c r="R977" s="43">
        <f t="shared" si="225"/>
        <v>0.3</v>
      </c>
      <c r="S977" s="43">
        <f t="shared" si="225"/>
        <v>0.3</v>
      </c>
      <c r="T977" s="43">
        <f t="shared" si="225"/>
        <v>0.3</v>
      </c>
      <c r="U977" s="43">
        <f t="shared" si="225"/>
        <v>0.3</v>
      </c>
      <c r="V977" s="43">
        <f t="shared" si="225"/>
        <v>0.3</v>
      </c>
      <c r="W977" s="43">
        <f t="shared" si="225"/>
        <v>0.3</v>
      </c>
      <c r="X977" s="43">
        <f t="shared" si="225"/>
        <v>0.3</v>
      </c>
      <c r="Y977" s="43">
        <f t="shared" si="225"/>
        <v>0.3</v>
      </c>
      <c r="Z977" s="43">
        <f t="shared" si="225"/>
        <v>0.3</v>
      </c>
      <c r="AA977" s="43">
        <f t="shared" si="225"/>
        <v>0.3</v>
      </c>
      <c r="AB977" s="43">
        <f t="shared" si="225"/>
        <v>0.3</v>
      </c>
      <c r="AC977" s="5">
        <f t="shared" si="221"/>
        <v>0.29999999999999988</v>
      </c>
      <c r="AD977" s="98"/>
    </row>
    <row r="978" spans="1:30">
      <c r="A978" s="5" t="s">
        <v>71</v>
      </c>
      <c r="B978" s="5" t="s">
        <v>18</v>
      </c>
      <c r="C978" s="5" t="str">
        <f t="shared" si="218"/>
        <v>g2</v>
      </c>
      <c r="D978" s="69">
        <f>VLOOKUP(C978,days!A$2:F$13,5,0)</f>
        <v>1</v>
      </c>
      <c r="E978" s="67">
        <f>VLOOKUP($A978,wind_!$A$2:$B$16,2,0)*VLOOKUP($D978,wind_!$E$2:$AC$13,MID(E$1,2,LEN(E$1)-1)+2,0)</f>
        <v>0.35837592540740415</v>
      </c>
      <c r="F978" s="67">
        <f>VLOOKUP($A978,wind_!$A$2:$B$16,2,0)*VLOOKUP($D978,wind_!$E$2:$AC$13,MID(F$1,2,LEN(F$1)-1)+2,0)</f>
        <v>0.35235477285412437</v>
      </c>
      <c r="G978" s="67">
        <f>VLOOKUP($A978,wind_!$A$2:$B$16,2,0)*VLOOKUP($D978,wind_!$E$2:$AC$13,MID(G$1,2,LEN(G$1)-1)+2,0)</f>
        <v>0.34294849878771344</v>
      </c>
      <c r="H978" s="67">
        <f>VLOOKUP($A978,wind_!$A$2:$B$16,2,0)*VLOOKUP($D978,wind_!$E$2:$AC$13,MID(H$1,2,LEN(H$1)-1)+2,0)</f>
        <v>0.33688541760017443</v>
      </c>
      <c r="I978" s="67">
        <f>VLOOKUP($A978,wind_!$A$2:$B$16,2,0)*VLOOKUP($D978,wind_!$E$2:$AC$13,MID(I$1,2,LEN(I$1)-1)+2,0)</f>
        <v>0.32929125714740448</v>
      </c>
      <c r="J978" s="67">
        <f>VLOOKUP($A978,wind_!$A$2:$B$16,2,0)*VLOOKUP($D978,wind_!$E$2:$AC$13,MID(J$1,2,LEN(J$1)-1)+2,0)</f>
        <v>0.32739853961105081</v>
      </c>
      <c r="K978" s="67">
        <f>VLOOKUP($A978,wind_!$A$2:$B$16,2,0)*VLOOKUP($D978,wind_!$E$2:$AC$13,MID(K$1,2,LEN(K$1)-1)+2,0)</f>
        <v>0.32806863763167238</v>
      </c>
      <c r="L978" s="67">
        <f>VLOOKUP($A978,wind_!$A$2:$B$16,2,0)*VLOOKUP($D978,wind_!$E$2:$AC$13,MID(L$1,2,LEN(L$1)-1)+2,0)</f>
        <v>0.33061710198098271</v>
      </c>
      <c r="M978" s="67">
        <f>VLOOKUP($A978,wind_!$A$2:$B$16,2,0)*VLOOKUP($D978,wind_!$E$2:$AC$13,MID(M$1,2,LEN(M$1)-1)+2,0)</f>
        <v>0.33432038247082696</v>
      </c>
      <c r="N978" s="67">
        <f>VLOOKUP($A978,wind_!$A$2:$B$16,2,0)*VLOOKUP($D978,wind_!$E$2:$AC$13,MID(N$1,2,LEN(N$1)-1)+2,0)</f>
        <v>0.33456003547679558</v>
      </c>
      <c r="O978" s="67">
        <f>VLOOKUP($A978,wind_!$A$2:$B$16,2,0)*VLOOKUP($D978,wind_!$E$2:$AC$13,MID(O$1,2,LEN(O$1)-1)+2,0)</f>
        <v>0.32872401958341707</v>
      </c>
      <c r="P978" s="67">
        <f>VLOOKUP($A978,wind_!$A$2:$B$16,2,0)*VLOOKUP($D978,wind_!$E$2:$AC$13,MID(P$1,2,LEN(P$1)-1)+2,0)</f>
        <v>0.32161117187924931</v>
      </c>
      <c r="Q978" s="67">
        <f>VLOOKUP($A978,wind_!$A$2:$B$16,2,0)*VLOOKUP($D978,wind_!$E$2:$AC$13,MID(Q$1,2,LEN(Q$1)-1)+2,0)</f>
        <v>0.31661433677307338</v>
      </c>
      <c r="R978" s="67">
        <f>VLOOKUP($A978,wind_!$A$2:$B$16,2,0)*VLOOKUP($D978,wind_!$E$2:$AC$13,MID(R$1,2,LEN(R$1)-1)+2,0)</f>
        <v>0.31640806856798703</v>
      </c>
      <c r="S978" s="67">
        <f>VLOOKUP($A978,wind_!$A$2:$B$16,2,0)*VLOOKUP($D978,wind_!$E$2:$AC$13,MID(S$1,2,LEN(S$1)-1)+2,0)</f>
        <v>0.31581848325477513</v>
      </c>
      <c r="T978" s="67">
        <f>VLOOKUP($A978,wind_!$A$2:$B$16,2,0)*VLOOKUP($D978,wind_!$E$2:$AC$13,MID(T$1,2,LEN(T$1)-1)+2,0)</f>
        <v>0.31524726262255875</v>
      </c>
      <c r="U978" s="67">
        <f>VLOOKUP($A978,wind_!$A$2:$B$16,2,0)*VLOOKUP($D978,wind_!$E$2:$AC$13,MID(U$1,2,LEN(U$1)-1)+2,0)</f>
        <v>0.31992526983979946</v>
      </c>
      <c r="V978" s="67">
        <f>VLOOKUP($A978,wind_!$A$2:$B$16,2,0)*VLOOKUP($D978,wind_!$E$2:$AC$13,MID(V$1,2,LEN(V$1)-1)+2,0)</f>
        <v>0.33039915821711785</v>
      </c>
      <c r="W978" s="67">
        <f>VLOOKUP($A978,wind_!$A$2:$B$16,2,0)*VLOOKUP($D978,wind_!$E$2:$AC$13,MID(W$1,2,LEN(W$1)-1)+2,0)</f>
        <v>0.34720892234801809</v>
      </c>
      <c r="X978" s="67">
        <f>VLOOKUP($A978,wind_!$A$2:$B$16,2,0)*VLOOKUP($D978,wind_!$E$2:$AC$13,MID(X$1,2,LEN(X$1)-1)+2,0)</f>
        <v>0.35748280597105309</v>
      </c>
      <c r="Y978" s="67">
        <f>VLOOKUP($A978,wind_!$A$2:$B$16,2,0)*VLOOKUP($D978,wind_!$E$2:$AC$13,MID(Y$1,2,LEN(Y$1)-1)+2,0)</f>
        <v>0.36395589994538297</v>
      </c>
      <c r="Z978" s="67">
        <f>VLOOKUP($A978,wind_!$A$2:$B$16,2,0)*VLOOKUP($D978,wind_!$E$2:$AC$13,MID(Z$1,2,LEN(Z$1)-1)+2,0)</f>
        <v>0.36660397140552203</v>
      </c>
      <c r="AA978" s="67">
        <f>VLOOKUP($A978,wind_!$A$2:$B$16,2,0)*VLOOKUP($D978,wind_!$E$2:$AC$13,MID(AA$1,2,LEN(AA$1)-1)+2,0)</f>
        <v>0.3689688801601822</v>
      </c>
      <c r="AB978" s="67">
        <f>VLOOKUP($A978,wind_!$A$2:$B$16,2,0)*VLOOKUP($D978,wind_!$E$2:$AC$13,MID(AB$1,2,LEN(AB$1)-1)+2,0)</f>
        <v>0.36525742069817263</v>
      </c>
      <c r="AC978" s="5">
        <f t="shared" si="221"/>
        <v>0.33787692667643565</v>
      </c>
      <c r="AD978" s="98"/>
    </row>
    <row r="979" spans="1:30">
      <c r="A979" s="5" t="s">
        <v>71</v>
      </c>
      <c r="B979" s="5" t="s">
        <v>19</v>
      </c>
      <c r="C979" s="5" t="str">
        <f t="shared" si="218"/>
        <v>g2</v>
      </c>
      <c r="D979" s="69">
        <f>VLOOKUP(C979,days!A$2:F$13,5,0)</f>
        <v>1</v>
      </c>
      <c r="E979" s="68">
        <f>VLOOKUP($A979,solar_!$A$2:$B$16,2,0)*VLOOKUP($D979,solar_!$E$2:$AC$13,MID(E$1,2,LEN(E$1)-1)+2,0)</f>
        <v>0</v>
      </c>
      <c r="F979" s="68">
        <f>VLOOKUP($A979,solar_!$A$2:$B$16,2,0)*VLOOKUP($D979,solar_!$E$2:$AC$13,MID(F$1,2,LEN(F$1)-1)+2,0)</f>
        <v>0</v>
      </c>
      <c r="G979" s="68">
        <f>VLOOKUP($A979,solar_!$A$2:$B$16,2,0)*VLOOKUP($D979,solar_!$E$2:$AC$13,MID(G$1,2,LEN(G$1)-1)+2,0)</f>
        <v>0</v>
      </c>
      <c r="H979" s="68">
        <f>VLOOKUP($A979,solar_!$A$2:$B$16,2,0)*VLOOKUP($D979,solar_!$E$2:$AC$13,MID(H$1,2,LEN(H$1)-1)+2,0)</f>
        <v>0</v>
      </c>
      <c r="I979" s="68">
        <f>VLOOKUP($A979,solar_!$A$2:$B$16,2,0)*VLOOKUP($D979,solar_!$E$2:$AC$13,MID(I$1,2,LEN(I$1)-1)+2,0)</f>
        <v>0</v>
      </c>
      <c r="J979" s="68">
        <f>VLOOKUP($A979,solar_!$A$2:$B$16,2,0)*VLOOKUP($D979,solar_!$E$2:$AC$13,MID(J$1,2,LEN(J$1)-1)+2,0)</f>
        <v>3.7099851155358649E-5</v>
      </c>
      <c r="K979" s="68">
        <f>VLOOKUP($A979,solar_!$A$2:$B$16,2,0)*VLOOKUP($D979,solar_!$E$2:$AC$13,MID(K$1,2,LEN(K$1)-1)+2,0)</f>
        <v>1.0452240243819112E-3</v>
      </c>
      <c r="L979" s="68">
        <f>VLOOKUP($A979,solar_!$A$2:$B$16,2,0)*VLOOKUP($D979,solar_!$E$2:$AC$13,MID(L$1,2,LEN(L$1)-1)+2,0)</f>
        <v>9.4755223802339798E-3</v>
      </c>
      <c r="M979" s="68">
        <f>VLOOKUP($A979,solar_!$A$2:$B$16,2,0)*VLOOKUP($D979,solar_!$E$2:$AC$13,MID(M$1,2,LEN(M$1)-1)+2,0)</f>
        <v>7.6044777086493209E-2</v>
      </c>
      <c r="N979" s="68">
        <f>VLOOKUP($A979,solar_!$A$2:$B$16,2,0)*VLOOKUP($D979,solar_!$E$2:$AC$13,MID(N$1,2,LEN(N$1)-1)+2,0)</f>
        <v>0.27797963425036937</v>
      </c>
      <c r="O979" s="68">
        <f>VLOOKUP($A979,solar_!$A$2:$B$16,2,0)*VLOOKUP($D979,solar_!$E$2:$AC$13,MID(O$1,2,LEN(O$1)-1)+2,0)</f>
        <v>0.40860380226527959</v>
      </c>
      <c r="P979" s="68">
        <f>VLOOKUP($A979,solar_!$A$2:$B$16,2,0)*VLOOKUP($D979,solar_!$E$2:$AC$13,MID(P$1,2,LEN(P$1)-1)+2,0)</f>
        <v>0.4656609857280381</v>
      </c>
      <c r="Q979" s="68">
        <f>VLOOKUP($A979,solar_!$A$2:$B$16,2,0)*VLOOKUP($D979,solar_!$E$2:$AC$13,MID(Q$1,2,LEN(Q$1)-1)+2,0)</f>
        <v>0.49017370223447898</v>
      </c>
      <c r="R979" s="68">
        <f>VLOOKUP($A979,solar_!$A$2:$B$16,2,0)*VLOOKUP($D979,solar_!$E$2:$AC$13,MID(R$1,2,LEN(R$1)-1)+2,0)</f>
        <v>0.49558073004642833</v>
      </c>
      <c r="S979" s="68">
        <f>VLOOKUP($A979,solar_!$A$2:$B$16,2,0)*VLOOKUP($D979,solar_!$E$2:$AC$13,MID(S$1,2,LEN(S$1)-1)+2,0)</f>
        <v>0.47226053499321369</v>
      </c>
      <c r="T979" s="68">
        <f>VLOOKUP($A979,solar_!$A$2:$B$16,2,0)*VLOOKUP($D979,solar_!$E$2:$AC$13,MID(T$1,2,LEN(T$1)-1)+2,0)</f>
        <v>0.40579927391308979</v>
      </c>
      <c r="U979" s="68">
        <f>VLOOKUP($A979,solar_!$A$2:$B$16,2,0)*VLOOKUP($D979,solar_!$E$2:$AC$13,MID(U$1,2,LEN(U$1)-1)+2,0)</f>
        <v>0.20893295433502773</v>
      </c>
      <c r="V979" s="68">
        <f>VLOOKUP($A979,solar_!$A$2:$B$16,2,0)*VLOOKUP($D979,solar_!$E$2:$AC$13,MID(V$1,2,LEN(V$1)-1)+2,0)</f>
        <v>3.259828010675548E-2</v>
      </c>
      <c r="W979" s="68">
        <f>VLOOKUP($A979,solar_!$A$2:$B$16,2,0)*VLOOKUP($D979,solar_!$E$2:$AC$13,MID(W$1,2,LEN(W$1)-1)+2,0)</f>
        <v>1.5152166932262819E-4</v>
      </c>
      <c r="X979" s="68">
        <f>VLOOKUP($A979,solar_!$A$2:$B$16,2,0)*VLOOKUP($D979,solar_!$E$2:$AC$13,MID(X$1,2,LEN(X$1)-1)+2,0)</f>
        <v>3.1222647011935495E-6</v>
      </c>
      <c r="Y979" s="68">
        <f>VLOOKUP($A979,solar_!$A$2:$B$16,2,0)*VLOOKUP($D979,solar_!$E$2:$AC$13,MID(Y$1,2,LEN(Y$1)-1)+2,0)</f>
        <v>0</v>
      </c>
      <c r="Z979" s="68">
        <f>VLOOKUP($A979,solar_!$A$2:$B$16,2,0)*VLOOKUP($D979,solar_!$E$2:$AC$13,MID(Z$1,2,LEN(Z$1)-1)+2,0)</f>
        <v>0</v>
      </c>
      <c r="AA979" s="68">
        <f>VLOOKUP($A979,solar_!$A$2:$B$16,2,0)*VLOOKUP($D979,solar_!$E$2:$AC$13,MID(AA$1,2,LEN(AA$1)-1)+2,0)</f>
        <v>0</v>
      </c>
      <c r="AB979" s="68">
        <f>VLOOKUP($A979,solar_!$A$2:$B$16,2,0)*VLOOKUP($D979,solar_!$E$2:$AC$13,MID(AB$1,2,LEN(AB$1)-1)+2,0)</f>
        <v>0</v>
      </c>
      <c r="AC979" s="5">
        <f t="shared" si="221"/>
        <v>0.13934779854787371</v>
      </c>
      <c r="AD979" s="98"/>
    </row>
    <row r="980" spans="1:30">
      <c r="A980" s="5" t="s">
        <v>71</v>
      </c>
      <c r="B980" s="5" t="s">
        <v>20</v>
      </c>
      <c r="C980" s="5" t="str">
        <f t="shared" si="218"/>
        <v>g2</v>
      </c>
      <c r="D980" s="69">
        <f>VLOOKUP(C980,days!A$2:F$13,5,0)</f>
        <v>1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5">
        <f t="shared" si="221"/>
        <v>0</v>
      </c>
      <c r="AD980" s="98"/>
    </row>
    <row r="981" spans="1:30">
      <c r="A981" s="5" t="s">
        <v>71</v>
      </c>
      <c r="B981" s="5" t="s">
        <v>21</v>
      </c>
      <c r="C981" s="5" t="str">
        <f t="shared" si="218"/>
        <v>g2</v>
      </c>
      <c r="D981" s="69">
        <f>VLOOKUP(C981,days!A$2:F$13,5,0)</f>
        <v>1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5">
        <f t="shared" si="221"/>
        <v>0</v>
      </c>
      <c r="AD981" s="98"/>
    </row>
    <row r="982" spans="1:30">
      <c r="A982" s="5" t="s">
        <v>71</v>
      </c>
      <c r="B982" s="5" t="s">
        <v>12</v>
      </c>
      <c r="C982" s="5" t="str">
        <f t="shared" si="218"/>
        <v>g3</v>
      </c>
      <c r="D982" s="69">
        <f>VLOOKUP(C982,days!A$2:F$13,5,0)</f>
        <v>2</v>
      </c>
      <c r="E982" s="53">
        <v>0.8</v>
      </c>
      <c r="F982" s="53">
        <v>0.8</v>
      </c>
      <c r="G982" s="53">
        <v>0.8</v>
      </c>
      <c r="H982" s="53">
        <v>0.8</v>
      </c>
      <c r="I982" s="53">
        <v>0.8</v>
      </c>
      <c r="J982" s="53">
        <v>0.8</v>
      </c>
      <c r="K982" s="53">
        <v>0.8</v>
      </c>
      <c r="L982" s="53">
        <v>0.8</v>
      </c>
      <c r="M982" s="53">
        <v>0.8</v>
      </c>
      <c r="N982" s="53">
        <v>0.8</v>
      </c>
      <c r="O982" s="53">
        <v>0.8</v>
      </c>
      <c r="P982" s="53">
        <v>0.8</v>
      </c>
      <c r="Q982" s="53">
        <v>0.8</v>
      </c>
      <c r="R982" s="53">
        <v>0.8</v>
      </c>
      <c r="S982" s="53">
        <v>0.8</v>
      </c>
      <c r="T982" s="53">
        <v>0.8</v>
      </c>
      <c r="U982" s="53">
        <v>0.8</v>
      </c>
      <c r="V982" s="53">
        <v>0.8</v>
      </c>
      <c r="W982" s="53">
        <v>0.8</v>
      </c>
      <c r="X982" s="53">
        <v>0.8</v>
      </c>
      <c r="Y982" s="53">
        <v>0.8</v>
      </c>
      <c r="Z982" s="53">
        <v>0.8</v>
      </c>
      <c r="AA982" s="53">
        <v>0.8</v>
      </c>
      <c r="AB982" s="53">
        <v>0.8</v>
      </c>
      <c r="AC982" s="5">
        <f t="shared" si="221"/>
        <v>0.80000000000000027</v>
      </c>
      <c r="AD982" s="98"/>
    </row>
    <row r="983" spans="1:30">
      <c r="A983" s="5" t="s">
        <v>71</v>
      </c>
      <c r="B983" s="5" t="s">
        <v>13</v>
      </c>
      <c r="C983" s="5" t="str">
        <f t="shared" si="218"/>
        <v>g3</v>
      </c>
      <c r="D983" s="69">
        <f>VLOOKUP(C983,days!A$2:F$13,5,0)</f>
        <v>2</v>
      </c>
      <c r="E983" s="53">
        <v>0.85</v>
      </c>
      <c r="F983" s="53">
        <v>0.85</v>
      </c>
      <c r="G983" s="53">
        <v>0.85</v>
      </c>
      <c r="H983" s="53">
        <v>0.85</v>
      </c>
      <c r="I983" s="53">
        <v>0.85</v>
      </c>
      <c r="J983" s="53">
        <v>0.85</v>
      </c>
      <c r="K983" s="53">
        <v>0.85</v>
      </c>
      <c r="L983" s="53">
        <v>0.85</v>
      </c>
      <c r="M983" s="53">
        <v>0.85</v>
      </c>
      <c r="N983" s="53">
        <v>0.85</v>
      </c>
      <c r="O983" s="53">
        <v>0.85</v>
      </c>
      <c r="P983" s="53">
        <v>0.85</v>
      </c>
      <c r="Q983" s="53">
        <v>0.85</v>
      </c>
      <c r="R983" s="53">
        <v>0.85</v>
      </c>
      <c r="S983" s="53">
        <v>0.85</v>
      </c>
      <c r="T983" s="53">
        <v>0.85</v>
      </c>
      <c r="U983" s="53">
        <v>0.85</v>
      </c>
      <c r="V983" s="53">
        <v>0.85</v>
      </c>
      <c r="W983" s="53">
        <v>0.85</v>
      </c>
      <c r="X983" s="53">
        <v>0.85</v>
      </c>
      <c r="Y983" s="53">
        <v>0.85</v>
      </c>
      <c r="Z983" s="53">
        <v>0.85</v>
      </c>
      <c r="AA983" s="53">
        <v>0.85</v>
      </c>
      <c r="AB983" s="53">
        <v>0.85</v>
      </c>
      <c r="AC983" s="5">
        <f t="shared" si="221"/>
        <v>0.85000000000000009</v>
      </c>
      <c r="AD983" s="98"/>
    </row>
    <row r="984" spans="1:30">
      <c r="A984" s="5" t="s">
        <v>71</v>
      </c>
      <c r="B984" s="5" t="s">
        <v>14</v>
      </c>
      <c r="C984" s="5" t="str">
        <f t="shared" si="218"/>
        <v>g3</v>
      </c>
      <c r="D984" s="69">
        <f>VLOOKUP(C984,days!A$2:F$13,5,0)</f>
        <v>2</v>
      </c>
      <c r="E984" s="53">
        <v>0.83</v>
      </c>
      <c r="F984" s="53">
        <v>0.83</v>
      </c>
      <c r="G984" s="53">
        <v>0.83</v>
      </c>
      <c r="H984" s="53">
        <v>0.83</v>
      </c>
      <c r="I984" s="53">
        <v>0.83</v>
      </c>
      <c r="J984" s="53">
        <v>0.83</v>
      </c>
      <c r="K984" s="53">
        <v>0.83</v>
      </c>
      <c r="L984" s="53">
        <v>0.83</v>
      </c>
      <c r="M984" s="53">
        <v>0.83</v>
      </c>
      <c r="N984" s="53">
        <v>0.83</v>
      </c>
      <c r="O984" s="53">
        <v>0.83</v>
      </c>
      <c r="P984" s="53">
        <v>0.83</v>
      </c>
      <c r="Q984" s="53">
        <v>0.83</v>
      </c>
      <c r="R984" s="53">
        <v>0.83</v>
      </c>
      <c r="S984" s="53">
        <v>0.83</v>
      </c>
      <c r="T984" s="53">
        <v>0.83</v>
      </c>
      <c r="U984" s="53">
        <v>0.83</v>
      </c>
      <c r="V984" s="53">
        <v>0.83</v>
      </c>
      <c r="W984" s="53">
        <v>0.83</v>
      </c>
      <c r="X984" s="53">
        <v>0.83</v>
      </c>
      <c r="Y984" s="53">
        <v>0.83</v>
      </c>
      <c r="Z984" s="53">
        <v>0.83</v>
      </c>
      <c r="AA984" s="53">
        <v>0.83</v>
      </c>
      <c r="AB984" s="53">
        <v>0.83</v>
      </c>
      <c r="AC984" s="5">
        <f t="shared" si="221"/>
        <v>0.82999999999999963</v>
      </c>
      <c r="AD984" s="98"/>
    </row>
    <row r="985" spans="1:30">
      <c r="A985" s="5" t="s">
        <v>71</v>
      </c>
      <c r="B985" s="5" t="s">
        <v>15</v>
      </c>
      <c r="C985" s="5" t="str">
        <f t="shared" si="218"/>
        <v>g3</v>
      </c>
      <c r="D985" s="69">
        <f>VLOOKUP(C985,days!A$2:F$13,5,0)</f>
        <v>2</v>
      </c>
      <c r="E985" s="53">
        <v>0.9</v>
      </c>
      <c r="F985" s="53">
        <v>0.9</v>
      </c>
      <c r="G985" s="53">
        <v>0.9</v>
      </c>
      <c r="H985" s="53">
        <v>0.9</v>
      </c>
      <c r="I985" s="53">
        <v>0.9</v>
      </c>
      <c r="J985" s="53">
        <v>0.9</v>
      </c>
      <c r="K985" s="53">
        <v>0.9</v>
      </c>
      <c r="L985" s="53">
        <v>0.9</v>
      </c>
      <c r="M985" s="53">
        <v>0.9</v>
      </c>
      <c r="N985" s="53">
        <v>0.9</v>
      </c>
      <c r="O985" s="53">
        <v>0.9</v>
      </c>
      <c r="P985" s="53">
        <v>0.9</v>
      </c>
      <c r="Q985" s="53">
        <v>0.9</v>
      </c>
      <c r="R985" s="53">
        <v>0.9</v>
      </c>
      <c r="S985" s="53">
        <v>0.9</v>
      </c>
      <c r="T985" s="53">
        <v>0.9</v>
      </c>
      <c r="U985" s="53">
        <v>0.9</v>
      </c>
      <c r="V985" s="53">
        <v>0.9</v>
      </c>
      <c r="W985" s="53">
        <v>0.9</v>
      </c>
      <c r="X985" s="53">
        <v>0.9</v>
      </c>
      <c r="Y985" s="53">
        <v>0.9</v>
      </c>
      <c r="Z985" s="53">
        <v>0.9</v>
      </c>
      <c r="AA985" s="53">
        <v>0.9</v>
      </c>
      <c r="AB985" s="53">
        <v>0.9</v>
      </c>
      <c r="AC985" s="5">
        <f t="shared" si="221"/>
        <v>0.8999999999999998</v>
      </c>
      <c r="AD985" s="98"/>
    </row>
    <row r="986" spans="1:30">
      <c r="A986" s="5" t="s">
        <v>71</v>
      </c>
      <c r="B986" s="5" t="s">
        <v>16</v>
      </c>
      <c r="C986" s="5" t="str">
        <f t="shared" si="218"/>
        <v>g3</v>
      </c>
      <c r="D986" s="69">
        <f>VLOOKUP(C986,days!A$2:F$13,5,0)</f>
        <v>2</v>
      </c>
      <c r="E986" s="43">
        <f>VLOOKUP($A986,hydro_!$A$2:$B$16,2,0)*VLOOKUP($D986,hydro_!F$2:H$13,2,0)</f>
        <v>0.32</v>
      </c>
      <c r="F986" s="43">
        <f t="shared" ref="F986:AB986" si="226">E986</f>
        <v>0.32</v>
      </c>
      <c r="G986" s="43">
        <f t="shared" si="226"/>
        <v>0.32</v>
      </c>
      <c r="H986" s="43">
        <f t="shared" si="226"/>
        <v>0.32</v>
      </c>
      <c r="I986" s="43">
        <f t="shared" si="226"/>
        <v>0.32</v>
      </c>
      <c r="J986" s="43">
        <f t="shared" si="226"/>
        <v>0.32</v>
      </c>
      <c r="K986" s="43">
        <f t="shared" si="226"/>
        <v>0.32</v>
      </c>
      <c r="L986" s="43">
        <f t="shared" si="226"/>
        <v>0.32</v>
      </c>
      <c r="M986" s="43">
        <f t="shared" si="226"/>
        <v>0.32</v>
      </c>
      <c r="N986" s="43">
        <f t="shared" si="226"/>
        <v>0.32</v>
      </c>
      <c r="O986" s="43">
        <f t="shared" si="226"/>
        <v>0.32</v>
      </c>
      <c r="P986" s="43">
        <f t="shared" si="226"/>
        <v>0.32</v>
      </c>
      <c r="Q986" s="43">
        <f t="shared" si="226"/>
        <v>0.32</v>
      </c>
      <c r="R986" s="43">
        <f t="shared" si="226"/>
        <v>0.32</v>
      </c>
      <c r="S986" s="43">
        <f t="shared" si="226"/>
        <v>0.32</v>
      </c>
      <c r="T986" s="43">
        <f t="shared" si="226"/>
        <v>0.32</v>
      </c>
      <c r="U986" s="43">
        <f t="shared" si="226"/>
        <v>0.32</v>
      </c>
      <c r="V986" s="43">
        <f t="shared" si="226"/>
        <v>0.32</v>
      </c>
      <c r="W986" s="43">
        <f t="shared" si="226"/>
        <v>0.32</v>
      </c>
      <c r="X986" s="43">
        <f t="shared" si="226"/>
        <v>0.32</v>
      </c>
      <c r="Y986" s="43">
        <f t="shared" si="226"/>
        <v>0.32</v>
      </c>
      <c r="Z986" s="43">
        <f t="shared" si="226"/>
        <v>0.32</v>
      </c>
      <c r="AA986" s="43">
        <f t="shared" si="226"/>
        <v>0.32</v>
      </c>
      <c r="AB986" s="43">
        <f t="shared" si="226"/>
        <v>0.32</v>
      </c>
      <c r="AC986" s="5">
        <f t="shared" si="221"/>
        <v>0.32000000000000012</v>
      </c>
      <c r="AD986" s="98"/>
    </row>
    <row r="987" spans="1:30">
      <c r="A987" s="5" t="s">
        <v>71</v>
      </c>
      <c r="B987" s="5" t="s">
        <v>17</v>
      </c>
      <c r="C987" s="5" t="str">
        <f t="shared" si="218"/>
        <v>g3</v>
      </c>
      <c r="D987" s="69">
        <f>VLOOKUP(C987,days!A$2:F$13,5,0)</f>
        <v>2</v>
      </c>
      <c r="E987" s="43">
        <f>VLOOKUP($A986,hydro_!$A$2:$C$16,3,0)*VLOOKUP($D986,hydro_!F$2:H$13,3,0)</f>
        <v>0.3</v>
      </c>
      <c r="F987" s="43">
        <f t="shared" ref="F987:AB987" si="227">E987</f>
        <v>0.3</v>
      </c>
      <c r="G987" s="43">
        <f t="shared" si="227"/>
        <v>0.3</v>
      </c>
      <c r="H987" s="43">
        <f t="shared" si="227"/>
        <v>0.3</v>
      </c>
      <c r="I987" s="43">
        <f t="shared" si="227"/>
        <v>0.3</v>
      </c>
      <c r="J987" s="43">
        <f t="shared" si="227"/>
        <v>0.3</v>
      </c>
      <c r="K987" s="43">
        <f t="shared" si="227"/>
        <v>0.3</v>
      </c>
      <c r="L987" s="43">
        <f t="shared" si="227"/>
        <v>0.3</v>
      </c>
      <c r="M987" s="43">
        <f t="shared" si="227"/>
        <v>0.3</v>
      </c>
      <c r="N987" s="43">
        <f t="shared" si="227"/>
        <v>0.3</v>
      </c>
      <c r="O987" s="43">
        <f t="shared" si="227"/>
        <v>0.3</v>
      </c>
      <c r="P987" s="43">
        <f t="shared" si="227"/>
        <v>0.3</v>
      </c>
      <c r="Q987" s="43">
        <f t="shared" si="227"/>
        <v>0.3</v>
      </c>
      <c r="R987" s="43">
        <f t="shared" si="227"/>
        <v>0.3</v>
      </c>
      <c r="S987" s="43">
        <f t="shared" si="227"/>
        <v>0.3</v>
      </c>
      <c r="T987" s="43">
        <f t="shared" si="227"/>
        <v>0.3</v>
      </c>
      <c r="U987" s="43">
        <f t="shared" si="227"/>
        <v>0.3</v>
      </c>
      <c r="V987" s="43">
        <f t="shared" si="227"/>
        <v>0.3</v>
      </c>
      <c r="W987" s="43">
        <f t="shared" si="227"/>
        <v>0.3</v>
      </c>
      <c r="X987" s="43">
        <f t="shared" si="227"/>
        <v>0.3</v>
      </c>
      <c r="Y987" s="43">
        <f t="shared" si="227"/>
        <v>0.3</v>
      </c>
      <c r="Z987" s="43">
        <f t="shared" si="227"/>
        <v>0.3</v>
      </c>
      <c r="AA987" s="43">
        <f t="shared" si="227"/>
        <v>0.3</v>
      </c>
      <c r="AB987" s="43">
        <f t="shared" si="227"/>
        <v>0.3</v>
      </c>
      <c r="AC987" s="5">
        <f t="shared" si="221"/>
        <v>0.29999999999999988</v>
      </c>
      <c r="AD987" s="98"/>
    </row>
    <row r="988" spans="1:30">
      <c r="A988" s="5" t="s">
        <v>71</v>
      </c>
      <c r="B988" s="5" t="s">
        <v>18</v>
      </c>
      <c r="C988" s="5" t="str">
        <f t="shared" si="218"/>
        <v>g3</v>
      </c>
      <c r="D988" s="69">
        <f>VLOOKUP(C988,days!A$2:F$13,5,0)</f>
        <v>2</v>
      </c>
      <c r="E988" s="67">
        <f>VLOOKUP($A988,wind_!$A$2:$B$16,2,0)*VLOOKUP($D988,wind_!$E$2:$AC$13,MID(E$1,2,LEN(E$1)-1)+2,0)</f>
        <v>0.35867733117347445</v>
      </c>
      <c r="F988" s="67">
        <f>VLOOKUP($A988,wind_!$A$2:$B$16,2,0)*VLOOKUP($D988,wind_!$E$2:$AC$13,MID(F$1,2,LEN(F$1)-1)+2,0)</f>
        <v>0.35695567273526579</v>
      </c>
      <c r="G988" s="67">
        <f>VLOOKUP($A988,wind_!$A$2:$B$16,2,0)*VLOOKUP($D988,wind_!$E$2:$AC$13,MID(G$1,2,LEN(G$1)-1)+2,0)</f>
        <v>0.35658546022566501</v>
      </c>
      <c r="H988" s="67">
        <f>VLOOKUP($A988,wind_!$A$2:$B$16,2,0)*VLOOKUP($D988,wind_!$E$2:$AC$13,MID(H$1,2,LEN(H$1)-1)+2,0)</f>
        <v>0.35784721110636558</v>
      </c>
      <c r="I988" s="67">
        <f>VLOOKUP($A988,wind_!$A$2:$B$16,2,0)*VLOOKUP($D988,wind_!$E$2:$AC$13,MID(I$1,2,LEN(I$1)-1)+2,0)</f>
        <v>0.35696850368788169</v>
      </c>
      <c r="J988" s="67">
        <f>VLOOKUP($A988,wind_!$A$2:$B$16,2,0)*VLOOKUP($D988,wind_!$E$2:$AC$13,MID(J$1,2,LEN(J$1)-1)+2,0)</f>
        <v>0.36173505055919269</v>
      </c>
      <c r="K988" s="67">
        <f>VLOOKUP($A988,wind_!$A$2:$B$16,2,0)*VLOOKUP($D988,wind_!$E$2:$AC$13,MID(K$1,2,LEN(K$1)-1)+2,0)</f>
        <v>0.36427086638649275</v>
      </c>
      <c r="L988" s="67">
        <f>VLOOKUP($A988,wind_!$A$2:$B$16,2,0)*VLOOKUP($D988,wind_!$E$2:$AC$13,MID(L$1,2,LEN(L$1)-1)+2,0)</f>
        <v>0.36753725598027515</v>
      </c>
      <c r="M988" s="67">
        <f>VLOOKUP($A988,wind_!$A$2:$B$16,2,0)*VLOOKUP($D988,wind_!$E$2:$AC$13,MID(M$1,2,LEN(M$1)-1)+2,0)</f>
        <v>0.36903650110477415</v>
      </c>
      <c r="N988" s="67">
        <f>VLOOKUP($A988,wind_!$A$2:$B$16,2,0)*VLOOKUP($D988,wind_!$E$2:$AC$13,MID(N$1,2,LEN(N$1)-1)+2,0)</f>
        <v>0.35663426041274693</v>
      </c>
      <c r="O988" s="67">
        <f>VLOOKUP($A988,wind_!$A$2:$B$16,2,0)*VLOOKUP($D988,wind_!$E$2:$AC$13,MID(O$1,2,LEN(O$1)-1)+2,0)</f>
        <v>0.34876204531146354</v>
      </c>
      <c r="P988" s="67">
        <f>VLOOKUP($A988,wind_!$A$2:$B$16,2,0)*VLOOKUP($D988,wind_!$E$2:$AC$13,MID(P$1,2,LEN(P$1)-1)+2,0)</f>
        <v>0.34996277315448598</v>
      </c>
      <c r="Q988" s="67">
        <f>VLOOKUP($A988,wind_!$A$2:$B$16,2,0)*VLOOKUP($D988,wind_!$E$2:$AC$13,MID(Q$1,2,LEN(Q$1)-1)+2,0)</f>
        <v>0.35570979331727964</v>
      </c>
      <c r="R988" s="67">
        <f>VLOOKUP($A988,wind_!$A$2:$B$16,2,0)*VLOOKUP($D988,wind_!$E$2:$AC$13,MID(R$1,2,LEN(R$1)-1)+2,0)</f>
        <v>0.3602672747142136</v>
      </c>
      <c r="S988" s="67">
        <f>VLOOKUP($A988,wind_!$A$2:$B$16,2,0)*VLOOKUP($D988,wind_!$E$2:$AC$13,MID(S$1,2,LEN(S$1)-1)+2,0)</f>
        <v>0.36357513686574028</v>
      </c>
      <c r="T988" s="67">
        <f>VLOOKUP($A988,wind_!$A$2:$B$16,2,0)*VLOOKUP($D988,wind_!$E$2:$AC$13,MID(T$1,2,LEN(T$1)-1)+2,0)</f>
        <v>0.36546183419209888</v>
      </c>
      <c r="U988" s="67">
        <f>VLOOKUP($A988,wind_!$A$2:$B$16,2,0)*VLOOKUP($D988,wind_!$E$2:$AC$13,MID(U$1,2,LEN(U$1)-1)+2,0)</f>
        <v>0.3648918601690227</v>
      </c>
      <c r="V988" s="67">
        <f>VLOOKUP($A988,wind_!$A$2:$B$16,2,0)*VLOOKUP($D988,wind_!$E$2:$AC$13,MID(V$1,2,LEN(V$1)-1)+2,0)</f>
        <v>0.36221809639855096</v>
      </c>
      <c r="W988" s="67">
        <f>VLOOKUP($A988,wind_!$A$2:$B$16,2,0)*VLOOKUP($D988,wind_!$E$2:$AC$13,MID(W$1,2,LEN(W$1)-1)+2,0)</f>
        <v>0.36095582863113357</v>
      </c>
      <c r="X988" s="67">
        <f>VLOOKUP($A988,wind_!$A$2:$B$16,2,0)*VLOOKUP($D988,wind_!$E$2:$AC$13,MID(X$1,2,LEN(X$1)-1)+2,0)</f>
        <v>0.36529658246824193</v>
      </c>
      <c r="Y988" s="67">
        <f>VLOOKUP($A988,wind_!$A$2:$B$16,2,0)*VLOOKUP($D988,wind_!$E$2:$AC$13,MID(Y$1,2,LEN(Y$1)-1)+2,0)</f>
        <v>0.36787016143096646</v>
      </c>
      <c r="Z988" s="67">
        <f>VLOOKUP($A988,wind_!$A$2:$B$16,2,0)*VLOOKUP($D988,wind_!$E$2:$AC$13,MID(Z$1,2,LEN(Z$1)-1)+2,0)</f>
        <v>0.36526885301614326</v>
      </c>
      <c r="AA988" s="67">
        <f>VLOOKUP($A988,wind_!$A$2:$B$16,2,0)*VLOOKUP($D988,wind_!$E$2:$AC$13,MID(AA$1,2,LEN(AA$1)-1)+2,0)</f>
        <v>0.36123284950621337</v>
      </c>
      <c r="AB988" s="67">
        <f>VLOOKUP($A988,wind_!$A$2:$B$16,2,0)*VLOOKUP($D988,wind_!$E$2:$AC$13,MID(AB$1,2,LEN(AB$1)-1)+2,0)</f>
        <v>0.35779315083681318</v>
      </c>
      <c r="AC988" s="5">
        <f t="shared" si="221"/>
        <v>0.36064643139102087</v>
      </c>
      <c r="AD988" s="98"/>
    </row>
    <row r="989" spans="1:30">
      <c r="A989" s="5" t="s">
        <v>71</v>
      </c>
      <c r="B989" s="5" t="s">
        <v>19</v>
      </c>
      <c r="C989" s="5" t="str">
        <f t="shared" si="218"/>
        <v>g3</v>
      </c>
      <c r="D989" s="69">
        <f>VLOOKUP(C989,days!A$2:F$13,5,0)</f>
        <v>2</v>
      </c>
      <c r="E989" s="68">
        <f>VLOOKUP($A989,solar_!$A$2:$B$16,2,0)*VLOOKUP($D989,solar_!$E$2:$AC$13,MID(E$1,2,LEN(E$1)-1)+2,0)</f>
        <v>0</v>
      </c>
      <c r="F989" s="68">
        <f>VLOOKUP($A989,solar_!$A$2:$B$16,2,0)*VLOOKUP($D989,solar_!$E$2:$AC$13,MID(F$1,2,LEN(F$1)-1)+2,0)</f>
        <v>0</v>
      </c>
      <c r="G989" s="68">
        <f>VLOOKUP($A989,solar_!$A$2:$B$16,2,0)*VLOOKUP($D989,solar_!$E$2:$AC$13,MID(G$1,2,LEN(G$1)-1)+2,0)</f>
        <v>0</v>
      </c>
      <c r="H989" s="68">
        <f>VLOOKUP($A989,solar_!$A$2:$B$16,2,0)*VLOOKUP($D989,solar_!$E$2:$AC$13,MID(H$1,2,LEN(H$1)-1)+2,0)</f>
        <v>0</v>
      </c>
      <c r="I989" s="68">
        <f>VLOOKUP($A989,solar_!$A$2:$B$16,2,0)*VLOOKUP($D989,solar_!$E$2:$AC$13,MID(I$1,2,LEN(I$1)-1)+2,0)</f>
        <v>0</v>
      </c>
      <c r="J989" s="68">
        <f>VLOOKUP($A989,solar_!$A$2:$B$16,2,0)*VLOOKUP($D989,solar_!$E$2:$AC$13,MID(J$1,2,LEN(J$1)-1)+2,0)</f>
        <v>4.4997344223083525E-5</v>
      </c>
      <c r="K989" s="68">
        <f>VLOOKUP($A989,solar_!$A$2:$B$16,2,0)*VLOOKUP($D989,solar_!$E$2:$AC$13,MID(K$1,2,LEN(K$1)-1)+2,0)</f>
        <v>2.6785357883651016E-3</v>
      </c>
      <c r="L989" s="68">
        <f>VLOOKUP($A989,solar_!$A$2:$B$16,2,0)*VLOOKUP($D989,solar_!$E$2:$AC$13,MID(L$1,2,LEN(L$1)-1)+2,0)</f>
        <v>1.9862562390586994E-2</v>
      </c>
      <c r="M989" s="68">
        <f>VLOOKUP($A989,solar_!$A$2:$B$16,2,0)*VLOOKUP($D989,solar_!$E$2:$AC$13,MID(M$1,2,LEN(M$1)-1)+2,0)</f>
        <v>0.14177799950335052</v>
      </c>
      <c r="N989" s="68">
        <f>VLOOKUP($A989,solar_!$A$2:$B$16,2,0)*VLOOKUP($D989,solar_!$E$2:$AC$13,MID(N$1,2,LEN(N$1)-1)+2,0)</f>
        <v>0.36253331729813298</v>
      </c>
      <c r="O989" s="68">
        <f>VLOOKUP($A989,solar_!$A$2:$B$16,2,0)*VLOOKUP($D989,solar_!$E$2:$AC$13,MID(O$1,2,LEN(O$1)-1)+2,0)</f>
        <v>0.51573917293311089</v>
      </c>
      <c r="P989" s="68">
        <f>VLOOKUP($A989,solar_!$A$2:$B$16,2,0)*VLOOKUP($D989,solar_!$E$2:$AC$13,MID(P$1,2,LEN(P$1)-1)+2,0)</f>
        <v>0.59247103191649608</v>
      </c>
      <c r="Q989" s="68">
        <f>VLOOKUP($A989,solar_!$A$2:$B$16,2,0)*VLOOKUP($D989,solar_!$E$2:$AC$13,MID(Q$1,2,LEN(Q$1)-1)+2,0)</f>
        <v>0.60913327298835984</v>
      </c>
      <c r="R989" s="68">
        <f>VLOOKUP($A989,solar_!$A$2:$B$16,2,0)*VLOOKUP($D989,solar_!$E$2:$AC$13,MID(R$1,2,LEN(R$1)-1)+2,0)</f>
        <v>0.58482497298853209</v>
      </c>
      <c r="S989" s="68">
        <f>VLOOKUP($A989,solar_!$A$2:$B$16,2,0)*VLOOKUP($D989,solar_!$E$2:$AC$13,MID(S$1,2,LEN(S$1)-1)+2,0)</f>
        <v>0.55328587526599926</v>
      </c>
      <c r="T989" s="68">
        <f>VLOOKUP($A989,solar_!$A$2:$B$16,2,0)*VLOOKUP($D989,solar_!$E$2:$AC$13,MID(T$1,2,LEN(T$1)-1)+2,0)</f>
        <v>0.45672947205632963</v>
      </c>
      <c r="U989" s="68">
        <f>VLOOKUP($A989,solar_!$A$2:$B$16,2,0)*VLOOKUP($D989,solar_!$E$2:$AC$13,MID(U$1,2,LEN(U$1)-1)+2,0)</f>
        <v>0.3262740899979133</v>
      </c>
      <c r="V989" s="68">
        <f>VLOOKUP($A989,solar_!$A$2:$B$16,2,0)*VLOOKUP($D989,solar_!$E$2:$AC$13,MID(V$1,2,LEN(V$1)-1)+2,0)</f>
        <v>0.11645826940296565</v>
      </c>
      <c r="W989" s="68">
        <f>VLOOKUP($A989,solar_!$A$2:$B$16,2,0)*VLOOKUP($D989,solar_!$E$2:$AC$13,MID(W$1,2,LEN(W$1)-1)+2,0)</f>
        <v>6.5382059469287768E-3</v>
      </c>
      <c r="X989" s="68">
        <f>VLOOKUP($A989,solar_!$A$2:$B$16,2,0)*VLOOKUP($D989,solar_!$E$2:$AC$13,MID(X$1,2,LEN(X$1)-1)+2,0)</f>
        <v>2.6998406533850117E-5</v>
      </c>
      <c r="Y989" s="68">
        <f>VLOOKUP($A989,solar_!$A$2:$B$16,2,0)*VLOOKUP($D989,solar_!$E$2:$AC$13,MID(Y$1,2,LEN(Y$1)-1)+2,0)</f>
        <v>0</v>
      </c>
      <c r="Z989" s="68">
        <f>VLOOKUP($A989,solar_!$A$2:$B$16,2,0)*VLOOKUP($D989,solar_!$E$2:$AC$13,MID(Z$1,2,LEN(Z$1)-1)+2,0)</f>
        <v>0</v>
      </c>
      <c r="AA989" s="68">
        <f>VLOOKUP($A989,solar_!$A$2:$B$16,2,0)*VLOOKUP($D989,solar_!$E$2:$AC$13,MID(AA$1,2,LEN(AA$1)-1)+2,0)</f>
        <v>0</v>
      </c>
      <c r="AB989" s="68">
        <f>VLOOKUP($A989,solar_!$A$2:$B$16,2,0)*VLOOKUP($D989,solar_!$E$2:$AC$13,MID(AB$1,2,LEN(AB$1)-1)+2,0)</f>
        <v>0</v>
      </c>
      <c r="AC989" s="5">
        <f t="shared" si="221"/>
        <v>0.1786824489261595</v>
      </c>
      <c r="AD989" s="98"/>
    </row>
    <row r="990" spans="1:30">
      <c r="A990" s="5" t="s">
        <v>71</v>
      </c>
      <c r="B990" s="5" t="s">
        <v>20</v>
      </c>
      <c r="C990" s="5" t="str">
        <f t="shared" si="218"/>
        <v>g3</v>
      </c>
      <c r="D990" s="69">
        <f>VLOOKUP(C990,days!A$2:F$13,5,0)</f>
        <v>2</v>
      </c>
      <c r="E990" s="9">
        <v>0</v>
      </c>
      <c r="F990" s="9">
        <v>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  <c r="V990" s="9">
        <v>0</v>
      </c>
      <c r="W990" s="9">
        <v>0</v>
      </c>
      <c r="X990" s="9">
        <v>0</v>
      </c>
      <c r="Y990" s="9">
        <v>0</v>
      </c>
      <c r="Z990" s="9">
        <v>0</v>
      </c>
      <c r="AA990" s="9">
        <v>0</v>
      </c>
      <c r="AB990" s="9">
        <v>0</v>
      </c>
      <c r="AC990" s="5">
        <f t="shared" si="221"/>
        <v>0</v>
      </c>
      <c r="AD990" s="98"/>
    </row>
    <row r="991" spans="1:30">
      <c r="A991" s="5" t="s">
        <v>71</v>
      </c>
      <c r="B991" s="5" t="s">
        <v>21</v>
      </c>
      <c r="C991" s="5" t="str">
        <f t="shared" si="218"/>
        <v>g3</v>
      </c>
      <c r="D991" s="69">
        <f>VLOOKUP(C991,days!A$2:F$13,5,0)</f>
        <v>2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5">
        <f t="shared" si="221"/>
        <v>0</v>
      </c>
      <c r="AD991" s="98"/>
    </row>
    <row r="992" spans="1:30">
      <c r="A992" s="5" t="s">
        <v>71</v>
      </c>
      <c r="B992" s="5" t="s">
        <v>12</v>
      </c>
      <c r="C992" s="5" t="str">
        <f t="shared" si="218"/>
        <v>g4</v>
      </c>
      <c r="D992" s="69">
        <f>VLOOKUP(C992,days!A$2:F$13,5,0)</f>
        <v>2</v>
      </c>
      <c r="E992" s="53">
        <v>0.8</v>
      </c>
      <c r="F992" s="53">
        <v>0.8</v>
      </c>
      <c r="G992" s="53">
        <v>0.8</v>
      </c>
      <c r="H992" s="53">
        <v>0.8</v>
      </c>
      <c r="I992" s="53">
        <v>0.8</v>
      </c>
      <c r="J992" s="53">
        <v>0.8</v>
      </c>
      <c r="K992" s="53">
        <v>0.8</v>
      </c>
      <c r="L992" s="53">
        <v>0.8</v>
      </c>
      <c r="M992" s="53">
        <v>0.8</v>
      </c>
      <c r="N992" s="53">
        <v>0.8</v>
      </c>
      <c r="O992" s="53">
        <v>0.8</v>
      </c>
      <c r="P992" s="53">
        <v>0.8</v>
      </c>
      <c r="Q992" s="53">
        <v>0.8</v>
      </c>
      <c r="R992" s="53">
        <v>0.8</v>
      </c>
      <c r="S992" s="53">
        <v>0.8</v>
      </c>
      <c r="T992" s="53">
        <v>0.8</v>
      </c>
      <c r="U992" s="53">
        <v>0.8</v>
      </c>
      <c r="V992" s="53">
        <v>0.8</v>
      </c>
      <c r="W992" s="53">
        <v>0.8</v>
      </c>
      <c r="X992" s="53">
        <v>0.8</v>
      </c>
      <c r="Y992" s="53">
        <v>0.8</v>
      </c>
      <c r="Z992" s="53">
        <v>0.8</v>
      </c>
      <c r="AA992" s="53">
        <v>0.8</v>
      </c>
      <c r="AB992" s="53">
        <v>0.8</v>
      </c>
      <c r="AC992" s="5">
        <f t="shared" si="221"/>
        <v>0.80000000000000027</v>
      </c>
      <c r="AD992" s="98"/>
    </row>
    <row r="993" spans="1:30">
      <c r="A993" s="5" t="s">
        <v>71</v>
      </c>
      <c r="B993" s="5" t="s">
        <v>13</v>
      </c>
      <c r="C993" s="5" t="str">
        <f t="shared" si="218"/>
        <v>g4</v>
      </c>
      <c r="D993" s="69">
        <f>VLOOKUP(C993,days!A$2:F$13,5,0)</f>
        <v>2</v>
      </c>
      <c r="E993" s="53">
        <v>0.85</v>
      </c>
      <c r="F993" s="53">
        <v>0.85</v>
      </c>
      <c r="G993" s="53">
        <v>0.85</v>
      </c>
      <c r="H993" s="53">
        <v>0.85</v>
      </c>
      <c r="I993" s="53">
        <v>0.85</v>
      </c>
      <c r="J993" s="53">
        <v>0.85</v>
      </c>
      <c r="K993" s="53">
        <v>0.85</v>
      </c>
      <c r="L993" s="53">
        <v>0.85</v>
      </c>
      <c r="M993" s="53">
        <v>0.85</v>
      </c>
      <c r="N993" s="53">
        <v>0.85</v>
      </c>
      <c r="O993" s="53">
        <v>0.85</v>
      </c>
      <c r="P993" s="53">
        <v>0.85</v>
      </c>
      <c r="Q993" s="53">
        <v>0.85</v>
      </c>
      <c r="R993" s="53">
        <v>0.85</v>
      </c>
      <c r="S993" s="53">
        <v>0.85</v>
      </c>
      <c r="T993" s="53">
        <v>0.85</v>
      </c>
      <c r="U993" s="53">
        <v>0.85</v>
      </c>
      <c r="V993" s="53">
        <v>0.85</v>
      </c>
      <c r="W993" s="53">
        <v>0.85</v>
      </c>
      <c r="X993" s="53">
        <v>0.85</v>
      </c>
      <c r="Y993" s="53">
        <v>0.85</v>
      </c>
      <c r="Z993" s="53">
        <v>0.85</v>
      </c>
      <c r="AA993" s="53">
        <v>0.85</v>
      </c>
      <c r="AB993" s="53">
        <v>0.85</v>
      </c>
      <c r="AC993" s="5">
        <f t="shared" si="221"/>
        <v>0.85000000000000009</v>
      </c>
      <c r="AD993" s="98"/>
    </row>
    <row r="994" spans="1:30">
      <c r="A994" s="5" t="s">
        <v>71</v>
      </c>
      <c r="B994" s="5" t="s">
        <v>14</v>
      </c>
      <c r="C994" s="5" t="str">
        <f t="shared" si="218"/>
        <v>g4</v>
      </c>
      <c r="D994" s="69">
        <f>VLOOKUP(C994,days!A$2:F$13,5,0)</f>
        <v>2</v>
      </c>
      <c r="E994" s="53">
        <v>0.83</v>
      </c>
      <c r="F994" s="53">
        <v>0.83</v>
      </c>
      <c r="G994" s="53">
        <v>0.83</v>
      </c>
      <c r="H994" s="53">
        <v>0.83</v>
      </c>
      <c r="I994" s="53">
        <v>0.83</v>
      </c>
      <c r="J994" s="53">
        <v>0.83</v>
      </c>
      <c r="K994" s="53">
        <v>0.83</v>
      </c>
      <c r="L994" s="53">
        <v>0.83</v>
      </c>
      <c r="M994" s="53">
        <v>0.83</v>
      </c>
      <c r="N994" s="53">
        <v>0.83</v>
      </c>
      <c r="O994" s="53">
        <v>0.83</v>
      </c>
      <c r="P994" s="53">
        <v>0.83</v>
      </c>
      <c r="Q994" s="53">
        <v>0.83</v>
      </c>
      <c r="R994" s="53">
        <v>0.83</v>
      </c>
      <c r="S994" s="53">
        <v>0.83</v>
      </c>
      <c r="T994" s="53">
        <v>0.83</v>
      </c>
      <c r="U994" s="53">
        <v>0.83</v>
      </c>
      <c r="V994" s="53">
        <v>0.83</v>
      </c>
      <c r="W994" s="53">
        <v>0.83</v>
      </c>
      <c r="X994" s="53">
        <v>0.83</v>
      </c>
      <c r="Y994" s="53">
        <v>0.83</v>
      </c>
      <c r="Z994" s="53">
        <v>0.83</v>
      </c>
      <c r="AA994" s="53">
        <v>0.83</v>
      </c>
      <c r="AB994" s="53">
        <v>0.83</v>
      </c>
      <c r="AC994" s="5">
        <f t="shared" si="221"/>
        <v>0.82999999999999963</v>
      </c>
      <c r="AD994" s="98"/>
    </row>
    <row r="995" spans="1:30">
      <c r="A995" s="5" t="s">
        <v>71</v>
      </c>
      <c r="B995" s="5" t="s">
        <v>15</v>
      </c>
      <c r="C995" s="5" t="str">
        <f t="shared" si="218"/>
        <v>g4</v>
      </c>
      <c r="D995" s="69">
        <f>VLOOKUP(C995,days!A$2:F$13,5,0)</f>
        <v>2</v>
      </c>
      <c r="E995" s="53">
        <v>0.9</v>
      </c>
      <c r="F995" s="53">
        <v>0.9</v>
      </c>
      <c r="G995" s="53">
        <v>0.9</v>
      </c>
      <c r="H995" s="53">
        <v>0.9</v>
      </c>
      <c r="I995" s="53">
        <v>0.9</v>
      </c>
      <c r="J995" s="53">
        <v>0.9</v>
      </c>
      <c r="K995" s="53">
        <v>0.9</v>
      </c>
      <c r="L995" s="53">
        <v>0.9</v>
      </c>
      <c r="M995" s="53">
        <v>0.9</v>
      </c>
      <c r="N995" s="53">
        <v>0.9</v>
      </c>
      <c r="O995" s="53">
        <v>0.9</v>
      </c>
      <c r="P995" s="53">
        <v>0.9</v>
      </c>
      <c r="Q995" s="53">
        <v>0.9</v>
      </c>
      <c r="R995" s="53">
        <v>0.9</v>
      </c>
      <c r="S995" s="53">
        <v>0.9</v>
      </c>
      <c r="T995" s="53">
        <v>0.9</v>
      </c>
      <c r="U995" s="53">
        <v>0.9</v>
      </c>
      <c r="V995" s="53">
        <v>0.9</v>
      </c>
      <c r="W995" s="53">
        <v>0.9</v>
      </c>
      <c r="X995" s="53">
        <v>0.9</v>
      </c>
      <c r="Y995" s="53">
        <v>0.9</v>
      </c>
      <c r="Z995" s="53">
        <v>0.9</v>
      </c>
      <c r="AA995" s="53">
        <v>0.9</v>
      </c>
      <c r="AB995" s="53">
        <v>0.9</v>
      </c>
      <c r="AC995" s="5">
        <f t="shared" si="221"/>
        <v>0.8999999999999998</v>
      </c>
      <c r="AD995" s="98"/>
    </row>
    <row r="996" spans="1:30">
      <c r="A996" s="5" t="s">
        <v>71</v>
      </c>
      <c r="B996" s="5" t="s">
        <v>16</v>
      </c>
      <c r="C996" s="5" t="str">
        <f t="shared" si="218"/>
        <v>g4</v>
      </c>
      <c r="D996" s="69">
        <f>VLOOKUP(C996,days!A$2:F$13,5,0)</f>
        <v>2</v>
      </c>
      <c r="E996" s="43">
        <f>VLOOKUP($A996,hydro_!$A$2:$B$16,2,0)*VLOOKUP($D996,hydro_!F$2:H$13,2,0)</f>
        <v>0.32</v>
      </c>
      <c r="F996" s="43">
        <f t="shared" ref="F996:AB996" si="228">E996</f>
        <v>0.32</v>
      </c>
      <c r="G996" s="43">
        <f t="shared" si="228"/>
        <v>0.32</v>
      </c>
      <c r="H996" s="43">
        <f t="shared" si="228"/>
        <v>0.32</v>
      </c>
      <c r="I996" s="43">
        <f t="shared" si="228"/>
        <v>0.32</v>
      </c>
      <c r="J996" s="43">
        <f t="shared" si="228"/>
        <v>0.32</v>
      </c>
      <c r="K996" s="43">
        <f t="shared" si="228"/>
        <v>0.32</v>
      </c>
      <c r="L996" s="43">
        <f t="shared" si="228"/>
        <v>0.32</v>
      </c>
      <c r="M996" s="43">
        <f t="shared" si="228"/>
        <v>0.32</v>
      </c>
      <c r="N996" s="43">
        <f t="shared" si="228"/>
        <v>0.32</v>
      </c>
      <c r="O996" s="43">
        <f t="shared" si="228"/>
        <v>0.32</v>
      </c>
      <c r="P996" s="43">
        <f t="shared" si="228"/>
        <v>0.32</v>
      </c>
      <c r="Q996" s="43">
        <f t="shared" si="228"/>
        <v>0.32</v>
      </c>
      <c r="R996" s="43">
        <f t="shared" si="228"/>
        <v>0.32</v>
      </c>
      <c r="S996" s="43">
        <f t="shared" si="228"/>
        <v>0.32</v>
      </c>
      <c r="T996" s="43">
        <f t="shared" si="228"/>
        <v>0.32</v>
      </c>
      <c r="U996" s="43">
        <f t="shared" si="228"/>
        <v>0.32</v>
      </c>
      <c r="V996" s="43">
        <f t="shared" si="228"/>
        <v>0.32</v>
      </c>
      <c r="W996" s="43">
        <f t="shared" si="228"/>
        <v>0.32</v>
      </c>
      <c r="X996" s="43">
        <f t="shared" si="228"/>
        <v>0.32</v>
      </c>
      <c r="Y996" s="43">
        <f t="shared" si="228"/>
        <v>0.32</v>
      </c>
      <c r="Z996" s="43">
        <f t="shared" si="228"/>
        <v>0.32</v>
      </c>
      <c r="AA996" s="43">
        <f t="shared" si="228"/>
        <v>0.32</v>
      </c>
      <c r="AB996" s="43">
        <f t="shared" si="228"/>
        <v>0.32</v>
      </c>
      <c r="AC996" s="5">
        <f t="shared" si="221"/>
        <v>0.32000000000000012</v>
      </c>
      <c r="AD996" s="98"/>
    </row>
    <row r="997" spans="1:30">
      <c r="A997" s="5" t="s">
        <v>71</v>
      </c>
      <c r="B997" s="5" t="s">
        <v>17</v>
      </c>
      <c r="C997" s="5" t="str">
        <f t="shared" si="218"/>
        <v>g4</v>
      </c>
      <c r="D997" s="69">
        <f>VLOOKUP(C997,days!A$2:F$13,5,0)</f>
        <v>2</v>
      </c>
      <c r="E997" s="43">
        <f>VLOOKUP($A996,hydro_!$A$2:$C$16,3,0)*VLOOKUP($D996,hydro_!F$2:H$13,3,0)</f>
        <v>0.3</v>
      </c>
      <c r="F997" s="43">
        <f t="shared" ref="F997:AB997" si="229">E997</f>
        <v>0.3</v>
      </c>
      <c r="G997" s="43">
        <f t="shared" si="229"/>
        <v>0.3</v>
      </c>
      <c r="H997" s="43">
        <f t="shared" si="229"/>
        <v>0.3</v>
      </c>
      <c r="I997" s="43">
        <f t="shared" si="229"/>
        <v>0.3</v>
      </c>
      <c r="J997" s="43">
        <f t="shared" si="229"/>
        <v>0.3</v>
      </c>
      <c r="K997" s="43">
        <f t="shared" si="229"/>
        <v>0.3</v>
      </c>
      <c r="L997" s="43">
        <f t="shared" si="229"/>
        <v>0.3</v>
      </c>
      <c r="M997" s="43">
        <f t="shared" si="229"/>
        <v>0.3</v>
      </c>
      <c r="N997" s="43">
        <f t="shared" si="229"/>
        <v>0.3</v>
      </c>
      <c r="O997" s="43">
        <f t="shared" si="229"/>
        <v>0.3</v>
      </c>
      <c r="P997" s="43">
        <f t="shared" si="229"/>
        <v>0.3</v>
      </c>
      <c r="Q997" s="43">
        <f t="shared" si="229"/>
        <v>0.3</v>
      </c>
      <c r="R997" s="43">
        <f t="shared" si="229"/>
        <v>0.3</v>
      </c>
      <c r="S997" s="43">
        <f t="shared" si="229"/>
        <v>0.3</v>
      </c>
      <c r="T997" s="43">
        <f t="shared" si="229"/>
        <v>0.3</v>
      </c>
      <c r="U997" s="43">
        <f t="shared" si="229"/>
        <v>0.3</v>
      </c>
      <c r="V997" s="43">
        <f t="shared" si="229"/>
        <v>0.3</v>
      </c>
      <c r="W997" s="43">
        <f t="shared" si="229"/>
        <v>0.3</v>
      </c>
      <c r="X997" s="43">
        <f t="shared" si="229"/>
        <v>0.3</v>
      </c>
      <c r="Y997" s="43">
        <f t="shared" si="229"/>
        <v>0.3</v>
      </c>
      <c r="Z997" s="43">
        <f t="shared" si="229"/>
        <v>0.3</v>
      </c>
      <c r="AA997" s="43">
        <f t="shared" si="229"/>
        <v>0.3</v>
      </c>
      <c r="AB997" s="43">
        <f t="shared" si="229"/>
        <v>0.3</v>
      </c>
      <c r="AC997" s="5">
        <f t="shared" si="221"/>
        <v>0.29999999999999988</v>
      </c>
      <c r="AD997" s="98"/>
    </row>
    <row r="998" spans="1:30">
      <c r="A998" s="5" t="s">
        <v>71</v>
      </c>
      <c r="B998" s="5" t="s">
        <v>18</v>
      </c>
      <c r="C998" s="5" t="str">
        <f t="shared" si="218"/>
        <v>g4</v>
      </c>
      <c r="D998" s="69">
        <f>VLOOKUP(C998,days!A$2:F$13,5,0)</f>
        <v>2</v>
      </c>
      <c r="E998" s="67">
        <f>VLOOKUP($A998,wind_!$A$2:$B$16,2,0)*VLOOKUP($D998,wind_!$E$2:$AC$13,MID(E$1,2,LEN(E$1)-1)+2,0)</f>
        <v>0.35867733117347445</v>
      </c>
      <c r="F998" s="67">
        <f>VLOOKUP($A998,wind_!$A$2:$B$16,2,0)*VLOOKUP($D998,wind_!$E$2:$AC$13,MID(F$1,2,LEN(F$1)-1)+2,0)</f>
        <v>0.35695567273526579</v>
      </c>
      <c r="G998" s="67">
        <f>VLOOKUP($A998,wind_!$A$2:$B$16,2,0)*VLOOKUP($D998,wind_!$E$2:$AC$13,MID(G$1,2,LEN(G$1)-1)+2,0)</f>
        <v>0.35658546022566501</v>
      </c>
      <c r="H998" s="67">
        <f>VLOOKUP($A998,wind_!$A$2:$B$16,2,0)*VLOOKUP($D998,wind_!$E$2:$AC$13,MID(H$1,2,LEN(H$1)-1)+2,0)</f>
        <v>0.35784721110636558</v>
      </c>
      <c r="I998" s="67">
        <f>VLOOKUP($A998,wind_!$A$2:$B$16,2,0)*VLOOKUP($D998,wind_!$E$2:$AC$13,MID(I$1,2,LEN(I$1)-1)+2,0)</f>
        <v>0.35696850368788169</v>
      </c>
      <c r="J998" s="67">
        <f>VLOOKUP($A998,wind_!$A$2:$B$16,2,0)*VLOOKUP($D998,wind_!$E$2:$AC$13,MID(J$1,2,LEN(J$1)-1)+2,0)</f>
        <v>0.36173505055919269</v>
      </c>
      <c r="K998" s="67">
        <f>VLOOKUP($A998,wind_!$A$2:$B$16,2,0)*VLOOKUP($D998,wind_!$E$2:$AC$13,MID(K$1,2,LEN(K$1)-1)+2,0)</f>
        <v>0.36427086638649275</v>
      </c>
      <c r="L998" s="67">
        <f>VLOOKUP($A998,wind_!$A$2:$B$16,2,0)*VLOOKUP($D998,wind_!$E$2:$AC$13,MID(L$1,2,LEN(L$1)-1)+2,0)</f>
        <v>0.36753725598027515</v>
      </c>
      <c r="M998" s="67">
        <f>VLOOKUP($A998,wind_!$A$2:$B$16,2,0)*VLOOKUP($D998,wind_!$E$2:$AC$13,MID(M$1,2,LEN(M$1)-1)+2,0)</f>
        <v>0.36903650110477415</v>
      </c>
      <c r="N998" s="67">
        <f>VLOOKUP($A998,wind_!$A$2:$B$16,2,0)*VLOOKUP($D998,wind_!$E$2:$AC$13,MID(N$1,2,LEN(N$1)-1)+2,0)</f>
        <v>0.35663426041274693</v>
      </c>
      <c r="O998" s="67">
        <f>VLOOKUP($A998,wind_!$A$2:$B$16,2,0)*VLOOKUP($D998,wind_!$E$2:$AC$13,MID(O$1,2,LEN(O$1)-1)+2,0)</f>
        <v>0.34876204531146354</v>
      </c>
      <c r="P998" s="67">
        <f>VLOOKUP($A998,wind_!$A$2:$B$16,2,0)*VLOOKUP($D998,wind_!$E$2:$AC$13,MID(P$1,2,LEN(P$1)-1)+2,0)</f>
        <v>0.34996277315448598</v>
      </c>
      <c r="Q998" s="67">
        <f>VLOOKUP($A998,wind_!$A$2:$B$16,2,0)*VLOOKUP($D998,wind_!$E$2:$AC$13,MID(Q$1,2,LEN(Q$1)-1)+2,0)</f>
        <v>0.35570979331727964</v>
      </c>
      <c r="R998" s="67">
        <f>VLOOKUP($A998,wind_!$A$2:$B$16,2,0)*VLOOKUP($D998,wind_!$E$2:$AC$13,MID(R$1,2,LEN(R$1)-1)+2,0)</f>
        <v>0.3602672747142136</v>
      </c>
      <c r="S998" s="67">
        <f>VLOOKUP($A998,wind_!$A$2:$B$16,2,0)*VLOOKUP($D998,wind_!$E$2:$AC$13,MID(S$1,2,LEN(S$1)-1)+2,0)</f>
        <v>0.36357513686574028</v>
      </c>
      <c r="T998" s="67">
        <f>VLOOKUP($A998,wind_!$A$2:$B$16,2,0)*VLOOKUP($D998,wind_!$E$2:$AC$13,MID(T$1,2,LEN(T$1)-1)+2,0)</f>
        <v>0.36546183419209888</v>
      </c>
      <c r="U998" s="67">
        <f>VLOOKUP($A998,wind_!$A$2:$B$16,2,0)*VLOOKUP($D998,wind_!$E$2:$AC$13,MID(U$1,2,LEN(U$1)-1)+2,0)</f>
        <v>0.3648918601690227</v>
      </c>
      <c r="V998" s="67">
        <f>VLOOKUP($A998,wind_!$A$2:$B$16,2,0)*VLOOKUP($D998,wind_!$E$2:$AC$13,MID(V$1,2,LEN(V$1)-1)+2,0)</f>
        <v>0.36221809639855096</v>
      </c>
      <c r="W998" s="67">
        <f>VLOOKUP($A998,wind_!$A$2:$B$16,2,0)*VLOOKUP($D998,wind_!$E$2:$AC$13,MID(W$1,2,LEN(W$1)-1)+2,0)</f>
        <v>0.36095582863113357</v>
      </c>
      <c r="X998" s="67">
        <f>VLOOKUP($A998,wind_!$A$2:$B$16,2,0)*VLOOKUP($D998,wind_!$E$2:$AC$13,MID(X$1,2,LEN(X$1)-1)+2,0)</f>
        <v>0.36529658246824193</v>
      </c>
      <c r="Y998" s="67">
        <f>VLOOKUP($A998,wind_!$A$2:$B$16,2,0)*VLOOKUP($D998,wind_!$E$2:$AC$13,MID(Y$1,2,LEN(Y$1)-1)+2,0)</f>
        <v>0.36787016143096646</v>
      </c>
      <c r="Z998" s="67">
        <f>VLOOKUP($A998,wind_!$A$2:$B$16,2,0)*VLOOKUP($D998,wind_!$E$2:$AC$13,MID(Z$1,2,LEN(Z$1)-1)+2,0)</f>
        <v>0.36526885301614326</v>
      </c>
      <c r="AA998" s="67">
        <f>VLOOKUP($A998,wind_!$A$2:$B$16,2,0)*VLOOKUP($D998,wind_!$E$2:$AC$13,MID(AA$1,2,LEN(AA$1)-1)+2,0)</f>
        <v>0.36123284950621337</v>
      </c>
      <c r="AB998" s="67">
        <f>VLOOKUP($A998,wind_!$A$2:$B$16,2,0)*VLOOKUP($D998,wind_!$E$2:$AC$13,MID(AB$1,2,LEN(AB$1)-1)+2,0)</f>
        <v>0.35779315083681318</v>
      </c>
      <c r="AC998" s="5">
        <f t="shared" si="221"/>
        <v>0.36064643139102087</v>
      </c>
      <c r="AD998" s="98"/>
    </row>
    <row r="999" spans="1:30">
      <c r="A999" s="5" t="s">
        <v>71</v>
      </c>
      <c r="B999" s="5" t="s">
        <v>19</v>
      </c>
      <c r="C999" s="5" t="str">
        <f t="shared" si="218"/>
        <v>g4</v>
      </c>
      <c r="D999" s="69">
        <f>VLOOKUP(C999,days!A$2:F$13,5,0)</f>
        <v>2</v>
      </c>
      <c r="E999" s="68">
        <f>VLOOKUP($A999,solar_!$A$2:$B$16,2,0)*VLOOKUP($D999,solar_!$E$2:$AC$13,MID(E$1,2,LEN(E$1)-1)+2,0)</f>
        <v>0</v>
      </c>
      <c r="F999" s="68">
        <f>VLOOKUP($A999,solar_!$A$2:$B$16,2,0)*VLOOKUP($D999,solar_!$E$2:$AC$13,MID(F$1,2,LEN(F$1)-1)+2,0)</f>
        <v>0</v>
      </c>
      <c r="G999" s="68">
        <f>VLOOKUP($A999,solar_!$A$2:$B$16,2,0)*VLOOKUP($D999,solar_!$E$2:$AC$13,MID(G$1,2,LEN(G$1)-1)+2,0)</f>
        <v>0</v>
      </c>
      <c r="H999" s="68">
        <f>VLOOKUP($A999,solar_!$A$2:$B$16,2,0)*VLOOKUP($D999,solar_!$E$2:$AC$13,MID(H$1,2,LEN(H$1)-1)+2,0)</f>
        <v>0</v>
      </c>
      <c r="I999" s="68">
        <f>VLOOKUP($A999,solar_!$A$2:$B$16,2,0)*VLOOKUP($D999,solar_!$E$2:$AC$13,MID(I$1,2,LEN(I$1)-1)+2,0)</f>
        <v>0</v>
      </c>
      <c r="J999" s="68">
        <f>VLOOKUP($A999,solar_!$A$2:$B$16,2,0)*VLOOKUP($D999,solar_!$E$2:$AC$13,MID(J$1,2,LEN(J$1)-1)+2,0)</f>
        <v>4.4997344223083525E-5</v>
      </c>
      <c r="K999" s="68">
        <f>VLOOKUP($A999,solar_!$A$2:$B$16,2,0)*VLOOKUP($D999,solar_!$E$2:$AC$13,MID(K$1,2,LEN(K$1)-1)+2,0)</f>
        <v>2.6785357883651016E-3</v>
      </c>
      <c r="L999" s="68">
        <f>VLOOKUP($A999,solar_!$A$2:$B$16,2,0)*VLOOKUP($D999,solar_!$E$2:$AC$13,MID(L$1,2,LEN(L$1)-1)+2,0)</f>
        <v>1.9862562390586994E-2</v>
      </c>
      <c r="M999" s="68">
        <f>VLOOKUP($A999,solar_!$A$2:$B$16,2,0)*VLOOKUP($D999,solar_!$E$2:$AC$13,MID(M$1,2,LEN(M$1)-1)+2,0)</f>
        <v>0.14177799950335052</v>
      </c>
      <c r="N999" s="68">
        <f>VLOOKUP($A999,solar_!$A$2:$B$16,2,0)*VLOOKUP($D999,solar_!$E$2:$AC$13,MID(N$1,2,LEN(N$1)-1)+2,0)</f>
        <v>0.36253331729813298</v>
      </c>
      <c r="O999" s="68">
        <f>VLOOKUP($A999,solar_!$A$2:$B$16,2,0)*VLOOKUP($D999,solar_!$E$2:$AC$13,MID(O$1,2,LEN(O$1)-1)+2,0)</f>
        <v>0.51573917293311089</v>
      </c>
      <c r="P999" s="68">
        <f>VLOOKUP($A999,solar_!$A$2:$B$16,2,0)*VLOOKUP($D999,solar_!$E$2:$AC$13,MID(P$1,2,LEN(P$1)-1)+2,0)</f>
        <v>0.59247103191649608</v>
      </c>
      <c r="Q999" s="68">
        <f>VLOOKUP($A999,solar_!$A$2:$B$16,2,0)*VLOOKUP($D999,solar_!$E$2:$AC$13,MID(Q$1,2,LEN(Q$1)-1)+2,0)</f>
        <v>0.60913327298835984</v>
      </c>
      <c r="R999" s="68">
        <f>VLOOKUP($A999,solar_!$A$2:$B$16,2,0)*VLOOKUP($D999,solar_!$E$2:$AC$13,MID(R$1,2,LEN(R$1)-1)+2,0)</f>
        <v>0.58482497298853209</v>
      </c>
      <c r="S999" s="68">
        <f>VLOOKUP($A999,solar_!$A$2:$B$16,2,0)*VLOOKUP($D999,solar_!$E$2:$AC$13,MID(S$1,2,LEN(S$1)-1)+2,0)</f>
        <v>0.55328587526599926</v>
      </c>
      <c r="T999" s="68">
        <f>VLOOKUP($A999,solar_!$A$2:$B$16,2,0)*VLOOKUP($D999,solar_!$E$2:$AC$13,MID(T$1,2,LEN(T$1)-1)+2,0)</f>
        <v>0.45672947205632963</v>
      </c>
      <c r="U999" s="68">
        <f>VLOOKUP($A999,solar_!$A$2:$B$16,2,0)*VLOOKUP($D999,solar_!$E$2:$AC$13,MID(U$1,2,LEN(U$1)-1)+2,0)</f>
        <v>0.3262740899979133</v>
      </c>
      <c r="V999" s="68">
        <f>VLOOKUP($A999,solar_!$A$2:$B$16,2,0)*VLOOKUP($D999,solar_!$E$2:$AC$13,MID(V$1,2,LEN(V$1)-1)+2,0)</f>
        <v>0.11645826940296565</v>
      </c>
      <c r="W999" s="68">
        <f>VLOOKUP($A999,solar_!$A$2:$B$16,2,0)*VLOOKUP($D999,solar_!$E$2:$AC$13,MID(W$1,2,LEN(W$1)-1)+2,0)</f>
        <v>6.5382059469287768E-3</v>
      </c>
      <c r="X999" s="68">
        <f>VLOOKUP($A999,solar_!$A$2:$B$16,2,0)*VLOOKUP($D999,solar_!$E$2:$AC$13,MID(X$1,2,LEN(X$1)-1)+2,0)</f>
        <v>2.6998406533850117E-5</v>
      </c>
      <c r="Y999" s="68">
        <f>VLOOKUP($A999,solar_!$A$2:$B$16,2,0)*VLOOKUP($D999,solar_!$E$2:$AC$13,MID(Y$1,2,LEN(Y$1)-1)+2,0)</f>
        <v>0</v>
      </c>
      <c r="Z999" s="68">
        <f>VLOOKUP($A999,solar_!$A$2:$B$16,2,0)*VLOOKUP($D999,solar_!$E$2:$AC$13,MID(Z$1,2,LEN(Z$1)-1)+2,0)</f>
        <v>0</v>
      </c>
      <c r="AA999" s="68">
        <f>VLOOKUP($A999,solar_!$A$2:$B$16,2,0)*VLOOKUP($D999,solar_!$E$2:$AC$13,MID(AA$1,2,LEN(AA$1)-1)+2,0)</f>
        <v>0</v>
      </c>
      <c r="AB999" s="68">
        <f>VLOOKUP($A999,solar_!$A$2:$B$16,2,0)*VLOOKUP($D999,solar_!$E$2:$AC$13,MID(AB$1,2,LEN(AB$1)-1)+2,0)</f>
        <v>0</v>
      </c>
      <c r="AC999" s="5">
        <f t="shared" si="221"/>
        <v>0.1786824489261595</v>
      </c>
      <c r="AD999" s="98"/>
    </row>
    <row r="1000" spans="1:30">
      <c r="A1000" s="5" t="s">
        <v>71</v>
      </c>
      <c r="B1000" s="5" t="s">
        <v>20</v>
      </c>
      <c r="C1000" s="5" t="str">
        <f t="shared" si="218"/>
        <v>g4</v>
      </c>
      <c r="D1000" s="69">
        <f>VLOOKUP(C1000,days!A$2:F$13,5,0)</f>
        <v>2</v>
      </c>
      <c r="E1000" s="9">
        <v>0</v>
      </c>
      <c r="F1000" s="9">
        <v>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  <c r="V1000" s="9">
        <v>0</v>
      </c>
      <c r="W1000" s="9">
        <v>0</v>
      </c>
      <c r="X1000" s="9">
        <v>0</v>
      </c>
      <c r="Y1000" s="9">
        <v>0</v>
      </c>
      <c r="Z1000" s="9">
        <v>0</v>
      </c>
      <c r="AA1000" s="9">
        <v>0</v>
      </c>
      <c r="AB1000" s="9">
        <v>0</v>
      </c>
      <c r="AC1000" s="5">
        <f t="shared" si="221"/>
        <v>0</v>
      </c>
      <c r="AD1000" s="98"/>
    </row>
    <row r="1001" spans="1:30">
      <c r="A1001" s="5" t="s">
        <v>71</v>
      </c>
      <c r="B1001" s="5" t="s">
        <v>21</v>
      </c>
      <c r="C1001" s="5" t="str">
        <f t="shared" si="218"/>
        <v>g4</v>
      </c>
      <c r="D1001" s="69">
        <f>VLOOKUP(C1001,days!A$2:F$13,5,0)</f>
        <v>2</v>
      </c>
      <c r="E1001" s="9">
        <v>0</v>
      </c>
      <c r="F1001" s="9">
        <v>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0</v>
      </c>
      <c r="AC1001" s="5">
        <f t="shared" si="221"/>
        <v>0</v>
      </c>
      <c r="AD1001" s="98"/>
    </row>
    <row r="1002" spans="1:30">
      <c r="A1002" s="5" t="s">
        <v>71</v>
      </c>
      <c r="B1002" s="5" t="s">
        <v>12</v>
      </c>
      <c r="C1002" s="5" t="str">
        <f t="shared" si="218"/>
        <v>g5</v>
      </c>
      <c r="D1002" s="69">
        <f>VLOOKUP(C1002,days!A$2:F$13,5,0)</f>
        <v>3</v>
      </c>
      <c r="E1002" s="53">
        <v>0.8</v>
      </c>
      <c r="F1002" s="53">
        <v>0.8</v>
      </c>
      <c r="G1002" s="53">
        <v>0.8</v>
      </c>
      <c r="H1002" s="53">
        <v>0.8</v>
      </c>
      <c r="I1002" s="53">
        <v>0.8</v>
      </c>
      <c r="J1002" s="53">
        <v>0.8</v>
      </c>
      <c r="K1002" s="53">
        <v>0.8</v>
      </c>
      <c r="L1002" s="53">
        <v>0.8</v>
      </c>
      <c r="M1002" s="53">
        <v>0.8</v>
      </c>
      <c r="N1002" s="53">
        <v>0.8</v>
      </c>
      <c r="O1002" s="53">
        <v>0.8</v>
      </c>
      <c r="P1002" s="53">
        <v>0.8</v>
      </c>
      <c r="Q1002" s="53">
        <v>0.8</v>
      </c>
      <c r="R1002" s="53">
        <v>0.8</v>
      </c>
      <c r="S1002" s="53">
        <v>0.8</v>
      </c>
      <c r="T1002" s="53">
        <v>0.8</v>
      </c>
      <c r="U1002" s="53">
        <v>0.8</v>
      </c>
      <c r="V1002" s="53">
        <v>0.8</v>
      </c>
      <c r="W1002" s="53">
        <v>0.8</v>
      </c>
      <c r="X1002" s="53">
        <v>0.8</v>
      </c>
      <c r="Y1002" s="53">
        <v>0.8</v>
      </c>
      <c r="Z1002" s="53">
        <v>0.8</v>
      </c>
      <c r="AA1002" s="53">
        <v>0.8</v>
      </c>
      <c r="AB1002" s="53">
        <v>0.8</v>
      </c>
      <c r="AC1002" s="5">
        <f t="shared" si="221"/>
        <v>0.80000000000000027</v>
      </c>
      <c r="AD1002" s="98"/>
    </row>
    <row r="1003" spans="1:30">
      <c r="A1003" s="5" t="s">
        <v>71</v>
      </c>
      <c r="B1003" s="5" t="s">
        <v>13</v>
      </c>
      <c r="C1003" s="5" t="str">
        <f t="shared" si="218"/>
        <v>g5</v>
      </c>
      <c r="D1003" s="69">
        <f>VLOOKUP(C1003,days!A$2:F$13,5,0)</f>
        <v>3</v>
      </c>
      <c r="E1003" s="53">
        <v>0.85</v>
      </c>
      <c r="F1003" s="53">
        <v>0.85</v>
      </c>
      <c r="G1003" s="53">
        <v>0.85</v>
      </c>
      <c r="H1003" s="53">
        <v>0.85</v>
      </c>
      <c r="I1003" s="53">
        <v>0.85</v>
      </c>
      <c r="J1003" s="53">
        <v>0.85</v>
      </c>
      <c r="K1003" s="53">
        <v>0.85</v>
      </c>
      <c r="L1003" s="53">
        <v>0.85</v>
      </c>
      <c r="M1003" s="53">
        <v>0.85</v>
      </c>
      <c r="N1003" s="53">
        <v>0.85</v>
      </c>
      <c r="O1003" s="53">
        <v>0.85</v>
      </c>
      <c r="P1003" s="53">
        <v>0.85</v>
      </c>
      <c r="Q1003" s="53">
        <v>0.85</v>
      </c>
      <c r="R1003" s="53">
        <v>0.85</v>
      </c>
      <c r="S1003" s="53">
        <v>0.85</v>
      </c>
      <c r="T1003" s="53">
        <v>0.85</v>
      </c>
      <c r="U1003" s="53">
        <v>0.85</v>
      </c>
      <c r="V1003" s="53">
        <v>0.85</v>
      </c>
      <c r="W1003" s="53">
        <v>0.85</v>
      </c>
      <c r="X1003" s="53">
        <v>0.85</v>
      </c>
      <c r="Y1003" s="53">
        <v>0.85</v>
      </c>
      <c r="Z1003" s="53">
        <v>0.85</v>
      </c>
      <c r="AA1003" s="53">
        <v>0.85</v>
      </c>
      <c r="AB1003" s="53">
        <v>0.85</v>
      </c>
      <c r="AC1003" s="5">
        <f t="shared" si="221"/>
        <v>0.85000000000000009</v>
      </c>
      <c r="AD1003" s="98"/>
    </row>
    <row r="1004" spans="1:30">
      <c r="A1004" s="5" t="s">
        <v>71</v>
      </c>
      <c r="B1004" s="5" t="s">
        <v>14</v>
      </c>
      <c r="C1004" s="5" t="str">
        <f t="shared" si="218"/>
        <v>g5</v>
      </c>
      <c r="D1004" s="69">
        <f>VLOOKUP(C1004,days!A$2:F$13,5,0)</f>
        <v>3</v>
      </c>
      <c r="E1004" s="53">
        <v>0.83</v>
      </c>
      <c r="F1004" s="53">
        <v>0.83</v>
      </c>
      <c r="G1004" s="53">
        <v>0.83</v>
      </c>
      <c r="H1004" s="53">
        <v>0.83</v>
      </c>
      <c r="I1004" s="53">
        <v>0.83</v>
      </c>
      <c r="J1004" s="53">
        <v>0.83</v>
      </c>
      <c r="K1004" s="53">
        <v>0.83</v>
      </c>
      <c r="L1004" s="53">
        <v>0.83</v>
      </c>
      <c r="M1004" s="53">
        <v>0.83</v>
      </c>
      <c r="N1004" s="53">
        <v>0.83</v>
      </c>
      <c r="O1004" s="53">
        <v>0.83</v>
      </c>
      <c r="P1004" s="53">
        <v>0.83</v>
      </c>
      <c r="Q1004" s="53">
        <v>0.83</v>
      </c>
      <c r="R1004" s="53">
        <v>0.83</v>
      </c>
      <c r="S1004" s="53">
        <v>0.83</v>
      </c>
      <c r="T1004" s="53">
        <v>0.83</v>
      </c>
      <c r="U1004" s="53">
        <v>0.83</v>
      </c>
      <c r="V1004" s="53">
        <v>0.83</v>
      </c>
      <c r="W1004" s="53">
        <v>0.83</v>
      </c>
      <c r="X1004" s="53">
        <v>0.83</v>
      </c>
      <c r="Y1004" s="53">
        <v>0.83</v>
      </c>
      <c r="Z1004" s="53">
        <v>0.83</v>
      </c>
      <c r="AA1004" s="53">
        <v>0.83</v>
      </c>
      <c r="AB1004" s="53">
        <v>0.83</v>
      </c>
      <c r="AC1004" s="5">
        <f t="shared" si="221"/>
        <v>0.82999999999999963</v>
      </c>
      <c r="AD1004" s="98"/>
    </row>
    <row r="1005" spans="1:30">
      <c r="A1005" s="5" t="s">
        <v>71</v>
      </c>
      <c r="B1005" s="5" t="s">
        <v>15</v>
      </c>
      <c r="C1005" s="5" t="str">
        <f t="shared" si="218"/>
        <v>g5</v>
      </c>
      <c r="D1005" s="69">
        <f>VLOOKUP(C1005,days!A$2:F$13,5,0)</f>
        <v>3</v>
      </c>
      <c r="E1005" s="53">
        <v>0.9</v>
      </c>
      <c r="F1005" s="53">
        <v>0.9</v>
      </c>
      <c r="G1005" s="53">
        <v>0.9</v>
      </c>
      <c r="H1005" s="53">
        <v>0.9</v>
      </c>
      <c r="I1005" s="53">
        <v>0.9</v>
      </c>
      <c r="J1005" s="53">
        <v>0.9</v>
      </c>
      <c r="K1005" s="53">
        <v>0.9</v>
      </c>
      <c r="L1005" s="53">
        <v>0.9</v>
      </c>
      <c r="M1005" s="53">
        <v>0.9</v>
      </c>
      <c r="N1005" s="53">
        <v>0.9</v>
      </c>
      <c r="O1005" s="53">
        <v>0.9</v>
      </c>
      <c r="P1005" s="53">
        <v>0.9</v>
      </c>
      <c r="Q1005" s="53">
        <v>0.9</v>
      </c>
      <c r="R1005" s="53">
        <v>0.9</v>
      </c>
      <c r="S1005" s="53">
        <v>0.9</v>
      </c>
      <c r="T1005" s="53">
        <v>0.9</v>
      </c>
      <c r="U1005" s="53">
        <v>0.9</v>
      </c>
      <c r="V1005" s="53">
        <v>0.9</v>
      </c>
      <c r="W1005" s="53">
        <v>0.9</v>
      </c>
      <c r="X1005" s="53">
        <v>0.9</v>
      </c>
      <c r="Y1005" s="53">
        <v>0.9</v>
      </c>
      <c r="Z1005" s="53">
        <v>0.9</v>
      </c>
      <c r="AA1005" s="53">
        <v>0.9</v>
      </c>
      <c r="AB1005" s="53">
        <v>0.9</v>
      </c>
      <c r="AC1005" s="5">
        <f t="shared" si="221"/>
        <v>0.8999999999999998</v>
      </c>
      <c r="AD1005" s="98"/>
    </row>
    <row r="1006" spans="1:30">
      <c r="A1006" s="5" t="s">
        <v>71</v>
      </c>
      <c r="B1006" s="5" t="s">
        <v>16</v>
      </c>
      <c r="C1006" s="5" t="str">
        <f t="shared" si="218"/>
        <v>g5</v>
      </c>
      <c r="D1006" s="69">
        <f>VLOOKUP(C1006,days!A$2:F$13,5,0)</f>
        <v>3</v>
      </c>
      <c r="E1006" s="43">
        <f>VLOOKUP($A1006,hydro_!$A$2:$B$16,2,0)*VLOOKUP($D1006,hydro_!F$2:H$13,2,0)</f>
        <v>0.4</v>
      </c>
      <c r="F1006" s="43">
        <f t="shared" ref="F1006:AB1006" si="230">E1006</f>
        <v>0.4</v>
      </c>
      <c r="G1006" s="43">
        <f t="shared" si="230"/>
        <v>0.4</v>
      </c>
      <c r="H1006" s="43">
        <f t="shared" si="230"/>
        <v>0.4</v>
      </c>
      <c r="I1006" s="43">
        <f t="shared" si="230"/>
        <v>0.4</v>
      </c>
      <c r="J1006" s="43">
        <f t="shared" si="230"/>
        <v>0.4</v>
      </c>
      <c r="K1006" s="43">
        <f t="shared" si="230"/>
        <v>0.4</v>
      </c>
      <c r="L1006" s="43">
        <f t="shared" si="230"/>
        <v>0.4</v>
      </c>
      <c r="M1006" s="43">
        <f t="shared" si="230"/>
        <v>0.4</v>
      </c>
      <c r="N1006" s="43">
        <f t="shared" si="230"/>
        <v>0.4</v>
      </c>
      <c r="O1006" s="43">
        <f t="shared" si="230"/>
        <v>0.4</v>
      </c>
      <c r="P1006" s="43">
        <f t="shared" si="230"/>
        <v>0.4</v>
      </c>
      <c r="Q1006" s="43">
        <f t="shared" si="230"/>
        <v>0.4</v>
      </c>
      <c r="R1006" s="43">
        <f t="shared" si="230"/>
        <v>0.4</v>
      </c>
      <c r="S1006" s="43">
        <f t="shared" si="230"/>
        <v>0.4</v>
      </c>
      <c r="T1006" s="43">
        <f t="shared" si="230"/>
        <v>0.4</v>
      </c>
      <c r="U1006" s="43">
        <f t="shared" si="230"/>
        <v>0.4</v>
      </c>
      <c r="V1006" s="43">
        <f t="shared" si="230"/>
        <v>0.4</v>
      </c>
      <c r="W1006" s="43">
        <f t="shared" si="230"/>
        <v>0.4</v>
      </c>
      <c r="X1006" s="43">
        <f t="shared" si="230"/>
        <v>0.4</v>
      </c>
      <c r="Y1006" s="43">
        <f t="shared" si="230"/>
        <v>0.4</v>
      </c>
      <c r="Z1006" s="43">
        <f t="shared" si="230"/>
        <v>0.4</v>
      </c>
      <c r="AA1006" s="43">
        <f t="shared" si="230"/>
        <v>0.4</v>
      </c>
      <c r="AB1006" s="43">
        <f t="shared" si="230"/>
        <v>0.4</v>
      </c>
      <c r="AC1006" s="5">
        <f t="shared" si="221"/>
        <v>0.40000000000000013</v>
      </c>
      <c r="AD1006" s="98"/>
    </row>
    <row r="1007" spans="1:30">
      <c r="A1007" s="5" t="s">
        <v>71</v>
      </c>
      <c r="B1007" s="5" t="s">
        <v>17</v>
      </c>
      <c r="C1007" s="5" t="str">
        <f t="shared" si="218"/>
        <v>g5</v>
      </c>
      <c r="D1007" s="69">
        <f>VLOOKUP(C1007,days!A$2:F$13,5,0)</f>
        <v>3</v>
      </c>
      <c r="E1007" s="43">
        <f>VLOOKUP($A1006,hydro_!$A$2:$C$16,3,0)*VLOOKUP($D1006,hydro_!F$2:H$13,3,0)</f>
        <v>0.35</v>
      </c>
      <c r="F1007" s="43">
        <f t="shared" ref="F1007:AB1007" si="231">E1007</f>
        <v>0.35</v>
      </c>
      <c r="G1007" s="43">
        <f t="shared" si="231"/>
        <v>0.35</v>
      </c>
      <c r="H1007" s="43">
        <f t="shared" si="231"/>
        <v>0.35</v>
      </c>
      <c r="I1007" s="43">
        <f t="shared" si="231"/>
        <v>0.35</v>
      </c>
      <c r="J1007" s="43">
        <f t="shared" si="231"/>
        <v>0.35</v>
      </c>
      <c r="K1007" s="43">
        <f t="shared" si="231"/>
        <v>0.35</v>
      </c>
      <c r="L1007" s="43">
        <f t="shared" si="231"/>
        <v>0.35</v>
      </c>
      <c r="M1007" s="43">
        <f t="shared" si="231"/>
        <v>0.35</v>
      </c>
      <c r="N1007" s="43">
        <f t="shared" si="231"/>
        <v>0.35</v>
      </c>
      <c r="O1007" s="43">
        <f t="shared" si="231"/>
        <v>0.35</v>
      </c>
      <c r="P1007" s="43">
        <f t="shared" si="231"/>
        <v>0.35</v>
      </c>
      <c r="Q1007" s="43">
        <f t="shared" si="231"/>
        <v>0.35</v>
      </c>
      <c r="R1007" s="43">
        <f t="shared" si="231"/>
        <v>0.35</v>
      </c>
      <c r="S1007" s="43">
        <f t="shared" si="231"/>
        <v>0.35</v>
      </c>
      <c r="T1007" s="43">
        <f t="shared" si="231"/>
        <v>0.35</v>
      </c>
      <c r="U1007" s="43">
        <f t="shared" si="231"/>
        <v>0.35</v>
      </c>
      <c r="V1007" s="43">
        <f t="shared" si="231"/>
        <v>0.35</v>
      </c>
      <c r="W1007" s="43">
        <f t="shared" si="231"/>
        <v>0.35</v>
      </c>
      <c r="X1007" s="43">
        <f t="shared" si="231"/>
        <v>0.35</v>
      </c>
      <c r="Y1007" s="43">
        <f t="shared" si="231"/>
        <v>0.35</v>
      </c>
      <c r="Z1007" s="43">
        <f t="shared" si="231"/>
        <v>0.35</v>
      </c>
      <c r="AA1007" s="43">
        <f t="shared" si="231"/>
        <v>0.35</v>
      </c>
      <c r="AB1007" s="43">
        <f t="shared" si="231"/>
        <v>0.35</v>
      </c>
      <c r="AC1007" s="5">
        <f t="shared" si="221"/>
        <v>0.34999999999999987</v>
      </c>
      <c r="AD1007" s="98"/>
    </row>
    <row r="1008" spans="1:30">
      <c r="A1008" s="5" t="s">
        <v>71</v>
      </c>
      <c r="B1008" s="5" t="s">
        <v>18</v>
      </c>
      <c r="C1008" s="5" t="str">
        <f t="shared" si="218"/>
        <v>g5</v>
      </c>
      <c r="D1008" s="69">
        <f>VLOOKUP(C1008,days!A$2:F$13,5,0)</f>
        <v>3</v>
      </c>
      <c r="E1008" s="67">
        <f>VLOOKUP($A1008,wind_!$A$2:$B$16,2,0)*VLOOKUP($D1008,wind_!$E$2:$AC$13,MID(E$1,2,LEN(E$1)-1)+2,0)</f>
        <v>0.38569496945317</v>
      </c>
      <c r="F1008" s="67">
        <f>VLOOKUP($A1008,wind_!$A$2:$B$16,2,0)*VLOOKUP($D1008,wind_!$E$2:$AC$13,MID(F$1,2,LEN(F$1)-1)+2,0)</f>
        <v>0.37803406980373655</v>
      </c>
      <c r="G1008" s="67">
        <f>VLOOKUP($A1008,wind_!$A$2:$B$16,2,0)*VLOOKUP($D1008,wind_!$E$2:$AC$13,MID(G$1,2,LEN(G$1)-1)+2,0)</f>
        <v>0.37381098370744248</v>
      </c>
      <c r="H1008" s="67">
        <f>VLOOKUP($A1008,wind_!$A$2:$B$16,2,0)*VLOOKUP($D1008,wind_!$E$2:$AC$13,MID(H$1,2,LEN(H$1)-1)+2,0)</f>
        <v>0.36993834680510823</v>
      </c>
      <c r="I1008" s="67">
        <f>VLOOKUP($A1008,wind_!$A$2:$B$16,2,0)*VLOOKUP($D1008,wind_!$E$2:$AC$13,MID(I$1,2,LEN(I$1)-1)+2,0)</f>
        <v>0.36831100499015662</v>
      </c>
      <c r="J1008" s="67">
        <f>VLOOKUP($A1008,wind_!$A$2:$B$16,2,0)*VLOOKUP($D1008,wind_!$E$2:$AC$13,MID(J$1,2,LEN(J$1)-1)+2,0)</f>
        <v>0.36468072714777883</v>
      </c>
      <c r="K1008" s="67">
        <f>VLOOKUP($A1008,wind_!$A$2:$B$16,2,0)*VLOOKUP($D1008,wind_!$E$2:$AC$13,MID(K$1,2,LEN(K$1)-1)+2,0)</f>
        <v>0.36772075076472321</v>
      </c>
      <c r="L1008" s="67">
        <f>VLOOKUP($A1008,wind_!$A$2:$B$16,2,0)*VLOOKUP($D1008,wind_!$E$2:$AC$13,MID(L$1,2,LEN(L$1)-1)+2,0)</f>
        <v>0.36957567476055186</v>
      </c>
      <c r="M1008" s="67">
        <f>VLOOKUP($A1008,wind_!$A$2:$B$16,2,0)*VLOOKUP($D1008,wind_!$E$2:$AC$13,MID(M$1,2,LEN(M$1)-1)+2,0)</f>
        <v>0.37045550716777226</v>
      </c>
      <c r="N1008" s="67">
        <f>VLOOKUP($A1008,wind_!$A$2:$B$16,2,0)*VLOOKUP($D1008,wind_!$E$2:$AC$13,MID(N$1,2,LEN(N$1)-1)+2,0)</f>
        <v>0.36097455817334073</v>
      </c>
      <c r="O1008" s="67">
        <f>VLOOKUP($A1008,wind_!$A$2:$B$16,2,0)*VLOOKUP($D1008,wind_!$E$2:$AC$13,MID(O$1,2,LEN(O$1)-1)+2,0)</f>
        <v>0.35871424296607102</v>
      </c>
      <c r="P1008" s="67">
        <f>VLOOKUP($A1008,wind_!$A$2:$B$16,2,0)*VLOOKUP($D1008,wind_!$E$2:$AC$13,MID(P$1,2,LEN(P$1)-1)+2,0)</f>
        <v>0.36680680383419706</v>
      </c>
      <c r="Q1008" s="67">
        <f>VLOOKUP($A1008,wind_!$A$2:$B$16,2,0)*VLOOKUP($D1008,wind_!$E$2:$AC$13,MID(Q$1,2,LEN(Q$1)-1)+2,0)</f>
        <v>0.37828807401737036</v>
      </c>
      <c r="R1008" s="67">
        <f>VLOOKUP($A1008,wind_!$A$2:$B$16,2,0)*VLOOKUP($D1008,wind_!$E$2:$AC$13,MID(R$1,2,LEN(R$1)-1)+2,0)</f>
        <v>0.38722753856834941</v>
      </c>
      <c r="S1008" s="67">
        <f>VLOOKUP($A1008,wind_!$A$2:$B$16,2,0)*VLOOKUP($D1008,wind_!$E$2:$AC$13,MID(S$1,2,LEN(S$1)-1)+2,0)</f>
        <v>0.39524980284299654</v>
      </c>
      <c r="T1008" s="67">
        <f>VLOOKUP($A1008,wind_!$A$2:$B$16,2,0)*VLOOKUP($D1008,wind_!$E$2:$AC$13,MID(T$1,2,LEN(T$1)-1)+2,0)</f>
        <v>0.40497228995965773</v>
      </c>
      <c r="U1008" s="67">
        <f>VLOOKUP($A1008,wind_!$A$2:$B$16,2,0)*VLOOKUP($D1008,wind_!$E$2:$AC$13,MID(U$1,2,LEN(U$1)-1)+2,0)</f>
        <v>0.40744112334948673</v>
      </c>
      <c r="V1008" s="67">
        <f>VLOOKUP($A1008,wind_!$A$2:$B$16,2,0)*VLOOKUP($D1008,wind_!$E$2:$AC$13,MID(V$1,2,LEN(V$1)-1)+2,0)</f>
        <v>0.40783070390841514</v>
      </c>
      <c r="W1008" s="67">
        <f>VLOOKUP($A1008,wind_!$A$2:$B$16,2,0)*VLOOKUP($D1008,wind_!$E$2:$AC$13,MID(W$1,2,LEN(W$1)-1)+2,0)</f>
        <v>0.40499089788146103</v>
      </c>
      <c r="X1008" s="67">
        <f>VLOOKUP($A1008,wind_!$A$2:$B$16,2,0)*VLOOKUP($D1008,wind_!$E$2:$AC$13,MID(X$1,2,LEN(X$1)-1)+2,0)</f>
        <v>0.4031953550478572</v>
      </c>
      <c r="Y1008" s="67">
        <f>VLOOKUP($A1008,wind_!$A$2:$B$16,2,0)*VLOOKUP($D1008,wind_!$E$2:$AC$13,MID(Y$1,2,LEN(Y$1)-1)+2,0)</f>
        <v>0.40571940410107599</v>
      </c>
      <c r="Z1008" s="67">
        <f>VLOOKUP($A1008,wind_!$A$2:$B$16,2,0)*VLOOKUP($D1008,wind_!$E$2:$AC$13,MID(Z$1,2,LEN(Z$1)-1)+2,0)</f>
        <v>0.40398068840121426</v>
      </c>
      <c r="AA1008" s="67">
        <f>VLOOKUP($A1008,wind_!$A$2:$B$16,2,0)*VLOOKUP($D1008,wind_!$E$2:$AC$13,MID(AA$1,2,LEN(AA$1)-1)+2,0)</f>
        <v>0.39998104939206314</v>
      </c>
      <c r="AB1008" s="67">
        <f>VLOOKUP($A1008,wind_!$A$2:$B$16,2,0)*VLOOKUP($D1008,wind_!$E$2:$AC$13,MID(AB$1,2,LEN(AB$1)-1)+2,0)</f>
        <v>0.39581640189986333</v>
      </c>
      <c r="AC1008" s="5">
        <f t="shared" si="221"/>
        <v>0.38455879037266077</v>
      </c>
      <c r="AD1008" s="98"/>
    </row>
    <row r="1009" spans="1:30">
      <c r="A1009" s="5" t="s">
        <v>71</v>
      </c>
      <c r="B1009" s="5" t="s">
        <v>19</v>
      </c>
      <c r="C1009" s="5" t="str">
        <f t="shared" si="218"/>
        <v>g5</v>
      </c>
      <c r="D1009" s="69">
        <f>VLOOKUP(C1009,days!A$2:F$13,5,0)</f>
        <v>3</v>
      </c>
      <c r="E1009" s="68">
        <f>VLOOKUP($A1009,solar_!$A$2:$B$16,2,0)*VLOOKUP($D1009,solar_!$E$2:$AC$13,MID(E$1,2,LEN(E$1)-1)+2,0)</f>
        <v>0</v>
      </c>
      <c r="F1009" s="68">
        <f>VLOOKUP($A1009,solar_!$A$2:$B$16,2,0)*VLOOKUP($D1009,solar_!$E$2:$AC$13,MID(F$1,2,LEN(F$1)-1)+2,0)</f>
        <v>0</v>
      </c>
      <c r="G1009" s="68">
        <f>VLOOKUP($A1009,solar_!$A$2:$B$16,2,0)*VLOOKUP($D1009,solar_!$E$2:$AC$13,MID(G$1,2,LEN(G$1)-1)+2,0)</f>
        <v>0</v>
      </c>
      <c r="H1009" s="68">
        <f>VLOOKUP($A1009,solar_!$A$2:$B$16,2,0)*VLOOKUP($D1009,solar_!$E$2:$AC$13,MID(H$1,2,LEN(H$1)-1)+2,0)</f>
        <v>0</v>
      </c>
      <c r="I1009" s="68">
        <f>VLOOKUP($A1009,solar_!$A$2:$B$16,2,0)*VLOOKUP($D1009,solar_!$E$2:$AC$13,MID(I$1,2,LEN(I$1)-1)+2,0)</f>
        <v>0</v>
      </c>
      <c r="J1009" s="68">
        <f>VLOOKUP($A1009,solar_!$A$2:$B$16,2,0)*VLOOKUP($D1009,solar_!$E$2:$AC$13,MID(J$1,2,LEN(J$1)-1)+2,0)</f>
        <v>4.6705406677265886E-4</v>
      </c>
      <c r="K1009" s="68">
        <f>VLOOKUP($A1009,solar_!$A$2:$B$16,2,0)*VLOOKUP($D1009,solar_!$E$2:$AC$13,MID(K$1,2,LEN(K$1)-1)+2,0)</f>
        <v>6.6610762460522169E-3</v>
      </c>
      <c r="L1009" s="68">
        <f>VLOOKUP($A1009,solar_!$A$2:$B$16,2,0)*VLOOKUP($D1009,solar_!$E$2:$AC$13,MID(L$1,2,LEN(L$1)-1)+2,0)</f>
        <v>7.2116417104503297E-2</v>
      </c>
      <c r="M1009" s="68">
        <f>VLOOKUP($A1009,solar_!$A$2:$B$16,2,0)*VLOOKUP($D1009,solar_!$E$2:$AC$13,MID(M$1,2,LEN(M$1)-1)+2,0)</f>
        <v>0.29045546934582089</v>
      </c>
      <c r="N1009" s="68">
        <f>VLOOKUP($A1009,solar_!$A$2:$B$16,2,0)*VLOOKUP($D1009,solar_!$E$2:$AC$13,MID(N$1,2,LEN(N$1)-1)+2,0)</f>
        <v>0.47241830119193889</v>
      </c>
      <c r="O1009" s="68">
        <f>VLOOKUP($A1009,solar_!$A$2:$B$16,2,0)*VLOOKUP($D1009,solar_!$E$2:$AC$13,MID(O$1,2,LEN(O$1)-1)+2,0)</f>
        <v>0.55069035498615992</v>
      </c>
      <c r="P1009" s="68">
        <f>VLOOKUP($A1009,solar_!$A$2:$B$16,2,0)*VLOOKUP($D1009,solar_!$E$2:$AC$13,MID(P$1,2,LEN(P$1)-1)+2,0)</f>
        <v>0.60340006034645066</v>
      </c>
      <c r="Q1009" s="68">
        <f>VLOOKUP($A1009,solar_!$A$2:$B$16,2,0)*VLOOKUP($D1009,solar_!$E$2:$AC$13,MID(Q$1,2,LEN(Q$1)-1)+2,0)</f>
        <v>0.60061095965513722</v>
      </c>
      <c r="R1009" s="68">
        <f>VLOOKUP($A1009,solar_!$A$2:$B$16,2,0)*VLOOKUP($D1009,solar_!$E$2:$AC$13,MID(R$1,2,LEN(R$1)-1)+2,0)</f>
        <v>0.60461425398995583</v>
      </c>
      <c r="S1009" s="68">
        <f>VLOOKUP($A1009,solar_!$A$2:$B$16,2,0)*VLOOKUP($D1009,solar_!$E$2:$AC$13,MID(S$1,2,LEN(S$1)-1)+2,0)</f>
        <v>0.56680068985643028</v>
      </c>
      <c r="T1009" s="68">
        <f>VLOOKUP($A1009,solar_!$A$2:$B$16,2,0)*VLOOKUP($D1009,solar_!$E$2:$AC$13,MID(T$1,2,LEN(T$1)-1)+2,0)</f>
        <v>0.48052774093408596</v>
      </c>
      <c r="U1009" s="68">
        <f>VLOOKUP($A1009,solar_!$A$2:$B$16,2,0)*VLOOKUP($D1009,solar_!$E$2:$AC$13,MID(U$1,2,LEN(U$1)-1)+2,0)</f>
        <v>0.37515938842450069</v>
      </c>
      <c r="V1009" s="68">
        <f>VLOOKUP($A1009,solar_!$A$2:$B$16,2,0)*VLOOKUP($D1009,solar_!$E$2:$AC$13,MID(V$1,2,LEN(V$1)-1)+2,0)</f>
        <v>0.18873594229615415</v>
      </c>
      <c r="W1009" s="68">
        <f>VLOOKUP($A1009,solar_!$A$2:$B$16,2,0)*VLOOKUP($D1009,solar_!$E$2:$AC$13,MID(W$1,2,LEN(W$1)-1)+2,0)</f>
        <v>3.551814859025991E-2</v>
      </c>
      <c r="X1009" s="68">
        <f>VLOOKUP($A1009,solar_!$A$2:$B$16,2,0)*VLOOKUP($D1009,solar_!$E$2:$AC$13,MID(X$1,2,LEN(X$1)-1)+2,0)</f>
        <v>3.3518429880460165E-4</v>
      </c>
      <c r="Y1009" s="68">
        <f>VLOOKUP($A1009,solar_!$A$2:$B$16,2,0)*VLOOKUP($D1009,solar_!$E$2:$AC$13,MID(Y$1,2,LEN(Y$1)-1)+2,0)</f>
        <v>0</v>
      </c>
      <c r="Z1009" s="68">
        <f>VLOOKUP($A1009,solar_!$A$2:$B$16,2,0)*VLOOKUP($D1009,solar_!$E$2:$AC$13,MID(Z$1,2,LEN(Z$1)-1)+2,0)</f>
        <v>0</v>
      </c>
      <c r="AA1009" s="68">
        <f>VLOOKUP($A1009,solar_!$A$2:$B$16,2,0)*VLOOKUP($D1009,solar_!$E$2:$AC$13,MID(AA$1,2,LEN(AA$1)-1)+2,0)</f>
        <v>0</v>
      </c>
      <c r="AB1009" s="68">
        <f>VLOOKUP($A1009,solar_!$A$2:$B$16,2,0)*VLOOKUP($D1009,solar_!$E$2:$AC$13,MID(AB$1,2,LEN(AB$1)-1)+2,0)</f>
        <v>0</v>
      </c>
      <c r="AC1009" s="5">
        <f t="shared" si="221"/>
        <v>0.20202129338887612</v>
      </c>
      <c r="AD1009" s="98"/>
    </row>
    <row r="1010" spans="1:30">
      <c r="A1010" s="5" t="s">
        <v>71</v>
      </c>
      <c r="B1010" s="5" t="s">
        <v>20</v>
      </c>
      <c r="C1010" s="5" t="str">
        <f t="shared" si="218"/>
        <v>g5</v>
      </c>
      <c r="D1010" s="69">
        <f>VLOOKUP(C1010,days!A$2:F$13,5,0)</f>
        <v>3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5">
        <f t="shared" si="221"/>
        <v>0</v>
      </c>
      <c r="AD1010" s="98"/>
    </row>
    <row r="1011" spans="1:30">
      <c r="A1011" s="5" t="s">
        <v>71</v>
      </c>
      <c r="B1011" s="5" t="s">
        <v>21</v>
      </c>
      <c r="C1011" s="5" t="str">
        <f t="shared" si="218"/>
        <v>g5</v>
      </c>
      <c r="D1011" s="69">
        <f>VLOOKUP(C1011,days!A$2:F$13,5,0)</f>
        <v>3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5">
        <f t="shared" si="221"/>
        <v>0</v>
      </c>
      <c r="AD1011" s="98"/>
    </row>
    <row r="1012" spans="1:30">
      <c r="A1012" s="5" t="s">
        <v>71</v>
      </c>
      <c r="B1012" s="5" t="s">
        <v>12</v>
      </c>
      <c r="C1012" s="5" t="str">
        <f t="shared" si="218"/>
        <v>g6</v>
      </c>
      <c r="D1012" s="69">
        <f>VLOOKUP(C1012,days!A$2:F$13,5,0)</f>
        <v>3</v>
      </c>
      <c r="E1012" s="53">
        <v>0.8</v>
      </c>
      <c r="F1012" s="53">
        <v>0.8</v>
      </c>
      <c r="G1012" s="53">
        <v>0.8</v>
      </c>
      <c r="H1012" s="53">
        <v>0.8</v>
      </c>
      <c r="I1012" s="53">
        <v>0.8</v>
      </c>
      <c r="J1012" s="53">
        <v>0.8</v>
      </c>
      <c r="K1012" s="53">
        <v>0.8</v>
      </c>
      <c r="L1012" s="53">
        <v>0.8</v>
      </c>
      <c r="M1012" s="53">
        <v>0.8</v>
      </c>
      <c r="N1012" s="53">
        <v>0.8</v>
      </c>
      <c r="O1012" s="53">
        <v>0.8</v>
      </c>
      <c r="P1012" s="53">
        <v>0.8</v>
      </c>
      <c r="Q1012" s="53">
        <v>0.8</v>
      </c>
      <c r="R1012" s="53">
        <v>0.8</v>
      </c>
      <c r="S1012" s="53">
        <v>0.8</v>
      </c>
      <c r="T1012" s="53">
        <v>0.8</v>
      </c>
      <c r="U1012" s="53">
        <v>0.8</v>
      </c>
      <c r="V1012" s="53">
        <v>0.8</v>
      </c>
      <c r="W1012" s="53">
        <v>0.8</v>
      </c>
      <c r="X1012" s="53">
        <v>0.8</v>
      </c>
      <c r="Y1012" s="53">
        <v>0.8</v>
      </c>
      <c r="Z1012" s="53">
        <v>0.8</v>
      </c>
      <c r="AA1012" s="53">
        <v>0.8</v>
      </c>
      <c r="AB1012" s="53">
        <v>0.8</v>
      </c>
      <c r="AC1012" s="5">
        <f t="shared" si="221"/>
        <v>0.80000000000000027</v>
      </c>
      <c r="AD1012" s="98"/>
    </row>
    <row r="1013" spans="1:30">
      <c r="A1013" s="5" t="s">
        <v>71</v>
      </c>
      <c r="B1013" s="5" t="s">
        <v>13</v>
      </c>
      <c r="C1013" s="5" t="str">
        <f t="shared" si="218"/>
        <v>g6</v>
      </c>
      <c r="D1013" s="69">
        <f>VLOOKUP(C1013,days!A$2:F$13,5,0)</f>
        <v>3</v>
      </c>
      <c r="E1013" s="53">
        <v>0.85</v>
      </c>
      <c r="F1013" s="53">
        <v>0.85</v>
      </c>
      <c r="G1013" s="53">
        <v>0.85</v>
      </c>
      <c r="H1013" s="53">
        <v>0.85</v>
      </c>
      <c r="I1013" s="53">
        <v>0.85</v>
      </c>
      <c r="J1013" s="53">
        <v>0.85</v>
      </c>
      <c r="K1013" s="53">
        <v>0.85</v>
      </c>
      <c r="L1013" s="53">
        <v>0.85</v>
      </c>
      <c r="M1013" s="53">
        <v>0.85</v>
      </c>
      <c r="N1013" s="53">
        <v>0.85</v>
      </c>
      <c r="O1013" s="53">
        <v>0.85</v>
      </c>
      <c r="P1013" s="53">
        <v>0.85</v>
      </c>
      <c r="Q1013" s="53">
        <v>0.85</v>
      </c>
      <c r="R1013" s="53">
        <v>0.85</v>
      </c>
      <c r="S1013" s="53">
        <v>0.85</v>
      </c>
      <c r="T1013" s="53">
        <v>0.85</v>
      </c>
      <c r="U1013" s="53">
        <v>0.85</v>
      </c>
      <c r="V1013" s="53">
        <v>0.85</v>
      </c>
      <c r="W1013" s="53">
        <v>0.85</v>
      </c>
      <c r="X1013" s="53">
        <v>0.85</v>
      </c>
      <c r="Y1013" s="53">
        <v>0.85</v>
      </c>
      <c r="Z1013" s="53">
        <v>0.85</v>
      </c>
      <c r="AA1013" s="53">
        <v>0.85</v>
      </c>
      <c r="AB1013" s="53">
        <v>0.85</v>
      </c>
      <c r="AC1013" s="5">
        <f t="shared" si="221"/>
        <v>0.85000000000000009</v>
      </c>
      <c r="AD1013" s="98"/>
    </row>
    <row r="1014" spans="1:30">
      <c r="A1014" s="5" t="s">
        <v>71</v>
      </c>
      <c r="B1014" s="5" t="s">
        <v>14</v>
      </c>
      <c r="C1014" s="5" t="str">
        <f t="shared" si="218"/>
        <v>g6</v>
      </c>
      <c r="D1014" s="69">
        <f>VLOOKUP(C1014,days!A$2:F$13,5,0)</f>
        <v>3</v>
      </c>
      <c r="E1014" s="53">
        <v>0.83</v>
      </c>
      <c r="F1014" s="53">
        <v>0.83</v>
      </c>
      <c r="G1014" s="53">
        <v>0.83</v>
      </c>
      <c r="H1014" s="53">
        <v>0.83</v>
      </c>
      <c r="I1014" s="53">
        <v>0.83</v>
      </c>
      <c r="J1014" s="53">
        <v>0.83</v>
      </c>
      <c r="K1014" s="53">
        <v>0.83</v>
      </c>
      <c r="L1014" s="53">
        <v>0.83</v>
      </c>
      <c r="M1014" s="53">
        <v>0.83</v>
      </c>
      <c r="N1014" s="53">
        <v>0.83</v>
      </c>
      <c r="O1014" s="53">
        <v>0.83</v>
      </c>
      <c r="P1014" s="53">
        <v>0.83</v>
      </c>
      <c r="Q1014" s="53">
        <v>0.83</v>
      </c>
      <c r="R1014" s="53">
        <v>0.83</v>
      </c>
      <c r="S1014" s="53">
        <v>0.83</v>
      </c>
      <c r="T1014" s="53">
        <v>0.83</v>
      </c>
      <c r="U1014" s="53">
        <v>0.83</v>
      </c>
      <c r="V1014" s="53">
        <v>0.83</v>
      </c>
      <c r="W1014" s="53">
        <v>0.83</v>
      </c>
      <c r="X1014" s="53">
        <v>0.83</v>
      </c>
      <c r="Y1014" s="53">
        <v>0.83</v>
      </c>
      <c r="Z1014" s="53">
        <v>0.83</v>
      </c>
      <c r="AA1014" s="53">
        <v>0.83</v>
      </c>
      <c r="AB1014" s="53">
        <v>0.83</v>
      </c>
      <c r="AC1014" s="5">
        <f t="shared" si="221"/>
        <v>0.82999999999999963</v>
      </c>
      <c r="AD1014" s="98"/>
    </row>
    <row r="1015" spans="1:30">
      <c r="A1015" s="5" t="s">
        <v>71</v>
      </c>
      <c r="B1015" s="5" t="s">
        <v>15</v>
      </c>
      <c r="C1015" s="5" t="str">
        <f t="shared" si="218"/>
        <v>g6</v>
      </c>
      <c r="D1015" s="69">
        <f>VLOOKUP(C1015,days!A$2:F$13,5,0)</f>
        <v>3</v>
      </c>
      <c r="E1015" s="53">
        <v>0.9</v>
      </c>
      <c r="F1015" s="53">
        <v>0.9</v>
      </c>
      <c r="G1015" s="53">
        <v>0.9</v>
      </c>
      <c r="H1015" s="53">
        <v>0.9</v>
      </c>
      <c r="I1015" s="53">
        <v>0.9</v>
      </c>
      <c r="J1015" s="53">
        <v>0.9</v>
      </c>
      <c r="K1015" s="53">
        <v>0.9</v>
      </c>
      <c r="L1015" s="53">
        <v>0.9</v>
      </c>
      <c r="M1015" s="53">
        <v>0.9</v>
      </c>
      <c r="N1015" s="53">
        <v>0.9</v>
      </c>
      <c r="O1015" s="53">
        <v>0.9</v>
      </c>
      <c r="P1015" s="53">
        <v>0.9</v>
      </c>
      <c r="Q1015" s="53">
        <v>0.9</v>
      </c>
      <c r="R1015" s="53">
        <v>0.9</v>
      </c>
      <c r="S1015" s="53">
        <v>0.9</v>
      </c>
      <c r="T1015" s="53">
        <v>0.9</v>
      </c>
      <c r="U1015" s="53">
        <v>0.9</v>
      </c>
      <c r="V1015" s="53">
        <v>0.9</v>
      </c>
      <c r="W1015" s="53">
        <v>0.9</v>
      </c>
      <c r="X1015" s="53">
        <v>0.9</v>
      </c>
      <c r="Y1015" s="53">
        <v>0.9</v>
      </c>
      <c r="Z1015" s="53">
        <v>0.9</v>
      </c>
      <c r="AA1015" s="53">
        <v>0.9</v>
      </c>
      <c r="AB1015" s="53">
        <v>0.9</v>
      </c>
      <c r="AC1015" s="5">
        <f t="shared" si="221"/>
        <v>0.8999999999999998</v>
      </c>
      <c r="AD1015" s="98"/>
    </row>
    <row r="1016" spans="1:30">
      <c r="A1016" s="5" t="s">
        <v>71</v>
      </c>
      <c r="B1016" s="5" t="s">
        <v>16</v>
      </c>
      <c r="C1016" s="5" t="str">
        <f t="shared" si="218"/>
        <v>g6</v>
      </c>
      <c r="D1016" s="69">
        <f>VLOOKUP(C1016,days!A$2:F$13,5,0)</f>
        <v>3</v>
      </c>
      <c r="E1016" s="43">
        <f>VLOOKUP($A1016,hydro_!$A$2:$B$16,2,0)*VLOOKUP($D1016,hydro_!F$2:H$13,2,0)</f>
        <v>0.4</v>
      </c>
      <c r="F1016" s="43">
        <f t="shared" ref="F1016:AB1016" si="232">E1016</f>
        <v>0.4</v>
      </c>
      <c r="G1016" s="43">
        <f t="shared" si="232"/>
        <v>0.4</v>
      </c>
      <c r="H1016" s="43">
        <f t="shared" si="232"/>
        <v>0.4</v>
      </c>
      <c r="I1016" s="43">
        <f t="shared" si="232"/>
        <v>0.4</v>
      </c>
      <c r="J1016" s="43">
        <f t="shared" si="232"/>
        <v>0.4</v>
      </c>
      <c r="K1016" s="43">
        <f t="shared" si="232"/>
        <v>0.4</v>
      </c>
      <c r="L1016" s="43">
        <f t="shared" si="232"/>
        <v>0.4</v>
      </c>
      <c r="M1016" s="43">
        <f t="shared" si="232"/>
        <v>0.4</v>
      </c>
      <c r="N1016" s="43">
        <f t="shared" si="232"/>
        <v>0.4</v>
      </c>
      <c r="O1016" s="43">
        <f t="shared" si="232"/>
        <v>0.4</v>
      </c>
      <c r="P1016" s="43">
        <f t="shared" si="232"/>
        <v>0.4</v>
      </c>
      <c r="Q1016" s="43">
        <f t="shared" si="232"/>
        <v>0.4</v>
      </c>
      <c r="R1016" s="43">
        <f t="shared" si="232"/>
        <v>0.4</v>
      </c>
      <c r="S1016" s="43">
        <f t="shared" si="232"/>
        <v>0.4</v>
      </c>
      <c r="T1016" s="43">
        <f t="shared" si="232"/>
        <v>0.4</v>
      </c>
      <c r="U1016" s="43">
        <f t="shared" si="232"/>
        <v>0.4</v>
      </c>
      <c r="V1016" s="43">
        <f t="shared" si="232"/>
        <v>0.4</v>
      </c>
      <c r="W1016" s="43">
        <f t="shared" si="232"/>
        <v>0.4</v>
      </c>
      <c r="X1016" s="43">
        <f t="shared" si="232"/>
        <v>0.4</v>
      </c>
      <c r="Y1016" s="43">
        <f t="shared" si="232"/>
        <v>0.4</v>
      </c>
      <c r="Z1016" s="43">
        <f t="shared" si="232"/>
        <v>0.4</v>
      </c>
      <c r="AA1016" s="43">
        <f t="shared" si="232"/>
        <v>0.4</v>
      </c>
      <c r="AB1016" s="43">
        <f t="shared" si="232"/>
        <v>0.4</v>
      </c>
      <c r="AC1016" s="5">
        <f t="shared" si="221"/>
        <v>0.40000000000000013</v>
      </c>
      <c r="AD1016" s="98"/>
    </row>
    <row r="1017" spans="1:30">
      <c r="A1017" s="5" t="s">
        <v>71</v>
      </c>
      <c r="B1017" s="5" t="s">
        <v>17</v>
      </c>
      <c r="C1017" s="5" t="str">
        <f t="shared" si="218"/>
        <v>g6</v>
      </c>
      <c r="D1017" s="69">
        <f>VLOOKUP(C1017,days!A$2:F$13,5,0)</f>
        <v>3</v>
      </c>
      <c r="E1017" s="43">
        <f>VLOOKUP($A1016,hydro_!$A$2:$C$16,3,0)*VLOOKUP($D1016,hydro_!F$2:H$13,3,0)</f>
        <v>0.35</v>
      </c>
      <c r="F1017" s="43">
        <f t="shared" ref="F1017:AB1017" si="233">E1017</f>
        <v>0.35</v>
      </c>
      <c r="G1017" s="43">
        <f t="shared" si="233"/>
        <v>0.35</v>
      </c>
      <c r="H1017" s="43">
        <f t="shared" si="233"/>
        <v>0.35</v>
      </c>
      <c r="I1017" s="43">
        <f t="shared" si="233"/>
        <v>0.35</v>
      </c>
      <c r="J1017" s="43">
        <f t="shared" si="233"/>
        <v>0.35</v>
      </c>
      <c r="K1017" s="43">
        <f t="shared" si="233"/>
        <v>0.35</v>
      </c>
      <c r="L1017" s="43">
        <f t="shared" si="233"/>
        <v>0.35</v>
      </c>
      <c r="M1017" s="43">
        <f t="shared" si="233"/>
        <v>0.35</v>
      </c>
      <c r="N1017" s="43">
        <f t="shared" si="233"/>
        <v>0.35</v>
      </c>
      <c r="O1017" s="43">
        <f t="shared" si="233"/>
        <v>0.35</v>
      </c>
      <c r="P1017" s="43">
        <f t="shared" si="233"/>
        <v>0.35</v>
      </c>
      <c r="Q1017" s="43">
        <f t="shared" si="233"/>
        <v>0.35</v>
      </c>
      <c r="R1017" s="43">
        <f t="shared" si="233"/>
        <v>0.35</v>
      </c>
      <c r="S1017" s="43">
        <f t="shared" si="233"/>
        <v>0.35</v>
      </c>
      <c r="T1017" s="43">
        <f t="shared" si="233"/>
        <v>0.35</v>
      </c>
      <c r="U1017" s="43">
        <f t="shared" si="233"/>
        <v>0.35</v>
      </c>
      <c r="V1017" s="43">
        <f t="shared" si="233"/>
        <v>0.35</v>
      </c>
      <c r="W1017" s="43">
        <f t="shared" si="233"/>
        <v>0.35</v>
      </c>
      <c r="X1017" s="43">
        <f t="shared" si="233"/>
        <v>0.35</v>
      </c>
      <c r="Y1017" s="43">
        <f t="shared" si="233"/>
        <v>0.35</v>
      </c>
      <c r="Z1017" s="43">
        <f t="shared" si="233"/>
        <v>0.35</v>
      </c>
      <c r="AA1017" s="43">
        <f t="shared" si="233"/>
        <v>0.35</v>
      </c>
      <c r="AB1017" s="43">
        <f t="shared" si="233"/>
        <v>0.35</v>
      </c>
      <c r="AC1017" s="5">
        <f t="shared" si="221"/>
        <v>0.34999999999999987</v>
      </c>
      <c r="AD1017" s="98"/>
    </row>
    <row r="1018" spans="1:30">
      <c r="A1018" s="5" t="s">
        <v>71</v>
      </c>
      <c r="B1018" s="5" t="s">
        <v>18</v>
      </c>
      <c r="C1018" s="5" t="str">
        <f t="shared" si="218"/>
        <v>g6</v>
      </c>
      <c r="D1018" s="69">
        <f>VLOOKUP(C1018,days!A$2:F$13,5,0)</f>
        <v>3</v>
      </c>
      <c r="E1018" s="67">
        <f>VLOOKUP($A1018,wind_!$A$2:$B$16,2,0)*VLOOKUP($D1018,wind_!$E$2:$AC$13,MID(E$1,2,LEN(E$1)-1)+2,0)</f>
        <v>0.38569496945317</v>
      </c>
      <c r="F1018" s="67">
        <f>VLOOKUP($A1018,wind_!$A$2:$B$16,2,0)*VLOOKUP($D1018,wind_!$E$2:$AC$13,MID(F$1,2,LEN(F$1)-1)+2,0)</f>
        <v>0.37803406980373655</v>
      </c>
      <c r="G1018" s="67">
        <f>VLOOKUP($A1018,wind_!$A$2:$B$16,2,0)*VLOOKUP($D1018,wind_!$E$2:$AC$13,MID(G$1,2,LEN(G$1)-1)+2,0)</f>
        <v>0.37381098370744248</v>
      </c>
      <c r="H1018" s="67">
        <f>VLOOKUP($A1018,wind_!$A$2:$B$16,2,0)*VLOOKUP($D1018,wind_!$E$2:$AC$13,MID(H$1,2,LEN(H$1)-1)+2,0)</f>
        <v>0.36993834680510823</v>
      </c>
      <c r="I1018" s="67">
        <f>VLOOKUP($A1018,wind_!$A$2:$B$16,2,0)*VLOOKUP($D1018,wind_!$E$2:$AC$13,MID(I$1,2,LEN(I$1)-1)+2,0)</f>
        <v>0.36831100499015662</v>
      </c>
      <c r="J1018" s="67">
        <f>VLOOKUP($A1018,wind_!$A$2:$B$16,2,0)*VLOOKUP($D1018,wind_!$E$2:$AC$13,MID(J$1,2,LEN(J$1)-1)+2,0)</f>
        <v>0.36468072714777883</v>
      </c>
      <c r="K1018" s="67">
        <f>VLOOKUP($A1018,wind_!$A$2:$B$16,2,0)*VLOOKUP($D1018,wind_!$E$2:$AC$13,MID(K$1,2,LEN(K$1)-1)+2,0)</f>
        <v>0.36772075076472321</v>
      </c>
      <c r="L1018" s="67">
        <f>VLOOKUP($A1018,wind_!$A$2:$B$16,2,0)*VLOOKUP($D1018,wind_!$E$2:$AC$13,MID(L$1,2,LEN(L$1)-1)+2,0)</f>
        <v>0.36957567476055186</v>
      </c>
      <c r="M1018" s="67">
        <f>VLOOKUP($A1018,wind_!$A$2:$B$16,2,0)*VLOOKUP($D1018,wind_!$E$2:$AC$13,MID(M$1,2,LEN(M$1)-1)+2,0)</f>
        <v>0.37045550716777226</v>
      </c>
      <c r="N1018" s="67">
        <f>VLOOKUP($A1018,wind_!$A$2:$B$16,2,0)*VLOOKUP($D1018,wind_!$E$2:$AC$13,MID(N$1,2,LEN(N$1)-1)+2,0)</f>
        <v>0.36097455817334073</v>
      </c>
      <c r="O1018" s="67">
        <f>VLOOKUP($A1018,wind_!$A$2:$B$16,2,0)*VLOOKUP($D1018,wind_!$E$2:$AC$13,MID(O$1,2,LEN(O$1)-1)+2,0)</f>
        <v>0.35871424296607102</v>
      </c>
      <c r="P1018" s="67">
        <f>VLOOKUP($A1018,wind_!$A$2:$B$16,2,0)*VLOOKUP($D1018,wind_!$E$2:$AC$13,MID(P$1,2,LEN(P$1)-1)+2,0)</f>
        <v>0.36680680383419706</v>
      </c>
      <c r="Q1018" s="67">
        <f>VLOOKUP($A1018,wind_!$A$2:$B$16,2,0)*VLOOKUP($D1018,wind_!$E$2:$AC$13,MID(Q$1,2,LEN(Q$1)-1)+2,0)</f>
        <v>0.37828807401737036</v>
      </c>
      <c r="R1018" s="67">
        <f>VLOOKUP($A1018,wind_!$A$2:$B$16,2,0)*VLOOKUP($D1018,wind_!$E$2:$AC$13,MID(R$1,2,LEN(R$1)-1)+2,0)</f>
        <v>0.38722753856834941</v>
      </c>
      <c r="S1018" s="67">
        <f>VLOOKUP($A1018,wind_!$A$2:$B$16,2,0)*VLOOKUP($D1018,wind_!$E$2:$AC$13,MID(S$1,2,LEN(S$1)-1)+2,0)</f>
        <v>0.39524980284299654</v>
      </c>
      <c r="T1018" s="67">
        <f>VLOOKUP($A1018,wind_!$A$2:$B$16,2,0)*VLOOKUP($D1018,wind_!$E$2:$AC$13,MID(T$1,2,LEN(T$1)-1)+2,0)</f>
        <v>0.40497228995965773</v>
      </c>
      <c r="U1018" s="67">
        <f>VLOOKUP($A1018,wind_!$A$2:$B$16,2,0)*VLOOKUP($D1018,wind_!$E$2:$AC$13,MID(U$1,2,LEN(U$1)-1)+2,0)</f>
        <v>0.40744112334948673</v>
      </c>
      <c r="V1018" s="67">
        <f>VLOOKUP($A1018,wind_!$A$2:$B$16,2,0)*VLOOKUP($D1018,wind_!$E$2:$AC$13,MID(V$1,2,LEN(V$1)-1)+2,0)</f>
        <v>0.40783070390841514</v>
      </c>
      <c r="W1018" s="67">
        <f>VLOOKUP($A1018,wind_!$A$2:$B$16,2,0)*VLOOKUP($D1018,wind_!$E$2:$AC$13,MID(W$1,2,LEN(W$1)-1)+2,0)</f>
        <v>0.40499089788146103</v>
      </c>
      <c r="X1018" s="67">
        <f>VLOOKUP($A1018,wind_!$A$2:$B$16,2,0)*VLOOKUP($D1018,wind_!$E$2:$AC$13,MID(X$1,2,LEN(X$1)-1)+2,0)</f>
        <v>0.4031953550478572</v>
      </c>
      <c r="Y1018" s="67">
        <f>VLOOKUP($A1018,wind_!$A$2:$B$16,2,0)*VLOOKUP($D1018,wind_!$E$2:$AC$13,MID(Y$1,2,LEN(Y$1)-1)+2,0)</f>
        <v>0.40571940410107599</v>
      </c>
      <c r="Z1018" s="67">
        <f>VLOOKUP($A1018,wind_!$A$2:$B$16,2,0)*VLOOKUP($D1018,wind_!$E$2:$AC$13,MID(Z$1,2,LEN(Z$1)-1)+2,0)</f>
        <v>0.40398068840121426</v>
      </c>
      <c r="AA1018" s="67">
        <f>VLOOKUP($A1018,wind_!$A$2:$B$16,2,0)*VLOOKUP($D1018,wind_!$E$2:$AC$13,MID(AA$1,2,LEN(AA$1)-1)+2,0)</f>
        <v>0.39998104939206314</v>
      </c>
      <c r="AB1018" s="67">
        <f>VLOOKUP($A1018,wind_!$A$2:$B$16,2,0)*VLOOKUP($D1018,wind_!$E$2:$AC$13,MID(AB$1,2,LEN(AB$1)-1)+2,0)</f>
        <v>0.39581640189986333</v>
      </c>
      <c r="AC1018" s="5">
        <f t="shared" si="221"/>
        <v>0.38455879037266077</v>
      </c>
      <c r="AD1018" s="98"/>
    </row>
    <row r="1019" spans="1:30">
      <c r="A1019" s="5" t="s">
        <v>71</v>
      </c>
      <c r="B1019" s="5" t="s">
        <v>19</v>
      </c>
      <c r="C1019" s="5" t="str">
        <f t="shared" ref="C1019:D1082" si="234">C899</f>
        <v>g6</v>
      </c>
      <c r="D1019" s="69">
        <f>VLOOKUP(C1019,days!A$2:F$13,5,0)</f>
        <v>3</v>
      </c>
      <c r="E1019" s="68">
        <f>VLOOKUP($A1019,solar_!$A$2:$B$16,2,0)*VLOOKUP($D1019,solar_!$E$2:$AC$13,MID(E$1,2,LEN(E$1)-1)+2,0)</f>
        <v>0</v>
      </c>
      <c r="F1019" s="68">
        <f>VLOOKUP($A1019,solar_!$A$2:$B$16,2,0)*VLOOKUP($D1019,solar_!$E$2:$AC$13,MID(F$1,2,LEN(F$1)-1)+2,0)</f>
        <v>0</v>
      </c>
      <c r="G1019" s="68">
        <f>VLOOKUP($A1019,solar_!$A$2:$B$16,2,0)*VLOOKUP($D1019,solar_!$E$2:$AC$13,MID(G$1,2,LEN(G$1)-1)+2,0)</f>
        <v>0</v>
      </c>
      <c r="H1019" s="68">
        <f>VLOOKUP($A1019,solar_!$A$2:$B$16,2,0)*VLOOKUP($D1019,solar_!$E$2:$AC$13,MID(H$1,2,LEN(H$1)-1)+2,0)</f>
        <v>0</v>
      </c>
      <c r="I1019" s="68">
        <f>VLOOKUP($A1019,solar_!$A$2:$B$16,2,0)*VLOOKUP($D1019,solar_!$E$2:$AC$13,MID(I$1,2,LEN(I$1)-1)+2,0)</f>
        <v>0</v>
      </c>
      <c r="J1019" s="68">
        <f>VLOOKUP($A1019,solar_!$A$2:$B$16,2,0)*VLOOKUP($D1019,solar_!$E$2:$AC$13,MID(J$1,2,LEN(J$1)-1)+2,0)</f>
        <v>4.6705406677265886E-4</v>
      </c>
      <c r="K1019" s="68">
        <f>VLOOKUP($A1019,solar_!$A$2:$B$16,2,0)*VLOOKUP($D1019,solar_!$E$2:$AC$13,MID(K$1,2,LEN(K$1)-1)+2,0)</f>
        <v>6.6610762460522169E-3</v>
      </c>
      <c r="L1019" s="68">
        <f>VLOOKUP($A1019,solar_!$A$2:$B$16,2,0)*VLOOKUP($D1019,solar_!$E$2:$AC$13,MID(L$1,2,LEN(L$1)-1)+2,0)</f>
        <v>7.2116417104503297E-2</v>
      </c>
      <c r="M1019" s="68">
        <f>VLOOKUP($A1019,solar_!$A$2:$B$16,2,0)*VLOOKUP($D1019,solar_!$E$2:$AC$13,MID(M$1,2,LEN(M$1)-1)+2,0)</f>
        <v>0.29045546934582089</v>
      </c>
      <c r="N1019" s="68">
        <f>VLOOKUP($A1019,solar_!$A$2:$B$16,2,0)*VLOOKUP($D1019,solar_!$E$2:$AC$13,MID(N$1,2,LEN(N$1)-1)+2,0)</f>
        <v>0.47241830119193889</v>
      </c>
      <c r="O1019" s="68">
        <f>VLOOKUP($A1019,solar_!$A$2:$B$16,2,0)*VLOOKUP($D1019,solar_!$E$2:$AC$13,MID(O$1,2,LEN(O$1)-1)+2,0)</f>
        <v>0.55069035498615992</v>
      </c>
      <c r="P1019" s="68">
        <f>VLOOKUP($A1019,solar_!$A$2:$B$16,2,0)*VLOOKUP($D1019,solar_!$E$2:$AC$13,MID(P$1,2,LEN(P$1)-1)+2,0)</f>
        <v>0.60340006034645066</v>
      </c>
      <c r="Q1019" s="68">
        <f>VLOOKUP($A1019,solar_!$A$2:$B$16,2,0)*VLOOKUP($D1019,solar_!$E$2:$AC$13,MID(Q$1,2,LEN(Q$1)-1)+2,0)</f>
        <v>0.60061095965513722</v>
      </c>
      <c r="R1019" s="68">
        <f>VLOOKUP($A1019,solar_!$A$2:$B$16,2,0)*VLOOKUP($D1019,solar_!$E$2:$AC$13,MID(R$1,2,LEN(R$1)-1)+2,0)</f>
        <v>0.60461425398995583</v>
      </c>
      <c r="S1019" s="68">
        <f>VLOOKUP($A1019,solar_!$A$2:$B$16,2,0)*VLOOKUP($D1019,solar_!$E$2:$AC$13,MID(S$1,2,LEN(S$1)-1)+2,0)</f>
        <v>0.56680068985643028</v>
      </c>
      <c r="T1019" s="68">
        <f>VLOOKUP($A1019,solar_!$A$2:$B$16,2,0)*VLOOKUP($D1019,solar_!$E$2:$AC$13,MID(T$1,2,LEN(T$1)-1)+2,0)</f>
        <v>0.48052774093408596</v>
      </c>
      <c r="U1019" s="68">
        <f>VLOOKUP($A1019,solar_!$A$2:$B$16,2,0)*VLOOKUP($D1019,solar_!$E$2:$AC$13,MID(U$1,2,LEN(U$1)-1)+2,0)</f>
        <v>0.37515938842450069</v>
      </c>
      <c r="V1019" s="68">
        <f>VLOOKUP($A1019,solar_!$A$2:$B$16,2,0)*VLOOKUP($D1019,solar_!$E$2:$AC$13,MID(V$1,2,LEN(V$1)-1)+2,0)</f>
        <v>0.18873594229615415</v>
      </c>
      <c r="W1019" s="68">
        <f>VLOOKUP($A1019,solar_!$A$2:$B$16,2,0)*VLOOKUP($D1019,solar_!$E$2:$AC$13,MID(W$1,2,LEN(W$1)-1)+2,0)</f>
        <v>3.551814859025991E-2</v>
      </c>
      <c r="X1019" s="68">
        <f>VLOOKUP($A1019,solar_!$A$2:$B$16,2,0)*VLOOKUP($D1019,solar_!$E$2:$AC$13,MID(X$1,2,LEN(X$1)-1)+2,0)</f>
        <v>3.3518429880460165E-4</v>
      </c>
      <c r="Y1019" s="68">
        <f>VLOOKUP($A1019,solar_!$A$2:$B$16,2,0)*VLOOKUP($D1019,solar_!$E$2:$AC$13,MID(Y$1,2,LEN(Y$1)-1)+2,0)</f>
        <v>0</v>
      </c>
      <c r="Z1019" s="68">
        <f>VLOOKUP($A1019,solar_!$A$2:$B$16,2,0)*VLOOKUP($D1019,solar_!$E$2:$AC$13,MID(Z$1,2,LEN(Z$1)-1)+2,0)</f>
        <v>0</v>
      </c>
      <c r="AA1019" s="68">
        <f>VLOOKUP($A1019,solar_!$A$2:$B$16,2,0)*VLOOKUP($D1019,solar_!$E$2:$AC$13,MID(AA$1,2,LEN(AA$1)-1)+2,0)</f>
        <v>0</v>
      </c>
      <c r="AB1019" s="68">
        <f>VLOOKUP($A1019,solar_!$A$2:$B$16,2,0)*VLOOKUP($D1019,solar_!$E$2:$AC$13,MID(AB$1,2,LEN(AB$1)-1)+2,0)</f>
        <v>0</v>
      </c>
      <c r="AC1019" s="5">
        <f t="shared" si="221"/>
        <v>0.20202129338887612</v>
      </c>
      <c r="AD1019" s="98"/>
    </row>
    <row r="1020" spans="1:30">
      <c r="A1020" s="5" t="s">
        <v>71</v>
      </c>
      <c r="B1020" s="5" t="s">
        <v>20</v>
      </c>
      <c r="C1020" s="5" t="str">
        <f t="shared" si="234"/>
        <v>g6</v>
      </c>
      <c r="D1020" s="69">
        <f>VLOOKUP(C1020,days!A$2:F$13,5,0)</f>
        <v>3</v>
      </c>
      <c r="E1020" s="9">
        <v>0</v>
      </c>
      <c r="F1020" s="9">
        <v>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  <c r="V1020" s="9">
        <v>0</v>
      </c>
      <c r="W1020" s="9">
        <v>0</v>
      </c>
      <c r="X1020" s="9">
        <v>0</v>
      </c>
      <c r="Y1020" s="9">
        <v>0</v>
      </c>
      <c r="Z1020" s="9">
        <v>0</v>
      </c>
      <c r="AA1020" s="9">
        <v>0</v>
      </c>
      <c r="AB1020" s="9">
        <v>0</v>
      </c>
      <c r="AC1020" s="5">
        <f t="shared" si="221"/>
        <v>0</v>
      </c>
      <c r="AD1020" s="98"/>
    </row>
    <row r="1021" spans="1:30">
      <c r="A1021" s="5" t="s">
        <v>71</v>
      </c>
      <c r="B1021" s="5" t="s">
        <v>21</v>
      </c>
      <c r="C1021" s="5" t="str">
        <f t="shared" si="234"/>
        <v>g6</v>
      </c>
      <c r="D1021" s="69">
        <f>VLOOKUP(C1021,days!A$2:F$13,5,0)</f>
        <v>3</v>
      </c>
      <c r="E1021" s="9">
        <v>0</v>
      </c>
      <c r="F1021" s="9">
        <v>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5">
        <f t="shared" si="221"/>
        <v>0</v>
      </c>
      <c r="AD1021" s="98"/>
    </row>
    <row r="1022" spans="1:30">
      <c r="A1022" s="5" t="s">
        <v>71</v>
      </c>
      <c r="B1022" s="5" t="s">
        <v>12</v>
      </c>
      <c r="C1022" s="5" t="str">
        <f t="shared" si="234"/>
        <v>g7</v>
      </c>
      <c r="D1022" s="69">
        <f>VLOOKUP(C1022,days!A$2:F$13,5,0)</f>
        <v>4</v>
      </c>
      <c r="E1022" s="53">
        <v>0.8</v>
      </c>
      <c r="F1022" s="53">
        <v>0.8</v>
      </c>
      <c r="G1022" s="53">
        <v>0.8</v>
      </c>
      <c r="H1022" s="53">
        <v>0.8</v>
      </c>
      <c r="I1022" s="53">
        <v>0.8</v>
      </c>
      <c r="J1022" s="53">
        <v>0.8</v>
      </c>
      <c r="K1022" s="53">
        <v>0.8</v>
      </c>
      <c r="L1022" s="53">
        <v>0.8</v>
      </c>
      <c r="M1022" s="53">
        <v>0.8</v>
      </c>
      <c r="N1022" s="53">
        <v>0.8</v>
      </c>
      <c r="O1022" s="53">
        <v>0.8</v>
      </c>
      <c r="P1022" s="53">
        <v>0.8</v>
      </c>
      <c r="Q1022" s="53">
        <v>0.8</v>
      </c>
      <c r="R1022" s="53">
        <v>0.8</v>
      </c>
      <c r="S1022" s="53">
        <v>0.8</v>
      </c>
      <c r="T1022" s="53">
        <v>0.8</v>
      </c>
      <c r="U1022" s="53">
        <v>0.8</v>
      </c>
      <c r="V1022" s="53">
        <v>0.8</v>
      </c>
      <c r="W1022" s="53">
        <v>0.8</v>
      </c>
      <c r="X1022" s="53">
        <v>0.8</v>
      </c>
      <c r="Y1022" s="53">
        <v>0.8</v>
      </c>
      <c r="Z1022" s="53">
        <v>0.8</v>
      </c>
      <c r="AA1022" s="53">
        <v>0.8</v>
      </c>
      <c r="AB1022" s="53">
        <v>0.8</v>
      </c>
      <c r="AC1022" s="5">
        <f t="shared" si="221"/>
        <v>0.80000000000000027</v>
      </c>
      <c r="AD1022" s="98"/>
    </row>
    <row r="1023" spans="1:30">
      <c r="A1023" s="5" t="s">
        <v>71</v>
      </c>
      <c r="B1023" s="5" t="s">
        <v>13</v>
      </c>
      <c r="C1023" s="5" t="str">
        <f t="shared" si="234"/>
        <v>g7</v>
      </c>
      <c r="D1023" s="69">
        <f>VLOOKUP(C1023,days!A$2:F$13,5,0)</f>
        <v>4</v>
      </c>
      <c r="E1023" s="53">
        <v>0.85</v>
      </c>
      <c r="F1023" s="53">
        <v>0.85</v>
      </c>
      <c r="G1023" s="53">
        <v>0.85</v>
      </c>
      <c r="H1023" s="53">
        <v>0.85</v>
      </c>
      <c r="I1023" s="53">
        <v>0.85</v>
      </c>
      <c r="J1023" s="53">
        <v>0.85</v>
      </c>
      <c r="K1023" s="53">
        <v>0.85</v>
      </c>
      <c r="L1023" s="53">
        <v>0.85</v>
      </c>
      <c r="M1023" s="53">
        <v>0.85</v>
      </c>
      <c r="N1023" s="53">
        <v>0.85</v>
      </c>
      <c r="O1023" s="53">
        <v>0.85</v>
      </c>
      <c r="P1023" s="53">
        <v>0.85</v>
      </c>
      <c r="Q1023" s="53">
        <v>0.85</v>
      </c>
      <c r="R1023" s="53">
        <v>0.85</v>
      </c>
      <c r="S1023" s="53">
        <v>0.85</v>
      </c>
      <c r="T1023" s="53">
        <v>0.85</v>
      </c>
      <c r="U1023" s="53">
        <v>0.85</v>
      </c>
      <c r="V1023" s="53">
        <v>0.85</v>
      </c>
      <c r="W1023" s="53">
        <v>0.85</v>
      </c>
      <c r="X1023" s="53">
        <v>0.85</v>
      </c>
      <c r="Y1023" s="53">
        <v>0.85</v>
      </c>
      <c r="Z1023" s="53">
        <v>0.85</v>
      </c>
      <c r="AA1023" s="53">
        <v>0.85</v>
      </c>
      <c r="AB1023" s="53">
        <v>0.85</v>
      </c>
      <c r="AC1023" s="5">
        <f t="shared" si="221"/>
        <v>0.85000000000000009</v>
      </c>
      <c r="AD1023" s="98"/>
    </row>
    <row r="1024" spans="1:30">
      <c r="A1024" s="5" t="s">
        <v>71</v>
      </c>
      <c r="B1024" s="5" t="s">
        <v>14</v>
      </c>
      <c r="C1024" s="5" t="str">
        <f t="shared" si="234"/>
        <v>g7</v>
      </c>
      <c r="D1024" s="69">
        <f>VLOOKUP(C1024,days!A$2:F$13,5,0)</f>
        <v>4</v>
      </c>
      <c r="E1024" s="53">
        <v>0.83</v>
      </c>
      <c r="F1024" s="53">
        <v>0.83</v>
      </c>
      <c r="G1024" s="53">
        <v>0.83</v>
      </c>
      <c r="H1024" s="53">
        <v>0.83</v>
      </c>
      <c r="I1024" s="53">
        <v>0.83</v>
      </c>
      <c r="J1024" s="53">
        <v>0.83</v>
      </c>
      <c r="K1024" s="53">
        <v>0.83</v>
      </c>
      <c r="L1024" s="53">
        <v>0.83</v>
      </c>
      <c r="M1024" s="53">
        <v>0.83</v>
      </c>
      <c r="N1024" s="53">
        <v>0.83</v>
      </c>
      <c r="O1024" s="53">
        <v>0.83</v>
      </c>
      <c r="P1024" s="53">
        <v>0.83</v>
      </c>
      <c r="Q1024" s="53">
        <v>0.83</v>
      </c>
      <c r="R1024" s="53">
        <v>0.83</v>
      </c>
      <c r="S1024" s="53">
        <v>0.83</v>
      </c>
      <c r="T1024" s="53">
        <v>0.83</v>
      </c>
      <c r="U1024" s="53">
        <v>0.83</v>
      </c>
      <c r="V1024" s="53">
        <v>0.83</v>
      </c>
      <c r="W1024" s="53">
        <v>0.83</v>
      </c>
      <c r="X1024" s="53">
        <v>0.83</v>
      </c>
      <c r="Y1024" s="53">
        <v>0.83</v>
      </c>
      <c r="Z1024" s="53">
        <v>0.83</v>
      </c>
      <c r="AA1024" s="53">
        <v>0.83</v>
      </c>
      <c r="AB1024" s="53">
        <v>0.83</v>
      </c>
      <c r="AC1024" s="5">
        <f t="shared" si="221"/>
        <v>0.82999999999999963</v>
      </c>
      <c r="AD1024" s="98"/>
    </row>
    <row r="1025" spans="1:30">
      <c r="A1025" s="5" t="s">
        <v>71</v>
      </c>
      <c r="B1025" s="5" t="s">
        <v>15</v>
      </c>
      <c r="C1025" s="5" t="str">
        <f t="shared" si="234"/>
        <v>g7</v>
      </c>
      <c r="D1025" s="69">
        <f>VLOOKUP(C1025,days!A$2:F$13,5,0)</f>
        <v>4</v>
      </c>
      <c r="E1025" s="53">
        <v>0.9</v>
      </c>
      <c r="F1025" s="53">
        <v>0.9</v>
      </c>
      <c r="G1025" s="53">
        <v>0.9</v>
      </c>
      <c r="H1025" s="53">
        <v>0.9</v>
      </c>
      <c r="I1025" s="53">
        <v>0.9</v>
      </c>
      <c r="J1025" s="53">
        <v>0.9</v>
      </c>
      <c r="K1025" s="53">
        <v>0.9</v>
      </c>
      <c r="L1025" s="53">
        <v>0.9</v>
      </c>
      <c r="M1025" s="53">
        <v>0.9</v>
      </c>
      <c r="N1025" s="53">
        <v>0.9</v>
      </c>
      <c r="O1025" s="53">
        <v>0.9</v>
      </c>
      <c r="P1025" s="53">
        <v>0.9</v>
      </c>
      <c r="Q1025" s="53">
        <v>0.9</v>
      </c>
      <c r="R1025" s="53">
        <v>0.9</v>
      </c>
      <c r="S1025" s="53">
        <v>0.9</v>
      </c>
      <c r="T1025" s="53">
        <v>0.9</v>
      </c>
      <c r="U1025" s="53">
        <v>0.9</v>
      </c>
      <c r="V1025" s="53">
        <v>0.9</v>
      </c>
      <c r="W1025" s="53">
        <v>0.9</v>
      </c>
      <c r="X1025" s="53">
        <v>0.9</v>
      </c>
      <c r="Y1025" s="53">
        <v>0.9</v>
      </c>
      <c r="Z1025" s="53">
        <v>0.9</v>
      </c>
      <c r="AA1025" s="53">
        <v>0.9</v>
      </c>
      <c r="AB1025" s="53">
        <v>0.9</v>
      </c>
      <c r="AC1025" s="5">
        <f t="shared" si="221"/>
        <v>0.8999999999999998</v>
      </c>
      <c r="AD1025" s="98"/>
    </row>
    <row r="1026" spans="1:30">
      <c r="A1026" s="5" t="s">
        <v>71</v>
      </c>
      <c r="B1026" s="5" t="s">
        <v>16</v>
      </c>
      <c r="C1026" s="5" t="str">
        <f t="shared" si="234"/>
        <v>g7</v>
      </c>
      <c r="D1026" s="69">
        <f>VLOOKUP(C1026,days!A$2:F$13,5,0)</f>
        <v>4</v>
      </c>
      <c r="E1026" s="43">
        <f>VLOOKUP($A1026,hydro_!$A$2:$B$16,2,0)*VLOOKUP($D1026,hydro_!F$2:H$13,2,0)</f>
        <v>0.5</v>
      </c>
      <c r="F1026" s="43">
        <f t="shared" ref="F1026:AB1026" si="235">E1026</f>
        <v>0.5</v>
      </c>
      <c r="G1026" s="43">
        <f t="shared" si="235"/>
        <v>0.5</v>
      </c>
      <c r="H1026" s="43">
        <f t="shared" si="235"/>
        <v>0.5</v>
      </c>
      <c r="I1026" s="43">
        <f t="shared" si="235"/>
        <v>0.5</v>
      </c>
      <c r="J1026" s="43">
        <f t="shared" si="235"/>
        <v>0.5</v>
      </c>
      <c r="K1026" s="43">
        <f t="shared" si="235"/>
        <v>0.5</v>
      </c>
      <c r="L1026" s="43">
        <f t="shared" si="235"/>
        <v>0.5</v>
      </c>
      <c r="M1026" s="43">
        <f t="shared" si="235"/>
        <v>0.5</v>
      </c>
      <c r="N1026" s="43">
        <f t="shared" si="235"/>
        <v>0.5</v>
      </c>
      <c r="O1026" s="43">
        <f t="shared" si="235"/>
        <v>0.5</v>
      </c>
      <c r="P1026" s="43">
        <f t="shared" si="235"/>
        <v>0.5</v>
      </c>
      <c r="Q1026" s="43">
        <f t="shared" si="235"/>
        <v>0.5</v>
      </c>
      <c r="R1026" s="43">
        <f t="shared" si="235"/>
        <v>0.5</v>
      </c>
      <c r="S1026" s="43">
        <f t="shared" si="235"/>
        <v>0.5</v>
      </c>
      <c r="T1026" s="43">
        <f t="shared" si="235"/>
        <v>0.5</v>
      </c>
      <c r="U1026" s="43">
        <f t="shared" si="235"/>
        <v>0.5</v>
      </c>
      <c r="V1026" s="43">
        <f t="shared" si="235"/>
        <v>0.5</v>
      </c>
      <c r="W1026" s="43">
        <f t="shared" si="235"/>
        <v>0.5</v>
      </c>
      <c r="X1026" s="43">
        <f t="shared" si="235"/>
        <v>0.5</v>
      </c>
      <c r="Y1026" s="43">
        <f t="shared" si="235"/>
        <v>0.5</v>
      </c>
      <c r="Z1026" s="43">
        <f t="shared" si="235"/>
        <v>0.5</v>
      </c>
      <c r="AA1026" s="43">
        <f t="shared" si="235"/>
        <v>0.5</v>
      </c>
      <c r="AB1026" s="43">
        <f t="shared" si="235"/>
        <v>0.5</v>
      </c>
      <c r="AC1026" s="5">
        <f t="shared" si="221"/>
        <v>0.5</v>
      </c>
      <c r="AD1026" s="98"/>
    </row>
    <row r="1027" spans="1:30">
      <c r="A1027" s="5" t="s">
        <v>71</v>
      </c>
      <c r="B1027" s="5" t="s">
        <v>17</v>
      </c>
      <c r="C1027" s="5" t="str">
        <f t="shared" si="234"/>
        <v>g7</v>
      </c>
      <c r="D1027" s="69">
        <f>VLOOKUP(C1027,days!A$2:F$13,5,0)</f>
        <v>4</v>
      </c>
      <c r="E1027" s="43">
        <f>VLOOKUP($A1026,hydro_!$A$2:$C$16,3,0)*VLOOKUP($D1026,hydro_!F$2:H$13,3,0)</f>
        <v>0.4</v>
      </c>
      <c r="F1027" s="43">
        <f t="shared" ref="F1027:AB1027" si="236">E1027</f>
        <v>0.4</v>
      </c>
      <c r="G1027" s="43">
        <f t="shared" si="236"/>
        <v>0.4</v>
      </c>
      <c r="H1027" s="43">
        <f t="shared" si="236"/>
        <v>0.4</v>
      </c>
      <c r="I1027" s="43">
        <f t="shared" si="236"/>
        <v>0.4</v>
      </c>
      <c r="J1027" s="43">
        <f t="shared" si="236"/>
        <v>0.4</v>
      </c>
      <c r="K1027" s="43">
        <f t="shared" si="236"/>
        <v>0.4</v>
      </c>
      <c r="L1027" s="43">
        <f t="shared" si="236"/>
        <v>0.4</v>
      </c>
      <c r="M1027" s="43">
        <f t="shared" si="236"/>
        <v>0.4</v>
      </c>
      <c r="N1027" s="43">
        <f t="shared" si="236"/>
        <v>0.4</v>
      </c>
      <c r="O1027" s="43">
        <f t="shared" si="236"/>
        <v>0.4</v>
      </c>
      <c r="P1027" s="43">
        <f t="shared" si="236"/>
        <v>0.4</v>
      </c>
      <c r="Q1027" s="43">
        <f t="shared" si="236"/>
        <v>0.4</v>
      </c>
      <c r="R1027" s="43">
        <f t="shared" si="236"/>
        <v>0.4</v>
      </c>
      <c r="S1027" s="43">
        <f t="shared" si="236"/>
        <v>0.4</v>
      </c>
      <c r="T1027" s="43">
        <f t="shared" si="236"/>
        <v>0.4</v>
      </c>
      <c r="U1027" s="43">
        <f t="shared" si="236"/>
        <v>0.4</v>
      </c>
      <c r="V1027" s="43">
        <f t="shared" si="236"/>
        <v>0.4</v>
      </c>
      <c r="W1027" s="43">
        <f t="shared" si="236"/>
        <v>0.4</v>
      </c>
      <c r="X1027" s="43">
        <f t="shared" si="236"/>
        <v>0.4</v>
      </c>
      <c r="Y1027" s="43">
        <f t="shared" si="236"/>
        <v>0.4</v>
      </c>
      <c r="Z1027" s="43">
        <f t="shared" si="236"/>
        <v>0.4</v>
      </c>
      <c r="AA1027" s="43">
        <f t="shared" si="236"/>
        <v>0.4</v>
      </c>
      <c r="AB1027" s="43">
        <f t="shared" si="236"/>
        <v>0.4</v>
      </c>
      <c r="AC1027" s="5">
        <f t="shared" ref="AC1027:AC1090" si="237">AVERAGE(E1027:AB1027)</f>
        <v>0.40000000000000013</v>
      </c>
      <c r="AD1027" s="98"/>
    </row>
    <row r="1028" spans="1:30">
      <c r="A1028" s="5" t="s">
        <v>71</v>
      </c>
      <c r="B1028" s="5" t="s">
        <v>18</v>
      </c>
      <c r="C1028" s="5" t="str">
        <f t="shared" si="234"/>
        <v>g7</v>
      </c>
      <c r="D1028" s="69">
        <f>VLOOKUP(C1028,days!A$2:F$13,5,0)</f>
        <v>4</v>
      </c>
      <c r="E1028" s="67">
        <f>VLOOKUP($A1028,wind_!$A$2:$B$16,2,0)*VLOOKUP($D1028,wind_!$E$2:$AC$13,MID(E$1,2,LEN(E$1)-1)+2,0)</f>
        <v>0.29949863651605607</v>
      </c>
      <c r="F1028" s="67">
        <f>VLOOKUP($A1028,wind_!$A$2:$B$16,2,0)*VLOOKUP($D1028,wind_!$E$2:$AC$13,MID(F$1,2,LEN(F$1)-1)+2,0)</f>
        <v>0.29002790363555569</v>
      </c>
      <c r="G1028" s="67">
        <f>VLOOKUP($A1028,wind_!$A$2:$B$16,2,0)*VLOOKUP($D1028,wind_!$E$2:$AC$13,MID(G$1,2,LEN(G$1)-1)+2,0)</f>
        <v>0.28496007261857836</v>
      </c>
      <c r="H1028" s="67">
        <f>VLOOKUP($A1028,wind_!$A$2:$B$16,2,0)*VLOOKUP($D1028,wind_!$E$2:$AC$13,MID(H$1,2,LEN(H$1)-1)+2,0)</f>
        <v>0.28342817241562085</v>
      </c>
      <c r="I1028" s="67">
        <f>VLOOKUP($A1028,wind_!$A$2:$B$16,2,0)*VLOOKUP($D1028,wind_!$E$2:$AC$13,MID(I$1,2,LEN(I$1)-1)+2,0)</f>
        <v>0.28092771772076675</v>
      </c>
      <c r="J1028" s="67">
        <f>VLOOKUP($A1028,wind_!$A$2:$B$16,2,0)*VLOOKUP($D1028,wind_!$E$2:$AC$13,MID(J$1,2,LEN(J$1)-1)+2,0)</f>
        <v>0.27791627489874882</v>
      </c>
      <c r="K1028" s="67">
        <f>VLOOKUP($A1028,wind_!$A$2:$B$16,2,0)*VLOOKUP($D1028,wind_!$E$2:$AC$13,MID(K$1,2,LEN(K$1)-1)+2,0)</f>
        <v>0.27890185624719721</v>
      </c>
      <c r="L1028" s="67">
        <f>VLOOKUP($A1028,wind_!$A$2:$B$16,2,0)*VLOOKUP($D1028,wind_!$E$2:$AC$13,MID(L$1,2,LEN(L$1)-1)+2,0)</f>
        <v>0.27162704057007903</v>
      </c>
      <c r="M1028" s="67">
        <f>VLOOKUP($A1028,wind_!$A$2:$B$16,2,0)*VLOOKUP($D1028,wind_!$E$2:$AC$13,MID(M$1,2,LEN(M$1)-1)+2,0)</f>
        <v>0.26283832450978656</v>
      </c>
      <c r="N1028" s="67">
        <f>VLOOKUP($A1028,wind_!$A$2:$B$16,2,0)*VLOOKUP($D1028,wind_!$E$2:$AC$13,MID(N$1,2,LEN(N$1)-1)+2,0)</f>
        <v>0.26015626014674564</v>
      </c>
      <c r="O1028" s="67">
        <f>VLOOKUP($A1028,wind_!$A$2:$B$16,2,0)*VLOOKUP($D1028,wind_!$E$2:$AC$13,MID(O$1,2,LEN(O$1)-1)+2,0)</f>
        <v>0.27285689649984562</v>
      </c>
      <c r="P1028" s="67">
        <f>VLOOKUP($A1028,wind_!$A$2:$B$16,2,0)*VLOOKUP($D1028,wind_!$E$2:$AC$13,MID(P$1,2,LEN(P$1)-1)+2,0)</f>
        <v>0.29190441525308419</v>
      </c>
      <c r="Q1028" s="67">
        <f>VLOOKUP($A1028,wind_!$A$2:$B$16,2,0)*VLOOKUP($D1028,wind_!$E$2:$AC$13,MID(Q$1,2,LEN(Q$1)-1)+2,0)</f>
        <v>0.3087440067880512</v>
      </c>
      <c r="R1028" s="67">
        <f>VLOOKUP($A1028,wind_!$A$2:$B$16,2,0)*VLOOKUP($D1028,wind_!$E$2:$AC$13,MID(R$1,2,LEN(R$1)-1)+2,0)</f>
        <v>0.32568864794692343</v>
      </c>
      <c r="S1028" s="67">
        <f>VLOOKUP($A1028,wind_!$A$2:$B$16,2,0)*VLOOKUP($D1028,wind_!$E$2:$AC$13,MID(S$1,2,LEN(S$1)-1)+2,0)</f>
        <v>0.34167747435121226</v>
      </c>
      <c r="T1028" s="67">
        <f>VLOOKUP($A1028,wind_!$A$2:$B$16,2,0)*VLOOKUP($D1028,wind_!$E$2:$AC$13,MID(T$1,2,LEN(T$1)-1)+2,0)</f>
        <v>0.34506992349368093</v>
      </c>
      <c r="U1028" s="67">
        <f>VLOOKUP($A1028,wind_!$A$2:$B$16,2,0)*VLOOKUP($D1028,wind_!$E$2:$AC$13,MID(U$1,2,LEN(U$1)-1)+2,0)</f>
        <v>0.35060675319336115</v>
      </c>
      <c r="V1028" s="67">
        <f>VLOOKUP($A1028,wind_!$A$2:$B$16,2,0)*VLOOKUP($D1028,wind_!$E$2:$AC$13,MID(V$1,2,LEN(V$1)-1)+2,0)</f>
        <v>0.34486985792919567</v>
      </c>
      <c r="W1028" s="67">
        <f>VLOOKUP($A1028,wind_!$A$2:$B$16,2,0)*VLOOKUP($D1028,wind_!$E$2:$AC$13,MID(W$1,2,LEN(W$1)-1)+2,0)</f>
        <v>0.33366147352736825</v>
      </c>
      <c r="X1028" s="67">
        <f>VLOOKUP($A1028,wind_!$A$2:$B$16,2,0)*VLOOKUP($D1028,wind_!$E$2:$AC$13,MID(X$1,2,LEN(X$1)-1)+2,0)</f>
        <v>0.32487306151808565</v>
      </c>
      <c r="Y1028" s="67">
        <f>VLOOKUP($A1028,wind_!$A$2:$B$16,2,0)*VLOOKUP($D1028,wind_!$E$2:$AC$13,MID(Y$1,2,LEN(Y$1)-1)+2,0)</f>
        <v>0.32177976816421439</v>
      </c>
      <c r="Z1028" s="67">
        <f>VLOOKUP($A1028,wind_!$A$2:$B$16,2,0)*VLOOKUP($D1028,wind_!$E$2:$AC$13,MID(Z$1,2,LEN(Z$1)-1)+2,0)</f>
        <v>0.31418363137988042</v>
      </c>
      <c r="AA1028" s="67">
        <f>VLOOKUP($A1028,wind_!$A$2:$B$16,2,0)*VLOOKUP($D1028,wind_!$E$2:$AC$13,MID(AA$1,2,LEN(AA$1)-1)+2,0)</f>
        <v>0.30289281874928081</v>
      </c>
      <c r="AB1028" s="67">
        <f>VLOOKUP($A1028,wind_!$A$2:$B$16,2,0)*VLOOKUP($D1028,wind_!$E$2:$AC$13,MID(AB$1,2,LEN(AB$1)-1)+2,0)</f>
        <v>0.29236000528625244</v>
      </c>
      <c r="AC1028" s="5">
        <f t="shared" si="237"/>
        <v>0.30256045805664883</v>
      </c>
      <c r="AD1028" s="98"/>
    </row>
    <row r="1029" spans="1:30">
      <c r="A1029" s="5" t="s">
        <v>71</v>
      </c>
      <c r="B1029" s="5" t="s">
        <v>19</v>
      </c>
      <c r="C1029" s="5" t="str">
        <f t="shared" si="234"/>
        <v>g7</v>
      </c>
      <c r="D1029" s="69">
        <f>VLOOKUP(C1029,days!A$2:F$13,5,0)</f>
        <v>4</v>
      </c>
      <c r="E1029" s="68">
        <f>VLOOKUP($A1029,solar_!$A$2:$B$16,2,0)*VLOOKUP($D1029,solar_!$E$2:$AC$13,MID(E$1,2,LEN(E$1)-1)+2,0)</f>
        <v>0</v>
      </c>
      <c r="F1029" s="68">
        <f>VLOOKUP($A1029,solar_!$A$2:$B$16,2,0)*VLOOKUP($D1029,solar_!$E$2:$AC$13,MID(F$1,2,LEN(F$1)-1)+2,0)</f>
        <v>0</v>
      </c>
      <c r="G1029" s="68">
        <f>VLOOKUP($A1029,solar_!$A$2:$B$16,2,0)*VLOOKUP($D1029,solar_!$E$2:$AC$13,MID(G$1,2,LEN(G$1)-1)+2,0)</f>
        <v>0</v>
      </c>
      <c r="H1029" s="68">
        <f>VLOOKUP($A1029,solar_!$A$2:$B$16,2,0)*VLOOKUP($D1029,solar_!$E$2:$AC$13,MID(H$1,2,LEN(H$1)-1)+2,0)</f>
        <v>0</v>
      </c>
      <c r="I1029" s="68">
        <f>VLOOKUP($A1029,solar_!$A$2:$B$16,2,0)*VLOOKUP($D1029,solar_!$E$2:$AC$13,MID(I$1,2,LEN(I$1)-1)+2,0)</f>
        <v>0</v>
      </c>
      <c r="J1029" s="68">
        <f>VLOOKUP($A1029,solar_!$A$2:$B$16,2,0)*VLOOKUP($D1029,solar_!$E$2:$AC$13,MID(J$1,2,LEN(J$1)-1)+2,0)</f>
        <v>1.9396610299591221E-3</v>
      </c>
      <c r="K1029" s="68">
        <f>VLOOKUP($A1029,solar_!$A$2:$B$16,2,0)*VLOOKUP($D1029,solar_!$E$2:$AC$13,MID(K$1,2,LEN(K$1)-1)+2,0)</f>
        <v>3.9001126695756026E-2</v>
      </c>
      <c r="L1029" s="68">
        <f>VLOOKUP($A1029,solar_!$A$2:$B$16,2,0)*VLOOKUP($D1029,solar_!$E$2:$AC$13,MID(L$1,2,LEN(L$1)-1)+2,0)</f>
        <v>0.22875658024816459</v>
      </c>
      <c r="M1029" s="68">
        <f>VLOOKUP($A1029,solar_!$A$2:$B$16,2,0)*VLOOKUP($D1029,solar_!$E$2:$AC$13,MID(M$1,2,LEN(M$1)-1)+2,0)</f>
        <v>0.46017663594907676</v>
      </c>
      <c r="N1029" s="68">
        <f>VLOOKUP($A1029,solar_!$A$2:$B$16,2,0)*VLOOKUP($D1029,solar_!$E$2:$AC$13,MID(N$1,2,LEN(N$1)-1)+2,0)</f>
        <v>0.58359351505785551</v>
      </c>
      <c r="O1029" s="68">
        <f>VLOOKUP($A1029,solar_!$A$2:$B$16,2,0)*VLOOKUP($D1029,solar_!$E$2:$AC$13,MID(O$1,2,LEN(O$1)-1)+2,0)</f>
        <v>0.66194050320490483</v>
      </c>
      <c r="P1029" s="68">
        <f>VLOOKUP($A1029,solar_!$A$2:$B$16,2,0)*VLOOKUP($D1029,solar_!$E$2:$AC$13,MID(P$1,2,LEN(P$1)-1)+2,0)</f>
        <v>0.66426695773255329</v>
      </c>
      <c r="Q1029" s="68">
        <f>VLOOKUP($A1029,solar_!$A$2:$B$16,2,0)*VLOOKUP($D1029,solar_!$E$2:$AC$13,MID(Q$1,2,LEN(Q$1)-1)+2,0)</f>
        <v>0.6524723273298505</v>
      </c>
      <c r="R1029" s="68">
        <f>VLOOKUP($A1029,solar_!$A$2:$B$16,2,0)*VLOOKUP($D1029,solar_!$E$2:$AC$13,MID(R$1,2,LEN(R$1)-1)+2,0)</f>
        <v>0.64163347725097164</v>
      </c>
      <c r="S1029" s="68">
        <f>VLOOKUP($A1029,solar_!$A$2:$B$16,2,0)*VLOOKUP($D1029,solar_!$E$2:$AC$13,MID(S$1,2,LEN(S$1)-1)+2,0)</f>
        <v>0.61726934381178156</v>
      </c>
      <c r="T1029" s="68">
        <f>VLOOKUP($A1029,solar_!$A$2:$B$16,2,0)*VLOOKUP($D1029,solar_!$E$2:$AC$13,MID(T$1,2,LEN(T$1)-1)+2,0)</f>
        <v>0.55577174895603731</v>
      </c>
      <c r="U1029" s="68">
        <f>VLOOKUP($A1029,solar_!$A$2:$B$16,2,0)*VLOOKUP($D1029,solar_!$E$2:$AC$13,MID(U$1,2,LEN(U$1)-1)+2,0)</f>
        <v>0.45339048545234711</v>
      </c>
      <c r="V1029" s="68">
        <f>VLOOKUP($A1029,solar_!$A$2:$B$16,2,0)*VLOOKUP($D1029,solar_!$E$2:$AC$13,MID(V$1,2,LEN(V$1)-1)+2,0)</f>
        <v>0.29626912621944318</v>
      </c>
      <c r="W1029" s="68">
        <f>VLOOKUP($A1029,solar_!$A$2:$B$16,2,0)*VLOOKUP($D1029,solar_!$E$2:$AC$13,MID(W$1,2,LEN(W$1)-1)+2,0)</f>
        <v>8.2996040287126954E-2</v>
      </c>
      <c r="X1029" s="68">
        <f>VLOOKUP($A1029,solar_!$A$2:$B$16,2,0)*VLOOKUP($D1029,solar_!$E$2:$AC$13,MID(X$1,2,LEN(X$1)-1)+2,0)</f>
        <v>2.7187579042216537E-3</v>
      </c>
      <c r="Y1029" s="68">
        <f>VLOOKUP($A1029,solar_!$A$2:$B$16,2,0)*VLOOKUP($D1029,solar_!$E$2:$AC$13,MID(Y$1,2,LEN(Y$1)-1)+2,0)</f>
        <v>0</v>
      </c>
      <c r="Z1029" s="68">
        <f>VLOOKUP($A1029,solar_!$A$2:$B$16,2,0)*VLOOKUP($D1029,solar_!$E$2:$AC$13,MID(Z$1,2,LEN(Z$1)-1)+2,0)</f>
        <v>0</v>
      </c>
      <c r="AA1029" s="68">
        <f>VLOOKUP($A1029,solar_!$A$2:$B$16,2,0)*VLOOKUP($D1029,solar_!$E$2:$AC$13,MID(AA$1,2,LEN(AA$1)-1)+2,0)</f>
        <v>0</v>
      </c>
      <c r="AB1029" s="68">
        <f>VLOOKUP($A1029,solar_!$A$2:$B$16,2,0)*VLOOKUP($D1029,solar_!$E$2:$AC$13,MID(AB$1,2,LEN(AB$1)-1)+2,0)</f>
        <v>0</v>
      </c>
      <c r="AC1029" s="5">
        <f t="shared" si="237"/>
        <v>0.24759151196375218</v>
      </c>
      <c r="AD1029" s="98"/>
    </row>
    <row r="1030" spans="1:30">
      <c r="A1030" s="5" t="s">
        <v>71</v>
      </c>
      <c r="B1030" s="5" t="s">
        <v>20</v>
      </c>
      <c r="C1030" s="5" t="str">
        <f t="shared" si="234"/>
        <v>g7</v>
      </c>
      <c r="D1030" s="69">
        <f>VLOOKUP(C1030,days!A$2:F$13,5,0)</f>
        <v>4</v>
      </c>
      <c r="E1030" s="9">
        <v>0</v>
      </c>
      <c r="F1030" s="9">
        <v>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  <c r="V1030" s="9">
        <v>0</v>
      </c>
      <c r="W1030" s="9">
        <v>0</v>
      </c>
      <c r="X1030" s="9">
        <v>0</v>
      </c>
      <c r="Y1030" s="9">
        <v>0</v>
      </c>
      <c r="Z1030" s="9">
        <v>0</v>
      </c>
      <c r="AA1030" s="9">
        <v>0</v>
      </c>
      <c r="AB1030" s="9">
        <v>0</v>
      </c>
      <c r="AC1030" s="5">
        <f t="shared" si="237"/>
        <v>0</v>
      </c>
      <c r="AD1030" s="98"/>
    </row>
    <row r="1031" spans="1:30">
      <c r="A1031" s="5" t="s">
        <v>71</v>
      </c>
      <c r="B1031" s="5" t="s">
        <v>21</v>
      </c>
      <c r="C1031" s="5" t="str">
        <f t="shared" si="234"/>
        <v>g7</v>
      </c>
      <c r="D1031" s="69">
        <f>VLOOKUP(C1031,days!A$2:F$13,5,0)</f>
        <v>4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5">
        <f t="shared" si="237"/>
        <v>0</v>
      </c>
      <c r="AD1031" s="98"/>
    </row>
    <row r="1032" spans="1:30">
      <c r="A1032" s="5" t="s">
        <v>71</v>
      </c>
      <c r="B1032" s="5" t="s">
        <v>12</v>
      </c>
      <c r="C1032" s="5" t="str">
        <f t="shared" si="234"/>
        <v>g8</v>
      </c>
      <c r="D1032" s="69">
        <f>VLOOKUP(C1032,days!A$2:F$13,5,0)</f>
        <v>4</v>
      </c>
      <c r="E1032" s="53">
        <v>0.8</v>
      </c>
      <c r="F1032" s="53">
        <v>0.8</v>
      </c>
      <c r="G1032" s="53">
        <v>0.8</v>
      </c>
      <c r="H1032" s="53">
        <v>0.8</v>
      </c>
      <c r="I1032" s="53">
        <v>0.8</v>
      </c>
      <c r="J1032" s="53">
        <v>0.8</v>
      </c>
      <c r="K1032" s="53">
        <v>0.8</v>
      </c>
      <c r="L1032" s="53">
        <v>0.8</v>
      </c>
      <c r="M1032" s="53">
        <v>0.8</v>
      </c>
      <c r="N1032" s="53">
        <v>0.8</v>
      </c>
      <c r="O1032" s="53">
        <v>0.8</v>
      </c>
      <c r="P1032" s="53">
        <v>0.8</v>
      </c>
      <c r="Q1032" s="53">
        <v>0.8</v>
      </c>
      <c r="R1032" s="53">
        <v>0.8</v>
      </c>
      <c r="S1032" s="53">
        <v>0.8</v>
      </c>
      <c r="T1032" s="53">
        <v>0.8</v>
      </c>
      <c r="U1032" s="53">
        <v>0.8</v>
      </c>
      <c r="V1032" s="53">
        <v>0.8</v>
      </c>
      <c r="W1032" s="53">
        <v>0.8</v>
      </c>
      <c r="X1032" s="53">
        <v>0.8</v>
      </c>
      <c r="Y1032" s="53">
        <v>0.8</v>
      </c>
      <c r="Z1032" s="53">
        <v>0.8</v>
      </c>
      <c r="AA1032" s="53">
        <v>0.8</v>
      </c>
      <c r="AB1032" s="53">
        <v>0.8</v>
      </c>
      <c r="AC1032" s="5">
        <f t="shared" si="237"/>
        <v>0.80000000000000027</v>
      </c>
      <c r="AD1032" s="98"/>
    </row>
    <row r="1033" spans="1:30">
      <c r="A1033" s="5" t="s">
        <v>71</v>
      </c>
      <c r="B1033" s="5" t="s">
        <v>13</v>
      </c>
      <c r="C1033" s="5" t="str">
        <f t="shared" si="234"/>
        <v>g8</v>
      </c>
      <c r="D1033" s="69">
        <f>VLOOKUP(C1033,days!A$2:F$13,5,0)</f>
        <v>4</v>
      </c>
      <c r="E1033" s="53">
        <v>0.85</v>
      </c>
      <c r="F1033" s="53">
        <v>0.85</v>
      </c>
      <c r="G1033" s="53">
        <v>0.85</v>
      </c>
      <c r="H1033" s="53">
        <v>0.85</v>
      </c>
      <c r="I1033" s="53">
        <v>0.85</v>
      </c>
      <c r="J1033" s="53">
        <v>0.85</v>
      </c>
      <c r="K1033" s="53">
        <v>0.85</v>
      </c>
      <c r="L1033" s="53">
        <v>0.85</v>
      </c>
      <c r="M1033" s="53">
        <v>0.85</v>
      </c>
      <c r="N1033" s="53">
        <v>0.85</v>
      </c>
      <c r="O1033" s="53">
        <v>0.85</v>
      </c>
      <c r="P1033" s="53">
        <v>0.85</v>
      </c>
      <c r="Q1033" s="53">
        <v>0.85</v>
      </c>
      <c r="R1033" s="53">
        <v>0.85</v>
      </c>
      <c r="S1033" s="53">
        <v>0.85</v>
      </c>
      <c r="T1033" s="53">
        <v>0.85</v>
      </c>
      <c r="U1033" s="53">
        <v>0.85</v>
      </c>
      <c r="V1033" s="53">
        <v>0.85</v>
      </c>
      <c r="W1033" s="53">
        <v>0.85</v>
      </c>
      <c r="X1033" s="53">
        <v>0.85</v>
      </c>
      <c r="Y1033" s="53">
        <v>0.85</v>
      </c>
      <c r="Z1033" s="53">
        <v>0.85</v>
      </c>
      <c r="AA1033" s="53">
        <v>0.85</v>
      </c>
      <c r="AB1033" s="53">
        <v>0.85</v>
      </c>
      <c r="AC1033" s="5">
        <f t="shared" si="237"/>
        <v>0.85000000000000009</v>
      </c>
      <c r="AD1033" s="98"/>
    </row>
    <row r="1034" spans="1:30">
      <c r="A1034" s="5" t="s">
        <v>71</v>
      </c>
      <c r="B1034" s="5" t="s">
        <v>14</v>
      </c>
      <c r="C1034" s="5" t="str">
        <f t="shared" si="234"/>
        <v>g8</v>
      </c>
      <c r="D1034" s="69">
        <f>VLOOKUP(C1034,days!A$2:F$13,5,0)</f>
        <v>4</v>
      </c>
      <c r="E1034" s="53">
        <v>0.83</v>
      </c>
      <c r="F1034" s="53">
        <v>0.83</v>
      </c>
      <c r="G1034" s="53">
        <v>0.83</v>
      </c>
      <c r="H1034" s="53">
        <v>0.83</v>
      </c>
      <c r="I1034" s="53">
        <v>0.83</v>
      </c>
      <c r="J1034" s="53">
        <v>0.83</v>
      </c>
      <c r="K1034" s="53">
        <v>0.83</v>
      </c>
      <c r="L1034" s="53">
        <v>0.83</v>
      </c>
      <c r="M1034" s="53">
        <v>0.83</v>
      </c>
      <c r="N1034" s="53">
        <v>0.83</v>
      </c>
      <c r="O1034" s="53">
        <v>0.83</v>
      </c>
      <c r="P1034" s="53">
        <v>0.83</v>
      </c>
      <c r="Q1034" s="53">
        <v>0.83</v>
      </c>
      <c r="R1034" s="53">
        <v>0.83</v>
      </c>
      <c r="S1034" s="53">
        <v>0.83</v>
      </c>
      <c r="T1034" s="53">
        <v>0.83</v>
      </c>
      <c r="U1034" s="53">
        <v>0.83</v>
      </c>
      <c r="V1034" s="53">
        <v>0.83</v>
      </c>
      <c r="W1034" s="53">
        <v>0.83</v>
      </c>
      <c r="X1034" s="53">
        <v>0.83</v>
      </c>
      <c r="Y1034" s="53">
        <v>0.83</v>
      </c>
      <c r="Z1034" s="53">
        <v>0.83</v>
      </c>
      <c r="AA1034" s="53">
        <v>0.83</v>
      </c>
      <c r="AB1034" s="53">
        <v>0.83</v>
      </c>
      <c r="AC1034" s="5">
        <f t="shared" si="237"/>
        <v>0.82999999999999963</v>
      </c>
      <c r="AD1034" s="98"/>
    </row>
    <row r="1035" spans="1:30">
      <c r="A1035" s="5" t="s">
        <v>71</v>
      </c>
      <c r="B1035" s="5" t="s">
        <v>15</v>
      </c>
      <c r="C1035" s="5" t="str">
        <f t="shared" si="234"/>
        <v>g8</v>
      </c>
      <c r="D1035" s="69">
        <f>VLOOKUP(C1035,days!A$2:F$13,5,0)</f>
        <v>4</v>
      </c>
      <c r="E1035" s="53">
        <v>0.9</v>
      </c>
      <c r="F1035" s="53">
        <v>0.9</v>
      </c>
      <c r="G1035" s="53">
        <v>0.9</v>
      </c>
      <c r="H1035" s="53">
        <v>0.9</v>
      </c>
      <c r="I1035" s="53">
        <v>0.9</v>
      </c>
      <c r="J1035" s="53">
        <v>0.9</v>
      </c>
      <c r="K1035" s="53">
        <v>0.9</v>
      </c>
      <c r="L1035" s="53">
        <v>0.9</v>
      </c>
      <c r="M1035" s="53">
        <v>0.9</v>
      </c>
      <c r="N1035" s="53">
        <v>0.9</v>
      </c>
      <c r="O1035" s="53">
        <v>0.9</v>
      </c>
      <c r="P1035" s="53">
        <v>0.9</v>
      </c>
      <c r="Q1035" s="53">
        <v>0.9</v>
      </c>
      <c r="R1035" s="53">
        <v>0.9</v>
      </c>
      <c r="S1035" s="53">
        <v>0.9</v>
      </c>
      <c r="T1035" s="53">
        <v>0.9</v>
      </c>
      <c r="U1035" s="53">
        <v>0.9</v>
      </c>
      <c r="V1035" s="53">
        <v>0.9</v>
      </c>
      <c r="W1035" s="53">
        <v>0.9</v>
      </c>
      <c r="X1035" s="53">
        <v>0.9</v>
      </c>
      <c r="Y1035" s="53">
        <v>0.9</v>
      </c>
      <c r="Z1035" s="53">
        <v>0.9</v>
      </c>
      <c r="AA1035" s="53">
        <v>0.9</v>
      </c>
      <c r="AB1035" s="53">
        <v>0.9</v>
      </c>
      <c r="AC1035" s="5">
        <f t="shared" si="237"/>
        <v>0.8999999999999998</v>
      </c>
      <c r="AD1035" s="98"/>
    </row>
    <row r="1036" spans="1:30">
      <c r="A1036" s="5" t="s">
        <v>71</v>
      </c>
      <c r="B1036" s="5" t="s">
        <v>16</v>
      </c>
      <c r="C1036" s="5" t="str">
        <f t="shared" si="234"/>
        <v>g8</v>
      </c>
      <c r="D1036" s="69">
        <f>VLOOKUP(C1036,days!A$2:F$13,5,0)</f>
        <v>4</v>
      </c>
      <c r="E1036" s="43">
        <f>VLOOKUP($A1036,hydro_!$A$2:$B$16,2,0)*VLOOKUP($D1036,hydro_!F$2:H$13,2,0)</f>
        <v>0.5</v>
      </c>
      <c r="F1036" s="43">
        <f t="shared" ref="F1036:AB1036" si="238">E1036</f>
        <v>0.5</v>
      </c>
      <c r="G1036" s="43">
        <f t="shared" si="238"/>
        <v>0.5</v>
      </c>
      <c r="H1036" s="43">
        <f t="shared" si="238"/>
        <v>0.5</v>
      </c>
      <c r="I1036" s="43">
        <f t="shared" si="238"/>
        <v>0.5</v>
      </c>
      <c r="J1036" s="43">
        <f t="shared" si="238"/>
        <v>0.5</v>
      </c>
      <c r="K1036" s="43">
        <f t="shared" si="238"/>
        <v>0.5</v>
      </c>
      <c r="L1036" s="43">
        <f t="shared" si="238"/>
        <v>0.5</v>
      </c>
      <c r="M1036" s="43">
        <f t="shared" si="238"/>
        <v>0.5</v>
      </c>
      <c r="N1036" s="43">
        <f t="shared" si="238"/>
        <v>0.5</v>
      </c>
      <c r="O1036" s="43">
        <f t="shared" si="238"/>
        <v>0.5</v>
      </c>
      <c r="P1036" s="43">
        <f t="shared" si="238"/>
        <v>0.5</v>
      </c>
      <c r="Q1036" s="43">
        <f t="shared" si="238"/>
        <v>0.5</v>
      </c>
      <c r="R1036" s="43">
        <f t="shared" si="238"/>
        <v>0.5</v>
      </c>
      <c r="S1036" s="43">
        <f t="shared" si="238"/>
        <v>0.5</v>
      </c>
      <c r="T1036" s="43">
        <f t="shared" si="238"/>
        <v>0.5</v>
      </c>
      <c r="U1036" s="43">
        <f t="shared" si="238"/>
        <v>0.5</v>
      </c>
      <c r="V1036" s="43">
        <f t="shared" si="238"/>
        <v>0.5</v>
      </c>
      <c r="W1036" s="43">
        <f t="shared" si="238"/>
        <v>0.5</v>
      </c>
      <c r="X1036" s="43">
        <f t="shared" si="238"/>
        <v>0.5</v>
      </c>
      <c r="Y1036" s="43">
        <f t="shared" si="238"/>
        <v>0.5</v>
      </c>
      <c r="Z1036" s="43">
        <f t="shared" si="238"/>
        <v>0.5</v>
      </c>
      <c r="AA1036" s="43">
        <f t="shared" si="238"/>
        <v>0.5</v>
      </c>
      <c r="AB1036" s="43">
        <f t="shared" si="238"/>
        <v>0.5</v>
      </c>
      <c r="AC1036" s="5">
        <f t="shared" si="237"/>
        <v>0.5</v>
      </c>
      <c r="AD1036" s="98"/>
    </row>
    <row r="1037" spans="1:30">
      <c r="A1037" s="5" t="s">
        <v>71</v>
      </c>
      <c r="B1037" s="5" t="s">
        <v>17</v>
      </c>
      <c r="C1037" s="5" t="str">
        <f t="shared" si="234"/>
        <v>g8</v>
      </c>
      <c r="D1037" s="69">
        <f>VLOOKUP(C1037,days!A$2:F$13,5,0)</f>
        <v>4</v>
      </c>
      <c r="E1037" s="43">
        <f>VLOOKUP($A1036,hydro_!$A$2:$C$16,3,0)*VLOOKUP($D1036,hydro_!F$2:H$13,3,0)</f>
        <v>0.4</v>
      </c>
      <c r="F1037" s="43">
        <f t="shared" ref="F1037:AB1037" si="239">E1037</f>
        <v>0.4</v>
      </c>
      <c r="G1037" s="43">
        <f t="shared" si="239"/>
        <v>0.4</v>
      </c>
      <c r="H1037" s="43">
        <f t="shared" si="239"/>
        <v>0.4</v>
      </c>
      <c r="I1037" s="43">
        <f t="shared" si="239"/>
        <v>0.4</v>
      </c>
      <c r="J1037" s="43">
        <f t="shared" si="239"/>
        <v>0.4</v>
      </c>
      <c r="K1037" s="43">
        <f t="shared" si="239"/>
        <v>0.4</v>
      </c>
      <c r="L1037" s="43">
        <f t="shared" si="239"/>
        <v>0.4</v>
      </c>
      <c r="M1037" s="43">
        <f t="shared" si="239"/>
        <v>0.4</v>
      </c>
      <c r="N1037" s="43">
        <f t="shared" si="239"/>
        <v>0.4</v>
      </c>
      <c r="O1037" s="43">
        <f t="shared" si="239"/>
        <v>0.4</v>
      </c>
      <c r="P1037" s="43">
        <f t="shared" si="239"/>
        <v>0.4</v>
      </c>
      <c r="Q1037" s="43">
        <f t="shared" si="239"/>
        <v>0.4</v>
      </c>
      <c r="R1037" s="43">
        <f t="shared" si="239"/>
        <v>0.4</v>
      </c>
      <c r="S1037" s="43">
        <f t="shared" si="239"/>
        <v>0.4</v>
      </c>
      <c r="T1037" s="43">
        <f t="shared" si="239"/>
        <v>0.4</v>
      </c>
      <c r="U1037" s="43">
        <f t="shared" si="239"/>
        <v>0.4</v>
      </c>
      <c r="V1037" s="43">
        <f t="shared" si="239"/>
        <v>0.4</v>
      </c>
      <c r="W1037" s="43">
        <f t="shared" si="239"/>
        <v>0.4</v>
      </c>
      <c r="X1037" s="43">
        <f t="shared" si="239"/>
        <v>0.4</v>
      </c>
      <c r="Y1037" s="43">
        <f t="shared" si="239"/>
        <v>0.4</v>
      </c>
      <c r="Z1037" s="43">
        <f t="shared" si="239"/>
        <v>0.4</v>
      </c>
      <c r="AA1037" s="43">
        <f t="shared" si="239"/>
        <v>0.4</v>
      </c>
      <c r="AB1037" s="43">
        <f t="shared" si="239"/>
        <v>0.4</v>
      </c>
      <c r="AC1037" s="5">
        <f t="shared" si="237"/>
        <v>0.40000000000000013</v>
      </c>
      <c r="AD1037" s="98"/>
    </row>
    <row r="1038" spans="1:30">
      <c r="A1038" s="5" t="s">
        <v>71</v>
      </c>
      <c r="B1038" s="5" t="s">
        <v>18</v>
      </c>
      <c r="C1038" s="5" t="str">
        <f t="shared" si="234"/>
        <v>g8</v>
      </c>
      <c r="D1038" s="69">
        <f>VLOOKUP(C1038,days!A$2:F$13,5,0)</f>
        <v>4</v>
      </c>
      <c r="E1038" s="67">
        <f>VLOOKUP($A1038,wind_!$A$2:$B$16,2,0)*VLOOKUP($D1038,wind_!$E$2:$AC$13,MID(E$1,2,LEN(E$1)-1)+2,0)</f>
        <v>0.29949863651605607</v>
      </c>
      <c r="F1038" s="67">
        <f>VLOOKUP($A1038,wind_!$A$2:$B$16,2,0)*VLOOKUP($D1038,wind_!$E$2:$AC$13,MID(F$1,2,LEN(F$1)-1)+2,0)</f>
        <v>0.29002790363555569</v>
      </c>
      <c r="G1038" s="67">
        <f>VLOOKUP($A1038,wind_!$A$2:$B$16,2,0)*VLOOKUP($D1038,wind_!$E$2:$AC$13,MID(G$1,2,LEN(G$1)-1)+2,0)</f>
        <v>0.28496007261857836</v>
      </c>
      <c r="H1038" s="67">
        <f>VLOOKUP($A1038,wind_!$A$2:$B$16,2,0)*VLOOKUP($D1038,wind_!$E$2:$AC$13,MID(H$1,2,LEN(H$1)-1)+2,0)</f>
        <v>0.28342817241562085</v>
      </c>
      <c r="I1038" s="67">
        <f>VLOOKUP($A1038,wind_!$A$2:$B$16,2,0)*VLOOKUP($D1038,wind_!$E$2:$AC$13,MID(I$1,2,LEN(I$1)-1)+2,0)</f>
        <v>0.28092771772076675</v>
      </c>
      <c r="J1038" s="67">
        <f>VLOOKUP($A1038,wind_!$A$2:$B$16,2,0)*VLOOKUP($D1038,wind_!$E$2:$AC$13,MID(J$1,2,LEN(J$1)-1)+2,0)</f>
        <v>0.27791627489874882</v>
      </c>
      <c r="K1038" s="67">
        <f>VLOOKUP($A1038,wind_!$A$2:$B$16,2,0)*VLOOKUP($D1038,wind_!$E$2:$AC$13,MID(K$1,2,LEN(K$1)-1)+2,0)</f>
        <v>0.27890185624719721</v>
      </c>
      <c r="L1038" s="67">
        <f>VLOOKUP($A1038,wind_!$A$2:$B$16,2,0)*VLOOKUP($D1038,wind_!$E$2:$AC$13,MID(L$1,2,LEN(L$1)-1)+2,0)</f>
        <v>0.27162704057007903</v>
      </c>
      <c r="M1038" s="67">
        <f>VLOOKUP($A1038,wind_!$A$2:$B$16,2,0)*VLOOKUP($D1038,wind_!$E$2:$AC$13,MID(M$1,2,LEN(M$1)-1)+2,0)</f>
        <v>0.26283832450978656</v>
      </c>
      <c r="N1038" s="67">
        <f>VLOOKUP($A1038,wind_!$A$2:$B$16,2,0)*VLOOKUP($D1038,wind_!$E$2:$AC$13,MID(N$1,2,LEN(N$1)-1)+2,0)</f>
        <v>0.26015626014674564</v>
      </c>
      <c r="O1038" s="67">
        <f>VLOOKUP($A1038,wind_!$A$2:$B$16,2,0)*VLOOKUP($D1038,wind_!$E$2:$AC$13,MID(O$1,2,LEN(O$1)-1)+2,0)</f>
        <v>0.27285689649984562</v>
      </c>
      <c r="P1038" s="67">
        <f>VLOOKUP($A1038,wind_!$A$2:$B$16,2,0)*VLOOKUP($D1038,wind_!$E$2:$AC$13,MID(P$1,2,LEN(P$1)-1)+2,0)</f>
        <v>0.29190441525308419</v>
      </c>
      <c r="Q1038" s="67">
        <f>VLOOKUP($A1038,wind_!$A$2:$B$16,2,0)*VLOOKUP($D1038,wind_!$E$2:$AC$13,MID(Q$1,2,LEN(Q$1)-1)+2,0)</f>
        <v>0.3087440067880512</v>
      </c>
      <c r="R1038" s="67">
        <f>VLOOKUP($A1038,wind_!$A$2:$B$16,2,0)*VLOOKUP($D1038,wind_!$E$2:$AC$13,MID(R$1,2,LEN(R$1)-1)+2,0)</f>
        <v>0.32568864794692343</v>
      </c>
      <c r="S1038" s="67">
        <f>VLOOKUP($A1038,wind_!$A$2:$B$16,2,0)*VLOOKUP($D1038,wind_!$E$2:$AC$13,MID(S$1,2,LEN(S$1)-1)+2,0)</f>
        <v>0.34167747435121226</v>
      </c>
      <c r="T1038" s="67">
        <f>VLOOKUP($A1038,wind_!$A$2:$B$16,2,0)*VLOOKUP($D1038,wind_!$E$2:$AC$13,MID(T$1,2,LEN(T$1)-1)+2,0)</f>
        <v>0.34506992349368093</v>
      </c>
      <c r="U1038" s="67">
        <f>VLOOKUP($A1038,wind_!$A$2:$B$16,2,0)*VLOOKUP($D1038,wind_!$E$2:$AC$13,MID(U$1,2,LEN(U$1)-1)+2,0)</f>
        <v>0.35060675319336115</v>
      </c>
      <c r="V1038" s="67">
        <f>VLOOKUP($A1038,wind_!$A$2:$B$16,2,0)*VLOOKUP($D1038,wind_!$E$2:$AC$13,MID(V$1,2,LEN(V$1)-1)+2,0)</f>
        <v>0.34486985792919567</v>
      </c>
      <c r="W1038" s="67">
        <f>VLOOKUP($A1038,wind_!$A$2:$B$16,2,0)*VLOOKUP($D1038,wind_!$E$2:$AC$13,MID(W$1,2,LEN(W$1)-1)+2,0)</f>
        <v>0.33366147352736825</v>
      </c>
      <c r="X1038" s="67">
        <f>VLOOKUP($A1038,wind_!$A$2:$B$16,2,0)*VLOOKUP($D1038,wind_!$E$2:$AC$13,MID(X$1,2,LEN(X$1)-1)+2,0)</f>
        <v>0.32487306151808565</v>
      </c>
      <c r="Y1038" s="67">
        <f>VLOOKUP($A1038,wind_!$A$2:$B$16,2,0)*VLOOKUP($D1038,wind_!$E$2:$AC$13,MID(Y$1,2,LEN(Y$1)-1)+2,0)</f>
        <v>0.32177976816421439</v>
      </c>
      <c r="Z1038" s="67">
        <f>VLOOKUP($A1038,wind_!$A$2:$B$16,2,0)*VLOOKUP($D1038,wind_!$E$2:$AC$13,MID(Z$1,2,LEN(Z$1)-1)+2,0)</f>
        <v>0.31418363137988042</v>
      </c>
      <c r="AA1038" s="67">
        <f>VLOOKUP($A1038,wind_!$A$2:$B$16,2,0)*VLOOKUP($D1038,wind_!$E$2:$AC$13,MID(AA$1,2,LEN(AA$1)-1)+2,0)</f>
        <v>0.30289281874928081</v>
      </c>
      <c r="AB1038" s="67">
        <f>VLOOKUP($A1038,wind_!$A$2:$B$16,2,0)*VLOOKUP($D1038,wind_!$E$2:$AC$13,MID(AB$1,2,LEN(AB$1)-1)+2,0)</f>
        <v>0.29236000528625244</v>
      </c>
      <c r="AC1038" s="5">
        <f t="shared" si="237"/>
        <v>0.30256045805664883</v>
      </c>
      <c r="AD1038" s="98"/>
    </row>
    <row r="1039" spans="1:30">
      <c r="A1039" s="5" t="s">
        <v>71</v>
      </c>
      <c r="B1039" s="5" t="s">
        <v>19</v>
      </c>
      <c r="C1039" s="5" t="str">
        <f t="shared" si="234"/>
        <v>g8</v>
      </c>
      <c r="D1039" s="69">
        <f>VLOOKUP(C1039,days!A$2:F$13,5,0)</f>
        <v>4</v>
      </c>
      <c r="E1039" s="68">
        <f>VLOOKUP($A1039,solar_!$A$2:$B$16,2,0)*VLOOKUP($D1039,solar_!$E$2:$AC$13,MID(E$1,2,LEN(E$1)-1)+2,0)</f>
        <v>0</v>
      </c>
      <c r="F1039" s="68">
        <f>VLOOKUP($A1039,solar_!$A$2:$B$16,2,0)*VLOOKUP($D1039,solar_!$E$2:$AC$13,MID(F$1,2,LEN(F$1)-1)+2,0)</f>
        <v>0</v>
      </c>
      <c r="G1039" s="68">
        <f>VLOOKUP($A1039,solar_!$A$2:$B$16,2,0)*VLOOKUP($D1039,solar_!$E$2:$AC$13,MID(G$1,2,LEN(G$1)-1)+2,0)</f>
        <v>0</v>
      </c>
      <c r="H1039" s="68">
        <f>VLOOKUP($A1039,solar_!$A$2:$B$16,2,0)*VLOOKUP($D1039,solar_!$E$2:$AC$13,MID(H$1,2,LEN(H$1)-1)+2,0)</f>
        <v>0</v>
      </c>
      <c r="I1039" s="68">
        <f>VLOOKUP($A1039,solar_!$A$2:$B$16,2,0)*VLOOKUP($D1039,solar_!$E$2:$AC$13,MID(I$1,2,LEN(I$1)-1)+2,0)</f>
        <v>0</v>
      </c>
      <c r="J1039" s="68">
        <f>VLOOKUP($A1039,solar_!$A$2:$B$16,2,0)*VLOOKUP($D1039,solar_!$E$2:$AC$13,MID(J$1,2,LEN(J$1)-1)+2,0)</f>
        <v>1.9396610299591221E-3</v>
      </c>
      <c r="K1039" s="68">
        <f>VLOOKUP($A1039,solar_!$A$2:$B$16,2,0)*VLOOKUP($D1039,solar_!$E$2:$AC$13,MID(K$1,2,LEN(K$1)-1)+2,0)</f>
        <v>3.9001126695756026E-2</v>
      </c>
      <c r="L1039" s="68">
        <f>VLOOKUP($A1039,solar_!$A$2:$B$16,2,0)*VLOOKUP($D1039,solar_!$E$2:$AC$13,MID(L$1,2,LEN(L$1)-1)+2,0)</f>
        <v>0.22875658024816459</v>
      </c>
      <c r="M1039" s="68">
        <f>VLOOKUP($A1039,solar_!$A$2:$B$16,2,0)*VLOOKUP($D1039,solar_!$E$2:$AC$13,MID(M$1,2,LEN(M$1)-1)+2,0)</f>
        <v>0.46017663594907676</v>
      </c>
      <c r="N1039" s="68">
        <f>VLOOKUP($A1039,solar_!$A$2:$B$16,2,0)*VLOOKUP($D1039,solar_!$E$2:$AC$13,MID(N$1,2,LEN(N$1)-1)+2,0)</f>
        <v>0.58359351505785551</v>
      </c>
      <c r="O1039" s="68">
        <f>VLOOKUP($A1039,solar_!$A$2:$B$16,2,0)*VLOOKUP($D1039,solar_!$E$2:$AC$13,MID(O$1,2,LEN(O$1)-1)+2,0)</f>
        <v>0.66194050320490483</v>
      </c>
      <c r="P1039" s="68">
        <f>VLOOKUP($A1039,solar_!$A$2:$B$16,2,0)*VLOOKUP($D1039,solar_!$E$2:$AC$13,MID(P$1,2,LEN(P$1)-1)+2,0)</f>
        <v>0.66426695773255329</v>
      </c>
      <c r="Q1039" s="68">
        <f>VLOOKUP($A1039,solar_!$A$2:$B$16,2,0)*VLOOKUP($D1039,solar_!$E$2:$AC$13,MID(Q$1,2,LEN(Q$1)-1)+2,0)</f>
        <v>0.6524723273298505</v>
      </c>
      <c r="R1039" s="68">
        <f>VLOOKUP($A1039,solar_!$A$2:$B$16,2,0)*VLOOKUP($D1039,solar_!$E$2:$AC$13,MID(R$1,2,LEN(R$1)-1)+2,0)</f>
        <v>0.64163347725097164</v>
      </c>
      <c r="S1039" s="68">
        <f>VLOOKUP($A1039,solar_!$A$2:$B$16,2,0)*VLOOKUP($D1039,solar_!$E$2:$AC$13,MID(S$1,2,LEN(S$1)-1)+2,0)</f>
        <v>0.61726934381178156</v>
      </c>
      <c r="T1039" s="68">
        <f>VLOOKUP($A1039,solar_!$A$2:$B$16,2,0)*VLOOKUP($D1039,solar_!$E$2:$AC$13,MID(T$1,2,LEN(T$1)-1)+2,0)</f>
        <v>0.55577174895603731</v>
      </c>
      <c r="U1039" s="68">
        <f>VLOOKUP($A1039,solar_!$A$2:$B$16,2,0)*VLOOKUP($D1039,solar_!$E$2:$AC$13,MID(U$1,2,LEN(U$1)-1)+2,0)</f>
        <v>0.45339048545234711</v>
      </c>
      <c r="V1039" s="68">
        <f>VLOOKUP($A1039,solar_!$A$2:$B$16,2,0)*VLOOKUP($D1039,solar_!$E$2:$AC$13,MID(V$1,2,LEN(V$1)-1)+2,0)</f>
        <v>0.29626912621944318</v>
      </c>
      <c r="W1039" s="68">
        <f>VLOOKUP($A1039,solar_!$A$2:$B$16,2,0)*VLOOKUP($D1039,solar_!$E$2:$AC$13,MID(W$1,2,LEN(W$1)-1)+2,0)</f>
        <v>8.2996040287126954E-2</v>
      </c>
      <c r="X1039" s="68">
        <f>VLOOKUP($A1039,solar_!$A$2:$B$16,2,0)*VLOOKUP($D1039,solar_!$E$2:$AC$13,MID(X$1,2,LEN(X$1)-1)+2,0)</f>
        <v>2.7187579042216537E-3</v>
      </c>
      <c r="Y1039" s="68">
        <f>VLOOKUP($A1039,solar_!$A$2:$B$16,2,0)*VLOOKUP($D1039,solar_!$E$2:$AC$13,MID(Y$1,2,LEN(Y$1)-1)+2,0)</f>
        <v>0</v>
      </c>
      <c r="Z1039" s="68">
        <f>VLOOKUP($A1039,solar_!$A$2:$B$16,2,0)*VLOOKUP($D1039,solar_!$E$2:$AC$13,MID(Z$1,2,LEN(Z$1)-1)+2,0)</f>
        <v>0</v>
      </c>
      <c r="AA1039" s="68">
        <f>VLOOKUP($A1039,solar_!$A$2:$B$16,2,0)*VLOOKUP($D1039,solar_!$E$2:$AC$13,MID(AA$1,2,LEN(AA$1)-1)+2,0)</f>
        <v>0</v>
      </c>
      <c r="AB1039" s="68">
        <f>VLOOKUP($A1039,solar_!$A$2:$B$16,2,0)*VLOOKUP($D1039,solar_!$E$2:$AC$13,MID(AB$1,2,LEN(AB$1)-1)+2,0)</f>
        <v>0</v>
      </c>
      <c r="AC1039" s="5">
        <f t="shared" si="237"/>
        <v>0.24759151196375218</v>
      </c>
      <c r="AD1039" s="98"/>
    </row>
    <row r="1040" spans="1:30">
      <c r="A1040" s="5" t="s">
        <v>71</v>
      </c>
      <c r="B1040" s="5" t="s">
        <v>20</v>
      </c>
      <c r="C1040" s="5" t="str">
        <f t="shared" si="234"/>
        <v>g8</v>
      </c>
      <c r="D1040" s="69">
        <f>VLOOKUP(C1040,days!A$2:F$13,5,0)</f>
        <v>4</v>
      </c>
      <c r="E1040" s="9">
        <v>0</v>
      </c>
      <c r="F1040" s="9">
        <v>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  <c r="V1040" s="9">
        <v>0</v>
      </c>
      <c r="W1040" s="9">
        <v>0</v>
      </c>
      <c r="X1040" s="9">
        <v>0</v>
      </c>
      <c r="Y1040" s="9">
        <v>0</v>
      </c>
      <c r="Z1040" s="9">
        <v>0</v>
      </c>
      <c r="AA1040" s="9">
        <v>0</v>
      </c>
      <c r="AB1040" s="9">
        <v>0</v>
      </c>
      <c r="AC1040" s="5">
        <f t="shared" si="237"/>
        <v>0</v>
      </c>
      <c r="AD1040" s="98"/>
    </row>
    <row r="1041" spans="1:30">
      <c r="A1041" s="5" t="s">
        <v>71</v>
      </c>
      <c r="B1041" s="5" t="s">
        <v>21</v>
      </c>
      <c r="C1041" s="5" t="str">
        <f t="shared" si="234"/>
        <v>g8</v>
      </c>
      <c r="D1041" s="69">
        <f>VLOOKUP(C1041,days!A$2:F$13,5,0)</f>
        <v>4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5">
        <f t="shared" si="237"/>
        <v>0</v>
      </c>
      <c r="AD1041" s="98"/>
    </row>
    <row r="1042" spans="1:30">
      <c r="A1042" s="5" t="s">
        <v>71</v>
      </c>
      <c r="B1042" s="5" t="s">
        <v>12</v>
      </c>
      <c r="C1042" s="5" t="str">
        <f t="shared" si="234"/>
        <v>g9</v>
      </c>
      <c r="D1042" s="69">
        <f>VLOOKUP(C1042,days!A$2:F$13,5,0)</f>
        <v>5</v>
      </c>
      <c r="E1042" s="53">
        <v>0.8</v>
      </c>
      <c r="F1042" s="53">
        <v>0.8</v>
      </c>
      <c r="G1042" s="53">
        <v>0.8</v>
      </c>
      <c r="H1042" s="53">
        <v>0.8</v>
      </c>
      <c r="I1042" s="53">
        <v>0.8</v>
      </c>
      <c r="J1042" s="53">
        <v>0.8</v>
      </c>
      <c r="K1042" s="53">
        <v>0.8</v>
      </c>
      <c r="L1042" s="53">
        <v>0.8</v>
      </c>
      <c r="M1042" s="53">
        <v>0.8</v>
      </c>
      <c r="N1042" s="53">
        <v>0.8</v>
      </c>
      <c r="O1042" s="53">
        <v>0.8</v>
      </c>
      <c r="P1042" s="53">
        <v>0.8</v>
      </c>
      <c r="Q1042" s="53">
        <v>0.8</v>
      </c>
      <c r="R1042" s="53">
        <v>0.8</v>
      </c>
      <c r="S1042" s="53">
        <v>0.8</v>
      </c>
      <c r="T1042" s="53">
        <v>0.8</v>
      </c>
      <c r="U1042" s="53">
        <v>0.8</v>
      </c>
      <c r="V1042" s="53">
        <v>0.8</v>
      </c>
      <c r="W1042" s="53">
        <v>0.8</v>
      </c>
      <c r="X1042" s="53">
        <v>0.8</v>
      </c>
      <c r="Y1042" s="53">
        <v>0.8</v>
      </c>
      <c r="Z1042" s="53">
        <v>0.8</v>
      </c>
      <c r="AA1042" s="53">
        <v>0.8</v>
      </c>
      <c r="AB1042" s="53">
        <v>0.8</v>
      </c>
      <c r="AC1042" s="5">
        <f t="shared" si="237"/>
        <v>0.80000000000000027</v>
      </c>
      <c r="AD1042" s="98"/>
    </row>
    <row r="1043" spans="1:30">
      <c r="A1043" s="5" t="s">
        <v>71</v>
      </c>
      <c r="B1043" s="5" t="s">
        <v>13</v>
      </c>
      <c r="C1043" s="5" t="str">
        <f t="shared" si="234"/>
        <v>g9</v>
      </c>
      <c r="D1043" s="69">
        <f>VLOOKUP(C1043,days!A$2:F$13,5,0)</f>
        <v>5</v>
      </c>
      <c r="E1043" s="53">
        <v>0.85</v>
      </c>
      <c r="F1043" s="53">
        <v>0.85</v>
      </c>
      <c r="G1043" s="53">
        <v>0.85</v>
      </c>
      <c r="H1043" s="53">
        <v>0.85</v>
      </c>
      <c r="I1043" s="53">
        <v>0.85</v>
      </c>
      <c r="J1043" s="53">
        <v>0.85</v>
      </c>
      <c r="K1043" s="53">
        <v>0.85</v>
      </c>
      <c r="L1043" s="53">
        <v>0.85</v>
      </c>
      <c r="M1043" s="53">
        <v>0.85</v>
      </c>
      <c r="N1043" s="53">
        <v>0.85</v>
      </c>
      <c r="O1043" s="53">
        <v>0.85</v>
      </c>
      <c r="P1043" s="53">
        <v>0.85</v>
      </c>
      <c r="Q1043" s="53">
        <v>0.85</v>
      </c>
      <c r="R1043" s="53">
        <v>0.85</v>
      </c>
      <c r="S1043" s="53">
        <v>0.85</v>
      </c>
      <c r="T1043" s="53">
        <v>0.85</v>
      </c>
      <c r="U1043" s="53">
        <v>0.85</v>
      </c>
      <c r="V1043" s="53">
        <v>0.85</v>
      </c>
      <c r="W1043" s="53">
        <v>0.85</v>
      </c>
      <c r="X1043" s="53">
        <v>0.85</v>
      </c>
      <c r="Y1043" s="53">
        <v>0.85</v>
      </c>
      <c r="Z1043" s="53">
        <v>0.85</v>
      </c>
      <c r="AA1043" s="53">
        <v>0.85</v>
      </c>
      <c r="AB1043" s="53">
        <v>0.85</v>
      </c>
      <c r="AC1043" s="5">
        <f t="shared" si="237"/>
        <v>0.85000000000000009</v>
      </c>
      <c r="AD1043" s="98"/>
    </row>
    <row r="1044" spans="1:30">
      <c r="A1044" s="5" t="s">
        <v>71</v>
      </c>
      <c r="B1044" s="5" t="s">
        <v>14</v>
      </c>
      <c r="C1044" s="5" t="str">
        <f t="shared" si="234"/>
        <v>g9</v>
      </c>
      <c r="D1044" s="69">
        <f>VLOOKUP(C1044,days!A$2:F$13,5,0)</f>
        <v>5</v>
      </c>
      <c r="E1044" s="53">
        <v>0.83</v>
      </c>
      <c r="F1044" s="53">
        <v>0.83</v>
      </c>
      <c r="G1044" s="53">
        <v>0.83</v>
      </c>
      <c r="H1044" s="53">
        <v>0.83</v>
      </c>
      <c r="I1044" s="53">
        <v>0.83</v>
      </c>
      <c r="J1044" s="53">
        <v>0.83</v>
      </c>
      <c r="K1044" s="53">
        <v>0.83</v>
      </c>
      <c r="L1044" s="53">
        <v>0.83</v>
      </c>
      <c r="M1044" s="53">
        <v>0.83</v>
      </c>
      <c r="N1044" s="53">
        <v>0.83</v>
      </c>
      <c r="O1044" s="53">
        <v>0.83</v>
      </c>
      <c r="P1044" s="53">
        <v>0.83</v>
      </c>
      <c r="Q1044" s="53">
        <v>0.83</v>
      </c>
      <c r="R1044" s="53">
        <v>0.83</v>
      </c>
      <c r="S1044" s="53">
        <v>0.83</v>
      </c>
      <c r="T1044" s="53">
        <v>0.83</v>
      </c>
      <c r="U1044" s="53">
        <v>0.83</v>
      </c>
      <c r="V1044" s="53">
        <v>0.83</v>
      </c>
      <c r="W1044" s="53">
        <v>0.83</v>
      </c>
      <c r="X1044" s="53">
        <v>0.83</v>
      </c>
      <c r="Y1044" s="53">
        <v>0.83</v>
      </c>
      <c r="Z1044" s="53">
        <v>0.83</v>
      </c>
      <c r="AA1044" s="53">
        <v>0.83</v>
      </c>
      <c r="AB1044" s="53">
        <v>0.83</v>
      </c>
      <c r="AC1044" s="5">
        <f t="shared" si="237"/>
        <v>0.82999999999999963</v>
      </c>
      <c r="AD1044" s="98"/>
    </row>
    <row r="1045" spans="1:30">
      <c r="A1045" s="5" t="s">
        <v>71</v>
      </c>
      <c r="B1045" s="5" t="s">
        <v>15</v>
      </c>
      <c r="C1045" s="5" t="str">
        <f t="shared" si="234"/>
        <v>g9</v>
      </c>
      <c r="D1045" s="69">
        <f>VLOOKUP(C1045,days!A$2:F$13,5,0)</f>
        <v>5</v>
      </c>
      <c r="E1045" s="53">
        <v>0.9</v>
      </c>
      <c r="F1045" s="53">
        <v>0.9</v>
      </c>
      <c r="G1045" s="53">
        <v>0.9</v>
      </c>
      <c r="H1045" s="53">
        <v>0.9</v>
      </c>
      <c r="I1045" s="53">
        <v>0.9</v>
      </c>
      <c r="J1045" s="53">
        <v>0.9</v>
      </c>
      <c r="K1045" s="53">
        <v>0.9</v>
      </c>
      <c r="L1045" s="53">
        <v>0.9</v>
      </c>
      <c r="M1045" s="53">
        <v>0.9</v>
      </c>
      <c r="N1045" s="53">
        <v>0.9</v>
      </c>
      <c r="O1045" s="53">
        <v>0.9</v>
      </c>
      <c r="P1045" s="53">
        <v>0.9</v>
      </c>
      <c r="Q1045" s="53">
        <v>0.9</v>
      </c>
      <c r="R1045" s="53">
        <v>0.9</v>
      </c>
      <c r="S1045" s="53">
        <v>0.9</v>
      </c>
      <c r="T1045" s="53">
        <v>0.9</v>
      </c>
      <c r="U1045" s="53">
        <v>0.9</v>
      </c>
      <c r="V1045" s="53">
        <v>0.9</v>
      </c>
      <c r="W1045" s="53">
        <v>0.9</v>
      </c>
      <c r="X1045" s="53">
        <v>0.9</v>
      </c>
      <c r="Y1045" s="53">
        <v>0.9</v>
      </c>
      <c r="Z1045" s="53">
        <v>0.9</v>
      </c>
      <c r="AA1045" s="53">
        <v>0.9</v>
      </c>
      <c r="AB1045" s="53">
        <v>0.9</v>
      </c>
      <c r="AC1045" s="5">
        <f t="shared" si="237"/>
        <v>0.8999999999999998</v>
      </c>
      <c r="AD1045" s="98"/>
    </row>
    <row r="1046" spans="1:30">
      <c r="A1046" s="5" t="s">
        <v>71</v>
      </c>
      <c r="B1046" s="5" t="s">
        <v>16</v>
      </c>
      <c r="C1046" s="5" t="str">
        <f t="shared" si="234"/>
        <v>g9</v>
      </c>
      <c r="D1046" s="69">
        <f>VLOOKUP(C1046,days!A$2:F$13,5,0)</f>
        <v>5</v>
      </c>
      <c r="E1046" s="43">
        <f>VLOOKUP($A1046,hydro_!$A$2:$B$16,2,0)*VLOOKUP($D1046,hydro_!F$2:H$13,2,0)</f>
        <v>0.55000000000000004</v>
      </c>
      <c r="F1046" s="43">
        <f t="shared" ref="F1046:AB1046" si="240">E1046</f>
        <v>0.55000000000000004</v>
      </c>
      <c r="G1046" s="43">
        <f t="shared" si="240"/>
        <v>0.55000000000000004</v>
      </c>
      <c r="H1046" s="43">
        <f t="shared" si="240"/>
        <v>0.55000000000000004</v>
      </c>
      <c r="I1046" s="43">
        <f t="shared" si="240"/>
        <v>0.55000000000000004</v>
      </c>
      <c r="J1046" s="43">
        <f t="shared" si="240"/>
        <v>0.55000000000000004</v>
      </c>
      <c r="K1046" s="43">
        <f t="shared" si="240"/>
        <v>0.55000000000000004</v>
      </c>
      <c r="L1046" s="43">
        <f t="shared" si="240"/>
        <v>0.55000000000000004</v>
      </c>
      <c r="M1046" s="43">
        <f t="shared" si="240"/>
        <v>0.55000000000000004</v>
      </c>
      <c r="N1046" s="43">
        <f t="shared" si="240"/>
        <v>0.55000000000000004</v>
      </c>
      <c r="O1046" s="43">
        <f t="shared" si="240"/>
        <v>0.55000000000000004</v>
      </c>
      <c r="P1046" s="43">
        <f t="shared" si="240"/>
        <v>0.55000000000000004</v>
      </c>
      <c r="Q1046" s="43">
        <f t="shared" si="240"/>
        <v>0.55000000000000004</v>
      </c>
      <c r="R1046" s="43">
        <f t="shared" si="240"/>
        <v>0.55000000000000004</v>
      </c>
      <c r="S1046" s="43">
        <f t="shared" si="240"/>
        <v>0.55000000000000004</v>
      </c>
      <c r="T1046" s="43">
        <f t="shared" si="240"/>
        <v>0.55000000000000004</v>
      </c>
      <c r="U1046" s="43">
        <f t="shared" si="240"/>
        <v>0.55000000000000004</v>
      </c>
      <c r="V1046" s="43">
        <f t="shared" si="240"/>
        <v>0.55000000000000004</v>
      </c>
      <c r="W1046" s="43">
        <f t="shared" si="240"/>
        <v>0.55000000000000004</v>
      </c>
      <c r="X1046" s="43">
        <f t="shared" si="240"/>
        <v>0.55000000000000004</v>
      </c>
      <c r="Y1046" s="43">
        <f t="shared" si="240"/>
        <v>0.55000000000000004</v>
      </c>
      <c r="Z1046" s="43">
        <f t="shared" si="240"/>
        <v>0.55000000000000004</v>
      </c>
      <c r="AA1046" s="43">
        <f t="shared" si="240"/>
        <v>0.55000000000000004</v>
      </c>
      <c r="AB1046" s="43">
        <f t="shared" si="240"/>
        <v>0.55000000000000004</v>
      </c>
      <c r="AC1046" s="5">
        <f t="shared" si="237"/>
        <v>0.55000000000000016</v>
      </c>
      <c r="AD1046" s="98"/>
    </row>
    <row r="1047" spans="1:30">
      <c r="A1047" s="5" t="s">
        <v>71</v>
      </c>
      <c r="B1047" s="5" t="s">
        <v>17</v>
      </c>
      <c r="C1047" s="5" t="str">
        <f t="shared" si="234"/>
        <v>g9</v>
      </c>
      <c r="D1047" s="69">
        <f>VLOOKUP(C1047,days!A$2:F$13,5,0)</f>
        <v>5</v>
      </c>
      <c r="E1047" s="43">
        <f>VLOOKUP($A1046,hydro_!$A$2:$C$16,3,0)*VLOOKUP($D1046,hydro_!F$2:H$13,3,0)</f>
        <v>0.45</v>
      </c>
      <c r="F1047" s="43">
        <f t="shared" ref="F1047:AB1047" si="241">E1047</f>
        <v>0.45</v>
      </c>
      <c r="G1047" s="43">
        <f t="shared" si="241"/>
        <v>0.45</v>
      </c>
      <c r="H1047" s="43">
        <f t="shared" si="241"/>
        <v>0.45</v>
      </c>
      <c r="I1047" s="43">
        <f t="shared" si="241"/>
        <v>0.45</v>
      </c>
      <c r="J1047" s="43">
        <f t="shared" si="241"/>
        <v>0.45</v>
      </c>
      <c r="K1047" s="43">
        <f t="shared" si="241"/>
        <v>0.45</v>
      </c>
      <c r="L1047" s="43">
        <f t="shared" si="241"/>
        <v>0.45</v>
      </c>
      <c r="M1047" s="43">
        <f t="shared" si="241"/>
        <v>0.45</v>
      </c>
      <c r="N1047" s="43">
        <f t="shared" si="241"/>
        <v>0.45</v>
      </c>
      <c r="O1047" s="43">
        <f t="shared" si="241"/>
        <v>0.45</v>
      </c>
      <c r="P1047" s="43">
        <f t="shared" si="241"/>
        <v>0.45</v>
      </c>
      <c r="Q1047" s="43">
        <f t="shared" si="241"/>
        <v>0.45</v>
      </c>
      <c r="R1047" s="43">
        <f t="shared" si="241"/>
        <v>0.45</v>
      </c>
      <c r="S1047" s="43">
        <f t="shared" si="241"/>
        <v>0.45</v>
      </c>
      <c r="T1047" s="43">
        <f t="shared" si="241"/>
        <v>0.45</v>
      </c>
      <c r="U1047" s="43">
        <f t="shared" si="241"/>
        <v>0.45</v>
      </c>
      <c r="V1047" s="43">
        <f t="shared" si="241"/>
        <v>0.45</v>
      </c>
      <c r="W1047" s="43">
        <f t="shared" si="241"/>
        <v>0.45</v>
      </c>
      <c r="X1047" s="43">
        <f t="shared" si="241"/>
        <v>0.45</v>
      </c>
      <c r="Y1047" s="43">
        <f t="shared" si="241"/>
        <v>0.45</v>
      </c>
      <c r="Z1047" s="43">
        <f t="shared" si="241"/>
        <v>0.45</v>
      </c>
      <c r="AA1047" s="43">
        <f t="shared" si="241"/>
        <v>0.45</v>
      </c>
      <c r="AB1047" s="43">
        <f t="shared" si="241"/>
        <v>0.45</v>
      </c>
      <c r="AC1047" s="5">
        <f t="shared" si="237"/>
        <v>0.4499999999999999</v>
      </c>
      <c r="AD1047" s="98"/>
    </row>
    <row r="1048" spans="1:30">
      <c r="A1048" s="5" t="s">
        <v>71</v>
      </c>
      <c r="B1048" s="5" t="s">
        <v>18</v>
      </c>
      <c r="C1048" s="5" t="str">
        <f t="shared" si="234"/>
        <v>g9</v>
      </c>
      <c r="D1048" s="69">
        <f>VLOOKUP(C1048,days!A$2:F$13,5,0)</f>
        <v>5</v>
      </c>
      <c r="E1048" s="67">
        <f>VLOOKUP($A1048,wind_!$A$2:$B$16,2,0)*VLOOKUP($D1048,wind_!$E$2:$AC$13,MID(E$1,2,LEN(E$1)-1)+2,0)</f>
        <v>0.27819402549625227</v>
      </c>
      <c r="F1048" s="67">
        <f>VLOOKUP($A1048,wind_!$A$2:$B$16,2,0)*VLOOKUP($D1048,wind_!$E$2:$AC$13,MID(F$1,2,LEN(F$1)-1)+2,0)</f>
        <v>0.27038325910406086</v>
      </c>
      <c r="G1048" s="67">
        <f>VLOOKUP($A1048,wind_!$A$2:$B$16,2,0)*VLOOKUP($D1048,wind_!$E$2:$AC$13,MID(G$1,2,LEN(G$1)-1)+2,0)</f>
        <v>0.26836107664771042</v>
      </c>
      <c r="H1048" s="67">
        <f>VLOOKUP($A1048,wind_!$A$2:$B$16,2,0)*VLOOKUP($D1048,wind_!$E$2:$AC$13,MID(H$1,2,LEN(H$1)-1)+2,0)</f>
        <v>0.26970093823284302</v>
      </c>
      <c r="I1048" s="67">
        <f>VLOOKUP($A1048,wind_!$A$2:$B$16,2,0)*VLOOKUP($D1048,wind_!$E$2:$AC$13,MID(I$1,2,LEN(I$1)-1)+2,0)</f>
        <v>0.27022202085353419</v>
      </c>
      <c r="J1048" s="67">
        <f>VLOOKUP($A1048,wind_!$A$2:$B$16,2,0)*VLOOKUP($D1048,wind_!$E$2:$AC$13,MID(J$1,2,LEN(J$1)-1)+2,0)</f>
        <v>0.27293719637154856</v>
      </c>
      <c r="K1048" s="67">
        <f>VLOOKUP($A1048,wind_!$A$2:$B$16,2,0)*VLOOKUP($D1048,wind_!$E$2:$AC$13,MID(K$1,2,LEN(K$1)-1)+2,0)</f>
        <v>0.27623420390202341</v>
      </c>
      <c r="L1048" s="67">
        <f>VLOOKUP($A1048,wind_!$A$2:$B$16,2,0)*VLOOKUP($D1048,wind_!$E$2:$AC$13,MID(L$1,2,LEN(L$1)-1)+2,0)</f>
        <v>0.26829774282235752</v>
      </c>
      <c r="M1048" s="67">
        <f>VLOOKUP($A1048,wind_!$A$2:$B$16,2,0)*VLOOKUP($D1048,wind_!$E$2:$AC$13,MID(M$1,2,LEN(M$1)-1)+2,0)</f>
        <v>0.2630877679582726</v>
      </c>
      <c r="N1048" s="67">
        <f>VLOOKUP($A1048,wind_!$A$2:$B$16,2,0)*VLOOKUP($D1048,wind_!$E$2:$AC$13,MID(N$1,2,LEN(N$1)-1)+2,0)</f>
        <v>0.25857206317009285</v>
      </c>
      <c r="O1048" s="67">
        <f>VLOOKUP($A1048,wind_!$A$2:$B$16,2,0)*VLOOKUP($D1048,wind_!$E$2:$AC$13,MID(O$1,2,LEN(O$1)-1)+2,0)</f>
        <v>0.26043440601056195</v>
      </c>
      <c r="P1048" s="67">
        <f>VLOOKUP($A1048,wind_!$A$2:$B$16,2,0)*VLOOKUP($D1048,wind_!$E$2:$AC$13,MID(P$1,2,LEN(P$1)-1)+2,0)</f>
        <v>0.2688883010988008</v>
      </c>
      <c r="Q1048" s="67">
        <f>VLOOKUP($A1048,wind_!$A$2:$B$16,2,0)*VLOOKUP($D1048,wind_!$E$2:$AC$13,MID(Q$1,2,LEN(Q$1)-1)+2,0)</f>
        <v>0.27866700724718435</v>
      </c>
      <c r="R1048" s="67">
        <f>VLOOKUP($A1048,wind_!$A$2:$B$16,2,0)*VLOOKUP($D1048,wind_!$E$2:$AC$13,MID(R$1,2,LEN(R$1)-1)+2,0)</f>
        <v>0.29541282945071179</v>
      </c>
      <c r="S1048" s="67">
        <f>VLOOKUP($A1048,wind_!$A$2:$B$16,2,0)*VLOOKUP($D1048,wind_!$E$2:$AC$13,MID(S$1,2,LEN(S$1)-1)+2,0)</f>
        <v>0.31143747306396169</v>
      </c>
      <c r="T1048" s="67">
        <f>VLOOKUP($A1048,wind_!$A$2:$B$16,2,0)*VLOOKUP($D1048,wind_!$E$2:$AC$13,MID(T$1,2,LEN(T$1)-1)+2,0)</f>
        <v>0.33111145851790763</v>
      </c>
      <c r="U1048" s="67">
        <f>VLOOKUP($A1048,wind_!$A$2:$B$16,2,0)*VLOOKUP($D1048,wind_!$E$2:$AC$13,MID(U$1,2,LEN(U$1)-1)+2,0)</f>
        <v>0.34877049792953774</v>
      </c>
      <c r="V1048" s="67">
        <f>VLOOKUP($A1048,wind_!$A$2:$B$16,2,0)*VLOOKUP($D1048,wind_!$E$2:$AC$13,MID(V$1,2,LEN(V$1)-1)+2,0)</f>
        <v>0.35590751768898915</v>
      </c>
      <c r="W1048" s="67">
        <f>VLOOKUP($A1048,wind_!$A$2:$B$16,2,0)*VLOOKUP($D1048,wind_!$E$2:$AC$13,MID(W$1,2,LEN(W$1)-1)+2,0)</f>
        <v>0.34884255801887359</v>
      </c>
      <c r="X1048" s="67">
        <f>VLOOKUP($A1048,wind_!$A$2:$B$16,2,0)*VLOOKUP($D1048,wind_!$E$2:$AC$13,MID(X$1,2,LEN(X$1)-1)+2,0)</f>
        <v>0.33881872594634399</v>
      </c>
      <c r="Y1048" s="67">
        <f>VLOOKUP($A1048,wind_!$A$2:$B$16,2,0)*VLOOKUP($D1048,wind_!$E$2:$AC$13,MID(Y$1,2,LEN(Y$1)-1)+2,0)</f>
        <v>0.33680593866619801</v>
      </c>
      <c r="Z1048" s="67">
        <f>VLOOKUP($A1048,wind_!$A$2:$B$16,2,0)*VLOOKUP($D1048,wind_!$E$2:$AC$13,MID(Z$1,2,LEN(Z$1)-1)+2,0)</f>
        <v>0.32842936374976567</v>
      </c>
      <c r="AA1048" s="67">
        <f>VLOOKUP($A1048,wind_!$A$2:$B$16,2,0)*VLOOKUP($D1048,wind_!$E$2:$AC$13,MID(AA$1,2,LEN(AA$1)-1)+2,0)</f>
        <v>0.31013355030819412</v>
      </c>
      <c r="AB1048" s="67">
        <f>VLOOKUP($A1048,wind_!$A$2:$B$16,2,0)*VLOOKUP($D1048,wind_!$E$2:$AC$13,MID(AB$1,2,LEN(AB$1)-1)+2,0)</f>
        <v>0.29442134951267235</v>
      </c>
      <c r="AC1048" s="5">
        <f t="shared" si="237"/>
        <v>0.29600296965701656</v>
      </c>
      <c r="AD1048" s="98"/>
    </row>
    <row r="1049" spans="1:30">
      <c r="A1049" s="5" t="s">
        <v>71</v>
      </c>
      <c r="B1049" s="5" t="s">
        <v>19</v>
      </c>
      <c r="C1049" s="5" t="str">
        <f t="shared" si="234"/>
        <v>g9</v>
      </c>
      <c r="D1049" s="69">
        <f>VLOOKUP(C1049,days!A$2:F$13,5,0)</f>
        <v>5</v>
      </c>
      <c r="E1049" s="68">
        <f>VLOOKUP($A1049,solar_!$A$2:$B$16,2,0)*VLOOKUP($D1049,solar_!$E$2:$AC$13,MID(E$1,2,LEN(E$1)-1)+2,0)</f>
        <v>0</v>
      </c>
      <c r="F1049" s="68">
        <f>VLOOKUP($A1049,solar_!$A$2:$B$16,2,0)*VLOOKUP($D1049,solar_!$E$2:$AC$13,MID(F$1,2,LEN(F$1)-1)+2,0)</f>
        <v>0</v>
      </c>
      <c r="G1049" s="68">
        <f>VLOOKUP($A1049,solar_!$A$2:$B$16,2,0)*VLOOKUP($D1049,solar_!$E$2:$AC$13,MID(G$1,2,LEN(G$1)-1)+2,0)</f>
        <v>0</v>
      </c>
      <c r="H1049" s="68">
        <f>VLOOKUP($A1049,solar_!$A$2:$B$16,2,0)*VLOOKUP($D1049,solar_!$E$2:$AC$13,MID(H$1,2,LEN(H$1)-1)+2,0)</f>
        <v>0</v>
      </c>
      <c r="I1049" s="68">
        <f>VLOOKUP($A1049,solar_!$A$2:$B$16,2,0)*VLOOKUP($D1049,solar_!$E$2:$AC$13,MID(I$1,2,LEN(I$1)-1)+2,0)</f>
        <v>0</v>
      </c>
      <c r="J1049" s="68">
        <f>VLOOKUP($A1049,solar_!$A$2:$B$16,2,0)*VLOOKUP($D1049,solar_!$E$2:$AC$13,MID(J$1,2,LEN(J$1)-1)+2,0)</f>
        <v>8.9399621526645452E-3</v>
      </c>
      <c r="K1049" s="68">
        <f>VLOOKUP($A1049,solar_!$A$2:$B$16,2,0)*VLOOKUP($D1049,solar_!$E$2:$AC$13,MID(K$1,2,LEN(K$1)-1)+2,0)</f>
        <v>0.13097845322718099</v>
      </c>
      <c r="L1049" s="68">
        <f>VLOOKUP($A1049,solar_!$A$2:$B$16,2,0)*VLOOKUP($D1049,solar_!$E$2:$AC$13,MID(L$1,2,LEN(L$1)-1)+2,0)</f>
        <v>0.41789015213714731</v>
      </c>
      <c r="M1049" s="68">
        <f>VLOOKUP($A1049,solar_!$A$2:$B$16,2,0)*VLOOKUP($D1049,solar_!$E$2:$AC$13,MID(M$1,2,LEN(M$1)-1)+2,0)</f>
        <v>0.60043537818135251</v>
      </c>
      <c r="N1049" s="68">
        <f>VLOOKUP($A1049,solar_!$A$2:$B$16,2,0)*VLOOKUP($D1049,solar_!$E$2:$AC$13,MID(N$1,2,LEN(N$1)-1)+2,0)</f>
        <v>0.65110238777654406</v>
      </c>
      <c r="O1049" s="68">
        <f>VLOOKUP($A1049,solar_!$A$2:$B$16,2,0)*VLOOKUP($D1049,solar_!$E$2:$AC$13,MID(O$1,2,LEN(O$1)-1)+2,0)</f>
        <v>0.69925579062464627</v>
      </c>
      <c r="P1049" s="68">
        <f>VLOOKUP($A1049,solar_!$A$2:$B$16,2,0)*VLOOKUP($D1049,solar_!$E$2:$AC$13,MID(P$1,2,LEN(P$1)-1)+2,0)</f>
        <v>0.70842716769045833</v>
      </c>
      <c r="Q1049" s="68">
        <f>VLOOKUP($A1049,solar_!$A$2:$B$16,2,0)*VLOOKUP($D1049,solar_!$E$2:$AC$13,MID(Q$1,2,LEN(Q$1)-1)+2,0)</f>
        <v>0.70124430591404741</v>
      </c>
      <c r="R1049" s="68">
        <f>VLOOKUP($A1049,solar_!$A$2:$B$16,2,0)*VLOOKUP($D1049,solar_!$E$2:$AC$13,MID(R$1,2,LEN(R$1)-1)+2,0)</f>
        <v>0.69861756298719635</v>
      </c>
      <c r="S1049" s="68">
        <f>VLOOKUP($A1049,solar_!$A$2:$B$16,2,0)*VLOOKUP($D1049,solar_!$E$2:$AC$13,MID(S$1,2,LEN(S$1)-1)+2,0)</f>
        <v>0.67312059844936145</v>
      </c>
      <c r="T1049" s="68">
        <f>VLOOKUP($A1049,solar_!$A$2:$B$16,2,0)*VLOOKUP($D1049,solar_!$E$2:$AC$13,MID(T$1,2,LEN(T$1)-1)+2,0)</f>
        <v>0.61152327478580837</v>
      </c>
      <c r="U1049" s="68">
        <f>VLOOKUP($A1049,solar_!$A$2:$B$16,2,0)*VLOOKUP($D1049,solar_!$E$2:$AC$13,MID(U$1,2,LEN(U$1)-1)+2,0)</f>
        <v>0.51806985170123709</v>
      </c>
      <c r="V1049" s="68">
        <f>VLOOKUP($A1049,solar_!$A$2:$B$16,2,0)*VLOOKUP($D1049,solar_!$E$2:$AC$13,MID(V$1,2,LEN(V$1)-1)+2,0)</f>
        <v>0.38677017253509216</v>
      </c>
      <c r="W1049" s="68">
        <f>VLOOKUP($A1049,solar_!$A$2:$B$16,2,0)*VLOOKUP($D1049,solar_!$E$2:$AC$13,MID(W$1,2,LEN(W$1)-1)+2,0)</f>
        <v>0.15631269267529493</v>
      </c>
      <c r="X1049" s="68">
        <f>VLOOKUP($A1049,solar_!$A$2:$B$16,2,0)*VLOOKUP($D1049,solar_!$E$2:$AC$13,MID(X$1,2,LEN(X$1)-1)+2,0)</f>
        <v>1.6321546894174546E-2</v>
      </c>
      <c r="Y1049" s="68">
        <f>VLOOKUP($A1049,solar_!$A$2:$B$16,2,0)*VLOOKUP($D1049,solar_!$E$2:$AC$13,MID(Y$1,2,LEN(Y$1)-1)+2,0)</f>
        <v>0</v>
      </c>
      <c r="Z1049" s="68">
        <f>VLOOKUP($A1049,solar_!$A$2:$B$16,2,0)*VLOOKUP($D1049,solar_!$E$2:$AC$13,MID(Z$1,2,LEN(Z$1)-1)+2,0)</f>
        <v>0</v>
      </c>
      <c r="AA1049" s="68">
        <f>VLOOKUP($A1049,solar_!$A$2:$B$16,2,0)*VLOOKUP($D1049,solar_!$E$2:$AC$13,MID(AA$1,2,LEN(AA$1)-1)+2,0)</f>
        <v>0</v>
      </c>
      <c r="AB1049" s="68">
        <f>VLOOKUP($A1049,solar_!$A$2:$B$16,2,0)*VLOOKUP($D1049,solar_!$E$2:$AC$13,MID(AB$1,2,LEN(AB$1)-1)+2,0)</f>
        <v>0</v>
      </c>
      <c r="AC1049" s="5">
        <f t="shared" si="237"/>
        <v>0.29079205407217529</v>
      </c>
      <c r="AD1049" s="98"/>
    </row>
    <row r="1050" spans="1:30">
      <c r="A1050" s="5" t="s">
        <v>71</v>
      </c>
      <c r="B1050" s="5" t="s">
        <v>20</v>
      </c>
      <c r="C1050" s="5" t="str">
        <f t="shared" si="234"/>
        <v>g9</v>
      </c>
      <c r="D1050" s="69">
        <f>VLOOKUP(C1050,days!A$2:F$13,5,0)</f>
        <v>5</v>
      </c>
      <c r="E1050" s="9">
        <v>0</v>
      </c>
      <c r="F1050" s="9">
        <v>0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  <c r="V1050" s="9">
        <v>0</v>
      </c>
      <c r="W1050" s="9">
        <v>0</v>
      </c>
      <c r="X1050" s="9">
        <v>0</v>
      </c>
      <c r="Y1050" s="9">
        <v>0</v>
      </c>
      <c r="Z1050" s="9">
        <v>0</v>
      </c>
      <c r="AA1050" s="9">
        <v>0</v>
      </c>
      <c r="AB1050" s="9">
        <v>0</v>
      </c>
      <c r="AC1050" s="5">
        <f t="shared" si="237"/>
        <v>0</v>
      </c>
      <c r="AD1050" s="98"/>
    </row>
    <row r="1051" spans="1:30">
      <c r="A1051" s="5" t="s">
        <v>71</v>
      </c>
      <c r="B1051" s="5" t="s">
        <v>21</v>
      </c>
      <c r="C1051" s="5" t="str">
        <f t="shared" si="234"/>
        <v>g9</v>
      </c>
      <c r="D1051" s="69">
        <f>VLOOKUP(C1051,days!A$2:F$13,5,0)</f>
        <v>5</v>
      </c>
      <c r="E1051" s="9">
        <v>0</v>
      </c>
      <c r="F1051" s="9">
        <v>0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0</v>
      </c>
      <c r="AC1051" s="5">
        <f t="shared" si="237"/>
        <v>0</v>
      </c>
      <c r="AD1051" s="98"/>
    </row>
    <row r="1052" spans="1:30">
      <c r="A1052" s="5" t="s">
        <v>71</v>
      </c>
      <c r="B1052" s="5" t="s">
        <v>12</v>
      </c>
      <c r="C1052" s="5" t="str">
        <f t="shared" si="234"/>
        <v>g10</v>
      </c>
      <c r="D1052" s="69">
        <f>VLOOKUP(C1052,days!A$2:F$13,5,0)</f>
        <v>5</v>
      </c>
      <c r="E1052" s="53">
        <v>0.8</v>
      </c>
      <c r="F1052" s="53">
        <v>0.8</v>
      </c>
      <c r="G1052" s="53">
        <v>0.8</v>
      </c>
      <c r="H1052" s="53">
        <v>0.8</v>
      </c>
      <c r="I1052" s="53">
        <v>0.8</v>
      </c>
      <c r="J1052" s="53">
        <v>0.8</v>
      </c>
      <c r="K1052" s="53">
        <v>0.8</v>
      </c>
      <c r="L1052" s="53">
        <v>0.8</v>
      </c>
      <c r="M1052" s="53">
        <v>0.8</v>
      </c>
      <c r="N1052" s="53">
        <v>0.8</v>
      </c>
      <c r="O1052" s="53">
        <v>0.8</v>
      </c>
      <c r="P1052" s="53">
        <v>0.8</v>
      </c>
      <c r="Q1052" s="53">
        <v>0.8</v>
      </c>
      <c r="R1052" s="53">
        <v>0.8</v>
      </c>
      <c r="S1052" s="53">
        <v>0.8</v>
      </c>
      <c r="T1052" s="53">
        <v>0.8</v>
      </c>
      <c r="U1052" s="53">
        <v>0.8</v>
      </c>
      <c r="V1052" s="53">
        <v>0.8</v>
      </c>
      <c r="W1052" s="53">
        <v>0.8</v>
      </c>
      <c r="X1052" s="53">
        <v>0.8</v>
      </c>
      <c r="Y1052" s="53">
        <v>0.8</v>
      </c>
      <c r="Z1052" s="53">
        <v>0.8</v>
      </c>
      <c r="AA1052" s="53">
        <v>0.8</v>
      </c>
      <c r="AB1052" s="53">
        <v>0.8</v>
      </c>
      <c r="AC1052" s="5">
        <f t="shared" si="237"/>
        <v>0.80000000000000027</v>
      </c>
      <c r="AD1052" s="98"/>
    </row>
    <row r="1053" spans="1:30">
      <c r="A1053" s="5" t="s">
        <v>71</v>
      </c>
      <c r="B1053" s="5" t="s">
        <v>13</v>
      </c>
      <c r="C1053" s="5" t="str">
        <f t="shared" si="234"/>
        <v>g10</v>
      </c>
      <c r="D1053" s="69">
        <f>VLOOKUP(C1053,days!A$2:F$13,5,0)</f>
        <v>5</v>
      </c>
      <c r="E1053" s="53">
        <v>0.85</v>
      </c>
      <c r="F1053" s="53">
        <v>0.85</v>
      </c>
      <c r="G1053" s="53">
        <v>0.85</v>
      </c>
      <c r="H1053" s="53">
        <v>0.85</v>
      </c>
      <c r="I1053" s="53">
        <v>0.85</v>
      </c>
      <c r="J1053" s="53">
        <v>0.85</v>
      </c>
      <c r="K1053" s="53">
        <v>0.85</v>
      </c>
      <c r="L1053" s="53">
        <v>0.85</v>
      </c>
      <c r="M1053" s="53">
        <v>0.85</v>
      </c>
      <c r="N1053" s="53">
        <v>0.85</v>
      </c>
      <c r="O1053" s="53">
        <v>0.85</v>
      </c>
      <c r="P1053" s="53">
        <v>0.85</v>
      </c>
      <c r="Q1053" s="53">
        <v>0.85</v>
      </c>
      <c r="R1053" s="53">
        <v>0.85</v>
      </c>
      <c r="S1053" s="53">
        <v>0.85</v>
      </c>
      <c r="T1053" s="53">
        <v>0.85</v>
      </c>
      <c r="U1053" s="53">
        <v>0.85</v>
      </c>
      <c r="V1053" s="53">
        <v>0.85</v>
      </c>
      <c r="W1053" s="53">
        <v>0.85</v>
      </c>
      <c r="X1053" s="53">
        <v>0.85</v>
      </c>
      <c r="Y1053" s="53">
        <v>0.85</v>
      </c>
      <c r="Z1053" s="53">
        <v>0.85</v>
      </c>
      <c r="AA1053" s="53">
        <v>0.85</v>
      </c>
      <c r="AB1053" s="53">
        <v>0.85</v>
      </c>
      <c r="AC1053" s="5">
        <f t="shared" si="237"/>
        <v>0.85000000000000009</v>
      </c>
      <c r="AD1053" s="98"/>
    </row>
    <row r="1054" spans="1:30">
      <c r="A1054" s="5" t="s">
        <v>71</v>
      </c>
      <c r="B1054" s="5" t="s">
        <v>14</v>
      </c>
      <c r="C1054" s="5" t="str">
        <f t="shared" si="234"/>
        <v>g10</v>
      </c>
      <c r="D1054" s="69">
        <f>VLOOKUP(C1054,days!A$2:F$13,5,0)</f>
        <v>5</v>
      </c>
      <c r="E1054" s="53">
        <v>0.83</v>
      </c>
      <c r="F1054" s="53">
        <v>0.83</v>
      </c>
      <c r="G1054" s="53">
        <v>0.83</v>
      </c>
      <c r="H1054" s="53">
        <v>0.83</v>
      </c>
      <c r="I1054" s="53">
        <v>0.83</v>
      </c>
      <c r="J1054" s="53">
        <v>0.83</v>
      </c>
      <c r="K1054" s="53">
        <v>0.83</v>
      </c>
      <c r="L1054" s="53">
        <v>0.83</v>
      </c>
      <c r="M1054" s="53">
        <v>0.83</v>
      </c>
      <c r="N1054" s="53">
        <v>0.83</v>
      </c>
      <c r="O1054" s="53">
        <v>0.83</v>
      </c>
      <c r="P1054" s="53">
        <v>0.83</v>
      </c>
      <c r="Q1054" s="53">
        <v>0.83</v>
      </c>
      <c r="R1054" s="53">
        <v>0.83</v>
      </c>
      <c r="S1054" s="53">
        <v>0.83</v>
      </c>
      <c r="T1054" s="53">
        <v>0.83</v>
      </c>
      <c r="U1054" s="53">
        <v>0.83</v>
      </c>
      <c r="V1054" s="53">
        <v>0.83</v>
      </c>
      <c r="W1054" s="53">
        <v>0.83</v>
      </c>
      <c r="X1054" s="53">
        <v>0.83</v>
      </c>
      <c r="Y1054" s="53">
        <v>0.83</v>
      </c>
      <c r="Z1054" s="53">
        <v>0.83</v>
      </c>
      <c r="AA1054" s="53">
        <v>0.83</v>
      </c>
      <c r="AB1054" s="53">
        <v>0.83</v>
      </c>
      <c r="AC1054" s="5">
        <f t="shared" si="237"/>
        <v>0.82999999999999963</v>
      </c>
      <c r="AD1054" s="98"/>
    </row>
    <row r="1055" spans="1:30">
      <c r="A1055" s="5" t="s">
        <v>71</v>
      </c>
      <c r="B1055" s="5" t="s">
        <v>15</v>
      </c>
      <c r="C1055" s="5" t="str">
        <f t="shared" si="234"/>
        <v>g10</v>
      </c>
      <c r="D1055" s="69">
        <f>VLOOKUP(C1055,days!A$2:F$13,5,0)</f>
        <v>5</v>
      </c>
      <c r="E1055" s="53">
        <v>0.9</v>
      </c>
      <c r="F1055" s="53">
        <v>0.9</v>
      </c>
      <c r="G1055" s="53">
        <v>0.9</v>
      </c>
      <c r="H1055" s="53">
        <v>0.9</v>
      </c>
      <c r="I1055" s="53">
        <v>0.9</v>
      </c>
      <c r="J1055" s="53">
        <v>0.9</v>
      </c>
      <c r="K1055" s="53">
        <v>0.9</v>
      </c>
      <c r="L1055" s="53">
        <v>0.9</v>
      </c>
      <c r="M1055" s="53">
        <v>0.9</v>
      </c>
      <c r="N1055" s="53">
        <v>0.9</v>
      </c>
      <c r="O1055" s="53">
        <v>0.9</v>
      </c>
      <c r="P1055" s="53">
        <v>0.9</v>
      </c>
      <c r="Q1055" s="53">
        <v>0.9</v>
      </c>
      <c r="R1055" s="53">
        <v>0.9</v>
      </c>
      <c r="S1055" s="53">
        <v>0.9</v>
      </c>
      <c r="T1055" s="53">
        <v>0.9</v>
      </c>
      <c r="U1055" s="53">
        <v>0.9</v>
      </c>
      <c r="V1055" s="53">
        <v>0.9</v>
      </c>
      <c r="W1055" s="53">
        <v>0.9</v>
      </c>
      <c r="X1055" s="53">
        <v>0.9</v>
      </c>
      <c r="Y1055" s="53">
        <v>0.9</v>
      </c>
      <c r="Z1055" s="53">
        <v>0.9</v>
      </c>
      <c r="AA1055" s="53">
        <v>0.9</v>
      </c>
      <c r="AB1055" s="53">
        <v>0.9</v>
      </c>
      <c r="AC1055" s="5">
        <f t="shared" si="237"/>
        <v>0.8999999999999998</v>
      </c>
      <c r="AD1055" s="98"/>
    </row>
    <row r="1056" spans="1:30">
      <c r="A1056" s="5" t="s">
        <v>71</v>
      </c>
      <c r="B1056" s="5" t="s">
        <v>16</v>
      </c>
      <c r="C1056" s="5" t="str">
        <f t="shared" si="234"/>
        <v>g10</v>
      </c>
      <c r="D1056" s="69">
        <f>VLOOKUP(C1056,days!A$2:F$13,5,0)</f>
        <v>5</v>
      </c>
      <c r="E1056" s="43">
        <f>VLOOKUP($A1056,hydro_!$A$2:$B$16,2,0)*VLOOKUP($D1056,hydro_!F$2:H$13,2,0)</f>
        <v>0.55000000000000004</v>
      </c>
      <c r="F1056" s="43">
        <f t="shared" ref="F1056:AB1056" si="242">E1056</f>
        <v>0.55000000000000004</v>
      </c>
      <c r="G1056" s="43">
        <f t="shared" si="242"/>
        <v>0.55000000000000004</v>
      </c>
      <c r="H1056" s="43">
        <f t="shared" si="242"/>
        <v>0.55000000000000004</v>
      </c>
      <c r="I1056" s="43">
        <f t="shared" si="242"/>
        <v>0.55000000000000004</v>
      </c>
      <c r="J1056" s="43">
        <f t="shared" si="242"/>
        <v>0.55000000000000004</v>
      </c>
      <c r="K1056" s="43">
        <f t="shared" si="242"/>
        <v>0.55000000000000004</v>
      </c>
      <c r="L1056" s="43">
        <f t="shared" si="242"/>
        <v>0.55000000000000004</v>
      </c>
      <c r="M1056" s="43">
        <f t="shared" si="242"/>
        <v>0.55000000000000004</v>
      </c>
      <c r="N1056" s="43">
        <f t="shared" si="242"/>
        <v>0.55000000000000004</v>
      </c>
      <c r="O1056" s="43">
        <f t="shared" si="242"/>
        <v>0.55000000000000004</v>
      </c>
      <c r="P1056" s="43">
        <f t="shared" si="242"/>
        <v>0.55000000000000004</v>
      </c>
      <c r="Q1056" s="43">
        <f t="shared" si="242"/>
        <v>0.55000000000000004</v>
      </c>
      <c r="R1056" s="43">
        <f t="shared" si="242"/>
        <v>0.55000000000000004</v>
      </c>
      <c r="S1056" s="43">
        <f t="shared" si="242"/>
        <v>0.55000000000000004</v>
      </c>
      <c r="T1056" s="43">
        <f t="shared" si="242"/>
        <v>0.55000000000000004</v>
      </c>
      <c r="U1056" s="43">
        <f t="shared" si="242"/>
        <v>0.55000000000000004</v>
      </c>
      <c r="V1056" s="43">
        <f t="shared" si="242"/>
        <v>0.55000000000000004</v>
      </c>
      <c r="W1056" s="43">
        <f t="shared" si="242"/>
        <v>0.55000000000000004</v>
      </c>
      <c r="X1056" s="43">
        <f t="shared" si="242"/>
        <v>0.55000000000000004</v>
      </c>
      <c r="Y1056" s="43">
        <f t="shared" si="242"/>
        <v>0.55000000000000004</v>
      </c>
      <c r="Z1056" s="43">
        <f t="shared" si="242"/>
        <v>0.55000000000000004</v>
      </c>
      <c r="AA1056" s="43">
        <f t="shared" si="242"/>
        <v>0.55000000000000004</v>
      </c>
      <c r="AB1056" s="43">
        <f t="shared" si="242"/>
        <v>0.55000000000000004</v>
      </c>
      <c r="AC1056" s="5">
        <f t="shared" si="237"/>
        <v>0.55000000000000016</v>
      </c>
      <c r="AD1056" s="98"/>
    </row>
    <row r="1057" spans="1:30">
      <c r="A1057" s="5" t="s">
        <v>71</v>
      </c>
      <c r="B1057" s="5" t="s">
        <v>17</v>
      </c>
      <c r="C1057" s="5" t="str">
        <f t="shared" si="234"/>
        <v>g10</v>
      </c>
      <c r="D1057" s="69">
        <f>VLOOKUP(C1057,days!A$2:F$13,5,0)</f>
        <v>5</v>
      </c>
      <c r="E1057" s="43">
        <f>VLOOKUP($A1056,hydro_!$A$2:$C$16,3,0)*VLOOKUP($D1056,hydro_!F$2:H$13,3,0)</f>
        <v>0.45</v>
      </c>
      <c r="F1057" s="43">
        <f t="shared" ref="F1057:AB1057" si="243">E1057</f>
        <v>0.45</v>
      </c>
      <c r="G1057" s="43">
        <f t="shared" si="243"/>
        <v>0.45</v>
      </c>
      <c r="H1057" s="43">
        <f t="shared" si="243"/>
        <v>0.45</v>
      </c>
      <c r="I1057" s="43">
        <f t="shared" si="243"/>
        <v>0.45</v>
      </c>
      <c r="J1057" s="43">
        <f t="shared" si="243"/>
        <v>0.45</v>
      </c>
      <c r="K1057" s="43">
        <f t="shared" si="243"/>
        <v>0.45</v>
      </c>
      <c r="L1057" s="43">
        <f t="shared" si="243"/>
        <v>0.45</v>
      </c>
      <c r="M1057" s="43">
        <f t="shared" si="243"/>
        <v>0.45</v>
      </c>
      <c r="N1057" s="43">
        <f t="shared" si="243"/>
        <v>0.45</v>
      </c>
      <c r="O1057" s="43">
        <f t="shared" si="243"/>
        <v>0.45</v>
      </c>
      <c r="P1057" s="43">
        <f t="shared" si="243"/>
        <v>0.45</v>
      </c>
      <c r="Q1057" s="43">
        <f t="shared" si="243"/>
        <v>0.45</v>
      </c>
      <c r="R1057" s="43">
        <f t="shared" si="243"/>
        <v>0.45</v>
      </c>
      <c r="S1057" s="43">
        <f t="shared" si="243"/>
        <v>0.45</v>
      </c>
      <c r="T1057" s="43">
        <f t="shared" si="243"/>
        <v>0.45</v>
      </c>
      <c r="U1057" s="43">
        <f t="shared" si="243"/>
        <v>0.45</v>
      </c>
      <c r="V1057" s="43">
        <f t="shared" si="243"/>
        <v>0.45</v>
      </c>
      <c r="W1057" s="43">
        <f t="shared" si="243"/>
        <v>0.45</v>
      </c>
      <c r="X1057" s="43">
        <f t="shared" si="243"/>
        <v>0.45</v>
      </c>
      <c r="Y1057" s="43">
        <f t="shared" si="243"/>
        <v>0.45</v>
      </c>
      <c r="Z1057" s="43">
        <f t="shared" si="243"/>
        <v>0.45</v>
      </c>
      <c r="AA1057" s="43">
        <f t="shared" si="243"/>
        <v>0.45</v>
      </c>
      <c r="AB1057" s="43">
        <f t="shared" si="243"/>
        <v>0.45</v>
      </c>
      <c r="AC1057" s="5">
        <f t="shared" si="237"/>
        <v>0.4499999999999999</v>
      </c>
      <c r="AD1057" s="98"/>
    </row>
    <row r="1058" spans="1:30">
      <c r="A1058" s="5" t="s">
        <v>71</v>
      </c>
      <c r="B1058" s="5" t="s">
        <v>18</v>
      </c>
      <c r="C1058" s="5" t="str">
        <f t="shared" si="234"/>
        <v>g10</v>
      </c>
      <c r="D1058" s="69">
        <f>VLOOKUP(C1058,days!A$2:F$13,5,0)</f>
        <v>5</v>
      </c>
      <c r="E1058" s="67">
        <f>VLOOKUP($A1058,wind_!$A$2:$B$16,2,0)*VLOOKUP($D1058,wind_!$E$2:$AC$13,MID(E$1,2,LEN(E$1)-1)+2,0)</f>
        <v>0.27819402549625227</v>
      </c>
      <c r="F1058" s="67">
        <f>VLOOKUP($A1058,wind_!$A$2:$B$16,2,0)*VLOOKUP($D1058,wind_!$E$2:$AC$13,MID(F$1,2,LEN(F$1)-1)+2,0)</f>
        <v>0.27038325910406086</v>
      </c>
      <c r="G1058" s="67">
        <f>VLOOKUP($A1058,wind_!$A$2:$B$16,2,0)*VLOOKUP($D1058,wind_!$E$2:$AC$13,MID(G$1,2,LEN(G$1)-1)+2,0)</f>
        <v>0.26836107664771042</v>
      </c>
      <c r="H1058" s="67">
        <f>VLOOKUP($A1058,wind_!$A$2:$B$16,2,0)*VLOOKUP($D1058,wind_!$E$2:$AC$13,MID(H$1,2,LEN(H$1)-1)+2,0)</f>
        <v>0.26970093823284302</v>
      </c>
      <c r="I1058" s="67">
        <f>VLOOKUP($A1058,wind_!$A$2:$B$16,2,0)*VLOOKUP($D1058,wind_!$E$2:$AC$13,MID(I$1,2,LEN(I$1)-1)+2,0)</f>
        <v>0.27022202085353419</v>
      </c>
      <c r="J1058" s="67">
        <f>VLOOKUP($A1058,wind_!$A$2:$B$16,2,0)*VLOOKUP($D1058,wind_!$E$2:$AC$13,MID(J$1,2,LEN(J$1)-1)+2,0)</f>
        <v>0.27293719637154856</v>
      </c>
      <c r="K1058" s="67">
        <f>VLOOKUP($A1058,wind_!$A$2:$B$16,2,0)*VLOOKUP($D1058,wind_!$E$2:$AC$13,MID(K$1,2,LEN(K$1)-1)+2,0)</f>
        <v>0.27623420390202341</v>
      </c>
      <c r="L1058" s="67">
        <f>VLOOKUP($A1058,wind_!$A$2:$B$16,2,0)*VLOOKUP($D1058,wind_!$E$2:$AC$13,MID(L$1,2,LEN(L$1)-1)+2,0)</f>
        <v>0.26829774282235752</v>
      </c>
      <c r="M1058" s="67">
        <f>VLOOKUP($A1058,wind_!$A$2:$B$16,2,0)*VLOOKUP($D1058,wind_!$E$2:$AC$13,MID(M$1,2,LEN(M$1)-1)+2,0)</f>
        <v>0.2630877679582726</v>
      </c>
      <c r="N1058" s="67">
        <f>VLOOKUP($A1058,wind_!$A$2:$B$16,2,0)*VLOOKUP($D1058,wind_!$E$2:$AC$13,MID(N$1,2,LEN(N$1)-1)+2,0)</f>
        <v>0.25857206317009285</v>
      </c>
      <c r="O1058" s="67">
        <f>VLOOKUP($A1058,wind_!$A$2:$B$16,2,0)*VLOOKUP($D1058,wind_!$E$2:$AC$13,MID(O$1,2,LEN(O$1)-1)+2,0)</f>
        <v>0.26043440601056195</v>
      </c>
      <c r="P1058" s="67">
        <f>VLOOKUP($A1058,wind_!$A$2:$B$16,2,0)*VLOOKUP($D1058,wind_!$E$2:$AC$13,MID(P$1,2,LEN(P$1)-1)+2,0)</f>
        <v>0.2688883010988008</v>
      </c>
      <c r="Q1058" s="67">
        <f>VLOOKUP($A1058,wind_!$A$2:$B$16,2,0)*VLOOKUP($D1058,wind_!$E$2:$AC$13,MID(Q$1,2,LEN(Q$1)-1)+2,0)</f>
        <v>0.27866700724718435</v>
      </c>
      <c r="R1058" s="67">
        <f>VLOOKUP($A1058,wind_!$A$2:$B$16,2,0)*VLOOKUP($D1058,wind_!$E$2:$AC$13,MID(R$1,2,LEN(R$1)-1)+2,0)</f>
        <v>0.29541282945071179</v>
      </c>
      <c r="S1058" s="67">
        <f>VLOOKUP($A1058,wind_!$A$2:$B$16,2,0)*VLOOKUP($D1058,wind_!$E$2:$AC$13,MID(S$1,2,LEN(S$1)-1)+2,0)</f>
        <v>0.31143747306396169</v>
      </c>
      <c r="T1058" s="67">
        <f>VLOOKUP($A1058,wind_!$A$2:$B$16,2,0)*VLOOKUP($D1058,wind_!$E$2:$AC$13,MID(T$1,2,LEN(T$1)-1)+2,0)</f>
        <v>0.33111145851790763</v>
      </c>
      <c r="U1058" s="67">
        <f>VLOOKUP($A1058,wind_!$A$2:$B$16,2,0)*VLOOKUP($D1058,wind_!$E$2:$AC$13,MID(U$1,2,LEN(U$1)-1)+2,0)</f>
        <v>0.34877049792953774</v>
      </c>
      <c r="V1058" s="67">
        <f>VLOOKUP($A1058,wind_!$A$2:$B$16,2,0)*VLOOKUP($D1058,wind_!$E$2:$AC$13,MID(V$1,2,LEN(V$1)-1)+2,0)</f>
        <v>0.35590751768898915</v>
      </c>
      <c r="W1058" s="67">
        <f>VLOOKUP($A1058,wind_!$A$2:$B$16,2,0)*VLOOKUP($D1058,wind_!$E$2:$AC$13,MID(W$1,2,LEN(W$1)-1)+2,0)</f>
        <v>0.34884255801887359</v>
      </c>
      <c r="X1058" s="67">
        <f>VLOOKUP($A1058,wind_!$A$2:$B$16,2,0)*VLOOKUP($D1058,wind_!$E$2:$AC$13,MID(X$1,2,LEN(X$1)-1)+2,0)</f>
        <v>0.33881872594634399</v>
      </c>
      <c r="Y1058" s="67">
        <f>VLOOKUP($A1058,wind_!$A$2:$B$16,2,0)*VLOOKUP($D1058,wind_!$E$2:$AC$13,MID(Y$1,2,LEN(Y$1)-1)+2,0)</f>
        <v>0.33680593866619801</v>
      </c>
      <c r="Z1058" s="67">
        <f>VLOOKUP($A1058,wind_!$A$2:$B$16,2,0)*VLOOKUP($D1058,wind_!$E$2:$AC$13,MID(Z$1,2,LEN(Z$1)-1)+2,0)</f>
        <v>0.32842936374976567</v>
      </c>
      <c r="AA1058" s="67">
        <f>VLOOKUP($A1058,wind_!$A$2:$B$16,2,0)*VLOOKUP($D1058,wind_!$E$2:$AC$13,MID(AA$1,2,LEN(AA$1)-1)+2,0)</f>
        <v>0.31013355030819412</v>
      </c>
      <c r="AB1058" s="67">
        <f>VLOOKUP($A1058,wind_!$A$2:$B$16,2,0)*VLOOKUP($D1058,wind_!$E$2:$AC$13,MID(AB$1,2,LEN(AB$1)-1)+2,0)</f>
        <v>0.29442134951267235</v>
      </c>
      <c r="AC1058" s="5">
        <f t="shared" si="237"/>
        <v>0.29600296965701656</v>
      </c>
      <c r="AD1058" s="98"/>
    </row>
    <row r="1059" spans="1:30">
      <c r="A1059" s="5" t="s">
        <v>71</v>
      </c>
      <c r="B1059" s="5" t="s">
        <v>19</v>
      </c>
      <c r="C1059" s="5" t="str">
        <f t="shared" si="234"/>
        <v>g10</v>
      </c>
      <c r="D1059" s="69">
        <f>VLOOKUP(C1059,days!A$2:F$13,5,0)</f>
        <v>5</v>
      </c>
      <c r="E1059" s="68">
        <f>VLOOKUP($A1059,solar_!$A$2:$B$16,2,0)*VLOOKUP($D1059,solar_!$E$2:$AC$13,MID(E$1,2,LEN(E$1)-1)+2,0)</f>
        <v>0</v>
      </c>
      <c r="F1059" s="68">
        <f>VLOOKUP($A1059,solar_!$A$2:$B$16,2,0)*VLOOKUP($D1059,solar_!$E$2:$AC$13,MID(F$1,2,LEN(F$1)-1)+2,0)</f>
        <v>0</v>
      </c>
      <c r="G1059" s="68">
        <f>VLOOKUP($A1059,solar_!$A$2:$B$16,2,0)*VLOOKUP($D1059,solar_!$E$2:$AC$13,MID(G$1,2,LEN(G$1)-1)+2,0)</f>
        <v>0</v>
      </c>
      <c r="H1059" s="68">
        <f>VLOOKUP($A1059,solar_!$A$2:$B$16,2,0)*VLOOKUP($D1059,solar_!$E$2:$AC$13,MID(H$1,2,LEN(H$1)-1)+2,0)</f>
        <v>0</v>
      </c>
      <c r="I1059" s="68">
        <f>VLOOKUP($A1059,solar_!$A$2:$B$16,2,0)*VLOOKUP($D1059,solar_!$E$2:$AC$13,MID(I$1,2,LEN(I$1)-1)+2,0)</f>
        <v>0</v>
      </c>
      <c r="J1059" s="68">
        <f>VLOOKUP($A1059,solar_!$A$2:$B$16,2,0)*VLOOKUP($D1059,solar_!$E$2:$AC$13,MID(J$1,2,LEN(J$1)-1)+2,0)</f>
        <v>8.9399621526645452E-3</v>
      </c>
      <c r="K1059" s="68">
        <f>VLOOKUP($A1059,solar_!$A$2:$B$16,2,0)*VLOOKUP($D1059,solar_!$E$2:$AC$13,MID(K$1,2,LEN(K$1)-1)+2,0)</f>
        <v>0.13097845322718099</v>
      </c>
      <c r="L1059" s="68">
        <f>VLOOKUP($A1059,solar_!$A$2:$B$16,2,0)*VLOOKUP($D1059,solar_!$E$2:$AC$13,MID(L$1,2,LEN(L$1)-1)+2,0)</f>
        <v>0.41789015213714731</v>
      </c>
      <c r="M1059" s="68">
        <f>VLOOKUP($A1059,solar_!$A$2:$B$16,2,0)*VLOOKUP($D1059,solar_!$E$2:$AC$13,MID(M$1,2,LEN(M$1)-1)+2,0)</f>
        <v>0.60043537818135251</v>
      </c>
      <c r="N1059" s="68">
        <f>VLOOKUP($A1059,solar_!$A$2:$B$16,2,0)*VLOOKUP($D1059,solar_!$E$2:$AC$13,MID(N$1,2,LEN(N$1)-1)+2,0)</f>
        <v>0.65110238777654406</v>
      </c>
      <c r="O1059" s="68">
        <f>VLOOKUP($A1059,solar_!$A$2:$B$16,2,0)*VLOOKUP($D1059,solar_!$E$2:$AC$13,MID(O$1,2,LEN(O$1)-1)+2,0)</f>
        <v>0.69925579062464627</v>
      </c>
      <c r="P1059" s="68">
        <f>VLOOKUP($A1059,solar_!$A$2:$B$16,2,0)*VLOOKUP($D1059,solar_!$E$2:$AC$13,MID(P$1,2,LEN(P$1)-1)+2,0)</f>
        <v>0.70842716769045833</v>
      </c>
      <c r="Q1059" s="68">
        <f>VLOOKUP($A1059,solar_!$A$2:$B$16,2,0)*VLOOKUP($D1059,solar_!$E$2:$AC$13,MID(Q$1,2,LEN(Q$1)-1)+2,0)</f>
        <v>0.70124430591404741</v>
      </c>
      <c r="R1059" s="68">
        <f>VLOOKUP($A1059,solar_!$A$2:$B$16,2,0)*VLOOKUP($D1059,solar_!$E$2:$AC$13,MID(R$1,2,LEN(R$1)-1)+2,0)</f>
        <v>0.69861756298719635</v>
      </c>
      <c r="S1059" s="68">
        <f>VLOOKUP($A1059,solar_!$A$2:$B$16,2,0)*VLOOKUP($D1059,solar_!$E$2:$AC$13,MID(S$1,2,LEN(S$1)-1)+2,0)</f>
        <v>0.67312059844936145</v>
      </c>
      <c r="T1059" s="68">
        <f>VLOOKUP($A1059,solar_!$A$2:$B$16,2,0)*VLOOKUP($D1059,solar_!$E$2:$AC$13,MID(T$1,2,LEN(T$1)-1)+2,0)</f>
        <v>0.61152327478580837</v>
      </c>
      <c r="U1059" s="68">
        <f>VLOOKUP($A1059,solar_!$A$2:$B$16,2,0)*VLOOKUP($D1059,solar_!$E$2:$AC$13,MID(U$1,2,LEN(U$1)-1)+2,0)</f>
        <v>0.51806985170123709</v>
      </c>
      <c r="V1059" s="68">
        <f>VLOOKUP($A1059,solar_!$A$2:$B$16,2,0)*VLOOKUP($D1059,solar_!$E$2:$AC$13,MID(V$1,2,LEN(V$1)-1)+2,0)</f>
        <v>0.38677017253509216</v>
      </c>
      <c r="W1059" s="68">
        <f>VLOOKUP($A1059,solar_!$A$2:$B$16,2,0)*VLOOKUP($D1059,solar_!$E$2:$AC$13,MID(W$1,2,LEN(W$1)-1)+2,0)</f>
        <v>0.15631269267529493</v>
      </c>
      <c r="X1059" s="68">
        <f>VLOOKUP($A1059,solar_!$A$2:$B$16,2,0)*VLOOKUP($D1059,solar_!$E$2:$AC$13,MID(X$1,2,LEN(X$1)-1)+2,0)</f>
        <v>1.6321546894174546E-2</v>
      </c>
      <c r="Y1059" s="68">
        <f>VLOOKUP($A1059,solar_!$A$2:$B$16,2,0)*VLOOKUP($D1059,solar_!$E$2:$AC$13,MID(Y$1,2,LEN(Y$1)-1)+2,0)</f>
        <v>0</v>
      </c>
      <c r="Z1059" s="68">
        <f>VLOOKUP($A1059,solar_!$A$2:$B$16,2,0)*VLOOKUP($D1059,solar_!$E$2:$AC$13,MID(Z$1,2,LEN(Z$1)-1)+2,0)</f>
        <v>0</v>
      </c>
      <c r="AA1059" s="68">
        <f>VLOOKUP($A1059,solar_!$A$2:$B$16,2,0)*VLOOKUP($D1059,solar_!$E$2:$AC$13,MID(AA$1,2,LEN(AA$1)-1)+2,0)</f>
        <v>0</v>
      </c>
      <c r="AB1059" s="68">
        <f>VLOOKUP($A1059,solar_!$A$2:$B$16,2,0)*VLOOKUP($D1059,solar_!$E$2:$AC$13,MID(AB$1,2,LEN(AB$1)-1)+2,0)</f>
        <v>0</v>
      </c>
      <c r="AC1059" s="5">
        <f t="shared" si="237"/>
        <v>0.29079205407217529</v>
      </c>
      <c r="AD1059" s="98"/>
    </row>
    <row r="1060" spans="1:30">
      <c r="A1060" s="5" t="s">
        <v>71</v>
      </c>
      <c r="B1060" s="5" t="s">
        <v>20</v>
      </c>
      <c r="C1060" s="5" t="str">
        <f t="shared" si="234"/>
        <v>g10</v>
      </c>
      <c r="D1060" s="69">
        <f>VLOOKUP(C1060,days!A$2:F$13,5,0)</f>
        <v>5</v>
      </c>
      <c r="E1060" s="9">
        <v>0</v>
      </c>
      <c r="F1060" s="9">
        <v>0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  <c r="V1060" s="9">
        <v>0</v>
      </c>
      <c r="W1060" s="9">
        <v>0</v>
      </c>
      <c r="X1060" s="9">
        <v>0</v>
      </c>
      <c r="Y1060" s="9">
        <v>0</v>
      </c>
      <c r="Z1060" s="9">
        <v>0</v>
      </c>
      <c r="AA1060" s="9">
        <v>0</v>
      </c>
      <c r="AB1060" s="9">
        <v>0</v>
      </c>
      <c r="AC1060" s="5">
        <f t="shared" si="237"/>
        <v>0</v>
      </c>
      <c r="AD1060" s="98"/>
    </row>
    <row r="1061" spans="1:30">
      <c r="A1061" s="5" t="s">
        <v>71</v>
      </c>
      <c r="B1061" s="5" t="s">
        <v>21</v>
      </c>
      <c r="C1061" s="5" t="str">
        <f t="shared" si="234"/>
        <v>g10</v>
      </c>
      <c r="D1061" s="69">
        <f>VLOOKUP(C1061,days!A$2:F$13,5,0)</f>
        <v>5</v>
      </c>
      <c r="E1061" s="9">
        <v>0</v>
      </c>
      <c r="F1061" s="9">
        <v>0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5">
        <f t="shared" si="237"/>
        <v>0</v>
      </c>
      <c r="AD1061" s="98"/>
    </row>
    <row r="1062" spans="1:30">
      <c r="A1062" s="5" t="s">
        <v>71</v>
      </c>
      <c r="B1062" s="5" t="s">
        <v>12</v>
      </c>
      <c r="C1062" s="5" t="str">
        <f t="shared" si="234"/>
        <v>g11</v>
      </c>
      <c r="D1062" s="69">
        <f>VLOOKUP(C1062,days!A$2:F$13,5,0)</f>
        <v>6</v>
      </c>
      <c r="E1062" s="53">
        <v>0.8</v>
      </c>
      <c r="F1062" s="53">
        <v>0.8</v>
      </c>
      <c r="G1062" s="53">
        <v>0.8</v>
      </c>
      <c r="H1062" s="53">
        <v>0.8</v>
      </c>
      <c r="I1062" s="53">
        <v>0.8</v>
      </c>
      <c r="J1062" s="53">
        <v>0.8</v>
      </c>
      <c r="K1062" s="53">
        <v>0.8</v>
      </c>
      <c r="L1062" s="53">
        <v>0.8</v>
      </c>
      <c r="M1062" s="53">
        <v>0.8</v>
      </c>
      <c r="N1062" s="53">
        <v>0.8</v>
      </c>
      <c r="O1062" s="53">
        <v>0.8</v>
      </c>
      <c r="P1062" s="53">
        <v>0.8</v>
      </c>
      <c r="Q1062" s="53">
        <v>0.8</v>
      </c>
      <c r="R1062" s="53">
        <v>0.8</v>
      </c>
      <c r="S1062" s="53">
        <v>0.8</v>
      </c>
      <c r="T1062" s="53">
        <v>0.8</v>
      </c>
      <c r="U1062" s="53">
        <v>0.8</v>
      </c>
      <c r="V1062" s="53">
        <v>0.8</v>
      </c>
      <c r="W1062" s="53">
        <v>0.8</v>
      </c>
      <c r="X1062" s="53">
        <v>0.8</v>
      </c>
      <c r="Y1062" s="53">
        <v>0.8</v>
      </c>
      <c r="Z1062" s="53">
        <v>0.8</v>
      </c>
      <c r="AA1062" s="53">
        <v>0.8</v>
      </c>
      <c r="AB1062" s="53">
        <v>0.8</v>
      </c>
      <c r="AC1062" s="5">
        <f t="shared" si="237"/>
        <v>0.80000000000000027</v>
      </c>
      <c r="AD1062" s="98"/>
    </row>
    <row r="1063" spans="1:30">
      <c r="A1063" s="5" t="s">
        <v>71</v>
      </c>
      <c r="B1063" s="5" t="s">
        <v>13</v>
      </c>
      <c r="C1063" s="5" t="str">
        <f t="shared" si="234"/>
        <v>g11</v>
      </c>
      <c r="D1063" s="69">
        <f>VLOOKUP(C1063,days!A$2:F$13,5,0)</f>
        <v>6</v>
      </c>
      <c r="E1063" s="53">
        <v>0.85</v>
      </c>
      <c r="F1063" s="53">
        <v>0.85</v>
      </c>
      <c r="G1063" s="53">
        <v>0.85</v>
      </c>
      <c r="H1063" s="53">
        <v>0.85</v>
      </c>
      <c r="I1063" s="53">
        <v>0.85</v>
      </c>
      <c r="J1063" s="53">
        <v>0.85</v>
      </c>
      <c r="K1063" s="53">
        <v>0.85</v>
      </c>
      <c r="L1063" s="53">
        <v>0.85</v>
      </c>
      <c r="M1063" s="53">
        <v>0.85</v>
      </c>
      <c r="N1063" s="53">
        <v>0.85</v>
      </c>
      <c r="O1063" s="53">
        <v>0.85</v>
      </c>
      <c r="P1063" s="53">
        <v>0.85</v>
      </c>
      <c r="Q1063" s="53">
        <v>0.85</v>
      </c>
      <c r="R1063" s="53">
        <v>0.85</v>
      </c>
      <c r="S1063" s="53">
        <v>0.85</v>
      </c>
      <c r="T1063" s="53">
        <v>0.85</v>
      </c>
      <c r="U1063" s="53">
        <v>0.85</v>
      </c>
      <c r="V1063" s="53">
        <v>0.85</v>
      </c>
      <c r="W1063" s="53">
        <v>0.85</v>
      </c>
      <c r="X1063" s="53">
        <v>0.85</v>
      </c>
      <c r="Y1063" s="53">
        <v>0.85</v>
      </c>
      <c r="Z1063" s="53">
        <v>0.85</v>
      </c>
      <c r="AA1063" s="53">
        <v>0.85</v>
      </c>
      <c r="AB1063" s="53">
        <v>0.85</v>
      </c>
      <c r="AC1063" s="5">
        <f t="shared" si="237"/>
        <v>0.85000000000000009</v>
      </c>
      <c r="AD1063" s="98"/>
    </row>
    <row r="1064" spans="1:30">
      <c r="A1064" s="5" t="s">
        <v>71</v>
      </c>
      <c r="B1064" s="5" t="s">
        <v>14</v>
      </c>
      <c r="C1064" s="5" t="str">
        <f t="shared" si="234"/>
        <v>g11</v>
      </c>
      <c r="D1064" s="69">
        <f>VLOOKUP(C1064,days!A$2:F$13,5,0)</f>
        <v>6</v>
      </c>
      <c r="E1064" s="53">
        <v>0.83</v>
      </c>
      <c r="F1064" s="53">
        <v>0.83</v>
      </c>
      <c r="G1064" s="53">
        <v>0.83</v>
      </c>
      <c r="H1064" s="53">
        <v>0.83</v>
      </c>
      <c r="I1064" s="53">
        <v>0.83</v>
      </c>
      <c r="J1064" s="53">
        <v>0.83</v>
      </c>
      <c r="K1064" s="53">
        <v>0.83</v>
      </c>
      <c r="L1064" s="53">
        <v>0.83</v>
      </c>
      <c r="M1064" s="53">
        <v>0.83</v>
      </c>
      <c r="N1064" s="53">
        <v>0.83</v>
      </c>
      <c r="O1064" s="53">
        <v>0.83</v>
      </c>
      <c r="P1064" s="53">
        <v>0.83</v>
      </c>
      <c r="Q1064" s="53">
        <v>0.83</v>
      </c>
      <c r="R1064" s="53">
        <v>0.83</v>
      </c>
      <c r="S1064" s="53">
        <v>0.83</v>
      </c>
      <c r="T1064" s="53">
        <v>0.83</v>
      </c>
      <c r="U1064" s="53">
        <v>0.83</v>
      </c>
      <c r="V1064" s="53">
        <v>0.83</v>
      </c>
      <c r="W1064" s="53">
        <v>0.83</v>
      </c>
      <c r="X1064" s="53">
        <v>0.83</v>
      </c>
      <c r="Y1064" s="53">
        <v>0.83</v>
      </c>
      <c r="Z1064" s="53">
        <v>0.83</v>
      </c>
      <c r="AA1064" s="53">
        <v>0.83</v>
      </c>
      <c r="AB1064" s="53">
        <v>0.83</v>
      </c>
      <c r="AC1064" s="5">
        <f t="shared" si="237"/>
        <v>0.82999999999999963</v>
      </c>
      <c r="AD1064" s="98"/>
    </row>
    <row r="1065" spans="1:30">
      <c r="A1065" s="5" t="s">
        <v>71</v>
      </c>
      <c r="B1065" s="5" t="s">
        <v>15</v>
      </c>
      <c r="C1065" s="5" t="str">
        <f t="shared" si="234"/>
        <v>g11</v>
      </c>
      <c r="D1065" s="69">
        <f>VLOOKUP(C1065,days!A$2:F$13,5,0)</f>
        <v>6</v>
      </c>
      <c r="E1065" s="53">
        <v>0.9</v>
      </c>
      <c r="F1065" s="53">
        <v>0.9</v>
      </c>
      <c r="G1065" s="53">
        <v>0.9</v>
      </c>
      <c r="H1065" s="53">
        <v>0.9</v>
      </c>
      <c r="I1065" s="53">
        <v>0.9</v>
      </c>
      <c r="J1065" s="53">
        <v>0.9</v>
      </c>
      <c r="K1065" s="53">
        <v>0.9</v>
      </c>
      <c r="L1065" s="53">
        <v>0.9</v>
      </c>
      <c r="M1065" s="53">
        <v>0.9</v>
      </c>
      <c r="N1065" s="53">
        <v>0.9</v>
      </c>
      <c r="O1065" s="53">
        <v>0.9</v>
      </c>
      <c r="P1065" s="53">
        <v>0.9</v>
      </c>
      <c r="Q1065" s="53">
        <v>0.9</v>
      </c>
      <c r="R1065" s="53">
        <v>0.9</v>
      </c>
      <c r="S1065" s="53">
        <v>0.9</v>
      </c>
      <c r="T1065" s="53">
        <v>0.9</v>
      </c>
      <c r="U1065" s="53">
        <v>0.9</v>
      </c>
      <c r="V1065" s="53">
        <v>0.9</v>
      </c>
      <c r="W1065" s="53">
        <v>0.9</v>
      </c>
      <c r="X1065" s="53">
        <v>0.9</v>
      </c>
      <c r="Y1065" s="53">
        <v>0.9</v>
      </c>
      <c r="Z1065" s="53">
        <v>0.9</v>
      </c>
      <c r="AA1065" s="53">
        <v>0.9</v>
      </c>
      <c r="AB1065" s="53">
        <v>0.9</v>
      </c>
      <c r="AC1065" s="5">
        <f t="shared" si="237"/>
        <v>0.8999999999999998</v>
      </c>
      <c r="AD1065" s="98"/>
    </row>
    <row r="1066" spans="1:30">
      <c r="A1066" s="5" t="s">
        <v>71</v>
      </c>
      <c r="B1066" s="5" t="s">
        <v>16</v>
      </c>
      <c r="C1066" s="5" t="str">
        <f t="shared" si="234"/>
        <v>g11</v>
      </c>
      <c r="D1066" s="69">
        <f>VLOOKUP(C1066,days!A$2:F$13,5,0)</f>
        <v>6</v>
      </c>
      <c r="E1066" s="43">
        <f>VLOOKUP($A1066,hydro_!$A$2:$B$16,2,0)*VLOOKUP($D1066,hydro_!F$2:H$13,2,0)</f>
        <v>0.45</v>
      </c>
      <c r="F1066" s="43">
        <f t="shared" ref="F1066:AB1066" si="244">E1066</f>
        <v>0.45</v>
      </c>
      <c r="G1066" s="43">
        <f t="shared" si="244"/>
        <v>0.45</v>
      </c>
      <c r="H1066" s="43">
        <f t="shared" si="244"/>
        <v>0.45</v>
      </c>
      <c r="I1066" s="43">
        <f t="shared" si="244"/>
        <v>0.45</v>
      </c>
      <c r="J1066" s="43">
        <f t="shared" si="244"/>
        <v>0.45</v>
      </c>
      <c r="K1066" s="43">
        <f t="shared" si="244"/>
        <v>0.45</v>
      </c>
      <c r="L1066" s="43">
        <f t="shared" si="244"/>
        <v>0.45</v>
      </c>
      <c r="M1066" s="43">
        <f t="shared" si="244"/>
        <v>0.45</v>
      </c>
      <c r="N1066" s="43">
        <f t="shared" si="244"/>
        <v>0.45</v>
      </c>
      <c r="O1066" s="43">
        <f t="shared" si="244"/>
        <v>0.45</v>
      </c>
      <c r="P1066" s="43">
        <f t="shared" si="244"/>
        <v>0.45</v>
      </c>
      <c r="Q1066" s="43">
        <f t="shared" si="244"/>
        <v>0.45</v>
      </c>
      <c r="R1066" s="43">
        <f t="shared" si="244"/>
        <v>0.45</v>
      </c>
      <c r="S1066" s="43">
        <f t="shared" si="244"/>
        <v>0.45</v>
      </c>
      <c r="T1066" s="43">
        <f t="shared" si="244"/>
        <v>0.45</v>
      </c>
      <c r="U1066" s="43">
        <f t="shared" si="244"/>
        <v>0.45</v>
      </c>
      <c r="V1066" s="43">
        <f t="shared" si="244"/>
        <v>0.45</v>
      </c>
      <c r="W1066" s="43">
        <f t="shared" si="244"/>
        <v>0.45</v>
      </c>
      <c r="X1066" s="43">
        <f t="shared" si="244"/>
        <v>0.45</v>
      </c>
      <c r="Y1066" s="43">
        <f t="shared" si="244"/>
        <v>0.45</v>
      </c>
      <c r="Z1066" s="43">
        <f t="shared" si="244"/>
        <v>0.45</v>
      </c>
      <c r="AA1066" s="43">
        <f t="shared" si="244"/>
        <v>0.45</v>
      </c>
      <c r="AB1066" s="43">
        <f t="shared" si="244"/>
        <v>0.45</v>
      </c>
      <c r="AC1066" s="5">
        <f t="shared" si="237"/>
        <v>0.4499999999999999</v>
      </c>
      <c r="AD1066" s="98"/>
    </row>
    <row r="1067" spans="1:30">
      <c r="A1067" s="5" t="s">
        <v>71</v>
      </c>
      <c r="B1067" s="5" t="s">
        <v>17</v>
      </c>
      <c r="C1067" s="5" t="str">
        <f t="shared" si="234"/>
        <v>g11</v>
      </c>
      <c r="D1067" s="69">
        <f>VLOOKUP(C1067,days!A$2:F$13,5,0)</f>
        <v>6</v>
      </c>
      <c r="E1067" s="43">
        <f>VLOOKUP($A1066,hydro_!$A$2:$C$16,3,0)*VLOOKUP($D1066,hydro_!F$2:H$13,3,0)</f>
        <v>0.35</v>
      </c>
      <c r="F1067" s="43">
        <f t="shared" ref="F1067:AB1067" si="245">E1067</f>
        <v>0.35</v>
      </c>
      <c r="G1067" s="43">
        <f t="shared" si="245"/>
        <v>0.35</v>
      </c>
      <c r="H1067" s="43">
        <f t="shared" si="245"/>
        <v>0.35</v>
      </c>
      <c r="I1067" s="43">
        <f t="shared" si="245"/>
        <v>0.35</v>
      </c>
      <c r="J1067" s="43">
        <f t="shared" si="245"/>
        <v>0.35</v>
      </c>
      <c r="K1067" s="43">
        <f t="shared" si="245"/>
        <v>0.35</v>
      </c>
      <c r="L1067" s="43">
        <f t="shared" si="245"/>
        <v>0.35</v>
      </c>
      <c r="M1067" s="43">
        <f t="shared" si="245"/>
        <v>0.35</v>
      </c>
      <c r="N1067" s="43">
        <f t="shared" si="245"/>
        <v>0.35</v>
      </c>
      <c r="O1067" s="43">
        <f t="shared" si="245"/>
        <v>0.35</v>
      </c>
      <c r="P1067" s="43">
        <f t="shared" si="245"/>
        <v>0.35</v>
      </c>
      <c r="Q1067" s="43">
        <f t="shared" si="245"/>
        <v>0.35</v>
      </c>
      <c r="R1067" s="43">
        <f t="shared" si="245"/>
        <v>0.35</v>
      </c>
      <c r="S1067" s="43">
        <f t="shared" si="245"/>
        <v>0.35</v>
      </c>
      <c r="T1067" s="43">
        <f t="shared" si="245"/>
        <v>0.35</v>
      </c>
      <c r="U1067" s="43">
        <f t="shared" si="245"/>
        <v>0.35</v>
      </c>
      <c r="V1067" s="43">
        <f t="shared" si="245"/>
        <v>0.35</v>
      </c>
      <c r="W1067" s="43">
        <f t="shared" si="245"/>
        <v>0.35</v>
      </c>
      <c r="X1067" s="43">
        <f t="shared" si="245"/>
        <v>0.35</v>
      </c>
      <c r="Y1067" s="43">
        <f t="shared" si="245"/>
        <v>0.35</v>
      </c>
      <c r="Z1067" s="43">
        <f t="shared" si="245"/>
        <v>0.35</v>
      </c>
      <c r="AA1067" s="43">
        <f t="shared" si="245"/>
        <v>0.35</v>
      </c>
      <c r="AB1067" s="43">
        <f t="shared" si="245"/>
        <v>0.35</v>
      </c>
      <c r="AC1067" s="5">
        <f t="shared" si="237"/>
        <v>0.34999999999999987</v>
      </c>
      <c r="AD1067" s="98"/>
    </row>
    <row r="1068" spans="1:30">
      <c r="A1068" s="5" t="s">
        <v>71</v>
      </c>
      <c r="B1068" s="5" t="s">
        <v>18</v>
      </c>
      <c r="C1068" s="5" t="str">
        <f t="shared" si="234"/>
        <v>g11</v>
      </c>
      <c r="D1068" s="69">
        <f>VLOOKUP(C1068,days!A$2:F$13,5,0)</f>
        <v>6</v>
      </c>
      <c r="E1068" s="67">
        <f>VLOOKUP($A1068,wind_!$A$2:$B$16,2,0)*VLOOKUP($D1068,wind_!$E$2:$AC$13,MID(E$1,2,LEN(E$1)-1)+2,0)</f>
        <v>0.28764648491106032</v>
      </c>
      <c r="F1068" s="67">
        <f>VLOOKUP($A1068,wind_!$A$2:$B$16,2,0)*VLOOKUP($D1068,wind_!$E$2:$AC$13,MID(F$1,2,LEN(F$1)-1)+2,0)</f>
        <v>0.27346068099521759</v>
      </c>
      <c r="G1068" s="67">
        <f>VLOOKUP($A1068,wind_!$A$2:$B$16,2,0)*VLOOKUP($D1068,wind_!$E$2:$AC$13,MID(G$1,2,LEN(G$1)-1)+2,0)</f>
        <v>0.26441187970109437</v>
      </c>
      <c r="H1068" s="67">
        <f>VLOOKUP($A1068,wind_!$A$2:$B$16,2,0)*VLOOKUP($D1068,wind_!$E$2:$AC$13,MID(H$1,2,LEN(H$1)-1)+2,0)</f>
        <v>0.26183656764761398</v>
      </c>
      <c r="I1068" s="67">
        <f>VLOOKUP($A1068,wind_!$A$2:$B$16,2,0)*VLOOKUP($D1068,wind_!$E$2:$AC$13,MID(I$1,2,LEN(I$1)-1)+2,0)</f>
        <v>0.26137276823717959</v>
      </c>
      <c r="J1068" s="67">
        <f>VLOOKUP($A1068,wind_!$A$2:$B$16,2,0)*VLOOKUP($D1068,wind_!$E$2:$AC$13,MID(J$1,2,LEN(J$1)-1)+2,0)</f>
        <v>0.26244032173788501</v>
      </c>
      <c r="K1068" s="67">
        <f>VLOOKUP($A1068,wind_!$A$2:$B$16,2,0)*VLOOKUP($D1068,wind_!$E$2:$AC$13,MID(K$1,2,LEN(K$1)-1)+2,0)</f>
        <v>0.26017401672572121</v>
      </c>
      <c r="L1068" s="67">
        <f>VLOOKUP($A1068,wind_!$A$2:$B$16,2,0)*VLOOKUP($D1068,wind_!$E$2:$AC$13,MID(L$1,2,LEN(L$1)-1)+2,0)</f>
        <v>0.24121604099488528</v>
      </c>
      <c r="M1068" s="67">
        <f>VLOOKUP($A1068,wind_!$A$2:$B$16,2,0)*VLOOKUP($D1068,wind_!$E$2:$AC$13,MID(M$1,2,LEN(M$1)-1)+2,0)</f>
        <v>0.22912797621134232</v>
      </c>
      <c r="N1068" s="67">
        <f>VLOOKUP($A1068,wind_!$A$2:$B$16,2,0)*VLOOKUP($D1068,wind_!$E$2:$AC$13,MID(N$1,2,LEN(N$1)-1)+2,0)</f>
        <v>0.22358655534141328</v>
      </c>
      <c r="O1068" s="67">
        <f>VLOOKUP($A1068,wind_!$A$2:$B$16,2,0)*VLOOKUP($D1068,wind_!$E$2:$AC$13,MID(O$1,2,LEN(O$1)-1)+2,0)</f>
        <v>0.23008628418420646</v>
      </c>
      <c r="P1068" s="67">
        <f>VLOOKUP($A1068,wind_!$A$2:$B$16,2,0)*VLOOKUP($D1068,wind_!$E$2:$AC$13,MID(P$1,2,LEN(P$1)-1)+2,0)</f>
        <v>0.24016885891184006</v>
      </c>
      <c r="Q1068" s="67">
        <f>VLOOKUP($A1068,wind_!$A$2:$B$16,2,0)*VLOOKUP($D1068,wind_!$E$2:$AC$13,MID(Q$1,2,LEN(Q$1)-1)+2,0)</f>
        <v>0.25363178155175015</v>
      </c>
      <c r="R1068" s="67">
        <f>VLOOKUP($A1068,wind_!$A$2:$B$16,2,0)*VLOOKUP($D1068,wind_!$E$2:$AC$13,MID(R$1,2,LEN(R$1)-1)+2,0)</f>
        <v>0.27069372559022481</v>
      </c>
      <c r="S1068" s="67">
        <f>VLOOKUP($A1068,wind_!$A$2:$B$16,2,0)*VLOOKUP($D1068,wind_!$E$2:$AC$13,MID(S$1,2,LEN(S$1)-1)+2,0)</f>
        <v>0.29504200883909137</v>
      </c>
      <c r="T1068" s="67">
        <f>VLOOKUP($A1068,wind_!$A$2:$B$16,2,0)*VLOOKUP($D1068,wind_!$E$2:$AC$13,MID(T$1,2,LEN(T$1)-1)+2,0)</f>
        <v>0.31932799203603834</v>
      </c>
      <c r="U1068" s="67">
        <f>VLOOKUP($A1068,wind_!$A$2:$B$16,2,0)*VLOOKUP($D1068,wind_!$E$2:$AC$13,MID(U$1,2,LEN(U$1)-1)+2,0)</f>
        <v>0.3387434125112026</v>
      </c>
      <c r="V1068" s="67">
        <f>VLOOKUP($A1068,wind_!$A$2:$B$16,2,0)*VLOOKUP($D1068,wind_!$E$2:$AC$13,MID(V$1,2,LEN(V$1)-1)+2,0)</f>
        <v>0.3521693625483141</v>
      </c>
      <c r="W1068" s="67">
        <f>VLOOKUP($A1068,wind_!$A$2:$B$16,2,0)*VLOOKUP($D1068,wind_!$E$2:$AC$13,MID(W$1,2,LEN(W$1)-1)+2,0)</f>
        <v>0.35459468623863272</v>
      </c>
      <c r="X1068" s="67">
        <f>VLOOKUP($A1068,wind_!$A$2:$B$16,2,0)*VLOOKUP($D1068,wind_!$E$2:$AC$13,MID(X$1,2,LEN(X$1)-1)+2,0)</f>
        <v>0.3438845806317572</v>
      </c>
      <c r="Y1068" s="67">
        <f>VLOOKUP($A1068,wind_!$A$2:$B$16,2,0)*VLOOKUP($D1068,wind_!$E$2:$AC$13,MID(Y$1,2,LEN(Y$1)-1)+2,0)</f>
        <v>0.34417066222693066</v>
      </c>
      <c r="Z1068" s="67">
        <f>VLOOKUP($A1068,wind_!$A$2:$B$16,2,0)*VLOOKUP($D1068,wind_!$E$2:$AC$13,MID(Z$1,2,LEN(Z$1)-1)+2,0)</f>
        <v>0.3382965487420172</v>
      </c>
      <c r="AA1068" s="67">
        <f>VLOOKUP($A1068,wind_!$A$2:$B$16,2,0)*VLOOKUP($D1068,wind_!$E$2:$AC$13,MID(AA$1,2,LEN(AA$1)-1)+2,0)</f>
        <v>0.32140982930052253</v>
      </c>
      <c r="AB1068" s="67">
        <f>VLOOKUP($A1068,wind_!$A$2:$B$16,2,0)*VLOOKUP($D1068,wind_!$E$2:$AC$13,MID(AB$1,2,LEN(AB$1)-1)+2,0)</f>
        <v>0.30054694358783762</v>
      </c>
      <c r="AC1068" s="5">
        <f t="shared" si="237"/>
        <v>0.28616833205849074</v>
      </c>
      <c r="AD1068" s="98"/>
    </row>
    <row r="1069" spans="1:30">
      <c r="A1069" s="5" t="s">
        <v>71</v>
      </c>
      <c r="B1069" s="5" t="s">
        <v>19</v>
      </c>
      <c r="C1069" s="5" t="str">
        <f t="shared" si="234"/>
        <v>g11</v>
      </c>
      <c r="D1069" s="69">
        <f>VLOOKUP(C1069,days!A$2:F$13,5,0)</f>
        <v>6</v>
      </c>
      <c r="E1069" s="68">
        <f>VLOOKUP($A1069,solar_!$A$2:$B$16,2,0)*VLOOKUP($D1069,solar_!$E$2:$AC$13,MID(E$1,2,LEN(E$1)-1)+2,0)</f>
        <v>0</v>
      </c>
      <c r="F1069" s="68">
        <f>VLOOKUP($A1069,solar_!$A$2:$B$16,2,0)*VLOOKUP($D1069,solar_!$E$2:$AC$13,MID(F$1,2,LEN(F$1)-1)+2,0)</f>
        <v>0</v>
      </c>
      <c r="G1069" s="68">
        <f>VLOOKUP($A1069,solar_!$A$2:$B$16,2,0)*VLOOKUP($D1069,solar_!$E$2:$AC$13,MID(G$1,2,LEN(G$1)-1)+2,0)</f>
        <v>0</v>
      </c>
      <c r="H1069" s="68">
        <f>VLOOKUP($A1069,solar_!$A$2:$B$16,2,0)*VLOOKUP($D1069,solar_!$E$2:$AC$13,MID(H$1,2,LEN(H$1)-1)+2,0)</f>
        <v>0</v>
      </c>
      <c r="I1069" s="68">
        <f>VLOOKUP($A1069,solar_!$A$2:$B$16,2,0)*VLOOKUP($D1069,solar_!$E$2:$AC$13,MID(I$1,2,LEN(I$1)-1)+2,0)</f>
        <v>0</v>
      </c>
      <c r="J1069" s="68">
        <f>VLOOKUP($A1069,solar_!$A$2:$B$16,2,0)*VLOOKUP($D1069,solar_!$E$2:$AC$13,MID(J$1,2,LEN(J$1)-1)+2,0)</f>
        <v>1.4609076536884627E-2</v>
      </c>
      <c r="K1069" s="68">
        <f>VLOOKUP($A1069,solar_!$A$2:$B$16,2,0)*VLOOKUP($D1069,solar_!$E$2:$AC$13,MID(K$1,2,LEN(K$1)-1)+2,0)</f>
        <v>0.1527626777100379</v>
      </c>
      <c r="L1069" s="68">
        <f>VLOOKUP($A1069,solar_!$A$2:$B$16,2,0)*VLOOKUP($D1069,solar_!$E$2:$AC$13,MID(L$1,2,LEN(L$1)-1)+2,0)</f>
        <v>0.42941277818558732</v>
      </c>
      <c r="M1069" s="68">
        <f>VLOOKUP($A1069,solar_!$A$2:$B$16,2,0)*VLOOKUP($D1069,solar_!$E$2:$AC$13,MID(M$1,2,LEN(M$1)-1)+2,0)</f>
        <v>0.59046525233992353</v>
      </c>
      <c r="N1069" s="68">
        <f>VLOOKUP($A1069,solar_!$A$2:$B$16,2,0)*VLOOKUP($D1069,solar_!$E$2:$AC$13,MID(N$1,2,LEN(N$1)-1)+2,0)</f>
        <v>0.67499432459533648</v>
      </c>
      <c r="O1069" s="68">
        <f>VLOOKUP($A1069,solar_!$A$2:$B$16,2,0)*VLOOKUP($D1069,solar_!$E$2:$AC$13,MID(O$1,2,LEN(O$1)-1)+2,0)</f>
        <v>0.72714018568311756</v>
      </c>
      <c r="P1069" s="68">
        <f>VLOOKUP($A1069,solar_!$A$2:$B$16,2,0)*VLOOKUP($D1069,solar_!$E$2:$AC$13,MID(P$1,2,LEN(P$1)-1)+2,0)</f>
        <v>0.72988906425857369</v>
      </c>
      <c r="Q1069" s="68">
        <f>VLOOKUP($A1069,solar_!$A$2:$B$16,2,0)*VLOOKUP($D1069,solar_!$E$2:$AC$13,MID(Q$1,2,LEN(Q$1)-1)+2,0)</f>
        <v>0.73297000486813402</v>
      </c>
      <c r="R1069" s="68">
        <f>VLOOKUP($A1069,solar_!$A$2:$B$16,2,0)*VLOOKUP($D1069,solar_!$E$2:$AC$13,MID(R$1,2,LEN(R$1)-1)+2,0)</f>
        <v>0.71602033178113123</v>
      </c>
      <c r="S1069" s="68">
        <f>VLOOKUP($A1069,solar_!$A$2:$B$16,2,0)*VLOOKUP($D1069,solar_!$E$2:$AC$13,MID(S$1,2,LEN(S$1)-1)+2,0)</f>
        <v>0.67864480301892016</v>
      </c>
      <c r="T1069" s="68">
        <f>VLOOKUP($A1069,solar_!$A$2:$B$16,2,0)*VLOOKUP($D1069,solar_!$E$2:$AC$13,MID(T$1,2,LEN(T$1)-1)+2,0)</f>
        <v>0.64995963889590769</v>
      </c>
      <c r="U1069" s="68">
        <f>VLOOKUP($A1069,solar_!$A$2:$B$16,2,0)*VLOOKUP($D1069,solar_!$E$2:$AC$13,MID(U$1,2,LEN(U$1)-1)+2,0)</f>
        <v>0.58570324768271476</v>
      </c>
      <c r="V1069" s="68">
        <f>VLOOKUP($A1069,solar_!$A$2:$B$16,2,0)*VLOOKUP($D1069,solar_!$E$2:$AC$13,MID(V$1,2,LEN(V$1)-1)+2,0)</f>
        <v>0.4789295087323337</v>
      </c>
      <c r="W1069" s="68">
        <f>VLOOKUP($A1069,solar_!$A$2:$B$16,2,0)*VLOOKUP($D1069,solar_!$E$2:$AC$13,MID(W$1,2,LEN(W$1)-1)+2,0)</f>
        <v>0.2441003073029771</v>
      </c>
      <c r="X1069" s="68">
        <f>VLOOKUP($A1069,solar_!$A$2:$B$16,2,0)*VLOOKUP($D1069,solar_!$E$2:$AC$13,MID(X$1,2,LEN(X$1)-1)+2,0)</f>
        <v>4.4070582594717481E-2</v>
      </c>
      <c r="Y1069" s="68">
        <f>VLOOKUP($A1069,solar_!$A$2:$B$16,2,0)*VLOOKUP($D1069,solar_!$E$2:$AC$13,MID(Y$1,2,LEN(Y$1)-1)+2,0)</f>
        <v>2.4605817134021376E-2</v>
      </c>
      <c r="Z1069" s="68">
        <f>VLOOKUP($A1069,solar_!$A$2:$B$16,2,0)*VLOOKUP($D1069,solar_!$E$2:$AC$13,MID(Z$1,2,LEN(Z$1)-1)+2,0)</f>
        <v>0</v>
      </c>
      <c r="AA1069" s="68">
        <f>VLOOKUP($A1069,solar_!$A$2:$B$16,2,0)*VLOOKUP($D1069,solar_!$E$2:$AC$13,MID(AA$1,2,LEN(AA$1)-1)+2,0)</f>
        <v>0</v>
      </c>
      <c r="AB1069" s="68">
        <f>VLOOKUP($A1069,solar_!$A$2:$B$16,2,0)*VLOOKUP($D1069,solar_!$E$2:$AC$13,MID(AB$1,2,LEN(AB$1)-1)+2,0)</f>
        <v>0</v>
      </c>
      <c r="AC1069" s="5">
        <f t="shared" si="237"/>
        <v>0.31142823338834658</v>
      </c>
      <c r="AD1069" s="98"/>
    </row>
    <row r="1070" spans="1:30">
      <c r="A1070" s="5" t="s">
        <v>71</v>
      </c>
      <c r="B1070" s="5" t="s">
        <v>20</v>
      </c>
      <c r="C1070" s="5" t="str">
        <f t="shared" si="234"/>
        <v>g11</v>
      </c>
      <c r="D1070" s="69">
        <f>VLOOKUP(C1070,days!A$2:F$13,5,0)</f>
        <v>6</v>
      </c>
      <c r="E1070" s="9">
        <v>0</v>
      </c>
      <c r="F1070" s="9">
        <v>0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  <c r="V1070" s="9">
        <v>0</v>
      </c>
      <c r="W1070" s="9">
        <v>0</v>
      </c>
      <c r="X1070" s="9">
        <v>0</v>
      </c>
      <c r="Y1070" s="9">
        <v>0</v>
      </c>
      <c r="Z1070" s="9">
        <v>0</v>
      </c>
      <c r="AA1070" s="9">
        <v>0</v>
      </c>
      <c r="AB1070" s="9">
        <v>0</v>
      </c>
      <c r="AC1070" s="5">
        <f t="shared" si="237"/>
        <v>0</v>
      </c>
      <c r="AD1070" s="98"/>
    </row>
    <row r="1071" spans="1:30">
      <c r="A1071" s="5" t="s">
        <v>71</v>
      </c>
      <c r="B1071" s="5" t="s">
        <v>21</v>
      </c>
      <c r="C1071" s="5" t="str">
        <f t="shared" si="234"/>
        <v>g11</v>
      </c>
      <c r="D1071" s="69">
        <f>VLOOKUP(C1071,days!A$2:F$13,5,0)</f>
        <v>6</v>
      </c>
      <c r="E1071" s="9">
        <v>0</v>
      </c>
      <c r="F1071" s="9">
        <v>0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5">
        <f t="shared" si="237"/>
        <v>0</v>
      </c>
      <c r="AD1071" s="98"/>
    </row>
    <row r="1072" spans="1:30">
      <c r="A1072" s="5" t="s">
        <v>71</v>
      </c>
      <c r="B1072" s="5" t="s">
        <v>12</v>
      </c>
      <c r="C1072" s="5" t="str">
        <f t="shared" si="234"/>
        <v>g12</v>
      </c>
      <c r="D1072" s="69">
        <f>VLOOKUP(C1072,days!A$2:F$13,5,0)</f>
        <v>6</v>
      </c>
      <c r="E1072" s="53">
        <v>0.8</v>
      </c>
      <c r="F1072" s="53">
        <v>0.8</v>
      </c>
      <c r="G1072" s="53">
        <v>0.8</v>
      </c>
      <c r="H1072" s="53">
        <v>0.8</v>
      </c>
      <c r="I1072" s="53">
        <v>0.8</v>
      </c>
      <c r="J1072" s="53">
        <v>0.8</v>
      </c>
      <c r="K1072" s="53">
        <v>0.8</v>
      </c>
      <c r="L1072" s="53">
        <v>0.8</v>
      </c>
      <c r="M1072" s="53">
        <v>0.8</v>
      </c>
      <c r="N1072" s="53">
        <v>0.8</v>
      </c>
      <c r="O1072" s="53">
        <v>0.8</v>
      </c>
      <c r="P1072" s="53">
        <v>0.8</v>
      </c>
      <c r="Q1072" s="53">
        <v>0.8</v>
      </c>
      <c r="R1072" s="53">
        <v>0.8</v>
      </c>
      <c r="S1072" s="53">
        <v>0.8</v>
      </c>
      <c r="T1072" s="53">
        <v>0.8</v>
      </c>
      <c r="U1072" s="53">
        <v>0.8</v>
      </c>
      <c r="V1072" s="53">
        <v>0.8</v>
      </c>
      <c r="W1072" s="53">
        <v>0.8</v>
      </c>
      <c r="X1072" s="53">
        <v>0.8</v>
      </c>
      <c r="Y1072" s="53">
        <v>0.8</v>
      </c>
      <c r="Z1072" s="53">
        <v>0.8</v>
      </c>
      <c r="AA1072" s="53">
        <v>0.8</v>
      </c>
      <c r="AB1072" s="53">
        <v>0.8</v>
      </c>
      <c r="AC1072" s="5">
        <f t="shared" si="237"/>
        <v>0.80000000000000027</v>
      </c>
      <c r="AD1072" s="98"/>
    </row>
    <row r="1073" spans="1:30">
      <c r="A1073" s="5" t="s">
        <v>71</v>
      </c>
      <c r="B1073" s="5" t="s">
        <v>13</v>
      </c>
      <c r="C1073" s="5" t="str">
        <f t="shared" si="234"/>
        <v>g12</v>
      </c>
      <c r="D1073" s="69">
        <f>VLOOKUP(C1073,days!A$2:F$13,5,0)</f>
        <v>6</v>
      </c>
      <c r="E1073" s="53">
        <v>0.85</v>
      </c>
      <c r="F1073" s="53">
        <v>0.85</v>
      </c>
      <c r="G1073" s="53">
        <v>0.85</v>
      </c>
      <c r="H1073" s="53">
        <v>0.85</v>
      </c>
      <c r="I1073" s="53">
        <v>0.85</v>
      </c>
      <c r="J1073" s="53">
        <v>0.85</v>
      </c>
      <c r="K1073" s="53">
        <v>0.85</v>
      </c>
      <c r="L1073" s="53">
        <v>0.85</v>
      </c>
      <c r="M1073" s="53">
        <v>0.85</v>
      </c>
      <c r="N1073" s="53">
        <v>0.85</v>
      </c>
      <c r="O1073" s="53">
        <v>0.85</v>
      </c>
      <c r="P1073" s="53">
        <v>0.85</v>
      </c>
      <c r="Q1073" s="53">
        <v>0.85</v>
      </c>
      <c r="R1073" s="53">
        <v>0.85</v>
      </c>
      <c r="S1073" s="53">
        <v>0.85</v>
      </c>
      <c r="T1073" s="53">
        <v>0.85</v>
      </c>
      <c r="U1073" s="53">
        <v>0.85</v>
      </c>
      <c r="V1073" s="53">
        <v>0.85</v>
      </c>
      <c r="W1073" s="53">
        <v>0.85</v>
      </c>
      <c r="X1073" s="53">
        <v>0.85</v>
      </c>
      <c r="Y1073" s="53">
        <v>0.85</v>
      </c>
      <c r="Z1073" s="53">
        <v>0.85</v>
      </c>
      <c r="AA1073" s="53">
        <v>0.85</v>
      </c>
      <c r="AB1073" s="53">
        <v>0.85</v>
      </c>
      <c r="AC1073" s="5">
        <f t="shared" si="237"/>
        <v>0.85000000000000009</v>
      </c>
      <c r="AD1073" s="98"/>
    </row>
    <row r="1074" spans="1:30">
      <c r="A1074" s="5" t="s">
        <v>71</v>
      </c>
      <c r="B1074" s="5" t="s">
        <v>14</v>
      </c>
      <c r="C1074" s="5" t="str">
        <f t="shared" si="234"/>
        <v>g12</v>
      </c>
      <c r="D1074" s="69">
        <f>VLOOKUP(C1074,days!A$2:F$13,5,0)</f>
        <v>6</v>
      </c>
      <c r="E1074" s="53">
        <v>0.83</v>
      </c>
      <c r="F1074" s="53">
        <v>0.83</v>
      </c>
      <c r="G1074" s="53">
        <v>0.83</v>
      </c>
      <c r="H1074" s="53">
        <v>0.83</v>
      </c>
      <c r="I1074" s="53">
        <v>0.83</v>
      </c>
      <c r="J1074" s="53">
        <v>0.83</v>
      </c>
      <c r="K1074" s="53">
        <v>0.83</v>
      </c>
      <c r="L1074" s="53">
        <v>0.83</v>
      </c>
      <c r="M1074" s="53">
        <v>0.83</v>
      </c>
      <c r="N1074" s="53">
        <v>0.83</v>
      </c>
      <c r="O1074" s="53">
        <v>0.83</v>
      </c>
      <c r="P1074" s="53">
        <v>0.83</v>
      </c>
      <c r="Q1074" s="53">
        <v>0.83</v>
      </c>
      <c r="R1074" s="53">
        <v>0.83</v>
      </c>
      <c r="S1074" s="53">
        <v>0.83</v>
      </c>
      <c r="T1074" s="53">
        <v>0.83</v>
      </c>
      <c r="U1074" s="53">
        <v>0.83</v>
      </c>
      <c r="V1074" s="53">
        <v>0.83</v>
      </c>
      <c r="W1074" s="53">
        <v>0.83</v>
      </c>
      <c r="X1074" s="53">
        <v>0.83</v>
      </c>
      <c r="Y1074" s="53">
        <v>0.83</v>
      </c>
      <c r="Z1074" s="53">
        <v>0.83</v>
      </c>
      <c r="AA1074" s="53">
        <v>0.83</v>
      </c>
      <c r="AB1074" s="53">
        <v>0.83</v>
      </c>
      <c r="AC1074" s="5">
        <f t="shared" si="237"/>
        <v>0.82999999999999963</v>
      </c>
      <c r="AD1074" s="98"/>
    </row>
    <row r="1075" spans="1:30">
      <c r="A1075" s="5" t="s">
        <v>71</v>
      </c>
      <c r="B1075" s="5" t="s">
        <v>15</v>
      </c>
      <c r="C1075" s="5" t="str">
        <f t="shared" si="234"/>
        <v>g12</v>
      </c>
      <c r="D1075" s="69">
        <f>VLOOKUP(C1075,days!A$2:F$13,5,0)</f>
        <v>6</v>
      </c>
      <c r="E1075" s="53">
        <v>0.9</v>
      </c>
      <c r="F1075" s="53">
        <v>0.9</v>
      </c>
      <c r="G1075" s="53">
        <v>0.9</v>
      </c>
      <c r="H1075" s="53">
        <v>0.9</v>
      </c>
      <c r="I1075" s="53">
        <v>0.9</v>
      </c>
      <c r="J1075" s="53">
        <v>0.9</v>
      </c>
      <c r="K1075" s="53">
        <v>0.9</v>
      </c>
      <c r="L1075" s="53">
        <v>0.9</v>
      </c>
      <c r="M1075" s="53">
        <v>0.9</v>
      </c>
      <c r="N1075" s="53">
        <v>0.9</v>
      </c>
      <c r="O1075" s="53">
        <v>0.9</v>
      </c>
      <c r="P1075" s="53">
        <v>0.9</v>
      </c>
      <c r="Q1075" s="53">
        <v>0.9</v>
      </c>
      <c r="R1075" s="53">
        <v>0.9</v>
      </c>
      <c r="S1075" s="53">
        <v>0.9</v>
      </c>
      <c r="T1075" s="53">
        <v>0.9</v>
      </c>
      <c r="U1075" s="53">
        <v>0.9</v>
      </c>
      <c r="V1075" s="53">
        <v>0.9</v>
      </c>
      <c r="W1075" s="53">
        <v>0.9</v>
      </c>
      <c r="X1075" s="53">
        <v>0.9</v>
      </c>
      <c r="Y1075" s="53">
        <v>0.9</v>
      </c>
      <c r="Z1075" s="53">
        <v>0.9</v>
      </c>
      <c r="AA1075" s="53">
        <v>0.9</v>
      </c>
      <c r="AB1075" s="53">
        <v>0.9</v>
      </c>
      <c r="AC1075" s="5">
        <f t="shared" si="237"/>
        <v>0.8999999999999998</v>
      </c>
      <c r="AD1075" s="98"/>
    </row>
    <row r="1076" spans="1:30">
      <c r="A1076" s="5" t="s">
        <v>71</v>
      </c>
      <c r="B1076" s="5" t="s">
        <v>16</v>
      </c>
      <c r="C1076" s="5" t="str">
        <f t="shared" si="234"/>
        <v>g12</v>
      </c>
      <c r="D1076" s="69">
        <f>VLOOKUP(C1076,days!A$2:F$13,5,0)</f>
        <v>6</v>
      </c>
      <c r="E1076" s="43">
        <f>VLOOKUP($A1076,hydro_!$A$2:$B$16,2,0)*VLOOKUP($D1076,hydro_!F$2:H$13,2,0)</f>
        <v>0.45</v>
      </c>
      <c r="F1076" s="43">
        <f t="shared" ref="F1076:AB1076" si="246">E1076</f>
        <v>0.45</v>
      </c>
      <c r="G1076" s="43">
        <f t="shared" si="246"/>
        <v>0.45</v>
      </c>
      <c r="H1076" s="43">
        <f t="shared" si="246"/>
        <v>0.45</v>
      </c>
      <c r="I1076" s="43">
        <f t="shared" si="246"/>
        <v>0.45</v>
      </c>
      <c r="J1076" s="43">
        <f t="shared" si="246"/>
        <v>0.45</v>
      </c>
      <c r="K1076" s="43">
        <f t="shared" si="246"/>
        <v>0.45</v>
      </c>
      <c r="L1076" s="43">
        <f t="shared" si="246"/>
        <v>0.45</v>
      </c>
      <c r="M1076" s="43">
        <f t="shared" si="246"/>
        <v>0.45</v>
      </c>
      <c r="N1076" s="43">
        <f t="shared" si="246"/>
        <v>0.45</v>
      </c>
      <c r="O1076" s="43">
        <f t="shared" si="246"/>
        <v>0.45</v>
      </c>
      <c r="P1076" s="43">
        <f t="shared" si="246"/>
        <v>0.45</v>
      </c>
      <c r="Q1076" s="43">
        <f t="shared" si="246"/>
        <v>0.45</v>
      </c>
      <c r="R1076" s="43">
        <f t="shared" si="246"/>
        <v>0.45</v>
      </c>
      <c r="S1076" s="43">
        <f t="shared" si="246"/>
        <v>0.45</v>
      </c>
      <c r="T1076" s="43">
        <f t="shared" si="246"/>
        <v>0.45</v>
      </c>
      <c r="U1076" s="43">
        <f t="shared" si="246"/>
        <v>0.45</v>
      </c>
      <c r="V1076" s="43">
        <f t="shared" si="246"/>
        <v>0.45</v>
      </c>
      <c r="W1076" s="43">
        <f t="shared" si="246"/>
        <v>0.45</v>
      </c>
      <c r="X1076" s="43">
        <f t="shared" si="246"/>
        <v>0.45</v>
      </c>
      <c r="Y1076" s="43">
        <f t="shared" si="246"/>
        <v>0.45</v>
      </c>
      <c r="Z1076" s="43">
        <f t="shared" si="246"/>
        <v>0.45</v>
      </c>
      <c r="AA1076" s="43">
        <f t="shared" si="246"/>
        <v>0.45</v>
      </c>
      <c r="AB1076" s="43">
        <f t="shared" si="246"/>
        <v>0.45</v>
      </c>
      <c r="AC1076" s="5">
        <f t="shared" si="237"/>
        <v>0.4499999999999999</v>
      </c>
      <c r="AD1076" s="98"/>
    </row>
    <row r="1077" spans="1:30">
      <c r="A1077" s="5" t="s">
        <v>71</v>
      </c>
      <c r="B1077" s="5" t="s">
        <v>17</v>
      </c>
      <c r="C1077" s="5" t="str">
        <f t="shared" si="234"/>
        <v>g12</v>
      </c>
      <c r="D1077" s="69">
        <f>VLOOKUP(C1077,days!A$2:F$13,5,0)</f>
        <v>6</v>
      </c>
      <c r="E1077" s="43">
        <f>VLOOKUP($A1076,hydro_!$A$2:$C$16,3,0)*VLOOKUP($D1076,hydro_!F$2:H$13,3,0)</f>
        <v>0.35</v>
      </c>
      <c r="F1077" s="43">
        <f t="shared" ref="F1077:AB1077" si="247">E1077</f>
        <v>0.35</v>
      </c>
      <c r="G1077" s="43">
        <f t="shared" si="247"/>
        <v>0.35</v>
      </c>
      <c r="H1077" s="43">
        <f t="shared" si="247"/>
        <v>0.35</v>
      </c>
      <c r="I1077" s="43">
        <f t="shared" si="247"/>
        <v>0.35</v>
      </c>
      <c r="J1077" s="43">
        <f t="shared" si="247"/>
        <v>0.35</v>
      </c>
      <c r="K1077" s="43">
        <f t="shared" si="247"/>
        <v>0.35</v>
      </c>
      <c r="L1077" s="43">
        <f t="shared" si="247"/>
        <v>0.35</v>
      </c>
      <c r="M1077" s="43">
        <f t="shared" si="247"/>
        <v>0.35</v>
      </c>
      <c r="N1077" s="43">
        <f t="shared" si="247"/>
        <v>0.35</v>
      </c>
      <c r="O1077" s="43">
        <f t="shared" si="247"/>
        <v>0.35</v>
      </c>
      <c r="P1077" s="43">
        <f t="shared" si="247"/>
        <v>0.35</v>
      </c>
      <c r="Q1077" s="43">
        <f t="shared" si="247"/>
        <v>0.35</v>
      </c>
      <c r="R1077" s="43">
        <f t="shared" si="247"/>
        <v>0.35</v>
      </c>
      <c r="S1077" s="43">
        <f t="shared" si="247"/>
        <v>0.35</v>
      </c>
      <c r="T1077" s="43">
        <f t="shared" si="247"/>
        <v>0.35</v>
      </c>
      <c r="U1077" s="43">
        <f t="shared" si="247"/>
        <v>0.35</v>
      </c>
      <c r="V1077" s="43">
        <f t="shared" si="247"/>
        <v>0.35</v>
      </c>
      <c r="W1077" s="43">
        <f t="shared" si="247"/>
        <v>0.35</v>
      </c>
      <c r="X1077" s="43">
        <f t="shared" si="247"/>
        <v>0.35</v>
      </c>
      <c r="Y1077" s="43">
        <f t="shared" si="247"/>
        <v>0.35</v>
      </c>
      <c r="Z1077" s="43">
        <f t="shared" si="247"/>
        <v>0.35</v>
      </c>
      <c r="AA1077" s="43">
        <f t="shared" si="247"/>
        <v>0.35</v>
      </c>
      <c r="AB1077" s="43">
        <f t="shared" si="247"/>
        <v>0.35</v>
      </c>
      <c r="AC1077" s="5">
        <f t="shared" si="237"/>
        <v>0.34999999999999987</v>
      </c>
      <c r="AD1077" s="98"/>
    </row>
    <row r="1078" spans="1:30">
      <c r="A1078" s="5" t="s">
        <v>71</v>
      </c>
      <c r="B1078" s="5" t="s">
        <v>18</v>
      </c>
      <c r="C1078" s="5" t="str">
        <f t="shared" si="234"/>
        <v>g12</v>
      </c>
      <c r="D1078" s="69">
        <f>VLOOKUP(C1078,days!A$2:F$13,5,0)</f>
        <v>6</v>
      </c>
      <c r="E1078" s="67">
        <f>VLOOKUP($A1078,wind_!$A$2:$B$16,2,0)*VLOOKUP($D1078,wind_!$E$2:$AC$13,MID(E$1,2,LEN(E$1)-1)+2,0)</f>
        <v>0.28764648491106032</v>
      </c>
      <c r="F1078" s="67">
        <f>VLOOKUP($A1078,wind_!$A$2:$B$16,2,0)*VLOOKUP($D1078,wind_!$E$2:$AC$13,MID(F$1,2,LEN(F$1)-1)+2,0)</f>
        <v>0.27346068099521759</v>
      </c>
      <c r="G1078" s="67">
        <f>VLOOKUP($A1078,wind_!$A$2:$B$16,2,0)*VLOOKUP($D1078,wind_!$E$2:$AC$13,MID(G$1,2,LEN(G$1)-1)+2,0)</f>
        <v>0.26441187970109437</v>
      </c>
      <c r="H1078" s="67">
        <f>VLOOKUP($A1078,wind_!$A$2:$B$16,2,0)*VLOOKUP($D1078,wind_!$E$2:$AC$13,MID(H$1,2,LEN(H$1)-1)+2,0)</f>
        <v>0.26183656764761398</v>
      </c>
      <c r="I1078" s="67">
        <f>VLOOKUP($A1078,wind_!$A$2:$B$16,2,0)*VLOOKUP($D1078,wind_!$E$2:$AC$13,MID(I$1,2,LEN(I$1)-1)+2,0)</f>
        <v>0.26137276823717959</v>
      </c>
      <c r="J1078" s="67">
        <f>VLOOKUP($A1078,wind_!$A$2:$B$16,2,0)*VLOOKUP($D1078,wind_!$E$2:$AC$13,MID(J$1,2,LEN(J$1)-1)+2,0)</f>
        <v>0.26244032173788501</v>
      </c>
      <c r="K1078" s="67">
        <f>VLOOKUP($A1078,wind_!$A$2:$B$16,2,0)*VLOOKUP($D1078,wind_!$E$2:$AC$13,MID(K$1,2,LEN(K$1)-1)+2,0)</f>
        <v>0.26017401672572121</v>
      </c>
      <c r="L1078" s="67">
        <f>VLOOKUP($A1078,wind_!$A$2:$B$16,2,0)*VLOOKUP($D1078,wind_!$E$2:$AC$13,MID(L$1,2,LEN(L$1)-1)+2,0)</f>
        <v>0.24121604099488528</v>
      </c>
      <c r="M1078" s="67">
        <f>VLOOKUP($A1078,wind_!$A$2:$B$16,2,0)*VLOOKUP($D1078,wind_!$E$2:$AC$13,MID(M$1,2,LEN(M$1)-1)+2,0)</f>
        <v>0.22912797621134232</v>
      </c>
      <c r="N1078" s="67">
        <f>VLOOKUP($A1078,wind_!$A$2:$B$16,2,0)*VLOOKUP($D1078,wind_!$E$2:$AC$13,MID(N$1,2,LEN(N$1)-1)+2,0)</f>
        <v>0.22358655534141328</v>
      </c>
      <c r="O1078" s="67">
        <f>VLOOKUP($A1078,wind_!$A$2:$B$16,2,0)*VLOOKUP($D1078,wind_!$E$2:$AC$13,MID(O$1,2,LEN(O$1)-1)+2,0)</f>
        <v>0.23008628418420646</v>
      </c>
      <c r="P1078" s="67">
        <f>VLOOKUP($A1078,wind_!$A$2:$B$16,2,0)*VLOOKUP($D1078,wind_!$E$2:$AC$13,MID(P$1,2,LEN(P$1)-1)+2,0)</f>
        <v>0.24016885891184006</v>
      </c>
      <c r="Q1078" s="67">
        <f>VLOOKUP($A1078,wind_!$A$2:$B$16,2,0)*VLOOKUP($D1078,wind_!$E$2:$AC$13,MID(Q$1,2,LEN(Q$1)-1)+2,0)</f>
        <v>0.25363178155175015</v>
      </c>
      <c r="R1078" s="67">
        <f>VLOOKUP($A1078,wind_!$A$2:$B$16,2,0)*VLOOKUP($D1078,wind_!$E$2:$AC$13,MID(R$1,2,LEN(R$1)-1)+2,0)</f>
        <v>0.27069372559022481</v>
      </c>
      <c r="S1078" s="67">
        <f>VLOOKUP($A1078,wind_!$A$2:$B$16,2,0)*VLOOKUP($D1078,wind_!$E$2:$AC$13,MID(S$1,2,LEN(S$1)-1)+2,0)</f>
        <v>0.29504200883909137</v>
      </c>
      <c r="T1078" s="67">
        <f>VLOOKUP($A1078,wind_!$A$2:$B$16,2,0)*VLOOKUP($D1078,wind_!$E$2:$AC$13,MID(T$1,2,LEN(T$1)-1)+2,0)</f>
        <v>0.31932799203603834</v>
      </c>
      <c r="U1078" s="67">
        <f>VLOOKUP($A1078,wind_!$A$2:$B$16,2,0)*VLOOKUP($D1078,wind_!$E$2:$AC$13,MID(U$1,2,LEN(U$1)-1)+2,0)</f>
        <v>0.3387434125112026</v>
      </c>
      <c r="V1078" s="67">
        <f>VLOOKUP($A1078,wind_!$A$2:$B$16,2,0)*VLOOKUP($D1078,wind_!$E$2:$AC$13,MID(V$1,2,LEN(V$1)-1)+2,0)</f>
        <v>0.3521693625483141</v>
      </c>
      <c r="W1078" s="67">
        <f>VLOOKUP($A1078,wind_!$A$2:$B$16,2,0)*VLOOKUP($D1078,wind_!$E$2:$AC$13,MID(W$1,2,LEN(W$1)-1)+2,0)</f>
        <v>0.35459468623863272</v>
      </c>
      <c r="X1078" s="67">
        <f>VLOOKUP($A1078,wind_!$A$2:$B$16,2,0)*VLOOKUP($D1078,wind_!$E$2:$AC$13,MID(X$1,2,LEN(X$1)-1)+2,0)</f>
        <v>0.3438845806317572</v>
      </c>
      <c r="Y1078" s="67">
        <f>VLOOKUP($A1078,wind_!$A$2:$B$16,2,0)*VLOOKUP($D1078,wind_!$E$2:$AC$13,MID(Y$1,2,LEN(Y$1)-1)+2,0)</f>
        <v>0.34417066222693066</v>
      </c>
      <c r="Z1078" s="67">
        <f>VLOOKUP($A1078,wind_!$A$2:$B$16,2,0)*VLOOKUP($D1078,wind_!$E$2:$AC$13,MID(Z$1,2,LEN(Z$1)-1)+2,0)</f>
        <v>0.3382965487420172</v>
      </c>
      <c r="AA1078" s="67">
        <f>VLOOKUP($A1078,wind_!$A$2:$B$16,2,0)*VLOOKUP($D1078,wind_!$E$2:$AC$13,MID(AA$1,2,LEN(AA$1)-1)+2,0)</f>
        <v>0.32140982930052253</v>
      </c>
      <c r="AB1078" s="67">
        <f>VLOOKUP($A1078,wind_!$A$2:$B$16,2,0)*VLOOKUP($D1078,wind_!$E$2:$AC$13,MID(AB$1,2,LEN(AB$1)-1)+2,0)</f>
        <v>0.30054694358783762</v>
      </c>
      <c r="AC1078" s="5">
        <f t="shared" si="237"/>
        <v>0.28616833205849074</v>
      </c>
      <c r="AD1078" s="98"/>
    </row>
    <row r="1079" spans="1:30">
      <c r="A1079" s="5" t="s">
        <v>71</v>
      </c>
      <c r="B1079" s="5" t="s">
        <v>19</v>
      </c>
      <c r="C1079" s="5" t="str">
        <f t="shared" si="234"/>
        <v>g12</v>
      </c>
      <c r="D1079" s="69">
        <f>VLOOKUP(C1079,days!A$2:F$13,5,0)</f>
        <v>6</v>
      </c>
      <c r="E1079" s="68">
        <f>VLOOKUP($A1079,solar_!$A$2:$B$16,2,0)*VLOOKUP($D1079,solar_!$E$2:$AC$13,MID(E$1,2,LEN(E$1)-1)+2,0)</f>
        <v>0</v>
      </c>
      <c r="F1079" s="68">
        <f>VLOOKUP($A1079,solar_!$A$2:$B$16,2,0)*VLOOKUP($D1079,solar_!$E$2:$AC$13,MID(F$1,2,LEN(F$1)-1)+2,0)</f>
        <v>0</v>
      </c>
      <c r="G1079" s="68">
        <f>VLOOKUP($A1079,solar_!$A$2:$B$16,2,0)*VLOOKUP($D1079,solar_!$E$2:$AC$13,MID(G$1,2,LEN(G$1)-1)+2,0)</f>
        <v>0</v>
      </c>
      <c r="H1079" s="68">
        <f>VLOOKUP($A1079,solar_!$A$2:$B$16,2,0)*VLOOKUP($D1079,solar_!$E$2:$AC$13,MID(H$1,2,LEN(H$1)-1)+2,0)</f>
        <v>0</v>
      </c>
      <c r="I1079" s="68">
        <f>VLOOKUP($A1079,solar_!$A$2:$B$16,2,0)*VLOOKUP($D1079,solar_!$E$2:$AC$13,MID(I$1,2,LEN(I$1)-1)+2,0)</f>
        <v>0</v>
      </c>
      <c r="J1079" s="68">
        <f>VLOOKUP($A1079,solar_!$A$2:$B$16,2,0)*VLOOKUP($D1079,solar_!$E$2:$AC$13,MID(J$1,2,LEN(J$1)-1)+2,0)</f>
        <v>1.4609076536884627E-2</v>
      </c>
      <c r="K1079" s="68">
        <f>VLOOKUP($A1079,solar_!$A$2:$B$16,2,0)*VLOOKUP($D1079,solar_!$E$2:$AC$13,MID(K$1,2,LEN(K$1)-1)+2,0)</f>
        <v>0.1527626777100379</v>
      </c>
      <c r="L1079" s="68">
        <f>VLOOKUP($A1079,solar_!$A$2:$B$16,2,0)*VLOOKUP($D1079,solar_!$E$2:$AC$13,MID(L$1,2,LEN(L$1)-1)+2,0)</f>
        <v>0.42941277818558732</v>
      </c>
      <c r="M1079" s="68">
        <f>VLOOKUP($A1079,solar_!$A$2:$B$16,2,0)*VLOOKUP($D1079,solar_!$E$2:$AC$13,MID(M$1,2,LEN(M$1)-1)+2,0)</f>
        <v>0.59046525233992353</v>
      </c>
      <c r="N1079" s="68">
        <f>VLOOKUP($A1079,solar_!$A$2:$B$16,2,0)*VLOOKUP($D1079,solar_!$E$2:$AC$13,MID(N$1,2,LEN(N$1)-1)+2,0)</f>
        <v>0.67499432459533648</v>
      </c>
      <c r="O1079" s="68">
        <f>VLOOKUP($A1079,solar_!$A$2:$B$16,2,0)*VLOOKUP($D1079,solar_!$E$2:$AC$13,MID(O$1,2,LEN(O$1)-1)+2,0)</f>
        <v>0.72714018568311756</v>
      </c>
      <c r="P1079" s="68">
        <f>VLOOKUP($A1079,solar_!$A$2:$B$16,2,0)*VLOOKUP($D1079,solar_!$E$2:$AC$13,MID(P$1,2,LEN(P$1)-1)+2,0)</f>
        <v>0.72988906425857369</v>
      </c>
      <c r="Q1079" s="68">
        <f>VLOOKUP($A1079,solar_!$A$2:$B$16,2,0)*VLOOKUP($D1079,solar_!$E$2:$AC$13,MID(Q$1,2,LEN(Q$1)-1)+2,0)</f>
        <v>0.73297000486813402</v>
      </c>
      <c r="R1079" s="68">
        <f>VLOOKUP($A1079,solar_!$A$2:$B$16,2,0)*VLOOKUP($D1079,solar_!$E$2:$AC$13,MID(R$1,2,LEN(R$1)-1)+2,0)</f>
        <v>0.71602033178113123</v>
      </c>
      <c r="S1079" s="68">
        <f>VLOOKUP($A1079,solar_!$A$2:$B$16,2,0)*VLOOKUP($D1079,solar_!$E$2:$AC$13,MID(S$1,2,LEN(S$1)-1)+2,0)</f>
        <v>0.67864480301892016</v>
      </c>
      <c r="T1079" s="68">
        <f>VLOOKUP($A1079,solar_!$A$2:$B$16,2,0)*VLOOKUP($D1079,solar_!$E$2:$AC$13,MID(T$1,2,LEN(T$1)-1)+2,0)</f>
        <v>0.64995963889590769</v>
      </c>
      <c r="U1079" s="68">
        <f>VLOOKUP($A1079,solar_!$A$2:$B$16,2,0)*VLOOKUP($D1079,solar_!$E$2:$AC$13,MID(U$1,2,LEN(U$1)-1)+2,0)</f>
        <v>0.58570324768271476</v>
      </c>
      <c r="V1079" s="68">
        <f>VLOOKUP($A1079,solar_!$A$2:$B$16,2,0)*VLOOKUP($D1079,solar_!$E$2:$AC$13,MID(V$1,2,LEN(V$1)-1)+2,0)</f>
        <v>0.4789295087323337</v>
      </c>
      <c r="W1079" s="68">
        <f>VLOOKUP($A1079,solar_!$A$2:$B$16,2,0)*VLOOKUP($D1079,solar_!$E$2:$AC$13,MID(W$1,2,LEN(W$1)-1)+2,0)</f>
        <v>0.2441003073029771</v>
      </c>
      <c r="X1079" s="68">
        <f>VLOOKUP($A1079,solar_!$A$2:$B$16,2,0)*VLOOKUP($D1079,solar_!$E$2:$AC$13,MID(X$1,2,LEN(X$1)-1)+2,0)</f>
        <v>4.4070582594717481E-2</v>
      </c>
      <c r="Y1079" s="68">
        <f>VLOOKUP($A1079,solar_!$A$2:$B$16,2,0)*VLOOKUP($D1079,solar_!$E$2:$AC$13,MID(Y$1,2,LEN(Y$1)-1)+2,0)</f>
        <v>2.4605817134021376E-2</v>
      </c>
      <c r="Z1079" s="68">
        <f>VLOOKUP($A1079,solar_!$A$2:$B$16,2,0)*VLOOKUP($D1079,solar_!$E$2:$AC$13,MID(Z$1,2,LEN(Z$1)-1)+2,0)</f>
        <v>0</v>
      </c>
      <c r="AA1079" s="68">
        <f>VLOOKUP($A1079,solar_!$A$2:$B$16,2,0)*VLOOKUP($D1079,solar_!$E$2:$AC$13,MID(AA$1,2,LEN(AA$1)-1)+2,0)</f>
        <v>0</v>
      </c>
      <c r="AB1079" s="68">
        <f>VLOOKUP($A1079,solar_!$A$2:$B$16,2,0)*VLOOKUP($D1079,solar_!$E$2:$AC$13,MID(AB$1,2,LEN(AB$1)-1)+2,0)</f>
        <v>0</v>
      </c>
      <c r="AC1079" s="5">
        <f t="shared" si="237"/>
        <v>0.31142823338834658</v>
      </c>
      <c r="AD1079" s="98"/>
    </row>
    <row r="1080" spans="1:30">
      <c r="A1080" s="5" t="s">
        <v>71</v>
      </c>
      <c r="B1080" s="5" t="s">
        <v>20</v>
      </c>
      <c r="C1080" s="5" t="str">
        <f t="shared" si="234"/>
        <v>g12</v>
      </c>
      <c r="D1080" s="69">
        <f>VLOOKUP(C1080,days!A$2:F$13,5,0)</f>
        <v>6</v>
      </c>
      <c r="E1080" s="9">
        <v>0</v>
      </c>
      <c r="F1080" s="9">
        <v>0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  <c r="V1080" s="9">
        <v>0</v>
      </c>
      <c r="W1080" s="9">
        <v>0</v>
      </c>
      <c r="X1080" s="9">
        <v>0</v>
      </c>
      <c r="Y1080" s="9">
        <v>0</v>
      </c>
      <c r="Z1080" s="9">
        <v>0</v>
      </c>
      <c r="AA1080" s="9">
        <v>0</v>
      </c>
      <c r="AB1080" s="9">
        <v>0</v>
      </c>
      <c r="AC1080" s="5">
        <f t="shared" si="237"/>
        <v>0</v>
      </c>
      <c r="AD1080" s="98"/>
    </row>
    <row r="1081" spans="1:30">
      <c r="A1081" s="5" t="s">
        <v>71</v>
      </c>
      <c r="B1081" s="5" t="s">
        <v>21</v>
      </c>
      <c r="C1081" s="5" t="str">
        <f t="shared" si="234"/>
        <v>g12</v>
      </c>
      <c r="D1081" s="69">
        <f>VLOOKUP(C1081,days!A$2:F$13,5,0)</f>
        <v>6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5">
        <f t="shared" si="237"/>
        <v>0</v>
      </c>
      <c r="AD1081" s="98"/>
    </row>
    <row r="1082" spans="1:30">
      <c r="A1082" s="5" t="s">
        <v>1255</v>
      </c>
      <c r="B1082" s="5" t="str">
        <f t="shared" ref="B1082:B1145" si="248">B962</f>
        <v>coal</v>
      </c>
      <c r="C1082" s="5" t="str">
        <f t="shared" si="234"/>
        <v>g1</v>
      </c>
      <c r="D1082" s="69">
        <f t="shared" si="234"/>
        <v>1</v>
      </c>
      <c r="E1082" s="53">
        <v>0.8</v>
      </c>
      <c r="F1082" s="53">
        <v>0.8</v>
      </c>
      <c r="G1082" s="53">
        <v>0.8</v>
      </c>
      <c r="H1082" s="53">
        <v>0.8</v>
      </c>
      <c r="I1082" s="53">
        <v>0.8</v>
      </c>
      <c r="J1082" s="53">
        <v>0.8</v>
      </c>
      <c r="K1082" s="53">
        <v>0.8</v>
      </c>
      <c r="L1082" s="53">
        <v>0.8</v>
      </c>
      <c r="M1082" s="53">
        <v>0.8</v>
      </c>
      <c r="N1082" s="53">
        <v>0.8</v>
      </c>
      <c r="O1082" s="53">
        <v>0.8</v>
      </c>
      <c r="P1082" s="53">
        <v>0.8</v>
      </c>
      <c r="Q1082" s="53">
        <v>0.8</v>
      </c>
      <c r="R1082" s="53">
        <v>0.8</v>
      </c>
      <c r="S1082" s="53">
        <v>0.8</v>
      </c>
      <c r="T1082" s="53">
        <v>0.8</v>
      </c>
      <c r="U1082" s="53">
        <v>0.8</v>
      </c>
      <c r="V1082" s="53">
        <v>0.8</v>
      </c>
      <c r="W1082" s="53">
        <v>0.8</v>
      </c>
      <c r="X1082" s="53">
        <v>0.8</v>
      </c>
      <c r="Y1082" s="53">
        <v>0.8</v>
      </c>
      <c r="Z1082" s="53">
        <v>0.8</v>
      </c>
      <c r="AA1082" s="53">
        <v>0.8</v>
      </c>
      <c r="AB1082" s="53">
        <v>0.8</v>
      </c>
      <c r="AC1082" s="5">
        <f t="shared" si="237"/>
        <v>0.80000000000000027</v>
      </c>
      <c r="AD1082" s="98"/>
    </row>
    <row r="1083" spans="1:30">
      <c r="A1083" s="5" t="s">
        <v>1255</v>
      </c>
      <c r="B1083" s="5" t="str">
        <f t="shared" si="248"/>
        <v>naturalGas</v>
      </c>
      <c r="C1083" s="5" t="str">
        <f t="shared" ref="C1083:D1102" si="249">C963</f>
        <v>g1</v>
      </c>
      <c r="D1083" s="69">
        <f t="shared" si="249"/>
        <v>1</v>
      </c>
      <c r="E1083" s="53">
        <v>0.85</v>
      </c>
      <c r="F1083" s="53">
        <v>0.85</v>
      </c>
      <c r="G1083" s="53">
        <v>0.85</v>
      </c>
      <c r="H1083" s="53">
        <v>0.85</v>
      </c>
      <c r="I1083" s="53">
        <v>0.85</v>
      </c>
      <c r="J1083" s="53">
        <v>0.85</v>
      </c>
      <c r="K1083" s="53">
        <v>0.85</v>
      </c>
      <c r="L1083" s="53">
        <v>0.85</v>
      </c>
      <c r="M1083" s="53">
        <v>0.85</v>
      </c>
      <c r="N1083" s="53">
        <v>0.85</v>
      </c>
      <c r="O1083" s="53">
        <v>0.85</v>
      </c>
      <c r="P1083" s="53">
        <v>0.85</v>
      </c>
      <c r="Q1083" s="53">
        <v>0.85</v>
      </c>
      <c r="R1083" s="53">
        <v>0.85</v>
      </c>
      <c r="S1083" s="53">
        <v>0.85</v>
      </c>
      <c r="T1083" s="53">
        <v>0.85</v>
      </c>
      <c r="U1083" s="53">
        <v>0.85</v>
      </c>
      <c r="V1083" s="53">
        <v>0.85</v>
      </c>
      <c r="W1083" s="53">
        <v>0.85</v>
      </c>
      <c r="X1083" s="53">
        <v>0.85</v>
      </c>
      <c r="Y1083" s="53">
        <v>0.85</v>
      </c>
      <c r="Z1083" s="53">
        <v>0.85</v>
      </c>
      <c r="AA1083" s="53">
        <v>0.85</v>
      </c>
      <c r="AB1083" s="53">
        <v>0.85</v>
      </c>
      <c r="AC1083" s="5">
        <f t="shared" si="237"/>
        <v>0.85000000000000009</v>
      </c>
      <c r="AD1083" s="98"/>
    </row>
    <row r="1084" spans="1:30">
      <c r="A1084" s="5" t="s">
        <v>1255</v>
      </c>
      <c r="B1084" s="5" t="str">
        <f t="shared" si="248"/>
        <v>bioMass</v>
      </c>
      <c r="C1084" s="5" t="str">
        <f t="shared" si="249"/>
        <v>g1</v>
      </c>
      <c r="D1084" s="69">
        <f t="shared" si="249"/>
        <v>1</v>
      </c>
      <c r="E1084" s="53">
        <v>0.83</v>
      </c>
      <c r="F1084" s="53">
        <v>0.83</v>
      </c>
      <c r="G1084" s="53">
        <v>0.83</v>
      </c>
      <c r="H1084" s="53">
        <v>0.83</v>
      </c>
      <c r="I1084" s="53">
        <v>0.83</v>
      </c>
      <c r="J1084" s="53">
        <v>0.83</v>
      </c>
      <c r="K1084" s="53">
        <v>0.83</v>
      </c>
      <c r="L1084" s="53">
        <v>0.83</v>
      </c>
      <c r="M1084" s="53">
        <v>0.83</v>
      </c>
      <c r="N1084" s="53">
        <v>0.83</v>
      </c>
      <c r="O1084" s="53">
        <v>0.83</v>
      </c>
      <c r="P1084" s="53">
        <v>0.83</v>
      </c>
      <c r="Q1084" s="53">
        <v>0.83</v>
      </c>
      <c r="R1084" s="53">
        <v>0.83</v>
      </c>
      <c r="S1084" s="53">
        <v>0.83</v>
      </c>
      <c r="T1084" s="53">
        <v>0.83</v>
      </c>
      <c r="U1084" s="53">
        <v>0.83</v>
      </c>
      <c r="V1084" s="53">
        <v>0.83</v>
      </c>
      <c r="W1084" s="53">
        <v>0.83</v>
      </c>
      <c r="X1084" s="53">
        <v>0.83</v>
      </c>
      <c r="Y1084" s="53">
        <v>0.83</v>
      </c>
      <c r="Z1084" s="53">
        <v>0.83</v>
      </c>
      <c r="AA1084" s="53">
        <v>0.83</v>
      </c>
      <c r="AB1084" s="53">
        <v>0.83</v>
      </c>
      <c r="AC1084" s="5">
        <f t="shared" si="237"/>
        <v>0.82999999999999963</v>
      </c>
      <c r="AD1084" s="98"/>
    </row>
    <row r="1085" spans="1:30">
      <c r="A1085" s="5" t="s">
        <v>1255</v>
      </c>
      <c r="B1085" s="5" t="str">
        <f t="shared" si="248"/>
        <v>geoThermal</v>
      </c>
      <c r="C1085" s="5" t="str">
        <f t="shared" si="249"/>
        <v>g1</v>
      </c>
      <c r="D1085" s="69">
        <f t="shared" si="249"/>
        <v>1</v>
      </c>
      <c r="E1085" s="53">
        <v>0.9</v>
      </c>
      <c r="F1085" s="53">
        <v>0.9</v>
      </c>
      <c r="G1085" s="53">
        <v>0.9</v>
      </c>
      <c r="H1085" s="53">
        <v>0.9</v>
      </c>
      <c r="I1085" s="53">
        <v>0.9</v>
      </c>
      <c r="J1085" s="53">
        <v>0.9</v>
      </c>
      <c r="K1085" s="53">
        <v>0.9</v>
      </c>
      <c r="L1085" s="53">
        <v>0.9</v>
      </c>
      <c r="M1085" s="53">
        <v>0.9</v>
      </c>
      <c r="N1085" s="53">
        <v>0.9</v>
      </c>
      <c r="O1085" s="53">
        <v>0.9</v>
      </c>
      <c r="P1085" s="53">
        <v>0.9</v>
      </c>
      <c r="Q1085" s="53">
        <v>0.9</v>
      </c>
      <c r="R1085" s="53">
        <v>0.9</v>
      </c>
      <c r="S1085" s="53">
        <v>0.9</v>
      </c>
      <c r="T1085" s="53">
        <v>0.9</v>
      </c>
      <c r="U1085" s="53">
        <v>0.9</v>
      </c>
      <c r="V1085" s="53">
        <v>0.9</v>
      </c>
      <c r="W1085" s="53">
        <v>0.9</v>
      </c>
      <c r="X1085" s="53">
        <v>0.9</v>
      </c>
      <c r="Y1085" s="53">
        <v>0.9</v>
      </c>
      <c r="Z1085" s="53">
        <v>0.9</v>
      </c>
      <c r="AA1085" s="53">
        <v>0.9</v>
      </c>
      <c r="AB1085" s="53">
        <v>0.9</v>
      </c>
      <c r="AC1085" s="5">
        <f t="shared" si="237"/>
        <v>0.8999999999999998</v>
      </c>
      <c r="AD1085" s="98"/>
    </row>
    <row r="1086" spans="1:30">
      <c r="A1086" s="5" t="s">
        <v>1255</v>
      </c>
      <c r="B1086" s="5" t="str">
        <f t="shared" si="248"/>
        <v>hydroRiver</v>
      </c>
      <c r="C1086" s="5" t="str">
        <f t="shared" si="249"/>
        <v>g1</v>
      </c>
      <c r="D1086" s="69">
        <f t="shared" si="249"/>
        <v>1</v>
      </c>
      <c r="E1086" s="43">
        <f>VLOOKUP($A1086,hydro_!$A$2:$B$16,2,0)*VLOOKUP($D1086,hydro_!F$2:H$13,2,0)</f>
        <v>0.3</v>
      </c>
      <c r="F1086" s="43">
        <f t="shared" ref="F1086:AB1086" si="250">E1086</f>
        <v>0.3</v>
      </c>
      <c r="G1086" s="43">
        <f t="shared" si="250"/>
        <v>0.3</v>
      </c>
      <c r="H1086" s="43">
        <f t="shared" si="250"/>
        <v>0.3</v>
      </c>
      <c r="I1086" s="43">
        <f t="shared" si="250"/>
        <v>0.3</v>
      </c>
      <c r="J1086" s="43">
        <f t="shared" si="250"/>
        <v>0.3</v>
      </c>
      <c r="K1086" s="43">
        <f t="shared" si="250"/>
        <v>0.3</v>
      </c>
      <c r="L1086" s="43">
        <f t="shared" si="250"/>
        <v>0.3</v>
      </c>
      <c r="M1086" s="43">
        <f t="shared" si="250"/>
        <v>0.3</v>
      </c>
      <c r="N1086" s="43">
        <f t="shared" si="250"/>
        <v>0.3</v>
      </c>
      <c r="O1086" s="43">
        <f t="shared" si="250"/>
        <v>0.3</v>
      </c>
      <c r="P1086" s="43">
        <f t="shared" si="250"/>
        <v>0.3</v>
      </c>
      <c r="Q1086" s="43">
        <f t="shared" si="250"/>
        <v>0.3</v>
      </c>
      <c r="R1086" s="43">
        <f t="shared" si="250"/>
        <v>0.3</v>
      </c>
      <c r="S1086" s="43">
        <f t="shared" si="250"/>
        <v>0.3</v>
      </c>
      <c r="T1086" s="43">
        <f t="shared" si="250"/>
        <v>0.3</v>
      </c>
      <c r="U1086" s="43">
        <f t="shared" si="250"/>
        <v>0.3</v>
      </c>
      <c r="V1086" s="43">
        <f t="shared" si="250"/>
        <v>0.3</v>
      </c>
      <c r="W1086" s="43">
        <f t="shared" si="250"/>
        <v>0.3</v>
      </c>
      <c r="X1086" s="43">
        <f t="shared" si="250"/>
        <v>0.3</v>
      </c>
      <c r="Y1086" s="43">
        <f t="shared" si="250"/>
        <v>0.3</v>
      </c>
      <c r="Z1086" s="43">
        <f t="shared" si="250"/>
        <v>0.3</v>
      </c>
      <c r="AA1086" s="43">
        <f t="shared" si="250"/>
        <v>0.3</v>
      </c>
      <c r="AB1086" s="43">
        <f t="shared" si="250"/>
        <v>0.3</v>
      </c>
      <c r="AC1086" s="5">
        <f t="shared" si="237"/>
        <v>0.29999999999999988</v>
      </c>
      <c r="AD1086" s="98"/>
    </row>
    <row r="1087" spans="1:30">
      <c r="A1087" s="5" t="s">
        <v>1255</v>
      </c>
      <c r="B1087" s="5" t="str">
        <f t="shared" si="248"/>
        <v>hydroDam</v>
      </c>
      <c r="C1087" s="5" t="str">
        <f t="shared" si="249"/>
        <v>g1</v>
      </c>
      <c r="D1087" s="69">
        <f t="shared" si="249"/>
        <v>1</v>
      </c>
      <c r="E1087" s="43">
        <f>VLOOKUP($A1086,hydro_!$A$2:$C$16,3,0)*VLOOKUP($D1086,hydro_!F$2:H$13,3,0)</f>
        <v>0.3</v>
      </c>
      <c r="F1087" s="43">
        <f t="shared" ref="F1087:AB1087" si="251">E1087</f>
        <v>0.3</v>
      </c>
      <c r="G1087" s="43">
        <f t="shared" si="251"/>
        <v>0.3</v>
      </c>
      <c r="H1087" s="43">
        <f t="shared" si="251"/>
        <v>0.3</v>
      </c>
      <c r="I1087" s="43">
        <f t="shared" si="251"/>
        <v>0.3</v>
      </c>
      <c r="J1087" s="43">
        <f t="shared" si="251"/>
        <v>0.3</v>
      </c>
      <c r="K1087" s="43">
        <f t="shared" si="251"/>
        <v>0.3</v>
      </c>
      <c r="L1087" s="43">
        <f t="shared" si="251"/>
        <v>0.3</v>
      </c>
      <c r="M1087" s="43">
        <f t="shared" si="251"/>
        <v>0.3</v>
      </c>
      <c r="N1087" s="43">
        <f t="shared" si="251"/>
        <v>0.3</v>
      </c>
      <c r="O1087" s="43">
        <f t="shared" si="251"/>
        <v>0.3</v>
      </c>
      <c r="P1087" s="43">
        <f t="shared" si="251"/>
        <v>0.3</v>
      </c>
      <c r="Q1087" s="43">
        <f t="shared" si="251"/>
        <v>0.3</v>
      </c>
      <c r="R1087" s="43">
        <f t="shared" si="251"/>
        <v>0.3</v>
      </c>
      <c r="S1087" s="43">
        <f t="shared" si="251"/>
        <v>0.3</v>
      </c>
      <c r="T1087" s="43">
        <f t="shared" si="251"/>
        <v>0.3</v>
      </c>
      <c r="U1087" s="43">
        <f t="shared" si="251"/>
        <v>0.3</v>
      </c>
      <c r="V1087" s="43">
        <f t="shared" si="251"/>
        <v>0.3</v>
      </c>
      <c r="W1087" s="43">
        <f t="shared" si="251"/>
        <v>0.3</v>
      </c>
      <c r="X1087" s="43">
        <f t="shared" si="251"/>
        <v>0.3</v>
      </c>
      <c r="Y1087" s="43">
        <f t="shared" si="251"/>
        <v>0.3</v>
      </c>
      <c r="Z1087" s="43">
        <f t="shared" si="251"/>
        <v>0.3</v>
      </c>
      <c r="AA1087" s="43">
        <f t="shared" si="251"/>
        <v>0.3</v>
      </c>
      <c r="AB1087" s="43">
        <f t="shared" si="251"/>
        <v>0.3</v>
      </c>
      <c r="AC1087" s="5">
        <f t="shared" si="237"/>
        <v>0.29999999999999988</v>
      </c>
      <c r="AD1087" s="98"/>
    </row>
    <row r="1088" spans="1:30">
      <c r="A1088" s="5" t="s">
        <v>1255</v>
      </c>
      <c r="B1088" s="5" t="str">
        <f t="shared" si="248"/>
        <v>wind</v>
      </c>
      <c r="C1088" s="5" t="str">
        <f t="shared" si="249"/>
        <v>g1</v>
      </c>
      <c r="D1088" s="69">
        <f t="shared" si="249"/>
        <v>1</v>
      </c>
      <c r="E1088" s="67">
        <f>VLOOKUP($A1088,wind_!$A$2:$B$16,2,0)*VLOOKUP($D1088,wind_!$E$2:$AC$13,MID(E$1,2,LEN(E$1)-1)+2,0)</f>
        <v>0.39023156322139568</v>
      </c>
      <c r="F1088" s="67">
        <f>VLOOKUP($A1088,wind_!$A$2:$B$16,2,0)*VLOOKUP($D1088,wind_!$E$2:$AC$13,MID(F$1,2,LEN(F$1)-1)+2,0)</f>
        <v>0.38367519710782438</v>
      </c>
      <c r="G1088" s="67">
        <f>VLOOKUP($A1088,wind_!$A$2:$B$16,2,0)*VLOOKUP($D1088,wind_!$E$2:$AC$13,MID(G$1,2,LEN(G$1)-1)+2,0)</f>
        <v>0.3734328097910658</v>
      </c>
      <c r="H1088" s="67">
        <f>VLOOKUP($A1088,wind_!$A$2:$B$16,2,0)*VLOOKUP($D1088,wind_!$E$2:$AC$13,MID(H$1,2,LEN(H$1)-1)+2,0)</f>
        <v>0.36683078805352332</v>
      </c>
      <c r="I1088" s="67">
        <f>VLOOKUP($A1088,wind_!$A$2:$B$16,2,0)*VLOOKUP($D1088,wind_!$E$2:$AC$13,MID(I$1,2,LEN(I$1)-1)+2,0)</f>
        <v>0.35856159111606273</v>
      </c>
      <c r="J1088" s="67">
        <f>VLOOKUP($A1088,wind_!$A$2:$B$16,2,0)*VLOOKUP($D1088,wind_!$E$2:$AC$13,MID(J$1,2,LEN(J$1)-1)+2,0)</f>
        <v>0.35650063202092203</v>
      </c>
      <c r="K1088" s="67">
        <f>VLOOKUP($A1088,wind_!$A$2:$B$16,2,0)*VLOOKUP($D1088,wind_!$E$2:$AC$13,MID(K$1,2,LEN(K$1)-1)+2,0)</f>
        <v>0.35723029431004333</v>
      </c>
      <c r="L1088" s="67">
        <f>VLOOKUP($A1088,wind_!$A$2:$B$16,2,0)*VLOOKUP($D1088,wind_!$E$2:$AC$13,MID(L$1,2,LEN(L$1)-1)+2,0)</f>
        <v>0.36000528882373678</v>
      </c>
      <c r="M1088" s="67">
        <f>VLOOKUP($A1088,wind_!$A$2:$B$16,2,0)*VLOOKUP($D1088,wind_!$E$2:$AC$13,MID(M$1,2,LEN(M$1)-1)+2,0)</f>
        <v>0.36403774980156717</v>
      </c>
      <c r="N1088" s="67">
        <f>VLOOKUP($A1088,wind_!$A$2:$B$16,2,0)*VLOOKUP($D1088,wind_!$E$2:$AC$13,MID(N$1,2,LEN(N$1)-1)+2,0)</f>
        <v>0.36429870529695524</v>
      </c>
      <c r="O1088" s="67">
        <f>VLOOKUP($A1088,wind_!$A$2:$B$16,2,0)*VLOOKUP($D1088,wind_!$E$2:$AC$13,MID(O$1,2,LEN(O$1)-1)+2,0)</f>
        <v>0.35794393243527639</v>
      </c>
      <c r="P1088" s="67">
        <f>VLOOKUP($A1088,wind_!$A$2:$B$16,2,0)*VLOOKUP($D1088,wind_!$E$2:$AC$13,MID(P$1,2,LEN(P$1)-1)+2,0)</f>
        <v>0.35019883160184928</v>
      </c>
      <c r="Q1088" s="67">
        <f>VLOOKUP($A1088,wind_!$A$2:$B$16,2,0)*VLOOKUP($D1088,wind_!$E$2:$AC$13,MID(Q$1,2,LEN(Q$1)-1)+2,0)</f>
        <v>0.34475783337512439</v>
      </c>
      <c r="R1088" s="67">
        <f>VLOOKUP($A1088,wind_!$A$2:$B$16,2,0)*VLOOKUP($D1088,wind_!$E$2:$AC$13,MID(R$1,2,LEN(R$1)-1)+2,0)</f>
        <v>0.34453323021847482</v>
      </c>
      <c r="S1088" s="67">
        <f>VLOOKUP($A1088,wind_!$A$2:$B$16,2,0)*VLOOKUP($D1088,wind_!$E$2:$AC$13,MID(S$1,2,LEN(S$1)-1)+2,0)</f>
        <v>0.34389123732186627</v>
      </c>
      <c r="T1088" s="67">
        <f>VLOOKUP($A1088,wind_!$A$2:$B$16,2,0)*VLOOKUP($D1088,wind_!$E$2:$AC$13,MID(T$1,2,LEN(T$1)-1)+2,0)</f>
        <v>0.34326924152234178</v>
      </c>
      <c r="U1088" s="67">
        <f>VLOOKUP($A1088,wind_!$A$2:$B$16,2,0)*VLOOKUP($D1088,wind_!$E$2:$AC$13,MID(U$1,2,LEN(U$1)-1)+2,0)</f>
        <v>0.34836307160333724</v>
      </c>
      <c r="V1088" s="67">
        <f>VLOOKUP($A1088,wind_!$A$2:$B$16,2,0)*VLOOKUP($D1088,wind_!$E$2:$AC$13,MID(V$1,2,LEN(V$1)-1)+2,0)</f>
        <v>0.35976797228086171</v>
      </c>
      <c r="W1088" s="67">
        <f>VLOOKUP($A1088,wind_!$A$2:$B$16,2,0)*VLOOKUP($D1088,wind_!$E$2:$AC$13,MID(W$1,2,LEN(W$1)-1)+2,0)</f>
        <v>0.37807193766784197</v>
      </c>
      <c r="X1088" s="67">
        <f>VLOOKUP($A1088,wind_!$A$2:$B$16,2,0)*VLOOKUP($D1088,wind_!$E$2:$AC$13,MID(X$1,2,LEN(X$1)-1)+2,0)</f>
        <v>0.38925905539070227</v>
      </c>
      <c r="Y1088" s="67">
        <f>VLOOKUP($A1088,wind_!$A$2:$B$16,2,0)*VLOOKUP($D1088,wind_!$E$2:$AC$13,MID(Y$1,2,LEN(Y$1)-1)+2,0)</f>
        <v>0.39630753549608372</v>
      </c>
      <c r="Z1088" s="67">
        <f>VLOOKUP($A1088,wind_!$A$2:$B$16,2,0)*VLOOKUP($D1088,wind_!$E$2:$AC$13,MID(Z$1,2,LEN(Z$1)-1)+2,0)</f>
        <v>0.39919099108601291</v>
      </c>
      <c r="AA1088" s="67">
        <f>VLOOKUP($A1088,wind_!$A$2:$B$16,2,0)*VLOOKUP($D1088,wind_!$E$2:$AC$13,MID(AA$1,2,LEN(AA$1)-1)+2,0)</f>
        <v>0.40176611395219841</v>
      </c>
      <c r="AB1088" s="67">
        <f>VLOOKUP($A1088,wind_!$A$2:$B$16,2,0)*VLOOKUP($D1088,wind_!$E$2:$AC$13,MID(AB$1,2,LEN(AB$1)-1)+2,0)</f>
        <v>0.39772474698245469</v>
      </c>
      <c r="AC1088" s="5">
        <f t="shared" si="237"/>
        <v>0.36791043126989686</v>
      </c>
      <c r="AD1088" s="98"/>
    </row>
    <row r="1089" spans="1:30">
      <c r="A1089" s="5" t="s">
        <v>1255</v>
      </c>
      <c r="B1089" s="5" t="str">
        <f t="shared" si="248"/>
        <v>solar</v>
      </c>
      <c r="C1089" s="5" t="str">
        <f t="shared" si="249"/>
        <v>g1</v>
      </c>
      <c r="D1089" s="69">
        <f t="shared" si="249"/>
        <v>1</v>
      </c>
      <c r="E1089" s="68">
        <f>VLOOKUP($A1089,solar_!$A$2:$B$16,2,0)*VLOOKUP($D1089,solar_!$E$2:$AC$13,MID(E$1,2,LEN(E$1)-1)+2,0)</f>
        <v>0</v>
      </c>
      <c r="F1089" s="68">
        <f>VLOOKUP($A1089,solar_!$A$2:$B$16,2,0)*VLOOKUP($D1089,solar_!$E$2:$AC$13,MID(F$1,2,LEN(F$1)-1)+2,0)</f>
        <v>0</v>
      </c>
      <c r="G1089" s="68">
        <f>VLOOKUP($A1089,solar_!$A$2:$B$16,2,0)*VLOOKUP($D1089,solar_!$E$2:$AC$13,MID(G$1,2,LEN(G$1)-1)+2,0)</f>
        <v>0</v>
      </c>
      <c r="H1089" s="68">
        <f>VLOOKUP($A1089,solar_!$A$2:$B$16,2,0)*VLOOKUP($D1089,solar_!$E$2:$AC$13,MID(H$1,2,LEN(H$1)-1)+2,0)</f>
        <v>0</v>
      </c>
      <c r="I1089" s="68">
        <f>VLOOKUP($A1089,solar_!$A$2:$B$16,2,0)*VLOOKUP($D1089,solar_!$E$2:$AC$13,MID(I$1,2,LEN(I$1)-1)+2,0)</f>
        <v>0</v>
      </c>
      <c r="J1089" s="68">
        <f>VLOOKUP($A1089,solar_!$A$2:$B$16,2,0)*VLOOKUP($D1089,solar_!$E$2:$AC$13,MID(J$1,2,LEN(J$1)-1)+2,0)</f>
        <v>3.9679890736917911E-5</v>
      </c>
      <c r="K1089" s="68">
        <f>VLOOKUP($A1089,solar_!$A$2:$B$16,2,0)*VLOOKUP($D1089,solar_!$E$2:$AC$13,MID(K$1,2,LEN(K$1)-1)+2,0)</f>
        <v>1.1179121692267318E-3</v>
      </c>
      <c r="L1089" s="68">
        <f>VLOOKUP($A1089,solar_!$A$2:$B$16,2,0)*VLOOKUP($D1089,solar_!$E$2:$AC$13,MID(L$1,2,LEN(L$1)-1)+2,0)</f>
        <v>1.0134479816332026E-2</v>
      </c>
      <c r="M1089" s="68">
        <f>VLOOKUP($A1089,solar_!$A$2:$B$16,2,0)*VLOOKUP($D1089,solar_!$E$2:$AC$13,MID(M$1,2,LEN(M$1)-1)+2,0)</f>
        <v>8.1333168515138179E-2</v>
      </c>
      <c r="N1089" s="68">
        <f>VLOOKUP($A1089,solar_!$A$2:$B$16,2,0)*VLOOKUP($D1089,solar_!$E$2:$AC$13,MID(N$1,2,LEN(N$1)-1)+2,0)</f>
        <v>0.29731120666638777</v>
      </c>
      <c r="O1089" s="68">
        <f>VLOOKUP($A1089,solar_!$A$2:$B$16,2,0)*VLOOKUP($D1089,solar_!$E$2:$AC$13,MID(O$1,2,LEN(O$1)-1)+2,0)</f>
        <v>0.43701938750861191</v>
      </c>
      <c r="P1089" s="68">
        <f>VLOOKUP($A1089,solar_!$A$2:$B$16,2,0)*VLOOKUP($D1089,solar_!$E$2:$AC$13,MID(P$1,2,LEN(P$1)-1)+2,0)</f>
        <v>0.49804450580565729</v>
      </c>
      <c r="Q1089" s="68">
        <f>VLOOKUP($A1089,solar_!$A$2:$B$16,2,0)*VLOOKUP($D1089,solar_!$E$2:$AC$13,MID(Q$1,2,LEN(Q$1)-1)+2,0)</f>
        <v>0.52426191321701099</v>
      </c>
      <c r="R1089" s="68">
        <f>VLOOKUP($A1089,solar_!$A$2:$B$16,2,0)*VLOOKUP($D1089,solar_!$E$2:$AC$13,MID(R$1,2,LEN(R$1)-1)+2,0)</f>
        <v>0.53004496263926282</v>
      </c>
      <c r="S1089" s="68">
        <f>VLOOKUP($A1089,solar_!$A$2:$B$16,2,0)*VLOOKUP($D1089,solar_!$E$2:$AC$13,MID(S$1,2,LEN(S$1)-1)+2,0)</f>
        <v>0.50510300834946731</v>
      </c>
      <c r="T1089" s="68">
        <f>VLOOKUP($A1089,solar_!$A$2:$B$16,2,0)*VLOOKUP($D1089,solar_!$E$2:$AC$13,MID(T$1,2,LEN(T$1)-1)+2,0)</f>
        <v>0.43401982349102403</v>
      </c>
      <c r="U1089" s="68">
        <f>VLOOKUP($A1089,solar_!$A$2:$B$16,2,0)*VLOOKUP($D1089,solar_!$E$2:$AC$13,MID(U$1,2,LEN(U$1)-1)+2,0)</f>
        <v>0.22346280486782763</v>
      </c>
      <c r="V1089" s="68">
        <f>VLOOKUP($A1089,solar_!$A$2:$B$16,2,0)*VLOOKUP($D1089,solar_!$E$2:$AC$13,MID(V$1,2,LEN(V$1)-1)+2,0)</f>
        <v>3.4865266370770101E-2</v>
      </c>
      <c r="W1089" s="68">
        <f>VLOOKUP($A1089,solar_!$A$2:$B$16,2,0)*VLOOKUP($D1089,solar_!$E$2:$AC$13,MID(W$1,2,LEN(W$1)-1)+2,0)</f>
        <v>1.6205895969285784E-4</v>
      </c>
      <c r="X1089" s="68">
        <f>VLOOKUP($A1089,solar_!$A$2:$B$16,2,0)*VLOOKUP($D1089,solar_!$E$2:$AC$13,MID(X$1,2,LEN(X$1)-1)+2,0)</f>
        <v>3.3393967451861606E-6</v>
      </c>
      <c r="Y1089" s="68">
        <f>VLOOKUP($A1089,solar_!$A$2:$B$16,2,0)*VLOOKUP($D1089,solar_!$E$2:$AC$13,MID(Y$1,2,LEN(Y$1)-1)+2,0)</f>
        <v>0</v>
      </c>
      <c r="Z1089" s="68">
        <f>VLOOKUP($A1089,solar_!$A$2:$B$16,2,0)*VLOOKUP($D1089,solar_!$E$2:$AC$13,MID(Z$1,2,LEN(Z$1)-1)+2,0)</f>
        <v>0</v>
      </c>
      <c r="AA1089" s="68">
        <f>VLOOKUP($A1089,solar_!$A$2:$B$16,2,0)*VLOOKUP($D1089,solar_!$E$2:$AC$13,MID(AA$1,2,LEN(AA$1)-1)+2,0)</f>
        <v>0</v>
      </c>
      <c r="AB1089" s="68">
        <f>VLOOKUP($A1089,solar_!$A$2:$B$16,2,0)*VLOOKUP($D1089,solar_!$E$2:$AC$13,MID(AB$1,2,LEN(AB$1)-1)+2,0)</f>
        <v>0</v>
      </c>
      <c r="AC1089" s="5">
        <f t="shared" si="237"/>
        <v>0.14903847990266214</v>
      </c>
      <c r="AD1089" s="98"/>
    </row>
    <row r="1090" spans="1:30">
      <c r="A1090" s="5" t="s">
        <v>1255</v>
      </c>
      <c r="B1090" s="5" t="str">
        <f t="shared" si="248"/>
        <v>nuclear</v>
      </c>
      <c r="C1090" s="5" t="str">
        <f t="shared" si="249"/>
        <v>g1</v>
      </c>
      <c r="D1090" s="69">
        <f t="shared" si="249"/>
        <v>1</v>
      </c>
      <c r="E1090" s="53">
        <v>0.9</v>
      </c>
      <c r="F1090" s="53">
        <v>0.9</v>
      </c>
      <c r="G1090" s="53">
        <v>0.9</v>
      </c>
      <c r="H1090" s="53">
        <v>0.9</v>
      </c>
      <c r="I1090" s="53">
        <v>0.9</v>
      </c>
      <c r="J1090" s="53">
        <v>0.9</v>
      </c>
      <c r="K1090" s="53">
        <v>0.9</v>
      </c>
      <c r="L1090" s="53">
        <v>0.9</v>
      </c>
      <c r="M1090" s="53">
        <v>0.9</v>
      </c>
      <c r="N1090" s="53">
        <v>0.9</v>
      </c>
      <c r="O1090" s="53">
        <v>0.9</v>
      </c>
      <c r="P1090" s="53">
        <v>0.9</v>
      </c>
      <c r="Q1090" s="53">
        <v>0.9</v>
      </c>
      <c r="R1090" s="53">
        <v>0.9</v>
      </c>
      <c r="S1090" s="53">
        <v>0.9</v>
      </c>
      <c r="T1090" s="53">
        <v>0.9</v>
      </c>
      <c r="U1090" s="53">
        <v>0.9</v>
      </c>
      <c r="V1090" s="53">
        <v>0.9</v>
      </c>
      <c r="W1090" s="53">
        <v>0.9</v>
      </c>
      <c r="X1090" s="53">
        <v>0.9</v>
      </c>
      <c r="Y1090" s="53">
        <v>0.9</v>
      </c>
      <c r="Z1090" s="53">
        <v>0.9</v>
      </c>
      <c r="AA1090" s="53">
        <v>0.9</v>
      </c>
      <c r="AB1090" s="53">
        <v>0.9</v>
      </c>
      <c r="AC1090" s="5">
        <f t="shared" si="237"/>
        <v>0.8999999999999998</v>
      </c>
      <c r="AD1090" s="98"/>
    </row>
    <row r="1091" spans="1:30">
      <c r="A1091" s="5" t="s">
        <v>1255</v>
      </c>
      <c r="B1091" s="5" t="str">
        <f t="shared" si="248"/>
        <v>other</v>
      </c>
      <c r="C1091" s="5" t="str">
        <f t="shared" si="249"/>
        <v>g1</v>
      </c>
      <c r="D1091" s="69">
        <f t="shared" si="249"/>
        <v>1</v>
      </c>
      <c r="E1091" s="9">
        <v>0</v>
      </c>
      <c r="F1091" s="9">
        <v>0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5">
        <f t="shared" ref="AC1091:AC1154" si="252">AVERAGE(E1091:AB1091)</f>
        <v>0</v>
      </c>
      <c r="AD1091" s="98"/>
    </row>
    <row r="1092" spans="1:30">
      <c r="A1092" s="5" t="s">
        <v>1255</v>
      </c>
      <c r="B1092" s="5" t="str">
        <f t="shared" si="248"/>
        <v>coal</v>
      </c>
      <c r="C1092" s="5" t="str">
        <f t="shared" si="249"/>
        <v>g2</v>
      </c>
      <c r="D1092" s="69">
        <f t="shared" si="249"/>
        <v>1</v>
      </c>
      <c r="E1092" s="53">
        <v>0.8</v>
      </c>
      <c r="F1092" s="53">
        <v>0.8</v>
      </c>
      <c r="G1092" s="53">
        <v>0.8</v>
      </c>
      <c r="H1092" s="53">
        <v>0.8</v>
      </c>
      <c r="I1092" s="53">
        <v>0.8</v>
      </c>
      <c r="J1092" s="53">
        <v>0.8</v>
      </c>
      <c r="K1092" s="53">
        <v>0.8</v>
      </c>
      <c r="L1092" s="53">
        <v>0.8</v>
      </c>
      <c r="M1092" s="53">
        <v>0.8</v>
      </c>
      <c r="N1092" s="53">
        <v>0.8</v>
      </c>
      <c r="O1092" s="53">
        <v>0.8</v>
      </c>
      <c r="P1092" s="53">
        <v>0.8</v>
      </c>
      <c r="Q1092" s="53">
        <v>0.8</v>
      </c>
      <c r="R1092" s="53">
        <v>0.8</v>
      </c>
      <c r="S1092" s="53">
        <v>0.8</v>
      </c>
      <c r="T1092" s="53">
        <v>0.8</v>
      </c>
      <c r="U1092" s="53">
        <v>0.8</v>
      </c>
      <c r="V1092" s="53">
        <v>0.8</v>
      </c>
      <c r="W1092" s="53">
        <v>0.8</v>
      </c>
      <c r="X1092" s="53">
        <v>0.8</v>
      </c>
      <c r="Y1092" s="53">
        <v>0.8</v>
      </c>
      <c r="Z1092" s="53">
        <v>0.8</v>
      </c>
      <c r="AA1092" s="53">
        <v>0.8</v>
      </c>
      <c r="AB1092" s="53">
        <v>0.8</v>
      </c>
      <c r="AC1092" s="5">
        <f t="shared" si="252"/>
        <v>0.80000000000000027</v>
      </c>
      <c r="AD1092" s="98"/>
    </row>
    <row r="1093" spans="1:30">
      <c r="A1093" s="5" t="s">
        <v>1255</v>
      </c>
      <c r="B1093" s="5" t="str">
        <f t="shared" si="248"/>
        <v>naturalGas</v>
      </c>
      <c r="C1093" s="5" t="str">
        <f t="shared" si="249"/>
        <v>g2</v>
      </c>
      <c r="D1093" s="69">
        <f t="shared" si="249"/>
        <v>1</v>
      </c>
      <c r="E1093" s="53">
        <v>0.85</v>
      </c>
      <c r="F1093" s="53">
        <v>0.85</v>
      </c>
      <c r="G1093" s="53">
        <v>0.85</v>
      </c>
      <c r="H1093" s="53">
        <v>0.85</v>
      </c>
      <c r="I1093" s="53">
        <v>0.85</v>
      </c>
      <c r="J1093" s="53">
        <v>0.85</v>
      </c>
      <c r="K1093" s="53">
        <v>0.85</v>
      </c>
      <c r="L1093" s="53">
        <v>0.85</v>
      </c>
      <c r="M1093" s="53">
        <v>0.85</v>
      </c>
      <c r="N1093" s="53">
        <v>0.85</v>
      </c>
      <c r="O1093" s="53">
        <v>0.85</v>
      </c>
      <c r="P1093" s="53">
        <v>0.85</v>
      </c>
      <c r="Q1093" s="53">
        <v>0.85</v>
      </c>
      <c r="R1093" s="53">
        <v>0.85</v>
      </c>
      <c r="S1093" s="53">
        <v>0.85</v>
      </c>
      <c r="T1093" s="53">
        <v>0.85</v>
      </c>
      <c r="U1093" s="53">
        <v>0.85</v>
      </c>
      <c r="V1093" s="53">
        <v>0.85</v>
      </c>
      <c r="W1093" s="53">
        <v>0.85</v>
      </c>
      <c r="X1093" s="53">
        <v>0.85</v>
      </c>
      <c r="Y1093" s="53">
        <v>0.85</v>
      </c>
      <c r="Z1093" s="53">
        <v>0.85</v>
      </c>
      <c r="AA1093" s="53">
        <v>0.85</v>
      </c>
      <c r="AB1093" s="53">
        <v>0.85</v>
      </c>
      <c r="AC1093" s="5">
        <f t="shared" si="252"/>
        <v>0.85000000000000009</v>
      </c>
      <c r="AD1093" s="98"/>
    </row>
    <row r="1094" spans="1:30">
      <c r="A1094" s="5" t="s">
        <v>1255</v>
      </c>
      <c r="B1094" s="5" t="str">
        <f t="shared" si="248"/>
        <v>bioMass</v>
      </c>
      <c r="C1094" s="5" t="str">
        <f t="shared" si="249"/>
        <v>g2</v>
      </c>
      <c r="D1094" s="69">
        <f t="shared" si="249"/>
        <v>1</v>
      </c>
      <c r="E1094" s="53">
        <v>0.83</v>
      </c>
      <c r="F1094" s="53">
        <v>0.83</v>
      </c>
      <c r="G1094" s="53">
        <v>0.83</v>
      </c>
      <c r="H1094" s="53">
        <v>0.83</v>
      </c>
      <c r="I1094" s="53">
        <v>0.83</v>
      </c>
      <c r="J1094" s="53">
        <v>0.83</v>
      </c>
      <c r="K1094" s="53">
        <v>0.83</v>
      </c>
      <c r="L1094" s="53">
        <v>0.83</v>
      </c>
      <c r="M1094" s="53">
        <v>0.83</v>
      </c>
      <c r="N1094" s="53">
        <v>0.83</v>
      </c>
      <c r="O1094" s="53">
        <v>0.83</v>
      </c>
      <c r="P1094" s="53">
        <v>0.83</v>
      </c>
      <c r="Q1094" s="53">
        <v>0.83</v>
      </c>
      <c r="R1094" s="53">
        <v>0.83</v>
      </c>
      <c r="S1094" s="53">
        <v>0.83</v>
      </c>
      <c r="T1094" s="53">
        <v>0.83</v>
      </c>
      <c r="U1094" s="53">
        <v>0.83</v>
      </c>
      <c r="V1094" s="53">
        <v>0.83</v>
      </c>
      <c r="W1094" s="53">
        <v>0.83</v>
      </c>
      <c r="X1094" s="53">
        <v>0.83</v>
      </c>
      <c r="Y1094" s="53">
        <v>0.83</v>
      </c>
      <c r="Z1094" s="53">
        <v>0.83</v>
      </c>
      <c r="AA1094" s="53">
        <v>0.83</v>
      </c>
      <c r="AB1094" s="53">
        <v>0.83</v>
      </c>
      <c r="AC1094" s="5">
        <f t="shared" si="252"/>
        <v>0.82999999999999963</v>
      </c>
      <c r="AD1094" s="98"/>
    </row>
    <row r="1095" spans="1:30">
      <c r="A1095" s="5" t="s">
        <v>1255</v>
      </c>
      <c r="B1095" s="5" t="str">
        <f t="shared" si="248"/>
        <v>geoThermal</v>
      </c>
      <c r="C1095" s="5" t="str">
        <f t="shared" si="249"/>
        <v>g2</v>
      </c>
      <c r="D1095" s="69">
        <f t="shared" si="249"/>
        <v>1</v>
      </c>
      <c r="E1095" s="53">
        <v>0.9</v>
      </c>
      <c r="F1095" s="53">
        <v>0.9</v>
      </c>
      <c r="G1095" s="53">
        <v>0.9</v>
      </c>
      <c r="H1095" s="53">
        <v>0.9</v>
      </c>
      <c r="I1095" s="53">
        <v>0.9</v>
      </c>
      <c r="J1095" s="53">
        <v>0.9</v>
      </c>
      <c r="K1095" s="53">
        <v>0.9</v>
      </c>
      <c r="L1095" s="53">
        <v>0.9</v>
      </c>
      <c r="M1095" s="53">
        <v>0.9</v>
      </c>
      <c r="N1095" s="53">
        <v>0.9</v>
      </c>
      <c r="O1095" s="53">
        <v>0.9</v>
      </c>
      <c r="P1095" s="53">
        <v>0.9</v>
      </c>
      <c r="Q1095" s="53">
        <v>0.9</v>
      </c>
      <c r="R1095" s="53">
        <v>0.9</v>
      </c>
      <c r="S1095" s="53">
        <v>0.9</v>
      </c>
      <c r="T1095" s="53">
        <v>0.9</v>
      </c>
      <c r="U1095" s="53">
        <v>0.9</v>
      </c>
      <c r="V1095" s="53">
        <v>0.9</v>
      </c>
      <c r="W1095" s="53">
        <v>0.9</v>
      </c>
      <c r="X1095" s="53">
        <v>0.9</v>
      </c>
      <c r="Y1095" s="53">
        <v>0.9</v>
      </c>
      <c r="Z1095" s="53">
        <v>0.9</v>
      </c>
      <c r="AA1095" s="53">
        <v>0.9</v>
      </c>
      <c r="AB1095" s="53">
        <v>0.9</v>
      </c>
      <c r="AC1095" s="5">
        <f t="shared" si="252"/>
        <v>0.8999999999999998</v>
      </c>
      <c r="AD1095" s="98"/>
    </row>
    <row r="1096" spans="1:30">
      <c r="A1096" s="5" t="s">
        <v>1255</v>
      </c>
      <c r="B1096" s="5" t="str">
        <f t="shared" si="248"/>
        <v>hydroRiver</v>
      </c>
      <c r="C1096" s="5" t="str">
        <f t="shared" si="249"/>
        <v>g2</v>
      </c>
      <c r="D1096" s="69">
        <f t="shared" si="249"/>
        <v>1</v>
      </c>
      <c r="E1096" s="43">
        <f>VLOOKUP($A1096,hydro_!$A$2:$B$16,2,0)*VLOOKUP($D1096,hydro_!F$2:H$13,2,0)</f>
        <v>0.3</v>
      </c>
      <c r="F1096" s="43">
        <f t="shared" ref="F1096:AB1096" si="253">E1096</f>
        <v>0.3</v>
      </c>
      <c r="G1096" s="43">
        <f t="shared" si="253"/>
        <v>0.3</v>
      </c>
      <c r="H1096" s="43">
        <f t="shared" si="253"/>
        <v>0.3</v>
      </c>
      <c r="I1096" s="43">
        <f t="shared" si="253"/>
        <v>0.3</v>
      </c>
      <c r="J1096" s="43">
        <f t="shared" si="253"/>
        <v>0.3</v>
      </c>
      <c r="K1096" s="43">
        <f t="shared" si="253"/>
        <v>0.3</v>
      </c>
      <c r="L1096" s="43">
        <f t="shared" si="253"/>
        <v>0.3</v>
      </c>
      <c r="M1096" s="43">
        <f t="shared" si="253"/>
        <v>0.3</v>
      </c>
      <c r="N1096" s="43">
        <f t="shared" si="253"/>
        <v>0.3</v>
      </c>
      <c r="O1096" s="43">
        <f t="shared" si="253"/>
        <v>0.3</v>
      </c>
      <c r="P1096" s="43">
        <f t="shared" si="253"/>
        <v>0.3</v>
      </c>
      <c r="Q1096" s="43">
        <f t="shared" si="253"/>
        <v>0.3</v>
      </c>
      <c r="R1096" s="43">
        <f t="shared" si="253"/>
        <v>0.3</v>
      </c>
      <c r="S1096" s="43">
        <f t="shared" si="253"/>
        <v>0.3</v>
      </c>
      <c r="T1096" s="43">
        <f t="shared" si="253"/>
        <v>0.3</v>
      </c>
      <c r="U1096" s="43">
        <f t="shared" si="253"/>
        <v>0.3</v>
      </c>
      <c r="V1096" s="43">
        <f t="shared" si="253"/>
        <v>0.3</v>
      </c>
      <c r="W1096" s="43">
        <f t="shared" si="253"/>
        <v>0.3</v>
      </c>
      <c r="X1096" s="43">
        <f t="shared" si="253"/>
        <v>0.3</v>
      </c>
      <c r="Y1096" s="43">
        <f t="shared" si="253"/>
        <v>0.3</v>
      </c>
      <c r="Z1096" s="43">
        <f t="shared" si="253"/>
        <v>0.3</v>
      </c>
      <c r="AA1096" s="43">
        <f t="shared" si="253"/>
        <v>0.3</v>
      </c>
      <c r="AB1096" s="43">
        <f t="shared" si="253"/>
        <v>0.3</v>
      </c>
      <c r="AC1096" s="5">
        <f t="shared" si="252"/>
        <v>0.29999999999999988</v>
      </c>
      <c r="AD1096" s="98"/>
    </row>
    <row r="1097" spans="1:30">
      <c r="A1097" s="5" t="s">
        <v>1255</v>
      </c>
      <c r="B1097" s="5" t="str">
        <f t="shared" si="248"/>
        <v>hydroDam</v>
      </c>
      <c r="C1097" s="5" t="str">
        <f t="shared" si="249"/>
        <v>g2</v>
      </c>
      <c r="D1097" s="69">
        <f t="shared" si="249"/>
        <v>1</v>
      </c>
      <c r="E1097" s="43">
        <f>VLOOKUP($A1096,hydro_!$A$2:$C$16,3,0)*VLOOKUP($D1096,hydro_!F$2:H$13,3,0)</f>
        <v>0.3</v>
      </c>
      <c r="F1097" s="43">
        <f t="shared" ref="F1097:AB1097" si="254">E1097</f>
        <v>0.3</v>
      </c>
      <c r="G1097" s="43">
        <f t="shared" si="254"/>
        <v>0.3</v>
      </c>
      <c r="H1097" s="43">
        <f t="shared" si="254"/>
        <v>0.3</v>
      </c>
      <c r="I1097" s="43">
        <f t="shared" si="254"/>
        <v>0.3</v>
      </c>
      <c r="J1097" s="43">
        <f t="shared" si="254"/>
        <v>0.3</v>
      </c>
      <c r="K1097" s="43">
        <f t="shared" si="254"/>
        <v>0.3</v>
      </c>
      <c r="L1097" s="43">
        <f t="shared" si="254"/>
        <v>0.3</v>
      </c>
      <c r="M1097" s="43">
        <f t="shared" si="254"/>
        <v>0.3</v>
      </c>
      <c r="N1097" s="43">
        <f t="shared" si="254"/>
        <v>0.3</v>
      </c>
      <c r="O1097" s="43">
        <f t="shared" si="254"/>
        <v>0.3</v>
      </c>
      <c r="P1097" s="43">
        <f t="shared" si="254"/>
        <v>0.3</v>
      </c>
      <c r="Q1097" s="43">
        <f t="shared" si="254"/>
        <v>0.3</v>
      </c>
      <c r="R1097" s="43">
        <f t="shared" si="254"/>
        <v>0.3</v>
      </c>
      <c r="S1097" s="43">
        <f t="shared" si="254"/>
        <v>0.3</v>
      </c>
      <c r="T1097" s="43">
        <f t="shared" si="254"/>
        <v>0.3</v>
      </c>
      <c r="U1097" s="43">
        <f t="shared" si="254"/>
        <v>0.3</v>
      </c>
      <c r="V1097" s="43">
        <f t="shared" si="254"/>
        <v>0.3</v>
      </c>
      <c r="W1097" s="43">
        <f t="shared" si="254"/>
        <v>0.3</v>
      </c>
      <c r="X1097" s="43">
        <f t="shared" si="254"/>
        <v>0.3</v>
      </c>
      <c r="Y1097" s="43">
        <f t="shared" si="254"/>
        <v>0.3</v>
      </c>
      <c r="Z1097" s="43">
        <f t="shared" si="254"/>
        <v>0.3</v>
      </c>
      <c r="AA1097" s="43">
        <f t="shared" si="254"/>
        <v>0.3</v>
      </c>
      <c r="AB1097" s="43">
        <f t="shared" si="254"/>
        <v>0.3</v>
      </c>
      <c r="AC1097" s="5">
        <f t="shared" si="252"/>
        <v>0.29999999999999988</v>
      </c>
      <c r="AD1097" s="98"/>
    </row>
    <row r="1098" spans="1:30">
      <c r="A1098" s="5" t="s">
        <v>1255</v>
      </c>
      <c r="B1098" s="5" t="str">
        <f t="shared" si="248"/>
        <v>wind</v>
      </c>
      <c r="C1098" s="5" t="str">
        <f t="shared" si="249"/>
        <v>g2</v>
      </c>
      <c r="D1098" s="69">
        <f t="shared" si="249"/>
        <v>1</v>
      </c>
      <c r="E1098" s="67">
        <f>VLOOKUP($A1098,wind_!$A$2:$B$16,2,0)*VLOOKUP($D1098,wind_!$E$2:$AC$13,MID(E$1,2,LEN(E$1)-1)+2,0)</f>
        <v>0.39023156322139568</v>
      </c>
      <c r="F1098" s="67">
        <f>VLOOKUP($A1098,wind_!$A$2:$B$16,2,0)*VLOOKUP($D1098,wind_!$E$2:$AC$13,MID(F$1,2,LEN(F$1)-1)+2,0)</f>
        <v>0.38367519710782438</v>
      </c>
      <c r="G1098" s="67">
        <f>VLOOKUP($A1098,wind_!$A$2:$B$16,2,0)*VLOOKUP($D1098,wind_!$E$2:$AC$13,MID(G$1,2,LEN(G$1)-1)+2,0)</f>
        <v>0.3734328097910658</v>
      </c>
      <c r="H1098" s="67">
        <f>VLOOKUP($A1098,wind_!$A$2:$B$16,2,0)*VLOOKUP($D1098,wind_!$E$2:$AC$13,MID(H$1,2,LEN(H$1)-1)+2,0)</f>
        <v>0.36683078805352332</v>
      </c>
      <c r="I1098" s="67">
        <f>VLOOKUP($A1098,wind_!$A$2:$B$16,2,0)*VLOOKUP($D1098,wind_!$E$2:$AC$13,MID(I$1,2,LEN(I$1)-1)+2,0)</f>
        <v>0.35856159111606273</v>
      </c>
      <c r="J1098" s="67">
        <f>VLOOKUP($A1098,wind_!$A$2:$B$16,2,0)*VLOOKUP($D1098,wind_!$E$2:$AC$13,MID(J$1,2,LEN(J$1)-1)+2,0)</f>
        <v>0.35650063202092203</v>
      </c>
      <c r="K1098" s="67">
        <f>VLOOKUP($A1098,wind_!$A$2:$B$16,2,0)*VLOOKUP($D1098,wind_!$E$2:$AC$13,MID(K$1,2,LEN(K$1)-1)+2,0)</f>
        <v>0.35723029431004333</v>
      </c>
      <c r="L1098" s="67">
        <f>VLOOKUP($A1098,wind_!$A$2:$B$16,2,0)*VLOOKUP($D1098,wind_!$E$2:$AC$13,MID(L$1,2,LEN(L$1)-1)+2,0)</f>
        <v>0.36000528882373678</v>
      </c>
      <c r="M1098" s="67">
        <f>VLOOKUP($A1098,wind_!$A$2:$B$16,2,0)*VLOOKUP($D1098,wind_!$E$2:$AC$13,MID(M$1,2,LEN(M$1)-1)+2,0)</f>
        <v>0.36403774980156717</v>
      </c>
      <c r="N1098" s="67">
        <f>VLOOKUP($A1098,wind_!$A$2:$B$16,2,0)*VLOOKUP($D1098,wind_!$E$2:$AC$13,MID(N$1,2,LEN(N$1)-1)+2,0)</f>
        <v>0.36429870529695524</v>
      </c>
      <c r="O1098" s="67">
        <f>VLOOKUP($A1098,wind_!$A$2:$B$16,2,0)*VLOOKUP($D1098,wind_!$E$2:$AC$13,MID(O$1,2,LEN(O$1)-1)+2,0)</f>
        <v>0.35794393243527639</v>
      </c>
      <c r="P1098" s="67">
        <f>VLOOKUP($A1098,wind_!$A$2:$B$16,2,0)*VLOOKUP($D1098,wind_!$E$2:$AC$13,MID(P$1,2,LEN(P$1)-1)+2,0)</f>
        <v>0.35019883160184928</v>
      </c>
      <c r="Q1098" s="67">
        <f>VLOOKUP($A1098,wind_!$A$2:$B$16,2,0)*VLOOKUP($D1098,wind_!$E$2:$AC$13,MID(Q$1,2,LEN(Q$1)-1)+2,0)</f>
        <v>0.34475783337512439</v>
      </c>
      <c r="R1098" s="67">
        <f>VLOOKUP($A1098,wind_!$A$2:$B$16,2,0)*VLOOKUP($D1098,wind_!$E$2:$AC$13,MID(R$1,2,LEN(R$1)-1)+2,0)</f>
        <v>0.34453323021847482</v>
      </c>
      <c r="S1098" s="67">
        <f>VLOOKUP($A1098,wind_!$A$2:$B$16,2,0)*VLOOKUP($D1098,wind_!$E$2:$AC$13,MID(S$1,2,LEN(S$1)-1)+2,0)</f>
        <v>0.34389123732186627</v>
      </c>
      <c r="T1098" s="67">
        <f>VLOOKUP($A1098,wind_!$A$2:$B$16,2,0)*VLOOKUP($D1098,wind_!$E$2:$AC$13,MID(T$1,2,LEN(T$1)-1)+2,0)</f>
        <v>0.34326924152234178</v>
      </c>
      <c r="U1098" s="67">
        <f>VLOOKUP($A1098,wind_!$A$2:$B$16,2,0)*VLOOKUP($D1098,wind_!$E$2:$AC$13,MID(U$1,2,LEN(U$1)-1)+2,0)</f>
        <v>0.34836307160333724</v>
      </c>
      <c r="V1098" s="67">
        <f>VLOOKUP($A1098,wind_!$A$2:$B$16,2,0)*VLOOKUP($D1098,wind_!$E$2:$AC$13,MID(V$1,2,LEN(V$1)-1)+2,0)</f>
        <v>0.35976797228086171</v>
      </c>
      <c r="W1098" s="67">
        <f>VLOOKUP($A1098,wind_!$A$2:$B$16,2,0)*VLOOKUP($D1098,wind_!$E$2:$AC$13,MID(W$1,2,LEN(W$1)-1)+2,0)</f>
        <v>0.37807193766784197</v>
      </c>
      <c r="X1098" s="67">
        <f>VLOOKUP($A1098,wind_!$A$2:$B$16,2,0)*VLOOKUP($D1098,wind_!$E$2:$AC$13,MID(X$1,2,LEN(X$1)-1)+2,0)</f>
        <v>0.38925905539070227</v>
      </c>
      <c r="Y1098" s="67">
        <f>VLOOKUP($A1098,wind_!$A$2:$B$16,2,0)*VLOOKUP($D1098,wind_!$E$2:$AC$13,MID(Y$1,2,LEN(Y$1)-1)+2,0)</f>
        <v>0.39630753549608372</v>
      </c>
      <c r="Z1098" s="67">
        <f>VLOOKUP($A1098,wind_!$A$2:$B$16,2,0)*VLOOKUP($D1098,wind_!$E$2:$AC$13,MID(Z$1,2,LEN(Z$1)-1)+2,0)</f>
        <v>0.39919099108601291</v>
      </c>
      <c r="AA1098" s="67">
        <f>VLOOKUP($A1098,wind_!$A$2:$B$16,2,0)*VLOOKUP($D1098,wind_!$E$2:$AC$13,MID(AA$1,2,LEN(AA$1)-1)+2,0)</f>
        <v>0.40176611395219841</v>
      </c>
      <c r="AB1098" s="67">
        <f>VLOOKUP($A1098,wind_!$A$2:$B$16,2,0)*VLOOKUP($D1098,wind_!$E$2:$AC$13,MID(AB$1,2,LEN(AB$1)-1)+2,0)</f>
        <v>0.39772474698245469</v>
      </c>
      <c r="AC1098" s="5">
        <f t="shared" si="252"/>
        <v>0.36791043126989686</v>
      </c>
      <c r="AD1098" s="98"/>
    </row>
    <row r="1099" spans="1:30">
      <c r="A1099" s="5" t="s">
        <v>1255</v>
      </c>
      <c r="B1099" s="5" t="str">
        <f t="shared" si="248"/>
        <v>solar</v>
      </c>
      <c r="C1099" s="5" t="str">
        <f t="shared" si="249"/>
        <v>g2</v>
      </c>
      <c r="D1099" s="69">
        <f t="shared" si="249"/>
        <v>1</v>
      </c>
      <c r="E1099" s="68">
        <f>VLOOKUP($A1099,solar_!$A$2:$B$16,2,0)*VLOOKUP($D1099,solar_!$E$2:$AC$13,MID(E$1,2,LEN(E$1)-1)+2,0)</f>
        <v>0</v>
      </c>
      <c r="F1099" s="68">
        <f>VLOOKUP($A1099,solar_!$A$2:$B$16,2,0)*VLOOKUP($D1099,solar_!$E$2:$AC$13,MID(F$1,2,LEN(F$1)-1)+2,0)</f>
        <v>0</v>
      </c>
      <c r="G1099" s="68">
        <f>VLOOKUP($A1099,solar_!$A$2:$B$16,2,0)*VLOOKUP($D1099,solar_!$E$2:$AC$13,MID(G$1,2,LEN(G$1)-1)+2,0)</f>
        <v>0</v>
      </c>
      <c r="H1099" s="68">
        <f>VLOOKUP($A1099,solar_!$A$2:$B$16,2,0)*VLOOKUP($D1099,solar_!$E$2:$AC$13,MID(H$1,2,LEN(H$1)-1)+2,0)</f>
        <v>0</v>
      </c>
      <c r="I1099" s="68">
        <f>VLOOKUP($A1099,solar_!$A$2:$B$16,2,0)*VLOOKUP($D1099,solar_!$E$2:$AC$13,MID(I$1,2,LEN(I$1)-1)+2,0)</f>
        <v>0</v>
      </c>
      <c r="J1099" s="68">
        <f>VLOOKUP($A1099,solar_!$A$2:$B$16,2,0)*VLOOKUP($D1099,solar_!$E$2:$AC$13,MID(J$1,2,LEN(J$1)-1)+2,0)</f>
        <v>3.9679890736917911E-5</v>
      </c>
      <c r="K1099" s="68">
        <f>VLOOKUP($A1099,solar_!$A$2:$B$16,2,0)*VLOOKUP($D1099,solar_!$E$2:$AC$13,MID(K$1,2,LEN(K$1)-1)+2,0)</f>
        <v>1.1179121692267318E-3</v>
      </c>
      <c r="L1099" s="68">
        <f>VLOOKUP($A1099,solar_!$A$2:$B$16,2,0)*VLOOKUP($D1099,solar_!$E$2:$AC$13,MID(L$1,2,LEN(L$1)-1)+2,0)</f>
        <v>1.0134479816332026E-2</v>
      </c>
      <c r="M1099" s="68">
        <f>VLOOKUP($A1099,solar_!$A$2:$B$16,2,0)*VLOOKUP($D1099,solar_!$E$2:$AC$13,MID(M$1,2,LEN(M$1)-1)+2,0)</f>
        <v>8.1333168515138179E-2</v>
      </c>
      <c r="N1099" s="68">
        <f>VLOOKUP($A1099,solar_!$A$2:$B$16,2,0)*VLOOKUP($D1099,solar_!$E$2:$AC$13,MID(N$1,2,LEN(N$1)-1)+2,0)</f>
        <v>0.29731120666638777</v>
      </c>
      <c r="O1099" s="68">
        <f>VLOOKUP($A1099,solar_!$A$2:$B$16,2,0)*VLOOKUP($D1099,solar_!$E$2:$AC$13,MID(O$1,2,LEN(O$1)-1)+2,0)</f>
        <v>0.43701938750861191</v>
      </c>
      <c r="P1099" s="68">
        <f>VLOOKUP($A1099,solar_!$A$2:$B$16,2,0)*VLOOKUP($D1099,solar_!$E$2:$AC$13,MID(P$1,2,LEN(P$1)-1)+2,0)</f>
        <v>0.49804450580565729</v>
      </c>
      <c r="Q1099" s="68">
        <f>VLOOKUP($A1099,solar_!$A$2:$B$16,2,0)*VLOOKUP($D1099,solar_!$E$2:$AC$13,MID(Q$1,2,LEN(Q$1)-1)+2,0)</f>
        <v>0.52426191321701099</v>
      </c>
      <c r="R1099" s="68">
        <f>VLOOKUP($A1099,solar_!$A$2:$B$16,2,0)*VLOOKUP($D1099,solar_!$E$2:$AC$13,MID(R$1,2,LEN(R$1)-1)+2,0)</f>
        <v>0.53004496263926282</v>
      </c>
      <c r="S1099" s="68">
        <f>VLOOKUP($A1099,solar_!$A$2:$B$16,2,0)*VLOOKUP($D1099,solar_!$E$2:$AC$13,MID(S$1,2,LEN(S$1)-1)+2,0)</f>
        <v>0.50510300834946731</v>
      </c>
      <c r="T1099" s="68">
        <f>VLOOKUP($A1099,solar_!$A$2:$B$16,2,0)*VLOOKUP($D1099,solar_!$E$2:$AC$13,MID(T$1,2,LEN(T$1)-1)+2,0)</f>
        <v>0.43401982349102403</v>
      </c>
      <c r="U1099" s="68">
        <f>VLOOKUP($A1099,solar_!$A$2:$B$16,2,0)*VLOOKUP($D1099,solar_!$E$2:$AC$13,MID(U$1,2,LEN(U$1)-1)+2,0)</f>
        <v>0.22346280486782763</v>
      </c>
      <c r="V1099" s="68">
        <f>VLOOKUP($A1099,solar_!$A$2:$B$16,2,0)*VLOOKUP($D1099,solar_!$E$2:$AC$13,MID(V$1,2,LEN(V$1)-1)+2,0)</f>
        <v>3.4865266370770101E-2</v>
      </c>
      <c r="W1099" s="68">
        <f>VLOOKUP($A1099,solar_!$A$2:$B$16,2,0)*VLOOKUP($D1099,solar_!$E$2:$AC$13,MID(W$1,2,LEN(W$1)-1)+2,0)</f>
        <v>1.6205895969285784E-4</v>
      </c>
      <c r="X1099" s="68">
        <f>VLOOKUP($A1099,solar_!$A$2:$B$16,2,0)*VLOOKUP($D1099,solar_!$E$2:$AC$13,MID(X$1,2,LEN(X$1)-1)+2,0)</f>
        <v>3.3393967451861606E-6</v>
      </c>
      <c r="Y1099" s="68">
        <f>VLOOKUP($A1099,solar_!$A$2:$B$16,2,0)*VLOOKUP($D1099,solar_!$E$2:$AC$13,MID(Y$1,2,LEN(Y$1)-1)+2,0)</f>
        <v>0</v>
      </c>
      <c r="Z1099" s="68">
        <f>VLOOKUP($A1099,solar_!$A$2:$B$16,2,0)*VLOOKUP($D1099,solar_!$E$2:$AC$13,MID(Z$1,2,LEN(Z$1)-1)+2,0)</f>
        <v>0</v>
      </c>
      <c r="AA1099" s="68">
        <f>VLOOKUP($A1099,solar_!$A$2:$B$16,2,0)*VLOOKUP($D1099,solar_!$E$2:$AC$13,MID(AA$1,2,LEN(AA$1)-1)+2,0)</f>
        <v>0</v>
      </c>
      <c r="AB1099" s="68">
        <f>VLOOKUP($A1099,solar_!$A$2:$B$16,2,0)*VLOOKUP($D1099,solar_!$E$2:$AC$13,MID(AB$1,2,LEN(AB$1)-1)+2,0)</f>
        <v>0</v>
      </c>
      <c r="AC1099" s="5">
        <f t="shared" si="252"/>
        <v>0.14903847990266214</v>
      </c>
      <c r="AD1099" s="98"/>
    </row>
    <row r="1100" spans="1:30">
      <c r="A1100" s="5" t="s">
        <v>1255</v>
      </c>
      <c r="B1100" s="5" t="str">
        <f t="shared" si="248"/>
        <v>nuclear</v>
      </c>
      <c r="C1100" s="5" t="str">
        <f t="shared" si="249"/>
        <v>g2</v>
      </c>
      <c r="D1100" s="69">
        <f t="shared" si="249"/>
        <v>1</v>
      </c>
      <c r="E1100" s="53">
        <v>0.9</v>
      </c>
      <c r="F1100" s="53">
        <v>0.9</v>
      </c>
      <c r="G1100" s="53">
        <v>0.9</v>
      </c>
      <c r="H1100" s="53">
        <v>0.9</v>
      </c>
      <c r="I1100" s="53">
        <v>0.9</v>
      </c>
      <c r="J1100" s="53">
        <v>0.9</v>
      </c>
      <c r="K1100" s="53">
        <v>0.9</v>
      </c>
      <c r="L1100" s="53">
        <v>0.9</v>
      </c>
      <c r="M1100" s="53">
        <v>0.9</v>
      </c>
      <c r="N1100" s="53">
        <v>0.9</v>
      </c>
      <c r="O1100" s="53">
        <v>0.9</v>
      </c>
      <c r="P1100" s="53">
        <v>0.9</v>
      </c>
      <c r="Q1100" s="53">
        <v>0.9</v>
      </c>
      <c r="R1100" s="53">
        <v>0.9</v>
      </c>
      <c r="S1100" s="53">
        <v>0.9</v>
      </c>
      <c r="T1100" s="53">
        <v>0.9</v>
      </c>
      <c r="U1100" s="53">
        <v>0.9</v>
      </c>
      <c r="V1100" s="53">
        <v>0.9</v>
      </c>
      <c r="W1100" s="53">
        <v>0.9</v>
      </c>
      <c r="X1100" s="53">
        <v>0.9</v>
      </c>
      <c r="Y1100" s="53">
        <v>0.9</v>
      </c>
      <c r="Z1100" s="53">
        <v>0.9</v>
      </c>
      <c r="AA1100" s="53">
        <v>0.9</v>
      </c>
      <c r="AB1100" s="53">
        <v>0.9</v>
      </c>
      <c r="AC1100" s="5">
        <f t="shared" si="252"/>
        <v>0.8999999999999998</v>
      </c>
      <c r="AD1100" s="98"/>
    </row>
    <row r="1101" spans="1:30">
      <c r="A1101" s="5" t="s">
        <v>1255</v>
      </c>
      <c r="B1101" s="5" t="str">
        <f t="shared" si="248"/>
        <v>other</v>
      </c>
      <c r="C1101" s="5" t="str">
        <f t="shared" si="249"/>
        <v>g2</v>
      </c>
      <c r="D1101" s="69">
        <f t="shared" si="249"/>
        <v>1</v>
      </c>
      <c r="E1101" s="9">
        <v>0</v>
      </c>
      <c r="F1101" s="9">
        <v>0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  <c r="V1101" s="9">
        <v>0</v>
      </c>
      <c r="W1101" s="9">
        <v>0</v>
      </c>
      <c r="X1101" s="9">
        <v>0</v>
      </c>
      <c r="Y1101" s="9">
        <v>0</v>
      </c>
      <c r="Z1101" s="9">
        <v>0</v>
      </c>
      <c r="AA1101" s="9">
        <v>0</v>
      </c>
      <c r="AB1101" s="9">
        <v>0</v>
      </c>
      <c r="AC1101" s="5">
        <f t="shared" si="252"/>
        <v>0</v>
      </c>
      <c r="AD1101" s="98"/>
    </row>
    <row r="1102" spans="1:30">
      <c r="A1102" s="5" t="s">
        <v>1255</v>
      </c>
      <c r="B1102" s="5" t="str">
        <f t="shared" si="248"/>
        <v>coal</v>
      </c>
      <c r="C1102" s="5" t="str">
        <f t="shared" si="249"/>
        <v>g3</v>
      </c>
      <c r="D1102" s="69">
        <f t="shared" si="249"/>
        <v>2</v>
      </c>
      <c r="E1102" s="53">
        <v>0.8</v>
      </c>
      <c r="F1102" s="53">
        <v>0.8</v>
      </c>
      <c r="G1102" s="53">
        <v>0.8</v>
      </c>
      <c r="H1102" s="53">
        <v>0.8</v>
      </c>
      <c r="I1102" s="53">
        <v>0.8</v>
      </c>
      <c r="J1102" s="53">
        <v>0.8</v>
      </c>
      <c r="K1102" s="53">
        <v>0.8</v>
      </c>
      <c r="L1102" s="53">
        <v>0.8</v>
      </c>
      <c r="M1102" s="53">
        <v>0.8</v>
      </c>
      <c r="N1102" s="53">
        <v>0.8</v>
      </c>
      <c r="O1102" s="53">
        <v>0.8</v>
      </c>
      <c r="P1102" s="53">
        <v>0.8</v>
      </c>
      <c r="Q1102" s="53">
        <v>0.8</v>
      </c>
      <c r="R1102" s="53">
        <v>0.8</v>
      </c>
      <c r="S1102" s="53">
        <v>0.8</v>
      </c>
      <c r="T1102" s="53">
        <v>0.8</v>
      </c>
      <c r="U1102" s="53">
        <v>0.8</v>
      </c>
      <c r="V1102" s="53">
        <v>0.8</v>
      </c>
      <c r="W1102" s="53">
        <v>0.8</v>
      </c>
      <c r="X1102" s="53">
        <v>0.8</v>
      </c>
      <c r="Y1102" s="53">
        <v>0.8</v>
      </c>
      <c r="Z1102" s="53">
        <v>0.8</v>
      </c>
      <c r="AA1102" s="53">
        <v>0.8</v>
      </c>
      <c r="AB1102" s="53">
        <v>0.8</v>
      </c>
      <c r="AC1102" s="5">
        <f t="shared" si="252"/>
        <v>0.80000000000000027</v>
      </c>
      <c r="AD1102" s="98"/>
    </row>
    <row r="1103" spans="1:30">
      <c r="A1103" s="5" t="s">
        <v>1255</v>
      </c>
      <c r="B1103" s="5" t="str">
        <f t="shared" si="248"/>
        <v>naturalGas</v>
      </c>
      <c r="C1103" s="5" t="str">
        <f t="shared" ref="C1103:D1122" si="255">C983</f>
        <v>g3</v>
      </c>
      <c r="D1103" s="69">
        <f t="shared" si="255"/>
        <v>2</v>
      </c>
      <c r="E1103" s="53">
        <v>0.85</v>
      </c>
      <c r="F1103" s="53">
        <v>0.85</v>
      </c>
      <c r="G1103" s="53">
        <v>0.85</v>
      </c>
      <c r="H1103" s="53">
        <v>0.85</v>
      </c>
      <c r="I1103" s="53">
        <v>0.85</v>
      </c>
      <c r="J1103" s="53">
        <v>0.85</v>
      </c>
      <c r="K1103" s="53">
        <v>0.85</v>
      </c>
      <c r="L1103" s="53">
        <v>0.85</v>
      </c>
      <c r="M1103" s="53">
        <v>0.85</v>
      </c>
      <c r="N1103" s="53">
        <v>0.85</v>
      </c>
      <c r="O1103" s="53">
        <v>0.85</v>
      </c>
      <c r="P1103" s="53">
        <v>0.85</v>
      </c>
      <c r="Q1103" s="53">
        <v>0.85</v>
      </c>
      <c r="R1103" s="53">
        <v>0.85</v>
      </c>
      <c r="S1103" s="53">
        <v>0.85</v>
      </c>
      <c r="T1103" s="53">
        <v>0.85</v>
      </c>
      <c r="U1103" s="53">
        <v>0.85</v>
      </c>
      <c r="V1103" s="53">
        <v>0.85</v>
      </c>
      <c r="W1103" s="53">
        <v>0.85</v>
      </c>
      <c r="X1103" s="53">
        <v>0.85</v>
      </c>
      <c r="Y1103" s="53">
        <v>0.85</v>
      </c>
      <c r="Z1103" s="53">
        <v>0.85</v>
      </c>
      <c r="AA1103" s="53">
        <v>0.85</v>
      </c>
      <c r="AB1103" s="53">
        <v>0.85</v>
      </c>
      <c r="AC1103" s="5">
        <f t="shared" si="252"/>
        <v>0.85000000000000009</v>
      </c>
      <c r="AD1103" s="98"/>
    </row>
    <row r="1104" spans="1:30">
      <c r="A1104" s="5" t="s">
        <v>1255</v>
      </c>
      <c r="B1104" s="5" t="str">
        <f t="shared" si="248"/>
        <v>bioMass</v>
      </c>
      <c r="C1104" s="5" t="str">
        <f t="shared" si="255"/>
        <v>g3</v>
      </c>
      <c r="D1104" s="69">
        <f t="shared" si="255"/>
        <v>2</v>
      </c>
      <c r="E1104" s="53">
        <v>0.83</v>
      </c>
      <c r="F1104" s="53">
        <v>0.83</v>
      </c>
      <c r="G1104" s="53">
        <v>0.83</v>
      </c>
      <c r="H1104" s="53">
        <v>0.83</v>
      </c>
      <c r="I1104" s="53">
        <v>0.83</v>
      </c>
      <c r="J1104" s="53">
        <v>0.83</v>
      </c>
      <c r="K1104" s="53">
        <v>0.83</v>
      </c>
      <c r="L1104" s="53">
        <v>0.83</v>
      </c>
      <c r="M1104" s="53">
        <v>0.83</v>
      </c>
      <c r="N1104" s="53">
        <v>0.83</v>
      </c>
      <c r="O1104" s="53">
        <v>0.83</v>
      </c>
      <c r="P1104" s="53">
        <v>0.83</v>
      </c>
      <c r="Q1104" s="53">
        <v>0.83</v>
      </c>
      <c r="R1104" s="53">
        <v>0.83</v>
      </c>
      <c r="S1104" s="53">
        <v>0.83</v>
      </c>
      <c r="T1104" s="53">
        <v>0.83</v>
      </c>
      <c r="U1104" s="53">
        <v>0.83</v>
      </c>
      <c r="V1104" s="53">
        <v>0.83</v>
      </c>
      <c r="W1104" s="53">
        <v>0.83</v>
      </c>
      <c r="X1104" s="53">
        <v>0.83</v>
      </c>
      <c r="Y1104" s="53">
        <v>0.83</v>
      </c>
      <c r="Z1104" s="53">
        <v>0.83</v>
      </c>
      <c r="AA1104" s="53">
        <v>0.83</v>
      </c>
      <c r="AB1104" s="53">
        <v>0.83</v>
      </c>
      <c r="AC1104" s="5">
        <f t="shared" si="252"/>
        <v>0.82999999999999963</v>
      </c>
      <c r="AD1104" s="98"/>
    </row>
    <row r="1105" spans="1:30">
      <c r="A1105" s="5" t="s">
        <v>1255</v>
      </c>
      <c r="B1105" s="5" t="str">
        <f t="shared" si="248"/>
        <v>geoThermal</v>
      </c>
      <c r="C1105" s="5" t="str">
        <f t="shared" si="255"/>
        <v>g3</v>
      </c>
      <c r="D1105" s="69">
        <f t="shared" si="255"/>
        <v>2</v>
      </c>
      <c r="E1105" s="53">
        <v>0.9</v>
      </c>
      <c r="F1105" s="53">
        <v>0.9</v>
      </c>
      <c r="G1105" s="53">
        <v>0.9</v>
      </c>
      <c r="H1105" s="53">
        <v>0.9</v>
      </c>
      <c r="I1105" s="53">
        <v>0.9</v>
      </c>
      <c r="J1105" s="53">
        <v>0.9</v>
      </c>
      <c r="K1105" s="53">
        <v>0.9</v>
      </c>
      <c r="L1105" s="53">
        <v>0.9</v>
      </c>
      <c r="M1105" s="53">
        <v>0.9</v>
      </c>
      <c r="N1105" s="53">
        <v>0.9</v>
      </c>
      <c r="O1105" s="53">
        <v>0.9</v>
      </c>
      <c r="P1105" s="53">
        <v>0.9</v>
      </c>
      <c r="Q1105" s="53">
        <v>0.9</v>
      </c>
      <c r="R1105" s="53">
        <v>0.9</v>
      </c>
      <c r="S1105" s="53">
        <v>0.9</v>
      </c>
      <c r="T1105" s="53">
        <v>0.9</v>
      </c>
      <c r="U1105" s="53">
        <v>0.9</v>
      </c>
      <c r="V1105" s="53">
        <v>0.9</v>
      </c>
      <c r="W1105" s="53">
        <v>0.9</v>
      </c>
      <c r="X1105" s="53">
        <v>0.9</v>
      </c>
      <c r="Y1105" s="53">
        <v>0.9</v>
      </c>
      <c r="Z1105" s="53">
        <v>0.9</v>
      </c>
      <c r="AA1105" s="53">
        <v>0.9</v>
      </c>
      <c r="AB1105" s="53">
        <v>0.9</v>
      </c>
      <c r="AC1105" s="5">
        <f t="shared" si="252"/>
        <v>0.8999999999999998</v>
      </c>
      <c r="AD1105" s="98"/>
    </row>
    <row r="1106" spans="1:30">
      <c r="A1106" s="5" t="s">
        <v>1255</v>
      </c>
      <c r="B1106" s="5" t="str">
        <f t="shared" si="248"/>
        <v>hydroRiver</v>
      </c>
      <c r="C1106" s="5" t="str">
        <f t="shared" si="255"/>
        <v>g3</v>
      </c>
      <c r="D1106" s="69">
        <f t="shared" si="255"/>
        <v>2</v>
      </c>
      <c r="E1106" s="43">
        <f>VLOOKUP($A1106,hydro_!$A$2:$B$16,2,0)*VLOOKUP($D1106,hydro_!F$2:H$13,2,0)</f>
        <v>0.32</v>
      </c>
      <c r="F1106" s="43">
        <f t="shared" ref="F1106:AB1106" si="256">E1106</f>
        <v>0.32</v>
      </c>
      <c r="G1106" s="43">
        <f t="shared" si="256"/>
        <v>0.32</v>
      </c>
      <c r="H1106" s="43">
        <f t="shared" si="256"/>
        <v>0.32</v>
      </c>
      <c r="I1106" s="43">
        <f t="shared" si="256"/>
        <v>0.32</v>
      </c>
      <c r="J1106" s="43">
        <f t="shared" si="256"/>
        <v>0.32</v>
      </c>
      <c r="K1106" s="43">
        <f t="shared" si="256"/>
        <v>0.32</v>
      </c>
      <c r="L1106" s="43">
        <f t="shared" si="256"/>
        <v>0.32</v>
      </c>
      <c r="M1106" s="43">
        <f t="shared" si="256"/>
        <v>0.32</v>
      </c>
      <c r="N1106" s="43">
        <f t="shared" si="256"/>
        <v>0.32</v>
      </c>
      <c r="O1106" s="43">
        <f t="shared" si="256"/>
        <v>0.32</v>
      </c>
      <c r="P1106" s="43">
        <f t="shared" si="256"/>
        <v>0.32</v>
      </c>
      <c r="Q1106" s="43">
        <f t="shared" si="256"/>
        <v>0.32</v>
      </c>
      <c r="R1106" s="43">
        <f t="shared" si="256"/>
        <v>0.32</v>
      </c>
      <c r="S1106" s="43">
        <f t="shared" si="256"/>
        <v>0.32</v>
      </c>
      <c r="T1106" s="43">
        <f t="shared" si="256"/>
        <v>0.32</v>
      </c>
      <c r="U1106" s="43">
        <f t="shared" si="256"/>
        <v>0.32</v>
      </c>
      <c r="V1106" s="43">
        <f t="shared" si="256"/>
        <v>0.32</v>
      </c>
      <c r="W1106" s="43">
        <f t="shared" si="256"/>
        <v>0.32</v>
      </c>
      <c r="X1106" s="43">
        <f t="shared" si="256"/>
        <v>0.32</v>
      </c>
      <c r="Y1106" s="43">
        <f t="shared" si="256"/>
        <v>0.32</v>
      </c>
      <c r="Z1106" s="43">
        <f t="shared" si="256"/>
        <v>0.32</v>
      </c>
      <c r="AA1106" s="43">
        <f t="shared" si="256"/>
        <v>0.32</v>
      </c>
      <c r="AB1106" s="43">
        <f t="shared" si="256"/>
        <v>0.32</v>
      </c>
      <c r="AC1106" s="5">
        <f t="shared" si="252"/>
        <v>0.32000000000000012</v>
      </c>
      <c r="AD1106" s="98"/>
    </row>
    <row r="1107" spans="1:30">
      <c r="A1107" s="5" t="s">
        <v>1255</v>
      </c>
      <c r="B1107" s="5" t="str">
        <f t="shared" si="248"/>
        <v>hydroDam</v>
      </c>
      <c r="C1107" s="5" t="str">
        <f t="shared" si="255"/>
        <v>g3</v>
      </c>
      <c r="D1107" s="69">
        <f t="shared" si="255"/>
        <v>2</v>
      </c>
      <c r="E1107" s="43">
        <f>VLOOKUP($A1106,hydro_!$A$2:$C$16,3,0)*VLOOKUP($D1106,hydro_!F$2:H$13,3,0)</f>
        <v>0.3</v>
      </c>
      <c r="F1107" s="43">
        <f t="shared" ref="F1107:AB1107" si="257">E1107</f>
        <v>0.3</v>
      </c>
      <c r="G1107" s="43">
        <f t="shared" si="257"/>
        <v>0.3</v>
      </c>
      <c r="H1107" s="43">
        <f t="shared" si="257"/>
        <v>0.3</v>
      </c>
      <c r="I1107" s="43">
        <f t="shared" si="257"/>
        <v>0.3</v>
      </c>
      <c r="J1107" s="43">
        <f t="shared" si="257"/>
        <v>0.3</v>
      </c>
      <c r="K1107" s="43">
        <f t="shared" si="257"/>
        <v>0.3</v>
      </c>
      <c r="L1107" s="43">
        <f t="shared" si="257"/>
        <v>0.3</v>
      </c>
      <c r="M1107" s="43">
        <f t="shared" si="257"/>
        <v>0.3</v>
      </c>
      <c r="N1107" s="43">
        <f t="shared" si="257"/>
        <v>0.3</v>
      </c>
      <c r="O1107" s="43">
        <f t="shared" si="257"/>
        <v>0.3</v>
      </c>
      <c r="P1107" s="43">
        <f t="shared" si="257"/>
        <v>0.3</v>
      </c>
      <c r="Q1107" s="43">
        <f t="shared" si="257"/>
        <v>0.3</v>
      </c>
      <c r="R1107" s="43">
        <f t="shared" si="257"/>
        <v>0.3</v>
      </c>
      <c r="S1107" s="43">
        <f t="shared" si="257"/>
        <v>0.3</v>
      </c>
      <c r="T1107" s="43">
        <f t="shared" si="257"/>
        <v>0.3</v>
      </c>
      <c r="U1107" s="43">
        <f t="shared" si="257"/>
        <v>0.3</v>
      </c>
      <c r="V1107" s="43">
        <f t="shared" si="257"/>
        <v>0.3</v>
      </c>
      <c r="W1107" s="43">
        <f t="shared" si="257"/>
        <v>0.3</v>
      </c>
      <c r="X1107" s="43">
        <f t="shared" si="257"/>
        <v>0.3</v>
      </c>
      <c r="Y1107" s="43">
        <f t="shared" si="257"/>
        <v>0.3</v>
      </c>
      <c r="Z1107" s="43">
        <f t="shared" si="257"/>
        <v>0.3</v>
      </c>
      <c r="AA1107" s="43">
        <f t="shared" si="257"/>
        <v>0.3</v>
      </c>
      <c r="AB1107" s="43">
        <f t="shared" si="257"/>
        <v>0.3</v>
      </c>
      <c r="AC1107" s="5">
        <f t="shared" si="252"/>
        <v>0.29999999999999988</v>
      </c>
      <c r="AD1107" s="98"/>
    </row>
    <row r="1108" spans="1:30">
      <c r="A1108" s="5" t="s">
        <v>1255</v>
      </c>
      <c r="B1108" s="5" t="str">
        <f t="shared" si="248"/>
        <v>wind</v>
      </c>
      <c r="C1108" s="5" t="str">
        <f t="shared" si="255"/>
        <v>g3</v>
      </c>
      <c r="D1108" s="69">
        <f t="shared" si="255"/>
        <v>2</v>
      </c>
      <c r="E1108" s="67">
        <f>VLOOKUP($A1108,wind_!$A$2:$B$16,2,0)*VLOOKUP($D1108,wind_!$E$2:$AC$13,MID(E$1,2,LEN(E$1)-1)+2,0)</f>
        <v>0.39055976061111664</v>
      </c>
      <c r="F1108" s="67">
        <f>VLOOKUP($A1108,wind_!$A$2:$B$16,2,0)*VLOOKUP($D1108,wind_!$E$2:$AC$13,MID(F$1,2,LEN(F$1)-1)+2,0)</f>
        <v>0.38868506586728946</v>
      </c>
      <c r="G1108" s="67">
        <f>VLOOKUP($A1108,wind_!$A$2:$B$16,2,0)*VLOOKUP($D1108,wind_!$E$2:$AC$13,MID(G$1,2,LEN(G$1)-1)+2,0)</f>
        <v>0.38828194557905749</v>
      </c>
      <c r="H1108" s="67">
        <f>VLOOKUP($A1108,wind_!$A$2:$B$16,2,0)*VLOOKUP($D1108,wind_!$E$2:$AC$13,MID(H$1,2,LEN(H$1)-1)+2,0)</f>
        <v>0.38965585209359815</v>
      </c>
      <c r="I1108" s="67">
        <f>VLOOKUP($A1108,wind_!$A$2:$B$16,2,0)*VLOOKUP($D1108,wind_!$E$2:$AC$13,MID(I$1,2,LEN(I$1)-1)+2,0)</f>
        <v>0.38869903734902678</v>
      </c>
      <c r="J1108" s="67">
        <f>VLOOKUP($A1108,wind_!$A$2:$B$16,2,0)*VLOOKUP($D1108,wind_!$E$2:$AC$13,MID(J$1,2,LEN(J$1)-1)+2,0)</f>
        <v>0.39388927727556539</v>
      </c>
      <c r="K1108" s="67">
        <f>VLOOKUP($A1108,wind_!$A$2:$B$16,2,0)*VLOOKUP($D1108,wind_!$E$2:$AC$13,MID(K$1,2,LEN(K$1)-1)+2,0)</f>
        <v>0.39665049895418109</v>
      </c>
      <c r="L1108" s="67">
        <f>VLOOKUP($A1108,wind_!$A$2:$B$16,2,0)*VLOOKUP($D1108,wind_!$E$2:$AC$13,MID(L$1,2,LEN(L$1)-1)+2,0)</f>
        <v>0.40020723428963301</v>
      </c>
      <c r="M1108" s="67">
        <f>VLOOKUP($A1108,wind_!$A$2:$B$16,2,0)*VLOOKUP($D1108,wind_!$E$2:$AC$13,MID(M$1,2,LEN(M$1)-1)+2,0)</f>
        <v>0.40183974564742081</v>
      </c>
      <c r="N1108" s="67">
        <f>VLOOKUP($A1108,wind_!$A$2:$B$16,2,0)*VLOOKUP($D1108,wind_!$E$2:$AC$13,MID(N$1,2,LEN(N$1)-1)+2,0)</f>
        <v>0.38833508356054669</v>
      </c>
      <c r="O1108" s="67">
        <f>VLOOKUP($A1108,wind_!$A$2:$B$16,2,0)*VLOOKUP($D1108,wind_!$E$2:$AC$13,MID(O$1,2,LEN(O$1)-1)+2,0)</f>
        <v>0.37976311600581586</v>
      </c>
      <c r="P1108" s="67">
        <f>VLOOKUP($A1108,wind_!$A$2:$B$16,2,0)*VLOOKUP($D1108,wind_!$E$2:$AC$13,MID(P$1,2,LEN(P$1)-1)+2,0)</f>
        <v>0.38107057521266258</v>
      </c>
      <c r="Q1108" s="67">
        <f>VLOOKUP($A1108,wind_!$A$2:$B$16,2,0)*VLOOKUP($D1108,wind_!$E$2:$AC$13,MID(Q$1,2,LEN(Q$1)-1)+2,0)</f>
        <v>0.38732844161214902</v>
      </c>
      <c r="R1108" s="67">
        <f>VLOOKUP($A1108,wind_!$A$2:$B$16,2,0)*VLOOKUP($D1108,wind_!$E$2:$AC$13,MID(R$1,2,LEN(R$1)-1)+2,0)</f>
        <v>0.3922910324665882</v>
      </c>
      <c r="S1108" s="67">
        <f>VLOOKUP($A1108,wind_!$A$2:$B$16,2,0)*VLOOKUP($D1108,wind_!$E$2:$AC$13,MID(S$1,2,LEN(S$1)-1)+2,0)</f>
        <v>0.39589292680936172</v>
      </c>
      <c r="T1108" s="67">
        <f>VLOOKUP($A1108,wind_!$A$2:$B$16,2,0)*VLOOKUP($D1108,wind_!$E$2:$AC$13,MID(T$1,2,LEN(T$1)-1)+2,0)</f>
        <v>0.39794733056472997</v>
      </c>
      <c r="U1108" s="67">
        <f>VLOOKUP($A1108,wind_!$A$2:$B$16,2,0)*VLOOKUP($D1108,wind_!$E$2:$AC$13,MID(U$1,2,LEN(U$1)-1)+2,0)</f>
        <v>0.39732669218404698</v>
      </c>
      <c r="V1108" s="67">
        <f>VLOOKUP($A1108,wind_!$A$2:$B$16,2,0)*VLOOKUP($D1108,wind_!$E$2:$AC$13,MID(V$1,2,LEN(V$1)-1)+2,0)</f>
        <v>0.39441526052286663</v>
      </c>
      <c r="W1108" s="67">
        <f>VLOOKUP($A1108,wind_!$A$2:$B$16,2,0)*VLOOKUP($D1108,wind_!$E$2:$AC$13,MID(W$1,2,LEN(W$1)-1)+2,0)</f>
        <v>0.39304079117612328</v>
      </c>
      <c r="X1108" s="67">
        <f>VLOOKUP($A1108,wind_!$A$2:$B$16,2,0)*VLOOKUP($D1108,wind_!$E$2:$AC$13,MID(X$1,2,LEN(X$1)-1)+2,0)</f>
        <v>0.39776738979875242</v>
      </c>
      <c r="Y1108" s="67">
        <f>VLOOKUP($A1108,wind_!$A$2:$B$16,2,0)*VLOOKUP($D1108,wind_!$E$2:$AC$13,MID(Y$1,2,LEN(Y$1)-1)+2,0)</f>
        <v>0.40056973133594131</v>
      </c>
      <c r="Z1108" s="67">
        <f>VLOOKUP($A1108,wind_!$A$2:$B$16,2,0)*VLOOKUP($D1108,wind_!$E$2:$AC$13,MID(Z$1,2,LEN(Z$1)-1)+2,0)</f>
        <v>0.39773719550646713</v>
      </c>
      <c r="AA1108" s="67">
        <f>VLOOKUP($A1108,wind_!$A$2:$B$16,2,0)*VLOOKUP($D1108,wind_!$E$2:$AC$13,MID(AA$1,2,LEN(AA$1)-1)+2,0)</f>
        <v>0.39334243612898795</v>
      </c>
      <c r="AB1108" s="67">
        <f>VLOOKUP($A1108,wind_!$A$2:$B$16,2,0)*VLOOKUP($D1108,wind_!$E$2:$AC$13,MID(AB$1,2,LEN(AB$1)-1)+2,0)</f>
        <v>0.38959698646675217</v>
      </c>
      <c r="AC1108" s="5">
        <f t="shared" si="252"/>
        <v>0.39270389195911165</v>
      </c>
      <c r="AD1108" s="98"/>
    </row>
    <row r="1109" spans="1:30">
      <c r="A1109" s="5" t="s">
        <v>1255</v>
      </c>
      <c r="B1109" s="5" t="str">
        <f t="shared" si="248"/>
        <v>solar</v>
      </c>
      <c r="C1109" s="5" t="str">
        <f t="shared" si="255"/>
        <v>g3</v>
      </c>
      <c r="D1109" s="69">
        <f t="shared" si="255"/>
        <v>2</v>
      </c>
      <c r="E1109" s="68">
        <f>VLOOKUP($A1109,solar_!$A$2:$B$16,2,0)*VLOOKUP($D1109,solar_!$E$2:$AC$13,MID(E$1,2,LEN(E$1)-1)+2,0)</f>
        <v>0</v>
      </c>
      <c r="F1109" s="68">
        <f>VLOOKUP($A1109,solar_!$A$2:$B$16,2,0)*VLOOKUP($D1109,solar_!$E$2:$AC$13,MID(F$1,2,LEN(F$1)-1)+2,0)</f>
        <v>0</v>
      </c>
      <c r="G1109" s="68">
        <f>VLOOKUP($A1109,solar_!$A$2:$B$16,2,0)*VLOOKUP($D1109,solar_!$E$2:$AC$13,MID(G$1,2,LEN(G$1)-1)+2,0)</f>
        <v>0</v>
      </c>
      <c r="H1109" s="68">
        <f>VLOOKUP($A1109,solar_!$A$2:$B$16,2,0)*VLOOKUP($D1109,solar_!$E$2:$AC$13,MID(H$1,2,LEN(H$1)-1)+2,0)</f>
        <v>0</v>
      </c>
      <c r="I1109" s="68">
        <f>VLOOKUP($A1109,solar_!$A$2:$B$16,2,0)*VLOOKUP($D1109,solar_!$E$2:$AC$13,MID(I$1,2,LEN(I$1)-1)+2,0)</f>
        <v>0</v>
      </c>
      <c r="J1109" s="68">
        <f>VLOOKUP($A1109,solar_!$A$2:$B$16,2,0)*VLOOKUP($D1109,solar_!$E$2:$AC$13,MID(J$1,2,LEN(J$1)-1)+2,0)</f>
        <v>4.812660015121233E-5</v>
      </c>
      <c r="K1109" s="68">
        <f>VLOOKUP($A1109,solar_!$A$2:$B$16,2,0)*VLOOKUP($D1109,solar_!$E$2:$AC$13,MID(K$1,2,LEN(K$1)-1)+2,0)</f>
        <v>2.86480953716441E-3</v>
      </c>
      <c r="L1109" s="68">
        <f>VLOOKUP($A1109,solar_!$A$2:$B$16,2,0)*VLOOKUP($D1109,solar_!$E$2:$AC$13,MID(L$1,2,LEN(L$1)-1)+2,0)</f>
        <v>2.1243867047155755E-2</v>
      </c>
      <c r="M1109" s="68">
        <f>VLOOKUP($A1109,solar_!$A$2:$B$16,2,0)*VLOOKUP($D1109,solar_!$E$2:$AC$13,MID(M$1,2,LEN(M$1)-1)+2,0)</f>
        <v>0.15163768462664512</v>
      </c>
      <c r="N1109" s="68">
        <f>VLOOKUP($A1109,solar_!$A$2:$B$16,2,0)*VLOOKUP($D1109,solar_!$E$2:$AC$13,MID(N$1,2,LEN(N$1)-1)+2,0)</f>
        <v>0.38774501705256892</v>
      </c>
      <c r="O1109" s="68">
        <f>VLOOKUP($A1109,solar_!$A$2:$B$16,2,0)*VLOOKUP($D1109,solar_!$E$2:$AC$13,MID(O$1,2,LEN(O$1)-1)+2,0)</f>
        <v>0.55160528663680075</v>
      </c>
      <c r="P1109" s="68">
        <f>VLOOKUP($A1109,solar_!$A$2:$B$16,2,0)*VLOOKUP($D1109,solar_!$E$2:$AC$13,MID(P$1,2,LEN(P$1)-1)+2,0)</f>
        <v>0.63367331887098244</v>
      </c>
      <c r="Q1109" s="68">
        <f>VLOOKUP($A1109,solar_!$A$2:$B$16,2,0)*VLOOKUP($D1109,solar_!$E$2:$AC$13,MID(Q$1,2,LEN(Q$1)-1)+2,0)</f>
        <v>0.65149430425432253</v>
      </c>
      <c r="R1109" s="68">
        <f>VLOOKUP($A1109,solar_!$A$2:$B$16,2,0)*VLOOKUP($D1109,solar_!$E$2:$AC$13,MID(R$1,2,LEN(R$1)-1)+2,0)</f>
        <v>0.62549552911222683</v>
      </c>
      <c r="S1109" s="68">
        <f>VLOOKUP($A1109,solar_!$A$2:$B$16,2,0)*VLOOKUP($D1109,solar_!$E$2:$AC$13,MID(S$1,2,LEN(S$1)-1)+2,0)</f>
        <v>0.59176310397848564</v>
      </c>
      <c r="T1109" s="68">
        <f>VLOOKUP($A1109,solar_!$A$2:$B$16,2,0)*VLOOKUP($D1109,solar_!$E$2:$AC$13,MID(T$1,2,LEN(T$1)-1)+2,0)</f>
        <v>0.48849186676339812</v>
      </c>
      <c r="U1109" s="68">
        <f>VLOOKUP($A1109,solar_!$A$2:$B$16,2,0)*VLOOKUP($D1109,solar_!$E$2:$AC$13,MID(U$1,2,LEN(U$1)-1)+2,0)</f>
        <v>0.34896420978051668</v>
      </c>
      <c r="V1109" s="68">
        <f>VLOOKUP($A1109,solar_!$A$2:$B$16,2,0)*VLOOKUP($D1109,solar_!$E$2:$AC$13,MID(V$1,2,LEN(V$1)-1)+2,0)</f>
        <v>0.12455714137421192</v>
      </c>
      <c r="W1109" s="68">
        <f>VLOOKUP($A1109,solar_!$A$2:$B$16,2,0)*VLOOKUP($D1109,solar_!$E$2:$AC$13,MID(W$1,2,LEN(W$1)-1)+2,0)</f>
        <v>6.9928932195224801E-3</v>
      </c>
      <c r="X1109" s="68">
        <f>VLOOKUP($A1109,solar_!$A$2:$B$16,2,0)*VLOOKUP($D1109,solar_!$E$2:$AC$13,MID(X$1,2,LEN(X$1)-1)+2,0)</f>
        <v>2.88759600907274E-5</v>
      </c>
      <c r="Y1109" s="68">
        <f>VLOOKUP($A1109,solar_!$A$2:$B$16,2,0)*VLOOKUP($D1109,solar_!$E$2:$AC$13,MID(Y$1,2,LEN(Y$1)-1)+2,0)</f>
        <v>0</v>
      </c>
      <c r="Z1109" s="68">
        <f>VLOOKUP($A1109,solar_!$A$2:$B$16,2,0)*VLOOKUP($D1109,solar_!$E$2:$AC$13,MID(Z$1,2,LEN(Z$1)-1)+2,0)</f>
        <v>0</v>
      </c>
      <c r="AA1109" s="68">
        <f>VLOOKUP($A1109,solar_!$A$2:$B$16,2,0)*VLOOKUP($D1109,solar_!$E$2:$AC$13,MID(AA$1,2,LEN(AA$1)-1)+2,0)</f>
        <v>0</v>
      </c>
      <c r="AB1109" s="68">
        <f>VLOOKUP($A1109,solar_!$A$2:$B$16,2,0)*VLOOKUP($D1109,solar_!$E$2:$AC$13,MID(AB$1,2,LEN(AB$1)-1)+2,0)</f>
        <v>0</v>
      </c>
      <c r="AC1109" s="5">
        <f t="shared" si="252"/>
        <v>0.19110858478392681</v>
      </c>
      <c r="AD1109" s="98"/>
    </row>
    <row r="1110" spans="1:30">
      <c r="A1110" s="5" t="s">
        <v>1255</v>
      </c>
      <c r="B1110" s="5" t="str">
        <f t="shared" si="248"/>
        <v>nuclear</v>
      </c>
      <c r="C1110" s="5" t="str">
        <f t="shared" si="255"/>
        <v>g3</v>
      </c>
      <c r="D1110" s="69">
        <f t="shared" si="255"/>
        <v>2</v>
      </c>
      <c r="E1110" s="53">
        <v>0.9</v>
      </c>
      <c r="F1110" s="53">
        <v>0.9</v>
      </c>
      <c r="G1110" s="53">
        <v>0.9</v>
      </c>
      <c r="H1110" s="53">
        <v>0.9</v>
      </c>
      <c r="I1110" s="53">
        <v>0.9</v>
      </c>
      <c r="J1110" s="53">
        <v>0.9</v>
      </c>
      <c r="K1110" s="53">
        <v>0.9</v>
      </c>
      <c r="L1110" s="53">
        <v>0.9</v>
      </c>
      <c r="M1110" s="53">
        <v>0.9</v>
      </c>
      <c r="N1110" s="53">
        <v>0.9</v>
      </c>
      <c r="O1110" s="53">
        <v>0.9</v>
      </c>
      <c r="P1110" s="53">
        <v>0.9</v>
      </c>
      <c r="Q1110" s="53">
        <v>0.9</v>
      </c>
      <c r="R1110" s="53">
        <v>0.9</v>
      </c>
      <c r="S1110" s="53">
        <v>0.9</v>
      </c>
      <c r="T1110" s="53">
        <v>0.9</v>
      </c>
      <c r="U1110" s="53">
        <v>0.9</v>
      </c>
      <c r="V1110" s="53">
        <v>0.9</v>
      </c>
      <c r="W1110" s="53">
        <v>0.9</v>
      </c>
      <c r="X1110" s="53">
        <v>0.9</v>
      </c>
      <c r="Y1110" s="53">
        <v>0.9</v>
      </c>
      <c r="Z1110" s="53">
        <v>0.9</v>
      </c>
      <c r="AA1110" s="53">
        <v>0.9</v>
      </c>
      <c r="AB1110" s="53">
        <v>0.9</v>
      </c>
      <c r="AC1110" s="5">
        <f t="shared" si="252"/>
        <v>0.8999999999999998</v>
      </c>
      <c r="AD1110" s="98"/>
    </row>
    <row r="1111" spans="1:30">
      <c r="A1111" s="5" t="s">
        <v>1255</v>
      </c>
      <c r="B1111" s="5" t="str">
        <f t="shared" si="248"/>
        <v>other</v>
      </c>
      <c r="C1111" s="5" t="str">
        <f t="shared" si="255"/>
        <v>g3</v>
      </c>
      <c r="D1111" s="69">
        <f t="shared" si="255"/>
        <v>2</v>
      </c>
      <c r="E1111" s="9">
        <v>0</v>
      </c>
      <c r="F1111" s="9">
        <v>0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  <c r="V1111" s="9">
        <v>0</v>
      </c>
      <c r="W1111" s="9">
        <v>0</v>
      </c>
      <c r="X1111" s="9">
        <v>0</v>
      </c>
      <c r="Y1111" s="9">
        <v>0</v>
      </c>
      <c r="Z1111" s="9">
        <v>0</v>
      </c>
      <c r="AA1111" s="9">
        <v>0</v>
      </c>
      <c r="AB1111" s="9">
        <v>0</v>
      </c>
      <c r="AC1111" s="5">
        <f t="shared" si="252"/>
        <v>0</v>
      </c>
      <c r="AD1111" s="98"/>
    </row>
    <row r="1112" spans="1:30">
      <c r="A1112" s="5" t="s">
        <v>1255</v>
      </c>
      <c r="B1112" s="5" t="str">
        <f t="shared" si="248"/>
        <v>coal</v>
      </c>
      <c r="C1112" s="5" t="str">
        <f t="shared" si="255"/>
        <v>g4</v>
      </c>
      <c r="D1112" s="69">
        <f t="shared" si="255"/>
        <v>2</v>
      </c>
      <c r="E1112" s="53">
        <v>0.8</v>
      </c>
      <c r="F1112" s="53">
        <v>0.8</v>
      </c>
      <c r="G1112" s="53">
        <v>0.8</v>
      </c>
      <c r="H1112" s="53">
        <v>0.8</v>
      </c>
      <c r="I1112" s="53">
        <v>0.8</v>
      </c>
      <c r="J1112" s="53">
        <v>0.8</v>
      </c>
      <c r="K1112" s="53">
        <v>0.8</v>
      </c>
      <c r="L1112" s="53">
        <v>0.8</v>
      </c>
      <c r="M1112" s="53">
        <v>0.8</v>
      </c>
      <c r="N1112" s="53">
        <v>0.8</v>
      </c>
      <c r="O1112" s="53">
        <v>0.8</v>
      </c>
      <c r="P1112" s="53">
        <v>0.8</v>
      </c>
      <c r="Q1112" s="53">
        <v>0.8</v>
      </c>
      <c r="R1112" s="53">
        <v>0.8</v>
      </c>
      <c r="S1112" s="53">
        <v>0.8</v>
      </c>
      <c r="T1112" s="53">
        <v>0.8</v>
      </c>
      <c r="U1112" s="53">
        <v>0.8</v>
      </c>
      <c r="V1112" s="53">
        <v>0.8</v>
      </c>
      <c r="W1112" s="53">
        <v>0.8</v>
      </c>
      <c r="X1112" s="53">
        <v>0.8</v>
      </c>
      <c r="Y1112" s="53">
        <v>0.8</v>
      </c>
      <c r="Z1112" s="53">
        <v>0.8</v>
      </c>
      <c r="AA1112" s="53">
        <v>0.8</v>
      </c>
      <c r="AB1112" s="53">
        <v>0.8</v>
      </c>
      <c r="AC1112" s="5">
        <f t="shared" si="252"/>
        <v>0.80000000000000027</v>
      </c>
      <c r="AD1112" s="98"/>
    </row>
    <row r="1113" spans="1:30">
      <c r="A1113" s="5" t="s">
        <v>1255</v>
      </c>
      <c r="B1113" s="5" t="str">
        <f t="shared" si="248"/>
        <v>naturalGas</v>
      </c>
      <c r="C1113" s="5" t="str">
        <f t="shared" si="255"/>
        <v>g4</v>
      </c>
      <c r="D1113" s="69">
        <f t="shared" si="255"/>
        <v>2</v>
      </c>
      <c r="E1113" s="53">
        <v>0.85</v>
      </c>
      <c r="F1113" s="53">
        <v>0.85</v>
      </c>
      <c r="G1113" s="53">
        <v>0.85</v>
      </c>
      <c r="H1113" s="53">
        <v>0.85</v>
      </c>
      <c r="I1113" s="53">
        <v>0.85</v>
      </c>
      <c r="J1113" s="53">
        <v>0.85</v>
      </c>
      <c r="K1113" s="53">
        <v>0.85</v>
      </c>
      <c r="L1113" s="53">
        <v>0.85</v>
      </c>
      <c r="M1113" s="53">
        <v>0.85</v>
      </c>
      <c r="N1113" s="53">
        <v>0.85</v>
      </c>
      <c r="O1113" s="53">
        <v>0.85</v>
      </c>
      <c r="P1113" s="53">
        <v>0.85</v>
      </c>
      <c r="Q1113" s="53">
        <v>0.85</v>
      </c>
      <c r="R1113" s="53">
        <v>0.85</v>
      </c>
      <c r="S1113" s="53">
        <v>0.85</v>
      </c>
      <c r="T1113" s="53">
        <v>0.85</v>
      </c>
      <c r="U1113" s="53">
        <v>0.85</v>
      </c>
      <c r="V1113" s="53">
        <v>0.85</v>
      </c>
      <c r="W1113" s="53">
        <v>0.85</v>
      </c>
      <c r="X1113" s="53">
        <v>0.85</v>
      </c>
      <c r="Y1113" s="53">
        <v>0.85</v>
      </c>
      <c r="Z1113" s="53">
        <v>0.85</v>
      </c>
      <c r="AA1113" s="53">
        <v>0.85</v>
      </c>
      <c r="AB1113" s="53">
        <v>0.85</v>
      </c>
      <c r="AC1113" s="5">
        <f t="shared" si="252"/>
        <v>0.85000000000000009</v>
      </c>
      <c r="AD1113" s="98"/>
    </row>
    <row r="1114" spans="1:30">
      <c r="A1114" s="5" t="s">
        <v>1255</v>
      </c>
      <c r="B1114" s="5" t="str">
        <f t="shared" si="248"/>
        <v>bioMass</v>
      </c>
      <c r="C1114" s="5" t="str">
        <f t="shared" si="255"/>
        <v>g4</v>
      </c>
      <c r="D1114" s="69">
        <f t="shared" si="255"/>
        <v>2</v>
      </c>
      <c r="E1114" s="53">
        <v>0.83</v>
      </c>
      <c r="F1114" s="53">
        <v>0.83</v>
      </c>
      <c r="G1114" s="53">
        <v>0.83</v>
      </c>
      <c r="H1114" s="53">
        <v>0.83</v>
      </c>
      <c r="I1114" s="53">
        <v>0.83</v>
      </c>
      <c r="J1114" s="53">
        <v>0.83</v>
      </c>
      <c r="K1114" s="53">
        <v>0.83</v>
      </c>
      <c r="L1114" s="53">
        <v>0.83</v>
      </c>
      <c r="M1114" s="53">
        <v>0.83</v>
      </c>
      <c r="N1114" s="53">
        <v>0.83</v>
      </c>
      <c r="O1114" s="53">
        <v>0.83</v>
      </c>
      <c r="P1114" s="53">
        <v>0.83</v>
      </c>
      <c r="Q1114" s="53">
        <v>0.83</v>
      </c>
      <c r="R1114" s="53">
        <v>0.83</v>
      </c>
      <c r="S1114" s="53">
        <v>0.83</v>
      </c>
      <c r="T1114" s="53">
        <v>0.83</v>
      </c>
      <c r="U1114" s="53">
        <v>0.83</v>
      </c>
      <c r="V1114" s="53">
        <v>0.83</v>
      </c>
      <c r="W1114" s="53">
        <v>0.83</v>
      </c>
      <c r="X1114" s="53">
        <v>0.83</v>
      </c>
      <c r="Y1114" s="53">
        <v>0.83</v>
      </c>
      <c r="Z1114" s="53">
        <v>0.83</v>
      </c>
      <c r="AA1114" s="53">
        <v>0.83</v>
      </c>
      <c r="AB1114" s="53">
        <v>0.83</v>
      </c>
      <c r="AC1114" s="5">
        <f t="shared" si="252"/>
        <v>0.82999999999999963</v>
      </c>
      <c r="AD1114" s="98"/>
    </row>
    <row r="1115" spans="1:30">
      <c r="A1115" s="5" t="s">
        <v>1255</v>
      </c>
      <c r="B1115" s="5" t="str">
        <f t="shared" si="248"/>
        <v>geoThermal</v>
      </c>
      <c r="C1115" s="5" t="str">
        <f t="shared" si="255"/>
        <v>g4</v>
      </c>
      <c r="D1115" s="69">
        <f t="shared" si="255"/>
        <v>2</v>
      </c>
      <c r="E1115" s="53">
        <v>0.9</v>
      </c>
      <c r="F1115" s="53">
        <v>0.9</v>
      </c>
      <c r="G1115" s="53">
        <v>0.9</v>
      </c>
      <c r="H1115" s="53">
        <v>0.9</v>
      </c>
      <c r="I1115" s="53">
        <v>0.9</v>
      </c>
      <c r="J1115" s="53">
        <v>0.9</v>
      </c>
      <c r="K1115" s="53">
        <v>0.9</v>
      </c>
      <c r="L1115" s="53">
        <v>0.9</v>
      </c>
      <c r="M1115" s="53">
        <v>0.9</v>
      </c>
      <c r="N1115" s="53">
        <v>0.9</v>
      </c>
      <c r="O1115" s="53">
        <v>0.9</v>
      </c>
      <c r="P1115" s="53">
        <v>0.9</v>
      </c>
      <c r="Q1115" s="53">
        <v>0.9</v>
      </c>
      <c r="R1115" s="53">
        <v>0.9</v>
      </c>
      <c r="S1115" s="53">
        <v>0.9</v>
      </c>
      <c r="T1115" s="53">
        <v>0.9</v>
      </c>
      <c r="U1115" s="53">
        <v>0.9</v>
      </c>
      <c r="V1115" s="53">
        <v>0.9</v>
      </c>
      <c r="W1115" s="53">
        <v>0.9</v>
      </c>
      <c r="X1115" s="53">
        <v>0.9</v>
      </c>
      <c r="Y1115" s="53">
        <v>0.9</v>
      </c>
      <c r="Z1115" s="53">
        <v>0.9</v>
      </c>
      <c r="AA1115" s="53">
        <v>0.9</v>
      </c>
      <c r="AB1115" s="53">
        <v>0.9</v>
      </c>
      <c r="AC1115" s="5">
        <f t="shared" si="252"/>
        <v>0.8999999999999998</v>
      </c>
      <c r="AD1115" s="98"/>
    </row>
    <row r="1116" spans="1:30">
      <c r="A1116" s="5" t="s">
        <v>1255</v>
      </c>
      <c r="B1116" s="5" t="str">
        <f t="shared" si="248"/>
        <v>hydroRiver</v>
      </c>
      <c r="C1116" s="5" t="str">
        <f t="shared" si="255"/>
        <v>g4</v>
      </c>
      <c r="D1116" s="69">
        <f t="shared" si="255"/>
        <v>2</v>
      </c>
      <c r="E1116" s="43">
        <f>VLOOKUP($A1116,hydro_!$A$2:$B$16,2,0)*VLOOKUP($D1116,hydro_!F$2:H$13,2,0)</f>
        <v>0.32</v>
      </c>
      <c r="F1116" s="43">
        <f t="shared" ref="F1116:AB1116" si="258">E1116</f>
        <v>0.32</v>
      </c>
      <c r="G1116" s="43">
        <f t="shared" si="258"/>
        <v>0.32</v>
      </c>
      <c r="H1116" s="43">
        <f t="shared" si="258"/>
        <v>0.32</v>
      </c>
      <c r="I1116" s="43">
        <f t="shared" si="258"/>
        <v>0.32</v>
      </c>
      <c r="J1116" s="43">
        <f t="shared" si="258"/>
        <v>0.32</v>
      </c>
      <c r="K1116" s="43">
        <f t="shared" si="258"/>
        <v>0.32</v>
      </c>
      <c r="L1116" s="43">
        <f t="shared" si="258"/>
        <v>0.32</v>
      </c>
      <c r="M1116" s="43">
        <f t="shared" si="258"/>
        <v>0.32</v>
      </c>
      <c r="N1116" s="43">
        <f t="shared" si="258"/>
        <v>0.32</v>
      </c>
      <c r="O1116" s="43">
        <f t="shared" si="258"/>
        <v>0.32</v>
      </c>
      <c r="P1116" s="43">
        <f t="shared" si="258"/>
        <v>0.32</v>
      </c>
      <c r="Q1116" s="43">
        <f t="shared" si="258"/>
        <v>0.32</v>
      </c>
      <c r="R1116" s="43">
        <f t="shared" si="258"/>
        <v>0.32</v>
      </c>
      <c r="S1116" s="43">
        <f t="shared" si="258"/>
        <v>0.32</v>
      </c>
      <c r="T1116" s="43">
        <f t="shared" si="258"/>
        <v>0.32</v>
      </c>
      <c r="U1116" s="43">
        <f t="shared" si="258"/>
        <v>0.32</v>
      </c>
      <c r="V1116" s="43">
        <f t="shared" si="258"/>
        <v>0.32</v>
      </c>
      <c r="W1116" s="43">
        <f t="shared" si="258"/>
        <v>0.32</v>
      </c>
      <c r="X1116" s="43">
        <f t="shared" si="258"/>
        <v>0.32</v>
      </c>
      <c r="Y1116" s="43">
        <f t="shared" si="258"/>
        <v>0.32</v>
      </c>
      <c r="Z1116" s="43">
        <f t="shared" si="258"/>
        <v>0.32</v>
      </c>
      <c r="AA1116" s="43">
        <f t="shared" si="258"/>
        <v>0.32</v>
      </c>
      <c r="AB1116" s="43">
        <f t="shared" si="258"/>
        <v>0.32</v>
      </c>
      <c r="AC1116" s="5">
        <f t="shared" si="252"/>
        <v>0.32000000000000012</v>
      </c>
      <c r="AD1116" s="98"/>
    </row>
    <row r="1117" spans="1:30">
      <c r="A1117" s="5" t="s">
        <v>1255</v>
      </c>
      <c r="B1117" s="5" t="str">
        <f t="shared" si="248"/>
        <v>hydroDam</v>
      </c>
      <c r="C1117" s="5" t="str">
        <f t="shared" si="255"/>
        <v>g4</v>
      </c>
      <c r="D1117" s="69">
        <f t="shared" si="255"/>
        <v>2</v>
      </c>
      <c r="E1117" s="43">
        <f>VLOOKUP($A1116,hydro_!$A$2:$C$16,3,0)*VLOOKUP($D1116,hydro_!F$2:H$13,3,0)</f>
        <v>0.3</v>
      </c>
      <c r="F1117" s="43">
        <f t="shared" ref="F1117:AB1117" si="259">E1117</f>
        <v>0.3</v>
      </c>
      <c r="G1117" s="43">
        <f t="shared" si="259"/>
        <v>0.3</v>
      </c>
      <c r="H1117" s="43">
        <f t="shared" si="259"/>
        <v>0.3</v>
      </c>
      <c r="I1117" s="43">
        <f t="shared" si="259"/>
        <v>0.3</v>
      </c>
      <c r="J1117" s="43">
        <f t="shared" si="259"/>
        <v>0.3</v>
      </c>
      <c r="K1117" s="43">
        <f t="shared" si="259"/>
        <v>0.3</v>
      </c>
      <c r="L1117" s="43">
        <f t="shared" si="259"/>
        <v>0.3</v>
      </c>
      <c r="M1117" s="43">
        <f t="shared" si="259"/>
        <v>0.3</v>
      </c>
      <c r="N1117" s="43">
        <f t="shared" si="259"/>
        <v>0.3</v>
      </c>
      <c r="O1117" s="43">
        <f t="shared" si="259"/>
        <v>0.3</v>
      </c>
      <c r="P1117" s="43">
        <f t="shared" si="259"/>
        <v>0.3</v>
      </c>
      <c r="Q1117" s="43">
        <f t="shared" si="259"/>
        <v>0.3</v>
      </c>
      <c r="R1117" s="43">
        <f t="shared" si="259"/>
        <v>0.3</v>
      </c>
      <c r="S1117" s="43">
        <f t="shared" si="259"/>
        <v>0.3</v>
      </c>
      <c r="T1117" s="43">
        <f t="shared" si="259"/>
        <v>0.3</v>
      </c>
      <c r="U1117" s="43">
        <f t="shared" si="259"/>
        <v>0.3</v>
      </c>
      <c r="V1117" s="43">
        <f t="shared" si="259"/>
        <v>0.3</v>
      </c>
      <c r="W1117" s="43">
        <f t="shared" si="259"/>
        <v>0.3</v>
      </c>
      <c r="X1117" s="43">
        <f t="shared" si="259"/>
        <v>0.3</v>
      </c>
      <c r="Y1117" s="43">
        <f t="shared" si="259"/>
        <v>0.3</v>
      </c>
      <c r="Z1117" s="43">
        <f t="shared" si="259"/>
        <v>0.3</v>
      </c>
      <c r="AA1117" s="43">
        <f t="shared" si="259"/>
        <v>0.3</v>
      </c>
      <c r="AB1117" s="43">
        <f t="shared" si="259"/>
        <v>0.3</v>
      </c>
      <c r="AC1117" s="5">
        <f t="shared" si="252"/>
        <v>0.29999999999999988</v>
      </c>
      <c r="AD1117" s="98"/>
    </row>
    <row r="1118" spans="1:30">
      <c r="A1118" s="5" t="s">
        <v>1255</v>
      </c>
      <c r="B1118" s="5" t="str">
        <f t="shared" si="248"/>
        <v>wind</v>
      </c>
      <c r="C1118" s="5" t="str">
        <f t="shared" si="255"/>
        <v>g4</v>
      </c>
      <c r="D1118" s="69">
        <f t="shared" si="255"/>
        <v>2</v>
      </c>
      <c r="E1118" s="67">
        <f>VLOOKUP($A1118,wind_!$A$2:$B$16,2,0)*VLOOKUP($D1118,wind_!$E$2:$AC$13,MID(E$1,2,LEN(E$1)-1)+2,0)</f>
        <v>0.39055976061111664</v>
      </c>
      <c r="F1118" s="67">
        <f>VLOOKUP($A1118,wind_!$A$2:$B$16,2,0)*VLOOKUP($D1118,wind_!$E$2:$AC$13,MID(F$1,2,LEN(F$1)-1)+2,0)</f>
        <v>0.38868506586728946</v>
      </c>
      <c r="G1118" s="67">
        <f>VLOOKUP($A1118,wind_!$A$2:$B$16,2,0)*VLOOKUP($D1118,wind_!$E$2:$AC$13,MID(G$1,2,LEN(G$1)-1)+2,0)</f>
        <v>0.38828194557905749</v>
      </c>
      <c r="H1118" s="67">
        <f>VLOOKUP($A1118,wind_!$A$2:$B$16,2,0)*VLOOKUP($D1118,wind_!$E$2:$AC$13,MID(H$1,2,LEN(H$1)-1)+2,0)</f>
        <v>0.38965585209359815</v>
      </c>
      <c r="I1118" s="67">
        <f>VLOOKUP($A1118,wind_!$A$2:$B$16,2,0)*VLOOKUP($D1118,wind_!$E$2:$AC$13,MID(I$1,2,LEN(I$1)-1)+2,0)</f>
        <v>0.38869903734902678</v>
      </c>
      <c r="J1118" s="67">
        <f>VLOOKUP($A1118,wind_!$A$2:$B$16,2,0)*VLOOKUP($D1118,wind_!$E$2:$AC$13,MID(J$1,2,LEN(J$1)-1)+2,0)</f>
        <v>0.39388927727556539</v>
      </c>
      <c r="K1118" s="67">
        <f>VLOOKUP($A1118,wind_!$A$2:$B$16,2,0)*VLOOKUP($D1118,wind_!$E$2:$AC$13,MID(K$1,2,LEN(K$1)-1)+2,0)</f>
        <v>0.39665049895418109</v>
      </c>
      <c r="L1118" s="67">
        <f>VLOOKUP($A1118,wind_!$A$2:$B$16,2,0)*VLOOKUP($D1118,wind_!$E$2:$AC$13,MID(L$1,2,LEN(L$1)-1)+2,0)</f>
        <v>0.40020723428963301</v>
      </c>
      <c r="M1118" s="67">
        <f>VLOOKUP($A1118,wind_!$A$2:$B$16,2,0)*VLOOKUP($D1118,wind_!$E$2:$AC$13,MID(M$1,2,LEN(M$1)-1)+2,0)</f>
        <v>0.40183974564742081</v>
      </c>
      <c r="N1118" s="67">
        <f>VLOOKUP($A1118,wind_!$A$2:$B$16,2,0)*VLOOKUP($D1118,wind_!$E$2:$AC$13,MID(N$1,2,LEN(N$1)-1)+2,0)</f>
        <v>0.38833508356054669</v>
      </c>
      <c r="O1118" s="67">
        <f>VLOOKUP($A1118,wind_!$A$2:$B$16,2,0)*VLOOKUP($D1118,wind_!$E$2:$AC$13,MID(O$1,2,LEN(O$1)-1)+2,0)</f>
        <v>0.37976311600581586</v>
      </c>
      <c r="P1118" s="67">
        <f>VLOOKUP($A1118,wind_!$A$2:$B$16,2,0)*VLOOKUP($D1118,wind_!$E$2:$AC$13,MID(P$1,2,LEN(P$1)-1)+2,0)</f>
        <v>0.38107057521266258</v>
      </c>
      <c r="Q1118" s="67">
        <f>VLOOKUP($A1118,wind_!$A$2:$B$16,2,0)*VLOOKUP($D1118,wind_!$E$2:$AC$13,MID(Q$1,2,LEN(Q$1)-1)+2,0)</f>
        <v>0.38732844161214902</v>
      </c>
      <c r="R1118" s="67">
        <f>VLOOKUP($A1118,wind_!$A$2:$B$16,2,0)*VLOOKUP($D1118,wind_!$E$2:$AC$13,MID(R$1,2,LEN(R$1)-1)+2,0)</f>
        <v>0.3922910324665882</v>
      </c>
      <c r="S1118" s="67">
        <f>VLOOKUP($A1118,wind_!$A$2:$B$16,2,0)*VLOOKUP($D1118,wind_!$E$2:$AC$13,MID(S$1,2,LEN(S$1)-1)+2,0)</f>
        <v>0.39589292680936172</v>
      </c>
      <c r="T1118" s="67">
        <f>VLOOKUP($A1118,wind_!$A$2:$B$16,2,0)*VLOOKUP($D1118,wind_!$E$2:$AC$13,MID(T$1,2,LEN(T$1)-1)+2,0)</f>
        <v>0.39794733056472997</v>
      </c>
      <c r="U1118" s="67">
        <f>VLOOKUP($A1118,wind_!$A$2:$B$16,2,0)*VLOOKUP($D1118,wind_!$E$2:$AC$13,MID(U$1,2,LEN(U$1)-1)+2,0)</f>
        <v>0.39732669218404698</v>
      </c>
      <c r="V1118" s="67">
        <f>VLOOKUP($A1118,wind_!$A$2:$B$16,2,0)*VLOOKUP($D1118,wind_!$E$2:$AC$13,MID(V$1,2,LEN(V$1)-1)+2,0)</f>
        <v>0.39441526052286663</v>
      </c>
      <c r="W1118" s="67">
        <f>VLOOKUP($A1118,wind_!$A$2:$B$16,2,0)*VLOOKUP($D1118,wind_!$E$2:$AC$13,MID(W$1,2,LEN(W$1)-1)+2,0)</f>
        <v>0.39304079117612328</v>
      </c>
      <c r="X1118" s="67">
        <f>VLOOKUP($A1118,wind_!$A$2:$B$16,2,0)*VLOOKUP($D1118,wind_!$E$2:$AC$13,MID(X$1,2,LEN(X$1)-1)+2,0)</f>
        <v>0.39776738979875242</v>
      </c>
      <c r="Y1118" s="67">
        <f>VLOOKUP($A1118,wind_!$A$2:$B$16,2,0)*VLOOKUP($D1118,wind_!$E$2:$AC$13,MID(Y$1,2,LEN(Y$1)-1)+2,0)</f>
        <v>0.40056973133594131</v>
      </c>
      <c r="Z1118" s="67">
        <f>VLOOKUP($A1118,wind_!$A$2:$B$16,2,0)*VLOOKUP($D1118,wind_!$E$2:$AC$13,MID(Z$1,2,LEN(Z$1)-1)+2,0)</f>
        <v>0.39773719550646713</v>
      </c>
      <c r="AA1118" s="67">
        <f>VLOOKUP($A1118,wind_!$A$2:$B$16,2,0)*VLOOKUP($D1118,wind_!$E$2:$AC$13,MID(AA$1,2,LEN(AA$1)-1)+2,0)</f>
        <v>0.39334243612898795</v>
      </c>
      <c r="AB1118" s="67">
        <f>VLOOKUP($A1118,wind_!$A$2:$B$16,2,0)*VLOOKUP($D1118,wind_!$E$2:$AC$13,MID(AB$1,2,LEN(AB$1)-1)+2,0)</f>
        <v>0.38959698646675217</v>
      </c>
      <c r="AC1118" s="5">
        <f t="shared" si="252"/>
        <v>0.39270389195911165</v>
      </c>
      <c r="AD1118" s="98"/>
    </row>
    <row r="1119" spans="1:30">
      <c r="A1119" s="5" t="s">
        <v>1255</v>
      </c>
      <c r="B1119" s="5" t="str">
        <f t="shared" si="248"/>
        <v>solar</v>
      </c>
      <c r="C1119" s="5" t="str">
        <f t="shared" si="255"/>
        <v>g4</v>
      </c>
      <c r="D1119" s="69">
        <f t="shared" si="255"/>
        <v>2</v>
      </c>
      <c r="E1119" s="68">
        <f>VLOOKUP($A1119,solar_!$A$2:$B$16,2,0)*VLOOKUP($D1119,solar_!$E$2:$AC$13,MID(E$1,2,LEN(E$1)-1)+2,0)</f>
        <v>0</v>
      </c>
      <c r="F1119" s="68">
        <f>VLOOKUP($A1119,solar_!$A$2:$B$16,2,0)*VLOOKUP($D1119,solar_!$E$2:$AC$13,MID(F$1,2,LEN(F$1)-1)+2,0)</f>
        <v>0</v>
      </c>
      <c r="G1119" s="68">
        <f>VLOOKUP($A1119,solar_!$A$2:$B$16,2,0)*VLOOKUP($D1119,solar_!$E$2:$AC$13,MID(G$1,2,LEN(G$1)-1)+2,0)</f>
        <v>0</v>
      </c>
      <c r="H1119" s="68">
        <f>VLOOKUP($A1119,solar_!$A$2:$B$16,2,0)*VLOOKUP($D1119,solar_!$E$2:$AC$13,MID(H$1,2,LEN(H$1)-1)+2,0)</f>
        <v>0</v>
      </c>
      <c r="I1119" s="68">
        <f>VLOOKUP($A1119,solar_!$A$2:$B$16,2,0)*VLOOKUP($D1119,solar_!$E$2:$AC$13,MID(I$1,2,LEN(I$1)-1)+2,0)</f>
        <v>0</v>
      </c>
      <c r="J1119" s="68">
        <f>VLOOKUP($A1119,solar_!$A$2:$B$16,2,0)*VLOOKUP($D1119,solar_!$E$2:$AC$13,MID(J$1,2,LEN(J$1)-1)+2,0)</f>
        <v>4.812660015121233E-5</v>
      </c>
      <c r="K1119" s="68">
        <f>VLOOKUP($A1119,solar_!$A$2:$B$16,2,0)*VLOOKUP($D1119,solar_!$E$2:$AC$13,MID(K$1,2,LEN(K$1)-1)+2,0)</f>
        <v>2.86480953716441E-3</v>
      </c>
      <c r="L1119" s="68">
        <f>VLOOKUP($A1119,solar_!$A$2:$B$16,2,0)*VLOOKUP($D1119,solar_!$E$2:$AC$13,MID(L$1,2,LEN(L$1)-1)+2,0)</f>
        <v>2.1243867047155755E-2</v>
      </c>
      <c r="M1119" s="68">
        <f>VLOOKUP($A1119,solar_!$A$2:$B$16,2,0)*VLOOKUP($D1119,solar_!$E$2:$AC$13,MID(M$1,2,LEN(M$1)-1)+2,0)</f>
        <v>0.15163768462664512</v>
      </c>
      <c r="N1119" s="68">
        <f>VLOOKUP($A1119,solar_!$A$2:$B$16,2,0)*VLOOKUP($D1119,solar_!$E$2:$AC$13,MID(N$1,2,LEN(N$1)-1)+2,0)</f>
        <v>0.38774501705256892</v>
      </c>
      <c r="O1119" s="68">
        <f>VLOOKUP($A1119,solar_!$A$2:$B$16,2,0)*VLOOKUP($D1119,solar_!$E$2:$AC$13,MID(O$1,2,LEN(O$1)-1)+2,0)</f>
        <v>0.55160528663680075</v>
      </c>
      <c r="P1119" s="68">
        <f>VLOOKUP($A1119,solar_!$A$2:$B$16,2,0)*VLOOKUP($D1119,solar_!$E$2:$AC$13,MID(P$1,2,LEN(P$1)-1)+2,0)</f>
        <v>0.63367331887098244</v>
      </c>
      <c r="Q1119" s="68">
        <f>VLOOKUP($A1119,solar_!$A$2:$B$16,2,0)*VLOOKUP($D1119,solar_!$E$2:$AC$13,MID(Q$1,2,LEN(Q$1)-1)+2,0)</f>
        <v>0.65149430425432253</v>
      </c>
      <c r="R1119" s="68">
        <f>VLOOKUP($A1119,solar_!$A$2:$B$16,2,0)*VLOOKUP($D1119,solar_!$E$2:$AC$13,MID(R$1,2,LEN(R$1)-1)+2,0)</f>
        <v>0.62549552911222683</v>
      </c>
      <c r="S1119" s="68">
        <f>VLOOKUP($A1119,solar_!$A$2:$B$16,2,0)*VLOOKUP($D1119,solar_!$E$2:$AC$13,MID(S$1,2,LEN(S$1)-1)+2,0)</f>
        <v>0.59176310397848564</v>
      </c>
      <c r="T1119" s="68">
        <f>VLOOKUP($A1119,solar_!$A$2:$B$16,2,0)*VLOOKUP($D1119,solar_!$E$2:$AC$13,MID(T$1,2,LEN(T$1)-1)+2,0)</f>
        <v>0.48849186676339812</v>
      </c>
      <c r="U1119" s="68">
        <f>VLOOKUP($A1119,solar_!$A$2:$B$16,2,0)*VLOOKUP($D1119,solar_!$E$2:$AC$13,MID(U$1,2,LEN(U$1)-1)+2,0)</f>
        <v>0.34896420978051668</v>
      </c>
      <c r="V1119" s="68">
        <f>VLOOKUP($A1119,solar_!$A$2:$B$16,2,0)*VLOOKUP($D1119,solar_!$E$2:$AC$13,MID(V$1,2,LEN(V$1)-1)+2,0)</f>
        <v>0.12455714137421192</v>
      </c>
      <c r="W1119" s="68">
        <f>VLOOKUP($A1119,solar_!$A$2:$B$16,2,0)*VLOOKUP($D1119,solar_!$E$2:$AC$13,MID(W$1,2,LEN(W$1)-1)+2,0)</f>
        <v>6.9928932195224801E-3</v>
      </c>
      <c r="X1119" s="68">
        <f>VLOOKUP($A1119,solar_!$A$2:$B$16,2,0)*VLOOKUP($D1119,solar_!$E$2:$AC$13,MID(X$1,2,LEN(X$1)-1)+2,0)</f>
        <v>2.88759600907274E-5</v>
      </c>
      <c r="Y1119" s="68">
        <f>VLOOKUP($A1119,solar_!$A$2:$B$16,2,0)*VLOOKUP($D1119,solar_!$E$2:$AC$13,MID(Y$1,2,LEN(Y$1)-1)+2,0)</f>
        <v>0</v>
      </c>
      <c r="Z1119" s="68">
        <f>VLOOKUP($A1119,solar_!$A$2:$B$16,2,0)*VLOOKUP($D1119,solar_!$E$2:$AC$13,MID(Z$1,2,LEN(Z$1)-1)+2,0)</f>
        <v>0</v>
      </c>
      <c r="AA1119" s="68">
        <f>VLOOKUP($A1119,solar_!$A$2:$B$16,2,0)*VLOOKUP($D1119,solar_!$E$2:$AC$13,MID(AA$1,2,LEN(AA$1)-1)+2,0)</f>
        <v>0</v>
      </c>
      <c r="AB1119" s="68">
        <f>VLOOKUP($A1119,solar_!$A$2:$B$16,2,0)*VLOOKUP($D1119,solar_!$E$2:$AC$13,MID(AB$1,2,LEN(AB$1)-1)+2,0)</f>
        <v>0</v>
      </c>
      <c r="AC1119" s="5">
        <f t="shared" si="252"/>
        <v>0.19110858478392681</v>
      </c>
      <c r="AD1119" s="98"/>
    </row>
    <row r="1120" spans="1:30">
      <c r="A1120" s="5" t="s">
        <v>1255</v>
      </c>
      <c r="B1120" s="5" t="str">
        <f t="shared" si="248"/>
        <v>nuclear</v>
      </c>
      <c r="C1120" s="5" t="str">
        <f t="shared" si="255"/>
        <v>g4</v>
      </c>
      <c r="D1120" s="69">
        <f t="shared" si="255"/>
        <v>2</v>
      </c>
      <c r="E1120" s="53">
        <v>0.9</v>
      </c>
      <c r="F1120" s="53">
        <v>0.9</v>
      </c>
      <c r="G1120" s="53">
        <v>0.9</v>
      </c>
      <c r="H1120" s="53">
        <v>0.9</v>
      </c>
      <c r="I1120" s="53">
        <v>0.9</v>
      </c>
      <c r="J1120" s="53">
        <v>0.9</v>
      </c>
      <c r="K1120" s="53">
        <v>0.9</v>
      </c>
      <c r="L1120" s="53">
        <v>0.9</v>
      </c>
      <c r="M1120" s="53">
        <v>0.9</v>
      </c>
      <c r="N1120" s="53">
        <v>0.9</v>
      </c>
      <c r="O1120" s="53">
        <v>0.9</v>
      </c>
      <c r="P1120" s="53">
        <v>0.9</v>
      </c>
      <c r="Q1120" s="53">
        <v>0.9</v>
      </c>
      <c r="R1120" s="53">
        <v>0.9</v>
      </c>
      <c r="S1120" s="53">
        <v>0.9</v>
      </c>
      <c r="T1120" s="53">
        <v>0.9</v>
      </c>
      <c r="U1120" s="53">
        <v>0.9</v>
      </c>
      <c r="V1120" s="53">
        <v>0.9</v>
      </c>
      <c r="W1120" s="53">
        <v>0.9</v>
      </c>
      <c r="X1120" s="53">
        <v>0.9</v>
      </c>
      <c r="Y1120" s="53">
        <v>0.9</v>
      </c>
      <c r="Z1120" s="53">
        <v>0.9</v>
      </c>
      <c r="AA1120" s="53">
        <v>0.9</v>
      </c>
      <c r="AB1120" s="53">
        <v>0.9</v>
      </c>
      <c r="AC1120" s="5">
        <f t="shared" si="252"/>
        <v>0.8999999999999998</v>
      </c>
      <c r="AD1120" s="98"/>
    </row>
    <row r="1121" spans="1:30">
      <c r="A1121" s="5" t="s">
        <v>1255</v>
      </c>
      <c r="B1121" s="5" t="str">
        <f t="shared" si="248"/>
        <v>other</v>
      </c>
      <c r="C1121" s="5" t="str">
        <f t="shared" si="255"/>
        <v>g4</v>
      </c>
      <c r="D1121" s="69">
        <f t="shared" si="255"/>
        <v>2</v>
      </c>
      <c r="E1121" s="9">
        <v>0</v>
      </c>
      <c r="F1121" s="9">
        <v>0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  <c r="V1121" s="9">
        <v>0</v>
      </c>
      <c r="W1121" s="9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0</v>
      </c>
      <c r="AC1121" s="5">
        <f t="shared" si="252"/>
        <v>0</v>
      </c>
      <c r="AD1121" s="98"/>
    </row>
    <row r="1122" spans="1:30">
      <c r="A1122" s="5" t="s">
        <v>1255</v>
      </c>
      <c r="B1122" s="5" t="str">
        <f t="shared" si="248"/>
        <v>coal</v>
      </c>
      <c r="C1122" s="5" t="str">
        <f t="shared" si="255"/>
        <v>g5</v>
      </c>
      <c r="D1122" s="69">
        <f t="shared" si="255"/>
        <v>3</v>
      </c>
      <c r="E1122" s="53">
        <v>0.8</v>
      </c>
      <c r="F1122" s="53">
        <v>0.8</v>
      </c>
      <c r="G1122" s="53">
        <v>0.8</v>
      </c>
      <c r="H1122" s="53">
        <v>0.8</v>
      </c>
      <c r="I1122" s="53">
        <v>0.8</v>
      </c>
      <c r="J1122" s="53">
        <v>0.8</v>
      </c>
      <c r="K1122" s="53">
        <v>0.8</v>
      </c>
      <c r="L1122" s="53">
        <v>0.8</v>
      </c>
      <c r="M1122" s="53">
        <v>0.8</v>
      </c>
      <c r="N1122" s="53">
        <v>0.8</v>
      </c>
      <c r="O1122" s="53">
        <v>0.8</v>
      </c>
      <c r="P1122" s="53">
        <v>0.8</v>
      </c>
      <c r="Q1122" s="53">
        <v>0.8</v>
      </c>
      <c r="R1122" s="53">
        <v>0.8</v>
      </c>
      <c r="S1122" s="53">
        <v>0.8</v>
      </c>
      <c r="T1122" s="53">
        <v>0.8</v>
      </c>
      <c r="U1122" s="53">
        <v>0.8</v>
      </c>
      <c r="V1122" s="53">
        <v>0.8</v>
      </c>
      <c r="W1122" s="53">
        <v>0.8</v>
      </c>
      <c r="X1122" s="53">
        <v>0.8</v>
      </c>
      <c r="Y1122" s="53">
        <v>0.8</v>
      </c>
      <c r="Z1122" s="53">
        <v>0.8</v>
      </c>
      <c r="AA1122" s="53">
        <v>0.8</v>
      </c>
      <c r="AB1122" s="53">
        <v>0.8</v>
      </c>
      <c r="AC1122" s="5">
        <f t="shared" si="252"/>
        <v>0.80000000000000027</v>
      </c>
      <c r="AD1122" s="98"/>
    </row>
    <row r="1123" spans="1:30">
      <c r="A1123" s="5" t="s">
        <v>1255</v>
      </c>
      <c r="B1123" s="5" t="str">
        <f t="shared" si="248"/>
        <v>naturalGas</v>
      </c>
      <c r="C1123" s="5" t="str">
        <f t="shared" ref="C1123:D1142" si="260">C1003</f>
        <v>g5</v>
      </c>
      <c r="D1123" s="69">
        <f t="shared" si="260"/>
        <v>3</v>
      </c>
      <c r="E1123" s="53">
        <v>0.85</v>
      </c>
      <c r="F1123" s="53">
        <v>0.85</v>
      </c>
      <c r="G1123" s="53">
        <v>0.85</v>
      </c>
      <c r="H1123" s="53">
        <v>0.85</v>
      </c>
      <c r="I1123" s="53">
        <v>0.85</v>
      </c>
      <c r="J1123" s="53">
        <v>0.85</v>
      </c>
      <c r="K1123" s="53">
        <v>0.85</v>
      </c>
      <c r="L1123" s="53">
        <v>0.85</v>
      </c>
      <c r="M1123" s="53">
        <v>0.85</v>
      </c>
      <c r="N1123" s="53">
        <v>0.85</v>
      </c>
      <c r="O1123" s="53">
        <v>0.85</v>
      </c>
      <c r="P1123" s="53">
        <v>0.85</v>
      </c>
      <c r="Q1123" s="53">
        <v>0.85</v>
      </c>
      <c r="R1123" s="53">
        <v>0.85</v>
      </c>
      <c r="S1123" s="53">
        <v>0.85</v>
      </c>
      <c r="T1123" s="53">
        <v>0.85</v>
      </c>
      <c r="U1123" s="53">
        <v>0.85</v>
      </c>
      <c r="V1123" s="53">
        <v>0.85</v>
      </c>
      <c r="W1123" s="53">
        <v>0.85</v>
      </c>
      <c r="X1123" s="53">
        <v>0.85</v>
      </c>
      <c r="Y1123" s="53">
        <v>0.85</v>
      </c>
      <c r="Z1123" s="53">
        <v>0.85</v>
      </c>
      <c r="AA1123" s="53">
        <v>0.85</v>
      </c>
      <c r="AB1123" s="53">
        <v>0.85</v>
      </c>
      <c r="AC1123" s="5">
        <f t="shared" si="252"/>
        <v>0.85000000000000009</v>
      </c>
      <c r="AD1123" s="98"/>
    </row>
    <row r="1124" spans="1:30">
      <c r="A1124" s="5" t="s">
        <v>1255</v>
      </c>
      <c r="B1124" s="5" t="str">
        <f t="shared" si="248"/>
        <v>bioMass</v>
      </c>
      <c r="C1124" s="5" t="str">
        <f t="shared" si="260"/>
        <v>g5</v>
      </c>
      <c r="D1124" s="69">
        <f t="shared" si="260"/>
        <v>3</v>
      </c>
      <c r="E1124" s="53">
        <v>0.83</v>
      </c>
      <c r="F1124" s="53">
        <v>0.83</v>
      </c>
      <c r="G1124" s="53">
        <v>0.83</v>
      </c>
      <c r="H1124" s="53">
        <v>0.83</v>
      </c>
      <c r="I1124" s="53">
        <v>0.83</v>
      </c>
      <c r="J1124" s="53">
        <v>0.83</v>
      </c>
      <c r="K1124" s="53">
        <v>0.83</v>
      </c>
      <c r="L1124" s="53">
        <v>0.83</v>
      </c>
      <c r="M1124" s="53">
        <v>0.83</v>
      </c>
      <c r="N1124" s="53">
        <v>0.83</v>
      </c>
      <c r="O1124" s="53">
        <v>0.83</v>
      </c>
      <c r="P1124" s="53">
        <v>0.83</v>
      </c>
      <c r="Q1124" s="53">
        <v>0.83</v>
      </c>
      <c r="R1124" s="53">
        <v>0.83</v>
      </c>
      <c r="S1124" s="53">
        <v>0.83</v>
      </c>
      <c r="T1124" s="53">
        <v>0.83</v>
      </c>
      <c r="U1124" s="53">
        <v>0.83</v>
      </c>
      <c r="V1124" s="53">
        <v>0.83</v>
      </c>
      <c r="W1124" s="53">
        <v>0.83</v>
      </c>
      <c r="X1124" s="53">
        <v>0.83</v>
      </c>
      <c r="Y1124" s="53">
        <v>0.83</v>
      </c>
      <c r="Z1124" s="53">
        <v>0.83</v>
      </c>
      <c r="AA1124" s="53">
        <v>0.83</v>
      </c>
      <c r="AB1124" s="53">
        <v>0.83</v>
      </c>
      <c r="AC1124" s="5">
        <f t="shared" si="252"/>
        <v>0.82999999999999963</v>
      </c>
      <c r="AD1124" s="98"/>
    </row>
    <row r="1125" spans="1:30">
      <c r="A1125" s="5" t="s">
        <v>1255</v>
      </c>
      <c r="B1125" s="5" t="str">
        <f t="shared" si="248"/>
        <v>geoThermal</v>
      </c>
      <c r="C1125" s="5" t="str">
        <f t="shared" si="260"/>
        <v>g5</v>
      </c>
      <c r="D1125" s="69">
        <f t="shared" si="260"/>
        <v>3</v>
      </c>
      <c r="E1125" s="53">
        <v>0.9</v>
      </c>
      <c r="F1125" s="53">
        <v>0.9</v>
      </c>
      <c r="G1125" s="53">
        <v>0.9</v>
      </c>
      <c r="H1125" s="53">
        <v>0.9</v>
      </c>
      <c r="I1125" s="53">
        <v>0.9</v>
      </c>
      <c r="J1125" s="53">
        <v>0.9</v>
      </c>
      <c r="K1125" s="53">
        <v>0.9</v>
      </c>
      <c r="L1125" s="53">
        <v>0.9</v>
      </c>
      <c r="M1125" s="53">
        <v>0.9</v>
      </c>
      <c r="N1125" s="53">
        <v>0.9</v>
      </c>
      <c r="O1125" s="53">
        <v>0.9</v>
      </c>
      <c r="P1125" s="53">
        <v>0.9</v>
      </c>
      <c r="Q1125" s="53">
        <v>0.9</v>
      </c>
      <c r="R1125" s="53">
        <v>0.9</v>
      </c>
      <c r="S1125" s="53">
        <v>0.9</v>
      </c>
      <c r="T1125" s="53">
        <v>0.9</v>
      </c>
      <c r="U1125" s="53">
        <v>0.9</v>
      </c>
      <c r="V1125" s="53">
        <v>0.9</v>
      </c>
      <c r="W1125" s="53">
        <v>0.9</v>
      </c>
      <c r="X1125" s="53">
        <v>0.9</v>
      </c>
      <c r="Y1125" s="53">
        <v>0.9</v>
      </c>
      <c r="Z1125" s="53">
        <v>0.9</v>
      </c>
      <c r="AA1125" s="53">
        <v>0.9</v>
      </c>
      <c r="AB1125" s="53">
        <v>0.9</v>
      </c>
      <c r="AC1125" s="5">
        <f t="shared" si="252"/>
        <v>0.8999999999999998</v>
      </c>
      <c r="AD1125" s="98"/>
    </row>
    <row r="1126" spans="1:30">
      <c r="A1126" s="5" t="s">
        <v>1255</v>
      </c>
      <c r="B1126" s="5" t="str">
        <f t="shared" si="248"/>
        <v>hydroRiver</v>
      </c>
      <c r="C1126" s="5" t="str">
        <f t="shared" si="260"/>
        <v>g5</v>
      </c>
      <c r="D1126" s="69">
        <f t="shared" si="260"/>
        <v>3</v>
      </c>
      <c r="E1126" s="43">
        <f>VLOOKUP($A1126,hydro_!$A$2:$B$16,2,0)*VLOOKUP($D1126,hydro_!F$2:H$13,2,0)</f>
        <v>0.4</v>
      </c>
      <c r="F1126" s="43">
        <f t="shared" ref="F1126:AB1126" si="261">E1126</f>
        <v>0.4</v>
      </c>
      <c r="G1126" s="43">
        <f t="shared" si="261"/>
        <v>0.4</v>
      </c>
      <c r="H1126" s="43">
        <f t="shared" si="261"/>
        <v>0.4</v>
      </c>
      <c r="I1126" s="43">
        <f t="shared" si="261"/>
        <v>0.4</v>
      </c>
      <c r="J1126" s="43">
        <f t="shared" si="261"/>
        <v>0.4</v>
      </c>
      <c r="K1126" s="43">
        <f t="shared" si="261"/>
        <v>0.4</v>
      </c>
      <c r="L1126" s="43">
        <f t="shared" si="261"/>
        <v>0.4</v>
      </c>
      <c r="M1126" s="43">
        <f t="shared" si="261"/>
        <v>0.4</v>
      </c>
      <c r="N1126" s="43">
        <f t="shared" si="261"/>
        <v>0.4</v>
      </c>
      <c r="O1126" s="43">
        <f t="shared" si="261"/>
        <v>0.4</v>
      </c>
      <c r="P1126" s="43">
        <f t="shared" si="261"/>
        <v>0.4</v>
      </c>
      <c r="Q1126" s="43">
        <f t="shared" si="261"/>
        <v>0.4</v>
      </c>
      <c r="R1126" s="43">
        <f t="shared" si="261"/>
        <v>0.4</v>
      </c>
      <c r="S1126" s="43">
        <f t="shared" si="261"/>
        <v>0.4</v>
      </c>
      <c r="T1126" s="43">
        <f t="shared" si="261"/>
        <v>0.4</v>
      </c>
      <c r="U1126" s="43">
        <f t="shared" si="261"/>
        <v>0.4</v>
      </c>
      <c r="V1126" s="43">
        <f t="shared" si="261"/>
        <v>0.4</v>
      </c>
      <c r="W1126" s="43">
        <f t="shared" si="261"/>
        <v>0.4</v>
      </c>
      <c r="X1126" s="43">
        <f t="shared" si="261"/>
        <v>0.4</v>
      </c>
      <c r="Y1126" s="43">
        <f t="shared" si="261"/>
        <v>0.4</v>
      </c>
      <c r="Z1126" s="43">
        <f t="shared" si="261"/>
        <v>0.4</v>
      </c>
      <c r="AA1126" s="43">
        <f t="shared" si="261"/>
        <v>0.4</v>
      </c>
      <c r="AB1126" s="43">
        <f t="shared" si="261"/>
        <v>0.4</v>
      </c>
      <c r="AC1126" s="5">
        <f t="shared" si="252"/>
        <v>0.40000000000000013</v>
      </c>
      <c r="AD1126" s="98"/>
    </row>
    <row r="1127" spans="1:30">
      <c r="A1127" s="5" t="s">
        <v>1255</v>
      </c>
      <c r="B1127" s="5" t="str">
        <f t="shared" si="248"/>
        <v>hydroDam</v>
      </c>
      <c r="C1127" s="5" t="str">
        <f t="shared" si="260"/>
        <v>g5</v>
      </c>
      <c r="D1127" s="69">
        <f t="shared" si="260"/>
        <v>3</v>
      </c>
      <c r="E1127" s="43">
        <f>VLOOKUP($A1126,hydro_!$A$2:$C$16,3,0)*VLOOKUP($D1126,hydro_!F$2:H$13,3,0)</f>
        <v>0.35</v>
      </c>
      <c r="F1127" s="43">
        <f t="shared" ref="F1127:AB1127" si="262">E1127</f>
        <v>0.35</v>
      </c>
      <c r="G1127" s="43">
        <f t="shared" si="262"/>
        <v>0.35</v>
      </c>
      <c r="H1127" s="43">
        <f t="shared" si="262"/>
        <v>0.35</v>
      </c>
      <c r="I1127" s="43">
        <f t="shared" si="262"/>
        <v>0.35</v>
      </c>
      <c r="J1127" s="43">
        <f t="shared" si="262"/>
        <v>0.35</v>
      </c>
      <c r="K1127" s="43">
        <f t="shared" si="262"/>
        <v>0.35</v>
      </c>
      <c r="L1127" s="43">
        <f t="shared" si="262"/>
        <v>0.35</v>
      </c>
      <c r="M1127" s="43">
        <f t="shared" si="262"/>
        <v>0.35</v>
      </c>
      <c r="N1127" s="43">
        <f t="shared" si="262"/>
        <v>0.35</v>
      </c>
      <c r="O1127" s="43">
        <f t="shared" si="262"/>
        <v>0.35</v>
      </c>
      <c r="P1127" s="43">
        <f t="shared" si="262"/>
        <v>0.35</v>
      </c>
      <c r="Q1127" s="43">
        <f t="shared" si="262"/>
        <v>0.35</v>
      </c>
      <c r="R1127" s="43">
        <f t="shared" si="262"/>
        <v>0.35</v>
      </c>
      <c r="S1127" s="43">
        <f t="shared" si="262"/>
        <v>0.35</v>
      </c>
      <c r="T1127" s="43">
        <f t="shared" si="262"/>
        <v>0.35</v>
      </c>
      <c r="U1127" s="43">
        <f t="shared" si="262"/>
        <v>0.35</v>
      </c>
      <c r="V1127" s="43">
        <f t="shared" si="262"/>
        <v>0.35</v>
      </c>
      <c r="W1127" s="43">
        <f t="shared" si="262"/>
        <v>0.35</v>
      </c>
      <c r="X1127" s="43">
        <f t="shared" si="262"/>
        <v>0.35</v>
      </c>
      <c r="Y1127" s="43">
        <f t="shared" si="262"/>
        <v>0.35</v>
      </c>
      <c r="Z1127" s="43">
        <f t="shared" si="262"/>
        <v>0.35</v>
      </c>
      <c r="AA1127" s="43">
        <f t="shared" si="262"/>
        <v>0.35</v>
      </c>
      <c r="AB1127" s="43">
        <f t="shared" si="262"/>
        <v>0.35</v>
      </c>
      <c r="AC1127" s="5">
        <f t="shared" si="252"/>
        <v>0.34999999999999987</v>
      </c>
      <c r="AD1127" s="98"/>
    </row>
    <row r="1128" spans="1:30">
      <c r="A1128" s="5" t="s">
        <v>1255</v>
      </c>
      <c r="B1128" s="5" t="str">
        <f t="shared" si="248"/>
        <v>wind</v>
      </c>
      <c r="C1128" s="5" t="str">
        <f t="shared" si="260"/>
        <v>g5</v>
      </c>
      <c r="D1128" s="69">
        <f t="shared" si="260"/>
        <v>3</v>
      </c>
      <c r="E1128" s="67">
        <f>VLOOKUP($A1128,wind_!$A$2:$B$16,2,0)*VLOOKUP($D1128,wind_!$E$2:$AC$13,MID(E$1,2,LEN(E$1)-1)+2,0)</f>
        <v>0.41997896673789625</v>
      </c>
      <c r="F1128" s="67">
        <f>VLOOKUP($A1128,wind_!$A$2:$B$16,2,0)*VLOOKUP($D1128,wind_!$E$2:$AC$13,MID(F$1,2,LEN(F$1)-1)+2,0)</f>
        <v>0.41163709823073541</v>
      </c>
      <c r="G1128" s="67">
        <f>VLOOKUP($A1128,wind_!$A$2:$B$16,2,0)*VLOOKUP($D1128,wind_!$E$2:$AC$13,MID(G$1,2,LEN(G$1)-1)+2,0)</f>
        <v>0.40703862670365965</v>
      </c>
      <c r="H1128" s="67">
        <f>VLOOKUP($A1128,wind_!$A$2:$B$16,2,0)*VLOOKUP($D1128,wind_!$E$2:$AC$13,MID(H$1,2,LEN(H$1)-1)+2,0)</f>
        <v>0.40282175541000681</v>
      </c>
      <c r="I1128" s="67">
        <f>VLOOKUP($A1128,wind_!$A$2:$B$16,2,0)*VLOOKUP($D1128,wind_!$E$2:$AC$13,MID(I$1,2,LEN(I$1)-1)+2,0)</f>
        <v>0.40104976098928174</v>
      </c>
      <c r="J1128" s="67">
        <f>VLOOKUP($A1128,wind_!$A$2:$B$16,2,0)*VLOOKUP($D1128,wind_!$E$2:$AC$13,MID(J$1,2,LEN(J$1)-1)+2,0)</f>
        <v>0.397096791783137</v>
      </c>
      <c r="K1128" s="67">
        <f>VLOOKUP($A1128,wind_!$A$2:$B$16,2,0)*VLOOKUP($D1128,wind_!$E$2:$AC$13,MID(K$1,2,LEN(K$1)-1)+2,0)</f>
        <v>0.40040703972158753</v>
      </c>
      <c r="L1128" s="67">
        <f>VLOOKUP($A1128,wind_!$A$2:$B$16,2,0)*VLOOKUP($D1128,wind_!$E$2:$AC$13,MID(L$1,2,LEN(L$1)-1)+2,0)</f>
        <v>0.40242684585037874</v>
      </c>
      <c r="M1128" s="67">
        <f>VLOOKUP($A1128,wind_!$A$2:$B$16,2,0)*VLOOKUP($D1128,wind_!$E$2:$AC$13,MID(M$1,2,LEN(M$1)-1)+2,0)</f>
        <v>0.40338488558268543</v>
      </c>
      <c r="N1128" s="67">
        <f>VLOOKUP($A1128,wind_!$A$2:$B$16,2,0)*VLOOKUP($D1128,wind_!$E$2:$AC$13,MID(N$1,2,LEN(N$1)-1)+2,0)</f>
        <v>0.39306118556652658</v>
      </c>
      <c r="O1128" s="67">
        <f>VLOOKUP($A1128,wind_!$A$2:$B$16,2,0)*VLOOKUP($D1128,wind_!$E$2:$AC$13,MID(O$1,2,LEN(O$1)-1)+2,0)</f>
        <v>0.39059995345194404</v>
      </c>
      <c r="P1128" s="67">
        <f>VLOOKUP($A1128,wind_!$A$2:$B$16,2,0)*VLOOKUP($D1128,wind_!$E$2:$AC$13,MID(P$1,2,LEN(P$1)-1)+2,0)</f>
        <v>0.39941185306390353</v>
      </c>
      <c r="Q1128" s="67">
        <f>VLOOKUP($A1128,wind_!$A$2:$B$16,2,0)*VLOOKUP($D1128,wind_!$E$2:$AC$13,MID(Q$1,2,LEN(Q$1)-1)+2,0)</f>
        <v>0.4119136805966922</v>
      </c>
      <c r="R1128" s="67">
        <f>VLOOKUP($A1128,wind_!$A$2:$B$16,2,0)*VLOOKUP($D1128,wind_!$E$2:$AC$13,MID(R$1,2,LEN(R$1)-1)+2,0)</f>
        <v>0.4216477642188694</v>
      </c>
      <c r="S1128" s="67">
        <f>VLOOKUP($A1128,wind_!$A$2:$B$16,2,0)*VLOOKUP($D1128,wind_!$E$2:$AC$13,MID(S$1,2,LEN(S$1)-1)+2,0)</f>
        <v>0.43038311865126294</v>
      </c>
      <c r="T1128" s="67">
        <f>VLOOKUP($A1128,wind_!$A$2:$B$16,2,0)*VLOOKUP($D1128,wind_!$E$2:$AC$13,MID(T$1,2,LEN(T$1)-1)+2,0)</f>
        <v>0.44096982684496072</v>
      </c>
      <c r="U1128" s="67">
        <f>VLOOKUP($A1128,wind_!$A$2:$B$16,2,0)*VLOOKUP($D1128,wind_!$E$2:$AC$13,MID(U$1,2,LEN(U$1)-1)+2,0)</f>
        <v>0.44365811209166339</v>
      </c>
      <c r="V1128" s="67">
        <f>VLOOKUP($A1128,wind_!$A$2:$B$16,2,0)*VLOOKUP($D1128,wind_!$E$2:$AC$13,MID(V$1,2,LEN(V$1)-1)+2,0)</f>
        <v>0.44408232203360765</v>
      </c>
      <c r="W1128" s="67">
        <f>VLOOKUP($A1128,wind_!$A$2:$B$16,2,0)*VLOOKUP($D1128,wind_!$E$2:$AC$13,MID(W$1,2,LEN(W$1)-1)+2,0)</f>
        <v>0.44099008880425766</v>
      </c>
      <c r="X1128" s="67">
        <f>VLOOKUP($A1128,wind_!$A$2:$B$16,2,0)*VLOOKUP($D1128,wind_!$E$2:$AC$13,MID(X$1,2,LEN(X$1)-1)+2,0)</f>
        <v>0.43903494216322236</v>
      </c>
      <c r="Y1128" s="67">
        <f>VLOOKUP($A1128,wind_!$A$2:$B$16,2,0)*VLOOKUP($D1128,wind_!$E$2:$AC$13,MID(Y$1,2,LEN(Y$1)-1)+2,0)</f>
        <v>0.44178335113228279</v>
      </c>
      <c r="Z1128" s="67">
        <f>VLOOKUP($A1128,wind_!$A$2:$B$16,2,0)*VLOOKUP($D1128,wind_!$E$2:$AC$13,MID(Z$1,2,LEN(Z$1)-1)+2,0)</f>
        <v>0.4398900829257667</v>
      </c>
      <c r="AA1128" s="67">
        <f>VLOOKUP($A1128,wind_!$A$2:$B$16,2,0)*VLOOKUP($D1128,wind_!$E$2:$AC$13,MID(AA$1,2,LEN(AA$1)-1)+2,0)</f>
        <v>0.4355349204491355</v>
      </c>
      <c r="AB1128" s="67">
        <f>VLOOKUP($A1128,wind_!$A$2:$B$16,2,0)*VLOOKUP($D1128,wind_!$E$2:$AC$13,MID(AB$1,2,LEN(AB$1)-1)+2,0)</f>
        <v>0.43100008206874013</v>
      </c>
      <c r="AC1128" s="5">
        <f t="shared" si="252"/>
        <v>0.41874179396134181</v>
      </c>
      <c r="AD1128" s="98"/>
    </row>
    <row r="1129" spans="1:30">
      <c r="A1129" s="5" t="s">
        <v>1255</v>
      </c>
      <c r="B1129" s="5" t="str">
        <f t="shared" si="248"/>
        <v>solar</v>
      </c>
      <c r="C1129" s="5" t="str">
        <f t="shared" si="260"/>
        <v>g5</v>
      </c>
      <c r="D1129" s="69">
        <f t="shared" si="260"/>
        <v>3</v>
      </c>
      <c r="E1129" s="68">
        <f>VLOOKUP($A1129,solar_!$A$2:$B$16,2,0)*VLOOKUP($D1129,solar_!$E$2:$AC$13,MID(E$1,2,LEN(E$1)-1)+2,0)</f>
        <v>0</v>
      </c>
      <c r="F1129" s="68">
        <f>VLOOKUP($A1129,solar_!$A$2:$B$16,2,0)*VLOOKUP($D1129,solar_!$E$2:$AC$13,MID(F$1,2,LEN(F$1)-1)+2,0)</f>
        <v>0</v>
      </c>
      <c r="G1129" s="68">
        <f>VLOOKUP($A1129,solar_!$A$2:$B$16,2,0)*VLOOKUP($D1129,solar_!$E$2:$AC$13,MID(G$1,2,LEN(G$1)-1)+2,0)</f>
        <v>0</v>
      </c>
      <c r="H1129" s="68">
        <f>VLOOKUP($A1129,solar_!$A$2:$B$16,2,0)*VLOOKUP($D1129,solar_!$E$2:$AC$13,MID(H$1,2,LEN(H$1)-1)+2,0)</f>
        <v>0</v>
      </c>
      <c r="I1129" s="68">
        <f>VLOOKUP($A1129,solar_!$A$2:$B$16,2,0)*VLOOKUP($D1129,solar_!$E$2:$AC$13,MID(I$1,2,LEN(I$1)-1)+2,0)</f>
        <v>0</v>
      </c>
      <c r="J1129" s="68">
        <f>VLOOKUP($A1129,solar_!$A$2:$B$16,2,0)*VLOOKUP($D1129,solar_!$E$2:$AC$13,MID(J$1,2,LEN(J$1)-1)+2,0)</f>
        <v>4.9953446605931825E-4</v>
      </c>
      <c r="K1129" s="68">
        <f>VLOOKUP($A1129,solar_!$A$2:$B$16,2,0)*VLOOKUP($D1129,solar_!$E$2:$AC$13,MID(K$1,2,LEN(K$1)-1)+2,0)</f>
        <v>7.1243083032006887E-3</v>
      </c>
      <c r="L1129" s="68">
        <f>VLOOKUP($A1129,solar_!$A$2:$B$16,2,0)*VLOOKUP($D1129,solar_!$E$2:$AC$13,MID(L$1,2,LEN(L$1)-1)+2,0)</f>
        <v>7.713161810438604E-2</v>
      </c>
      <c r="M1129" s="68">
        <f>VLOOKUP($A1129,solar_!$A$2:$B$16,2,0)*VLOOKUP($D1129,solar_!$E$2:$AC$13,MID(M$1,2,LEN(M$1)-1)+2,0)</f>
        <v>0.31065465031974104</v>
      </c>
      <c r="N1129" s="68">
        <f>VLOOKUP($A1129,solar_!$A$2:$B$16,2,0)*VLOOKUP($D1129,solar_!$E$2:$AC$13,MID(N$1,2,LEN(N$1)-1)+2,0)</f>
        <v>0.5052717461026508</v>
      </c>
      <c r="O1129" s="68">
        <f>VLOOKUP($A1129,solar_!$A$2:$B$16,2,0)*VLOOKUP($D1129,solar_!$E$2:$AC$13,MID(O$1,2,LEN(O$1)-1)+2,0)</f>
        <v>0.58898708310772263</v>
      </c>
      <c r="P1129" s="68">
        <f>VLOOKUP($A1129,solar_!$A$2:$B$16,2,0)*VLOOKUP($D1129,solar_!$E$2:$AC$13,MID(P$1,2,LEN(P$1)-1)+2,0)</f>
        <v>0.64536238608975027</v>
      </c>
      <c r="Q1129" s="68">
        <f>VLOOKUP($A1129,solar_!$A$2:$B$16,2,0)*VLOOKUP($D1129,solar_!$E$2:$AC$13,MID(Q$1,2,LEN(Q$1)-1)+2,0)</f>
        <v>0.64237932262078556</v>
      </c>
      <c r="R1129" s="68">
        <f>VLOOKUP($A1129,solar_!$A$2:$B$16,2,0)*VLOOKUP($D1129,solar_!$E$2:$AC$13,MID(R$1,2,LEN(R$1)-1)+2,0)</f>
        <v>0.64666101855342217</v>
      </c>
      <c r="S1129" s="68">
        <f>VLOOKUP($A1129,solar_!$A$2:$B$16,2,0)*VLOOKUP($D1129,solar_!$E$2:$AC$13,MID(S$1,2,LEN(S$1)-1)+2,0)</f>
        <v>0.60621778100757528</v>
      </c>
      <c r="T1129" s="68">
        <f>VLOOKUP($A1129,solar_!$A$2:$B$16,2,0)*VLOOKUP($D1129,solar_!$E$2:$AC$13,MID(T$1,2,LEN(T$1)-1)+2,0)</f>
        <v>0.51394514162541249</v>
      </c>
      <c r="U1129" s="68">
        <f>VLOOKUP($A1129,solar_!$A$2:$B$16,2,0)*VLOOKUP($D1129,solar_!$E$2:$AC$13,MID(U$1,2,LEN(U$1)-1)+2,0)</f>
        <v>0.40124914461989641</v>
      </c>
      <c r="V1129" s="68">
        <f>VLOOKUP($A1129,solar_!$A$2:$B$16,2,0)*VLOOKUP($D1129,solar_!$E$2:$AC$13,MID(V$1,2,LEN(V$1)-1)+2,0)</f>
        <v>0.20186122949873175</v>
      </c>
      <c r="W1129" s="68">
        <f>VLOOKUP($A1129,solar_!$A$2:$B$16,2,0)*VLOOKUP($D1129,solar_!$E$2:$AC$13,MID(W$1,2,LEN(W$1)-1)+2,0)</f>
        <v>3.7988191632827149E-2</v>
      </c>
      <c r="X1129" s="68">
        <f>VLOOKUP($A1129,solar_!$A$2:$B$16,2,0)*VLOOKUP($D1129,solar_!$E$2:$AC$13,MID(X$1,2,LEN(X$1)-1)+2,0)</f>
        <v>3.584940623508672E-4</v>
      </c>
      <c r="Y1129" s="68">
        <f>VLOOKUP($A1129,solar_!$A$2:$B$16,2,0)*VLOOKUP($D1129,solar_!$E$2:$AC$13,MID(Y$1,2,LEN(Y$1)-1)+2,0)</f>
        <v>0</v>
      </c>
      <c r="Z1129" s="68">
        <f>VLOOKUP($A1129,solar_!$A$2:$B$16,2,0)*VLOOKUP($D1129,solar_!$E$2:$AC$13,MID(Z$1,2,LEN(Z$1)-1)+2,0)</f>
        <v>0</v>
      </c>
      <c r="AA1129" s="68">
        <f>VLOOKUP($A1129,solar_!$A$2:$B$16,2,0)*VLOOKUP($D1129,solar_!$E$2:$AC$13,MID(AA$1,2,LEN(AA$1)-1)+2,0)</f>
        <v>0</v>
      </c>
      <c r="AB1129" s="68">
        <f>VLOOKUP($A1129,solar_!$A$2:$B$16,2,0)*VLOOKUP($D1129,solar_!$E$2:$AC$13,MID(AB$1,2,LEN(AB$1)-1)+2,0)</f>
        <v>0</v>
      </c>
      <c r="AC1129" s="5">
        <f t="shared" si="252"/>
        <v>0.21607048542143803</v>
      </c>
      <c r="AD1129" s="98"/>
    </row>
    <row r="1130" spans="1:30">
      <c r="A1130" s="5" t="s">
        <v>1255</v>
      </c>
      <c r="B1130" s="5" t="str">
        <f t="shared" si="248"/>
        <v>nuclear</v>
      </c>
      <c r="C1130" s="5" t="str">
        <f t="shared" si="260"/>
        <v>g5</v>
      </c>
      <c r="D1130" s="69">
        <f t="shared" si="260"/>
        <v>3</v>
      </c>
      <c r="E1130" s="53">
        <v>0.9</v>
      </c>
      <c r="F1130" s="53">
        <v>0.9</v>
      </c>
      <c r="G1130" s="53">
        <v>0.9</v>
      </c>
      <c r="H1130" s="53">
        <v>0.9</v>
      </c>
      <c r="I1130" s="53">
        <v>0.9</v>
      </c>
      <c r="J1130" s="53">
        <v>0.9</v>
      </c>
      <c r="K1130" s="53">
        <v>0.9</v>
      </c>
      <c r="L1130" s="53">
        <v>0.9</v>
      </c>
      <c r="M1130" s="53">
        <v>0.9</v>
      </c>
      <c r="N1130" s="53">
        <v>0.9</v>
      </c>
      <c r="O1130" s="53">
        <v>0.9</v>
      </c>
      <c r="P1130" s="53">
        <v>0.9</v>
      </c>
      <c r="Q1130" s="53">
        <v>0.9</v>
      </c>
      <c r="R1130" s="53">
        <v>0.9</v>
      </c>
      <c r="S1130" s="53">
        <v>0.9</v>
      </c>
      <c r="T1130" s="53">
        <v>0.9</v>
      </c>
      <c r="U1130" s="53">
        <v>0.9</v>
      </c>
      <c r="V1130" s="53">
        <v>0.9</v>
      </c>
      <c r="W1130" s="53">
        <v>0.9</v>
      </c>
      <c r="X1130" s="53">
        <v>0.9</v>
      </c>
      <c r="Y1130" s="53">
        <v>0.9</v>
      </c>
      <c r="Z1130" s="53">
        <v>0.9</v>
      </c>
      <c r="AA1130" s="53">
        <v>0.9</v>
      </c>
      <c r="AB1130" s="53">
        <v>0.9</v>
      </c>
      <c r="AC1130" s="5">
        <f t="shared" si="252"/>
        <v>0.8999999999999998</v>
      </c>
      <c r="AD1130" s="98"/>
    </row>
    <row r="1131" spans="1:30">
      <c r="A1131" s="5" t="s">
        <v>1255</v>
      </c>
      <c r="B1131" s="5" t="str">
        <f t="shared" si="248"/>
        <v>other</v>
      </c>
      <c r="C1131" s="5" t="str">
        <f t="shared" si="260"/>
        <v>g5</v>
      </c>
      <c r="D1131" s="69">
        <f t="shared" si="260"/>
        <v>3</v>
      </c>
      <c r="E1131" s="9">
        <v>0</v>
      </c>
      <c r="F1131" s="9">
        <v>0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  <c r="V1131" s="9">
        <v>0</v>
      </c>
      <c r="W1131" s="9">
        <v>0</v>
      </c>
      <c r="X1131" s="9">
        <v>0</v>
      </c>
      <c r="Y1131" s="9">
        <v>0</v>
      </c>
      <c r="Z1131" s="9">
        <v>0</v>
      </c>
      <c r="AA1131" s="9">
        <v>0</v>
      </c>
      <c r="AB1131" s="9">
        <v>0</v>
      </c>
      <c r="AC1131" s="5">
        <f t="shared" si="252"/>
        <v>0</v>
      </c>
      <c r="AD1131" s="98"/>
    </row>
    <row r="1132" spans="1:30">
      <c r="A1132" s="5" t="s">
        <v>1255</v>
      </c>
      <c r="B1132" s="5" t="str">
        <f t="shared" si="248"/>
        <v>coal</v>
      </c>
      <c r="C1132" s="5" t="str">
        <f t="shared" si="260"/>
        <v>g6</v>
      </c>
      <c r="D1132" s="69">
        <f t="shared" si="260"/>
        <v>3</v>
      </c>
      <c r="E1132" s="53">
        <v>0.8</v>
      </c>
      <c r="F1132" s="53">
        <v>0.8</v>
      </c>
      <c r="G1132" s="53">
        <v>0.8</v>
      </c>
      <c r="H1132" s="53">
        <v>0.8</v>
      </c>
      <c r="I1132" s="53">
        <v>0.8</v>
      </c>
      <c r="J1132" s="53">
        <v>0.8</v>
      </c>
      <c r="K1132" s="53">
        <v>0.8</v>
      </c>
      <c r="L1132" s="53">
        <v>0.8</v>
      </c>
      <c r="M1132" s="53">
        <v>0.8</v>
      </c>
      <c r="N1132" s="53">
        <v>0.8</v>
      </c>
      <c r="O1132" s="53">
        <v>0.8</v>
      </c>
      <c r="P1132" s="53">
        <v>0.8</v>
      </c>
      <c r="Q1132" s="53">
        <v>0.8</v>
      </c>
      <c r="R1132" s="53">
        <v>0.8</v>
      </c>
      <c r="S1132" s="53">
        <v>0.8</v>
      </c>
      <c r="T1132" s="53">
        <v>0.8</v>
      </c>
      <c r="U1132" s="53">
        <v>0.8</v>
      </c>
      <c r="V1132" s="53">
        <v>0.8</v>
      </c>
      <c r="W1132" s="53">
        <v>0.8</v>
      </c>
      <c r="X1132" s="53">
        <v>0.8</v>
      </c>
      <c r="Y1132" s="53">
        <v>0.8</v>
      </c>
      <c r="Z1132" s="53">
        <v>0.8</v>
      </c>
      <c r="AA1132" s="53">
        <v>0.8</v>
      </c>
      <c r="AB1132" s="53">
        <v>0.8</v>
      </c>
      <c r="AC1132" s="5">
        <f t="shared" si="252"/>
        <v>0.80000000000000027</v>
      </c>
      <c r="AD1132" s="98"/>
    </row>
    <row r="1133" spans="1:30">
      <c r="A1133" s="5" t="s">
        <v>1255</v>
      </c>
      <c r="B1133" s="5" t="str">
        <f t="shared" si="248"/>
        <v>naturalGas</v>
      </c>
      <c r="C1133" s="5" t="str">
        <f t="shared" si="260"/>
        <v>g6</v>
      </c>
      <c r="D1133" s="69">
        <f t="shared" si="260"/>
        <v>3</v>
      </c>
      <c r="E1133" s="53">
        <v>0.85</v>
      </c>
      <c r="F1133" s="53">
        <v>0.85</v>
      </c>
      <c r="G1133" s="53">
        <v>0.85</v>
      </c>
      <c r="H1133" s="53">
        <v>0.85</v>
      </c>
      <c r="I1133" s="53">
        <v>0.85</v>
      </c>
      <c r="J1133" s="53">
        <v>0.85</v>
      </c>
      <c r="K1133" s="53">
        <v>0.85</v>
      </c>
      <c r="L1133" s="53">
        <v>0.85</v>
      </c>
      <c r="M1133" s="53">
        <v>0.85</v>
      </c>
      <c r="N1133" s="53">
        <v>0.85</v>
      </c>
      <c r="O1133" s="53">
        <v>0.85</v>
      </c>
      <c r="P1133" s="53">
        <v>0.85</v>
      </c>
      <c r="Q1133" s="53">
        <v>0.85</v>
      </c>
      <c r="R1133" s="53">
        <v>0.85</v>
      </c>
      <c r="S1133" s="53">
        <v>0.85</v>
      </c>
      <c r="T1133" s="53">
        <v>0.85</v>
      </c>
      <c r="U1133" s="53">
        <v>0.85</v>
      </c>
      <c r="V1133" s="53">
        <v>0.85</v>
      </c>
      <c r="W1133" s="53">
        <v>0.85</v>
      </c>
      <c r="X1133" s="53">
        <v>0.85</v>
      </c>
      <c r="Y1133" s="53">
        <v>0.85</v>
      </c>
      <c r="Z1133" s="53">
        <v>0.85</v>
      </c>
      <c r="AA1133" s="53">
        <v>0.85</v>
      </c>
      <c r="AB1133" s="53">
        <v>0.85</v>
      </c>
      <c r="AC1133" s="5">
        <f t="shared" si="252"/>
        <v>0.85000000000000009</v>
      </c>
      <c r="AD1133" s="98"/>
    </row>
    <row r="1134" spans="1:30">
      <c r="A1134" s="5" t="s">
        <v>1255</v>
      </c>
      <c r="B1134" s="5" t="str">
        <f t="shared" si="248"/>
        <v>bioMass</v>
      </c>
      <c r="C1134" s="5" t="str">
        <f t="shared" si="260"/>
        <v>g6</v>
      </c>
      <c r="D1134" s="69">
        <f t="shared" si="260"/>
        <v>3</v>
      </c>
      <c r="E1134" s="53">
        <v>0.83</v>
      </c>
      <c r="F1134" s="53">
        <v>0.83</v>
      </c>
      <c r="G1134" s="53">
        <v>0.83</v>
      </c>
      <c r="H1134" s="53">
        <v>0.83</v>
      </c>
      <c r="I1134" s="53">
        <v>0.83</v>
      </c>
      <c r="J1134" s="53">
        <v>0.83</v>
      </c>
      <c r="K1134" s="53">
        <v>0.83</v>
      </c>
      <c r="L1134" s="53">
        <v>0.83</v>
      </c>
      <c r="M1134" s="53">
        <v>0.83</v>
      </c>
      <c r="N1134" s="53">
        <v>0.83</v>
      </c>
      <c r="O1134" s="53">
        <v>0.83</v>
      </c>
      <c r="P1134" s="53">
        <v>0.83</v>
      </c>
      <c r="Q1134" s="53">
        <v>0.83</v>
      </c>
      <c r="R1134" s="53">
        <v>0.83</v>
      </c>
      <c r="S1134" s="53">
        <v>0.83</v>
      </c>
      <c r="T1134" s="53">
        <v>0.83</v>
      </c>
      <c r="U1134" s="53">
        <v>0.83</v>
      </c>
      <c r="V1134" s="53">
        <v>0.83</v>
      </c>
      <c r="W1134" s="53">
        <v>0.83</v>
      </c>
      <c r="X1134" s="53">
        <v>0.83</v>
      </c>
      <c r="Y1134" s="53">
        <v>0.83</v>
      </c>
      <c r="Z1134" s="53">
        <v>0.83</v>
      </c>
      <c r="AA1134" s="53">
        <v>0.83</v>
      </c>
      <c r="AB1134" s="53">
        <v>0.83</v>
      </c>
      <c r="AC1134" s="5">
        <f t="shared" si="252"/>
        <v>0.82999999999999963</v>
      </c>
      <c r="AD1134" s="98"/>
    </row>
    <row r="1135" spans="1:30">
      <c r="A1135" s="5" t="s">
        <v>1255</v>
      </c>
      <c r="B1135" s="5" t="str">
        <f t="shared" si="248"/>
        <v>geoThermal</v>
      </c>
      <c r="C1135" s="5" t="str">
        <f t="shared" si="260"/>
        <v>g6</v>
      </c>
      <c r="D1135" s="69">
        <f t="shared" si="260"/>
        <v>3</v>
      </c>
      <c r="E1135" s="53">
        <v>0.9</v>
      </c>
      <c r="F1135" s="53">
        <v>0.9</v>
      </c>
      <c r="G1135" s="53">
        <v>0.9</v>
      </c>
      <c r="H1135" s="53">
        <v>0.9</v>
      </c>
      <c r="I1135" s="53">
        <v>0.9</v>
      </c>
      <c r="J1135" s="53">
        <v>0.9</v>
      </c>
      <c r="K1135" s="53">
        <v>0.9</v>
      </c>
      <c r="L1135" s="53">
        <v>0.9</v>
      </c>
      <c r="M1135" s="53">
        <v>0.9</v>
      </c>
      <c r="N1135" s="53">
        <v>0.9</v>
      </c>
      <c r="O1135" s="53">
        <v>0.9</v>
      </c>
      <c r="P1135" s="53">
        <v>0.9</v>
      </c>
      <c r="Q1135" s="53">
        <v>0.9</v>
      </c>
      <c r="R1135" s="53">
        <v>0.9</v>
      </c>
      <c r="S1135" s="53">
        <v>0.9</v>
      </c>
      <c r="T1135" s="53">
        <v>0.9</v>
      </c>
      <c r="U1135" s="53">
        <v>0.9</v>
      </c>
      <c r="V1135" s="53">
        <v>0.9</v>
      </c>
      <c r="W1135" s="53">
        <v>0.9</v>
      </c>
      <c r="X1135" s="53">
        <v>0.9</v>
      </c>
      <c r="Y1135" s="53">
        <v>0.9</v>
      </c>
      <c r="Z1135" s="53">
        <v>0.9</v>
      </c>
      <c r="AA1135" s="53">
        <v>0.9</v>
      </c>
      <c r="AB1135" s="53">
        <v>0.9</v>
      </c>
      <c r="AC1135" s="5">
        <f t="shared" si="252"/>
        <v>0.8999999999999998</v>
      </c>
      <c r="AD1135" s="98"/>
    </row>
    <row r="1136" spans="1:30">
      <c r="A1136" s="5" t="s">
        <v>1255</v>
      </c>
      <c r="B1136" s="5" t="str">
        <f t="shared" si="248"/>
        <v>hydroRiver</v>
      </c>
      <c r="C1136" s="5" t="str">
        <f t="shared" si="260"/>
        <v>g6</v>
      </c>
      <c r="D1136" s="69">
        <f t="shared" si="260"/>
        <v>3</v>
      </c>
      <c r="E1136" s="43">
        <f>VLOOKUP($A1136,hydro_!$A$2:$B$16,2,0)*VLOOKUP($D1136,hydro_!F$2:H$13,2,0)</f>
        <v>0.4</v>
      </c>
      <c r="F1136" s="43">
        <f t="shared" ref="F1136:AB1136" si="263">E1136</f>
        <v>0.4</v>
      </c>
      <c r="G1136" s="43">
        <f t="shared" si="263"/>
        <v>0.4</v>
      </c>
      <c r="H1136" s="43">
        <f t="shared" si="263"/>
        <v>0.4</v>
      </c>
      <c r="I1136" s="43">
        <f t="shared" si="263"/>
        <v>0.4</v>
      </c>
      <c r="J1136" s="43">
        <f t="shared" si="263"/>
        <v>0.4</v>
      </c>
      <c r="K1136" s="43">
        <f t="shared" si="263"/>
        <v>0.4</v>
      </c>
      <c r="L1136" s="43">
        <f t="shared" si="263"/>
        <v>0.4</v>
      </c>
      <c r="M1136" s="43">
        <f t="shared" si="263"/>
        <v>0.4</v>
      </c>
      <c r="N1136" s="43">
        <f t="shared" si="263"/>
        <v>0.4</v>
      </c>
      <c r="O1136" s="43">
        <f t="shared" si="263"/>
        <v>0.4</v>
      </c>
      <c r="P1136" s="43">
        <f t="shared" si="263"/>
        <v>0.4</v>
      </c>
      <c r="Q1136" s="43">
        <f t="shared" si="263"/>
        <v>0.4</v>
      </c>
      <c r="R1136" s="43">
        <f t="shared" si="263"/>
        <v>0.4</v>
      </c>
      <c r="S1136" s="43">
        <f t="shared" si="263"/>
        <v>0.4</v>
      </c>
      <c r="T1136" s="43">
        <f t="shared" si="263"/>
        <v>0.4</v>
      </c>
      <c r="U1136" s="43">
        <f t="shared" si="263"/>
        <v>0.4</v>
      </c>
      <c r="V1136" s="43">
        <f t="shared" si="263"/>
        <v>0.4</v>
      </c>
      <c r="W1136" s="43">
        <f t="shared" si="263"/>
        <v>0.4</v>
      </c>
      <c r="X1136" s="43">
        <f t="shared" si="263"/>
        <v>0.4</v>
      </c>
      <c r="Y1136" s="43">
        <f t="shared" si="263"/>
        <v>0.4</v>
      </c>
      <c r="Z1136" s="43">
        <f t="shared" si="263"/>
        <v>0.4</v>
      </c>
      <c r="AA1136" s="43">
        <f t="shared" si="263"/>
        <v>0.4</v>
      </c>
      <c r="AB1136" s="43">
        <f t="shared" si="263"/>
        <v>0.4</v>
      </c>
      <c r="AC1136" s="5">
        <f t="shared" si="252"/>
        <v>0.40000000000000013</v>
      </c>
      <c r="AD1136" s="98"/>
    </row>
    <row r="1137" spans="1:30">
      <c r="A1137" s="5" t="s">
        <v>1255</v>
      </c>
      <c r="B1137" s="5" t="str">
        <f t="shared" si="248"/>
        <v>hydroDam</v>
      </c>
      <c r="C1137" s="5" t="str">
        <f t="shared" si="260"/>
        <v>g6</v>
      </c>
      <c r="D1137" s="69">
        <f t="shared" si="260"/>
        <v>3</v>
      </c>
      <c r="E1137" s="43">
        <f>VLOOKUP($A1136,hydro_!$A$2:$C$16,3,0)*VLOOKUP($D1136,hydro_!F$2:H$13,3,0)</f>
        <v>0.35</v>
      </c>
      <c r="F1137" s="43">
        <f t="shared" ref="F1137:AB1137" si="264">E1137</f>
        <v>0.35</v>
      </c>
      <c r="G1137" s="43">
        <f t="shared" si="264"/>
        <v>0.35</v>
      </c>
      <c r="H1137" s="43">
        <f t="shared" si="264"/>
        <v>0.35</v>
      </c>
      <c r="I1137" s="43">
        <f t="shared" si="264"/>
        <v>0.35</v>
      </c>
      <c r="J1137" s="43">
        <f t="shared" si="264"/>
        <v>0.35</v>
      </c>
      <c r="K1137" s="43">
        <f t="shared" si="264"/>
        <v>0.35</v>
      </c>
      <c r="L1137" s="43">
        <f t="shared" si="264"/>
        <v>0.35</v>
      </c>
      <c r="M1137" s="43">
        <f t="shared" si="264"/>
        <v>0.35</v>
      </c>
      <c r="N1137" s="43">
        <f t="shared" si="264"/>
        <v>0.35</v>
      </c>
      <c r="O1137" s="43">
        <f t="shared" si="264"/>
        <v>0.35</v>
      </c>
      <c r="P1137" s="43">
        <f t="shared" si="264"/>
        <v>0.35</v>
      </c>
      <c r="Q1137" s="43">
        <f t="shared" si="264"/>
        <v>0.35</v>
      </c>
      <c r="R1137" s="43">
        <f t="shared" si="264"/>
        <v>0.35</v>
      </c>
      <c r="S1137" s="43">
        <f t="shared" si="264"/>
        <v>0.35</v>
      </c>
      <c r="T1137" s="43">
        <f t="shared" si="264"/>
        <v>0.35</v>
      </c>
      <c r="U1137" s="43">
        <f t="shared" si="264"/>
        <v>0.35</v>
      </c>
      <c r="V1137" s="43">
        <f t="shared" si="264"/>
        <v>0.35</v>
      </c>
      <c r="W1137" s="43">
        <f t="shared" si="264"/>
        <v>0.35</v>
      </c>
      <c r="X1137" s="43">
        <f t="shared" si="264"/>
        <v>0.35</v>
      </c>
      <c r="Y1137" s="43">
        <f t="shared" si="264"/>
        <v>0.35</v>
      </c>
      <c r="Z1137" s="43">
        <f t="shared" si="264"/>
        <v>0.35</v>
      </c>
      <c r="AA1137" s="43">
        <f t="shared" si="264"/>
        <v>0.35</v>
      </c>
      <c r="AB1137" s="43">
        <f t="shared" si="264"/>
        <v>0.35</v>
      </c>
      <c r="AC1137" s="5">
        <f t="shared" si="252"/>
        <v>0.34999999999999987</v>
      </c>
      <c r="AD1137" s="98"/>
    </row>
    <row r="1138" spans="1:30">
      <c r="A1138" s="5" t="s">
        <v>1255</v>
      </c>
      <c r="B1138" s="5" t="str">
        <f t="shared" si="248"/>
        <v>wind</v>
      </c>
      <c r="C1138" s="5" t="str">
        <f t="shared" si="260"/>
        <v>g6</v>
      </c>
      <c r="D1138" s="69">
        <f t="shared" si="260"/>
        <v>3</v>
      </c>
      <c r="E1138" s="67">
        <f>VLOOKUP($A1138,wind_!$A$2:$B$16,2,0)*VLOOKUP($D1138,wind_!$E$2:$AC$13,MID(E$1,2,LEN(E$1)-1)+2,0)</f>
        <v>0.41997896673789625</v>
      </c>
      <c r="F1138" s="67">
        <f>VLOOKUP($A1138,wind_!$A$2:$B$16,2,0)*VLOOKUP($D1138,wind_!$E$2:$AC$13,MID(F$1,2,LEN(F$1)-1)+2,0)</f>
        <v>0.41163709823073541</v>
      </c>
      <c r="G1138" s="67">
        <f>VLOOKUP($A1138,wind_!$A$2:$B$16,2,0)*VLOOKUP($D1138,wind_!$E$2:$AC$13,MID(G$1,2,LEN(G$1)-1)+2,0)</f>
        <v>0.40703862670365965</v>
      </c>
      <c r="H1138" s="67">
        <f>VLOOKUP($A1138,wind_!$A$2:$B$16,2,0)*VLOOKUP($D1138,wind_!$E$2:$AC$13,MID(H$1,2,LEN(H$1)-1)+2,0)</f>
        <v>0.40282175541000681</v>
      </c>
      <c r="I1138" s="67">
        <f>VLOOKUP($A1138,wind_!$A$2:$B$16,2,0)*VLOOKUP($D1138,wind_!$E$2:$AC$13,MID(I$1,2,LEN(I$1)-1)+2,0)</f>
        <v>0.40104976098928174</v>
      </c>
      <c r="J1138" s="67">
        <f>VLOOKUP($A1138,wind_!$A$2:$B$16,2,0)*VLOOKUP($D1138,wind_!$E$2:$AC$13,MID(J$1,2,LEN(J$1)-1)+2,0)</f>
        <v>0.397096791783137</v>
      </c>
      <c r="K1138" s="67">
        <f>VLOOKUP($A1138,wind_!$A$2:$B$16,2,0)*VLOOKUP($D1138,wind_!$E$2:$AC$13,MID(K$1,2,LEN(K$1)-1)+2,0)</f>
        <v>0.40040703972158753</v>
      </c>
      <c r="L1138" s="67">
        <f>VLOOKUP($A1138,wind_!$A$2:$B$16,2,0)*VLOOKUP($D1138,wind_!$E$2:$AC$13,MID(L$1,2,LEN(L$1)-1)+2,0)</f>
        <v>0.40242684585037874</v>
      </c>
      <c r="M1138" s="67">
        <f>VLOOKUP($A1138,wind_!$A$2:$B$16,2,0)*VLOOKUP($D1138,wind_!$E$2:$AC$13,MID(M$1,2,LEN(M$1)-1)+2,0)</f>
        <v>0.40338488558268543</v>
      </c>
      <c r="N1138" s="67">
        <f>VLOOKUP($A1138,wind_!$A$2:$B$16,2,0)*VLOOKUP($D1138,wind_!$E$2:$AC$13,MID(N$1,2,LEN(N$1)-1)+2,0)</f>
        <v>0.39306118556652658</v>
      </c>
      <c r="O1138" s="67">
        <f>VLOOKUP($A1138,wind_!$A$2:$B$16,2,0)*VLOOKUP($D1138,wind_!$E$2:$AC$13,MID(O$1,2,LEN(O$1)-1)+2,0)</f>
        <v>0.39059995345194404</v>
      </c>
      <c r="P1138" s="67">
        <f>VLOOKUP($A1138,wind_!$A$2:$B$16,2,0)*VLOOKUP($D1138,wind_!$E$2:$AC$13,MID(P$1,2,LEN(P$1)-1)+2,0)</f>
        <v>0.39941185306390353</v>
      </c>
      <c r="Q1138" s="67">
        <f>VLOOKUP($A1138,wind_!$A$2:$B$16,2,0)*VLOOKUP($D1138,wind_!$E$2:$AC$13,MID(Q$1,2,LEN(Q$1)-1)+2,0)</f>
        <v>0.4119136805966922</v>
      </c>
      <c r="R1138" s="67">
        <f>VLOOKUP($A1138,wind_!$A$2:$B$16,2,0)*VLOOKUP($D1138,wind_!$E$2:$AC$13,MID(R$1,2,LEN(R$1)-1)+2,0)</f>
        <v>0.4216477642188694</v>
      </c>
      <c r="S1138" s="67">
        <f>VLOOKUP($A1138,wind_!$A$2:$B$16,2,0)*VLOOKUP($D1138,wind_!$E$2:$AC$13,MID(S$1,2,LEN(S$1)-1)+2,0)</f>
        <v>0.43038311865126294</v>
      </c>
      <c r="T1138" s="67">
        <f>VLOOKUP($A1138,wind_!$A$2:$B$16,2,0)*VLOOKUP($D1138,wind_!$E$2:$AC$13,MID(T$1,2,LEN(T$1)-1)+2,0)</f>
        <v>0.44096982684496072</v>
      </c>
      <c r="U1138" s="67">
        <f>VLOOKUP($A1138,wind_!$A$2:$B$16,2,0)*VLOOKUP($D1138,wind_!$E$2:$AC$13,MID(U$1,2,LEN(U$1)-1)+2,0)</f>
        <v>0.44365811209166339</v>
      </c>
      <c r="V1138" s="67">
        <f>VLOOKUP($A1138,wind_!$A$2:$B$16,2,0)*VLOOKUP($D1138,wind_!$E$2:$AC$13,MID(V$1,2,LEN(V$1)-1)+2,0)</f>
        <v>0.44408232203360765</v>
      </c>
      <c r="W1138" s="67">
        <f>VLOOKUP($A1138,wind_!$A$2:$B$16,2,0)*VLOOKUP($D1138,wind_!$E$2:$AC$13,MID(W$1,2,LEN(W$1)-1)+2,0)</f>
        <v>0.44099008880425766</v>
      </c>
      <c r="X1138" s="67">
        <f>VLOOKUP($A1138,wind_!$A$2:$B$16,2,0)*VLOOKUP($D1138,wind_!$E$2:$AC$13,MID(X$1,2,LEN(X$1)-1)+2,0)</f>
        <v>0.43903494216322236</v>
      </c>
      <c r="Y1138" s="67">
        <f>VLOOKUP($A1138,wind_!$A$2:$B$16,2,0)*VLOOKUP($D1138,wind_!$E$2:$AC$13,MID(Y$1,2,LEN(Y$1)-1)+2,0)</f>
        <v>0.44178335113228279</v>
      </c>
      <c r="Z1138" s="67">
        <f>VLOOKUP($A1138,wind_!$A$2:$B$16,2,0)*VLOOKUP($D1138,wind_!$E$2:$AC$13,MID(Z$1,2,LEN(Z$1)-1)+2,0)</f>
        <v>0.4398900829257667</v>
      </c>
      <c r="AA1138" s="67">
        <f>VLOOKUP($A1138,wind_!$A$2:$B$16,2,0)*VLOOKUP($D1138,wind_!$E$2:$AC$13,MID(AA$1,2,LEN(AA$1)-1)+2,0)</f>
        <v>0.4355349204491355</v>
      </c>
      <c r="AB1138" s="67">
        <f>VLOOKUP($A1138,wind_!$A$2:$B$16,2,0)*VLOOKUP($D1138,wind_!$E$2:$AC$13,MID(AB$1,2,LEN(AB$1)-1)+2,0)</f>
        <v>0.43100008206874013</v>
      </c>
      <c r="AC1138" s="5">
        <f t="shared" si="252"/>
        <v>0.41874179396134181</v>
      </c>
      <c r="AD1138" s="98"/>
    </row>
    <row r="1139" spans="1:30">
      <c r="A1139" s="5" t="s">
        <v>1255</v>
      </c>
      <c r="B1139" s="5" t="str">
        <f t="shared" si="248"/>
        <v>solar</v>
      </c>
      <c r="C1139" s="5" t="str">
        <f t="shared" si="260"/>
        <v>g6</v>
      </c>
      <c r="D1139" s="69">
        <f t="shared" si="260"/>
        <v>3</v>
      </c>
      <c r="E1139" s="68">
        <f>VLOOKUP($A1139,solar_!$A$2:$B$16,2,0)*VLOOKUP($D1139,solar_!$E$2:$AC$13,MID(E$1,2,LEN(E$1)-1)+2,0)</f>
        <v>0</v>
      </c>
      <c r="F1139" s="68">
        <f>VLOOKUP($A1139,solar_!$A$2:$B$16,2,0)*VLOOKUP($D1139,solar_!$E$2:$AC$13,MID(F$1,2,LEN(F$1)-1)+2,0)</f>
        <v>0</v>
      </c>
      <c r="G1139" s="68">
        <f>VLOOKUP($A1139,solar_!$A$2:$B$16,2,0)*VLOOKUP($D1139,solar_!$E$2:$AC$13,MID(G$1,2,LEN(G$1)-1)+2,0)</f>
        <v>0</v>
      </c>
      <c r="H1139" s="68">
        <f>VLOOKUP($A1139,solar_!$A$2:$B$16,2,0)*VLOOKUP($D1139,solar_!$E$2:$AC$13,MID(H$1,2,LEN(H$1)-1)+2,0)</f>
        <v>0</v>
      </c>
      <c r="I1139" s="68">
        <f>VLOOKUP($A1139,solar_!$A$2:$B$16,2,0)*VLOOKUP($D1139,solar_!$E$2:$AC$13,MID(I$1,2,LEN(I$1)-1)+2,0)</f>
        <v>0</v>
      </c>
      <c r="J1139" s="68">
        <f>VLOOKUP($A1139,solar_!$A$2:$B$16,2,0)*VLOOKUP($D1139,solar_!$E$2:$AC$13,MID(J$1,2,LEN(J$1)-1)+2,0)</f>
        <v>4.9953446605931825E-4</v>
      </c>
      <c r="K1139" s="68">
        <f>VLOOKUP($A1139,solar_!$A$2:$B$16,2,0)*VLOOKUP($D1139,solar_!$E$2:$AC$13,MID(K$1,2,LEN(K$1)-1)+2,0)</f>
        <v>7.1243083032006887E-3</v>
      </c>
      <c r="L1139" s="68">
        <f>VLOOKUP($A1139,solar_!$A$2:$B$16,2,0)*VLOOKUP($D1139,solar_!$E$2:$AC$13,MID(L$1,2,LEN(L$1)-1)+2,0)</f>
        <v>7.713161810438604E-2</v>
      </c>
      <c r="M1139" s="68">
        <f>VLOOKUP($A1139,solar_!$A$2:$B$16,2,0)*VLOOKUP($D1139,solar_!$E$2:$AC$13,MID(M$1,2,LEN(M$1)-1)+2,0)</f>
        <v>0.31065465031974104</v>
      </c>
      <c r="N1139" s="68">
        <f>VLOOKUP($A1139,solar_!$A$2:$B$16,2,0)*VLOOKUP($D1139,solar_!$E$2:$AC$13,MID(N$1,2,LEN(N$1)-1)+2,0)</f>
        <v>0.5052717461026508</v>
      </c>
      <c r="O1139" s="68">
        <f>VLOOKUP($A1139,solar_!$A$2:$B$16,2,0)*VLOOKUP($D1139,solar_!$E$2:$AC$13,MID(O$1,2,LEN(O$1)-1)+2,0)</f>
        <v>0.58898708310772263</v>
      </c>
      <c r="P1139" s="68">
        <f>VLOOKUP($A1139,solar_!$A$2:$B$16,2,0)*VLOOKUP($D1139,solar_!$E$2:$AC$13,MID(P$1,2,LEN(P$1)-1)+2,0)</f>
        <v>0.64536238608975027</v>
      </c>
      <c r="Q1139" s="68">
        <f>VLOOKUP($A1139,solar_!$A$2:$B$16,2,0)*VLOOKUP($D1139,solar_!$E$2:$AC$13,MID(Q$1,2,LEN(Q$1)-1)+2,0)</f>
        <v>0.64237932262078556</v>
      </c>
      <c r="R1139" s="68">
        <f>VLOOKUP($A1139,solar_!$A$2:$B$16,2,0)*VLOOKUP($D1139,solar_!$E$2:$AC$13,MID(R$1,2,LEN(R$1)-1)+2,0)</f>
        <v>0.64666101855342217</v>
      </c>
      <c r="S1139" s="68">
        <f>VLOOKUP($A1139,solar_!$A$2:$B$16,2,0)*VLOOKUP($D1139,solar_!$E$2:$AC$13,MID(S$1,2,LEN(S$1)-1)+2,0)</f>
        <v>0.60621778100757528</v>
      </c>
      <c r="T1139" s="68">
        <f>VLOOKUP($A1139,solar_!$A$2:$B$16,2,0)*VLOOKUP($D1139,solar_!$E$2:$AC$13,MID(T$1,2,LEN(T$1)-1)+2,0)</f>
        <v>0.51394514162541249</v>
      </c>
      <c r="U1139" s="68">
        <f>VLOOKUP($A1139,solar_!$A$2:$B$16,2,0)*VLOOKUP($D1139,solar_!$E$2:$AC$13,MID(U$1,2,LEN(U$1)-1)+2,0)</f>
        <v>0.40124914461989641</v>
      </c>
      <c r="V1139" s="68">
        <f>VLOOKUP($A1139,solar_!$A$2:$B$16,2,0)*VLOOKUP($D1139,solar_!$E$2:$AC$13,MID(V$1,2,LEN(V$1)-1)+2,0)</f>
        <v>0.20186122949873175</v>
      </c>
      <c r="W1139" s="68">
        <f>VLOOKUP($A1139,solar_!$A$2:$B$16,2,0)*VLOOKUP($D1139,solar_!$E$2:$AC$13,MID(W$1,2,LEN(W$1)-1)+2,0)</f>
        <v>3.7988191632827149E-2</v>
      </c>
      <c r="X1139" s="68">
        <f>VLOOKUP($A1139,solar_!$A$2:$B$16,2,0)*VLOOKUP($D1139,solar_!$E$2:$AC$13,MID(X$1,2,LEN(X$1)-1)+2,0)</f>
        <v>3.584940623508672E-4</v>
      </c>
      <c r="Y1139" s="68">
        <f>VLOOKUP($A1139,solar_!$A$2:$B$16,2,0)*VLOOKUP($D1139,solar_!$E$2:$AC$13,MID(Y$1,2,LEN(Y$1)-1)+2,0)</f>
        <v>0</v>
      </c>
      <c r="Z1139" s="68">
        <f>VLOOKUP($A1139,solar_!$A$2:$B$16,2,0)*VLOOKUP($D1139,solar_!$E$2:$AC$13,MID(Z$1,2,LEN(Z$1)-1)+2,0)</f>
        <v>0</v>
      </c>
      <c r="AA1139" s="68">
        <f>VLOOKUP($A1139,solar_!$A$2:$B$16,2,0)*VLOOKUP($D1139,solar_!$E$2:$AC$13,MID(AA$1,2,LEN(AA$1)-1)+2,0)</f>
        <v>0</v>
      </c>
      <c r="AB1139" s="68">
        <f>VLOOKUP($A1139,solar_!$A$2:$B$16,2,0)*VLOOKUP($D1139,solar_!$E$2:$AC$13,MID(AB$1,2,LEN(AB$1)-1)+2,0)</f>
        <v>0</v>
      </c>
      <c r="AC1139" s="5">
        <f t="shared" si="252"/>
        <v>0.21607048542143803</v>
      </c>
      <c r="AD1139" s="98"/>
    </row>
    <row r="1140" spans="1:30">
      <c r="A1140" s="5" t="s">
        <v>1255</v>
      </c>
      <c r="B1140" s="5" t="str">
        <f t="shared" si="248"/>
        <v>nuclear</v>
      </c>
      <c r="C1140" s="5" t="str">
        <f t="shared" si="260"/>
        <v>g6</v>
      </c>
      <c r="D1140" s="69">
        <f t="shared" si="260"/>
        <v>3</v>
      </c>
      <c r="E1140" s="53">
        <v>0.9</v>
      </c>
      <c r="F1140" s="53">
        <v>0.9</v>
      </c>
      <c r="G1140" s="53">
        <v>0.9</v>
      </c>
      <c r="H1140" s="53">
        <v>0.9</v>
      </c>
      <c r="I1140" s="53">
        <v>0.9</v>
      </c>
      <c r="J1140" s="53">
        <v>0.9</v>
      </c>
      <c r="K1140" s="53">
        <v>0.9</v>
      </c>
      <c r="L1140" s="53">
        <v>0.9</v>
      </c>
      <c r="M1140" s="53">
        <v>0.9</v>
      </c>
      <c r="N1140" s="53">
        <v>0.9</v>
      </c>
      <c r="O1140" s="53">
        <v>0.9</v>
      </c>
      <c r="P1140" s="53">
        <v>0.9</v>
      </c>
      <c r="Q1140" s="53">
        <v>0.9</v>
      </c>
      <c r="R1140" s="53">
        <v>0.9</v>
      </c>
      <c r="S1140" s="53">
        <v>0.9</v>
      </c>
      <c r="T1140" s="53">
        <v>0.9</v>
      </c>
      <c r="U1140" s="53">
        <v>0.9</v>
      </c>
      <c r="V1140" s="53">
        <v>0.9</v>
      </c>
      <c r="W1140" s="53">
        <v>0.9</v>
      </c>
      <c r="X1140" s="53">
        <v>0.9</v>
      </c>
      <c r="Y1140" s="53">
        <v>0.9</v>
      </c>
      <c r="Z1140" s="53">
        <v>0.9</v>
      </c>
      <c r="AA1140" s="53">
        <v>0.9</v>
      </c>
      <c r="AB1140" s="53">
        <v>0.9</v>
      </c>
      <c r="AC1140" s="5">
        <f t="shared" si="252"/>
        <v>0.8999999999999998</v>
      </c>
      <c r="AD1140" s="98"/>
    </row>
    <row r="1141" spans="1:30">
      <c r="A1141" s="5" t="s">
        <v>1255</v>
      </c>
      <c r="B1141" s="5" t="str">
        <f t="shared" si="248"/>
        <v>other</v>
      </c>
      <c r="C1141" s="5" t="str">
        <f t="shared" si="260"/>
        <v>g6</v>
      </c>
      <c r="D1141" s="69">
        <f t="shared" si="260"/>
        <v>3</v>
      </c>
      <c r="E1141" s="9">
        <v>0</v>
      </c>
      <c r="F1141" s="9">
        <v>0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  <c r="V1141" s="9">
        <v>0</v>
      </c>
      <c r="W1141" s="9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0</v>
      </c>
      <c r="AC1141" s="5">
        <f t="shared" si="252"/>
        <v>0</v>
      </c>
      <c r="AD1141" s="98"/>
    </row>
    <row r="1142" spans="1:30">
      <c r="A1142" s="5" t="s">
        <v>1255</v>
      </c>
      <c r="B1142" s="5" t="str">
        <f t="shared" si="248"/>
        <v>coal</v>
      </c>
      <c r="C1142" s="5" t="str">
        <f t="shared" si="260"/>
        <v>g7</v>
      </c>
      <c r="D1142" s="69">
        <f t="shared" si="260"/>
        <v>4</v>
      </c>
      <c r="E1142" s="53">
        <v>0.8</v>
      </c>
      <c r="F1142" s="53">
        <v>0.8</v>
      </c>
      <c r="G1142" s="53">
        <v>0.8</v>
      </c>
      <c r="H1142" s="53">
        <v>0.8</v>
      </c>
      <c r="I1142" s="53">
        <v>0.8</v>
      </c>
      <c r="J1142" s="53">
        <v>0.8</v>
      </c>
      <c r="K1142" s="53">
        <v>0.8</v>
      </c>
      <c r="L1142" s="53">
        <v>0.8</v>
      </c>
      <c r="M1142" s="53">
        <v>0.8</v>
      </c>
      <c r="N1142" s="53">
        <v>0.8</v>
      </c>
      <c r="O1142" s="53">
        <v>0.8</v>
      </c>
      <c r="P1142" s="53">
        <v>0.8</v>
      </c>
      <c r="Q1142" s="53">
        <v>0.8</v>
      </c>
      <c r="R1142" s="53">
        <v>0.8</v>
      </c>
      <c r="S1142" s="53">
        <v>0.8</v>
      </c>
      <c r="T1142" s="53">
        <v>0.8</v>
      </c>
      <c r="U1142" s="53">
        <v>0.8</v>
      </c>
      <c r="V1142" s="53">
        <v>0.8</v>
      </c>
      <c r="W1142" s="53">
        <v>0.8</v>
      </c>
      <c r="X1142" s="53">
        <v>0.8</v>
      </c>
      <c r="Y1142" s="53">
        <v>0.8</v>
      </c>
      <c r="Z1142" s="53">
        <v>0.8</v>
      </c>
      <c r="AA1142" s="53">
        <v>0.8</v>
      </c>
      <c r="AB1142" s="53">
        <v>0.8</v>
      </c>
      <c r="AC1142" s="5">
        <f t="shared" si="252"/>
        <v>0.80000000000000027</v>
      </c>
      <c r="AD1142" s="98"/>
    </row>
    <row r="1143" spans="1:30">
      <c r="A1143" s="5" t="s">
        <v>1255</v>
      </c>
      <c r="B1143" s="5" t="str">
        <f t="shared" si="248"/>
        <v>naturalGas</v>
      </c>
      <c r="C1143" s="5" t="str">
        <f t="shared" ref="C1143:D1162" si="265">C1023</f>
        <v>g7</v>
      </c>
      <c r="D1143" s="69">
        <f t="shared" si="265"/>
        <v>4</v>
      </c>
      <c r="E1143" s="53">
        <v>0.85</v>
      </c>
      <c r="F1143" s="53">
        <v>0.85</v>
      </c>
      <c r="G1143" s="53">
        <v>0.85</v>
      </c>
      <c r="H1143" s="53">
        <v>0.85</v>
      </c>
      <c r="I1143" s="53">
        <v>0.85</v>
      </c>
      <c r="J1143" s="53">
        <v>0.85</v>
      </c>
      <c r="K1143" s="53">
        <v>0.85</v>
      </c>
      <c r="L1143" s="53">
        <v>0.85</v>
      </c>
      <c r="M1143" s="53">
        <v>0.85</v>
      </c>
      <c r="N1143" s="53">
        <v>0.85</v>
      </c>
      <c r="O1143" s="53">
        <v>0.85</v>
      </c>
      <c r="P1143" s="53">
        <v>0.85</v>
      </c>
      <c r="Q1143" s="53">
        <v>0.85</v>
      </c>
      <c r="R1143" s="53">
        <v>0.85</v>
      </c>
      <c r="S1143" s="53">
        <v>0.85</v>
      </c>
      <c r="T1143" s="53">
        <v>0.85</v>
      </c>
      <c r="U1143" s="53">
        <v>0.85</v>
      </c>
      <c r="V1143" s="53">
        <v>0.85</v>
      </c>
      <c r="W1143" s="53">
        <v>0.85</v>
      </c>
      <c r="X1143" s="53">
        <v>0.85</v>
      </c>
      <c r="Y1143" s="53">
        <v>0.85</v>
      </c>
      <c r="Z1143" s="53">
        <v>0.85</v>
      </c>
      <c r="AA1143" s="53">
        <v>0.85</v>
      </c>
      <c r="AB1143" s="53">
        <v>0.85</v>
      </c>
      <c r="AC1143" s="5">
        <f t="shared" si="252"/>
        <v>0.85000000000000009</v>
      </c>
      <c r="AD1143" s="98"/>
    </row>
    <row r="1144" spans="1:30">
      <c r="A1144" s="5" t="s">
        <v>1255</v>
      </c>
      <c r="B1144" s="5" t="str">
        <f t="shared" si="248"/>
        <v>bioMass</v>
      </c>
      <c r="C1144" s="5" t="str">
        <f t="shared" si="265"/>
        <v>g7</v>
      </c>
      <c r="D1144" s="69">
        <f t="shared" si="265"/>
        <v>4</v>
      </c>
      <c r="E1144" s="53">
        <v>0.83</v>
      </c>
      <c r="F1144" s="53">
        <v>0.83</v>
      </c>
      <c r="G1144" s="53">
        <v>0.83</v>
      </c>
      <c r="H1144" s="53">
        <v>0.83</v>
      </c>
      <c r="I1144" s="53">
        <v>0.83</v>
      </c>
      <c r="J1144" s="53">
        <v>0.83</v>
      </c>
      <c r="K1144" s="53">
        <v>0.83</v>
      </c>
      <c r="L1144" s="53">
        <v>0.83</v>
      </c>
      <c r="M1144" s="53">
        <v>0.83</v>
      </c>
      <c r="N1144" s="53">
        <v>0.83</v>
      </c>
      <c r="O1144" s="53">
        <v>0.83</v>
      </c>
      <c r="P1144" s="53">
        <v>0.83</v>
      </c>
      <c r="Q1144" s="53">
        <v>0.83</v>
      </c>
      <c r="R1144" s="53">
        <v>0.83</v>
      </c>
      <c r="S1144" s="53">
        <v>0.83</v>
      </c>
      <c r="T1144" s="53">
        <v>0.83</v>
      </c>
      <c r="U1144" s="53">
        <v>0.83</v>
      </c>
      <c r="V1144" s="53">
        <v>0.83</v>
      </c>
      <c r="W1144" s="53">
        <v>0.83</v>
      </c>
      <c r="X1144" s="53">
        <v>0.83</v>
      </c>
      <c r="Y1144" s="53">
        <v>0.83</v>
      </c>
      <c r="Z1144" s="53">
        <v>0.83</v>
      </c>
      <c r="AA1144" s="53">
        <v>0.83</v>
      </c>
      <c r="AB1144" s="53">
        <v>0.83</v>
      </c>
      <c r="AC1144" s="5">
        <f t="shared" si="252"/>
        <v>0.82999999999999963</v>
      </c>
      <c r="AD1144" s="98"/>
    </row>
    <row r="1145" spans="1:30">
      <c r="A1145" s="5" t="s">
        <v>1255</v>
      </c>
      <c r="B1145" s="5" t="str">
        <f t="shared" si="248"/>
        <v>geoThermal</v>
      </c>
      <c r="C1145" s="5" t="str">
        <f t="shared" si="265"/>
        <v>g7</v>
      </c>
      <c r="D1145" s="69">
        <f t="shared" si="265"/>
        <v>4</v>
      </c>
      <c r="E1145" s="53">
        <v>0.9</v>
      </c>
      <c r="F1145" s="53">
        <v>0.9</v>
      </c>
      <c r="G1145" s="53">
        <v>0.9</v>
      </c>
      <c r="H1145" s="53">
        <v>0.9</v>
      </c>
      <c r="I1145" s="53">
        <v>0.9</v>
      </c>
      <c r="J1145" s="53">
        <v>0.9</v>
      </c>
      <c r="K1145" s="53">
        <v>0.9</v>
      </c>
      <c r="L1145" s="53">
        <v>0.9</v>
      </c>
      <c r="M1145" s="53">
        <v>0.9</v>
      </c>
      <c r="N1145" s="53">
        <v>0.9</v>
      </c>
      <c r="O1145" s="53">
        <v>0.9</v>
      </c>
      <c r="P1145" s="53">
        <v>0.9</v>
      </c>
      <c r="Q1145" s="53">
        <v>0.9</v>
      </c>
      <c r="R1145" s="53">
        <v>0.9</v>
      </c>
      <c r="S1145" s="53">
        <v>0.9</v>
      </c>
      <c r="T1145" s="53">
        <v>0.9</v>
      </c>
      <c r="U1145" s="53">
        <v>0.9</v>
      </c>
      <c r="V1145" s="53">
        <v>0.9</v>
      </c>
      <c r="W1145" s="53">
        <v>0.9</v>
      </c>
      <c r="X1145" s="53">
        <v>0.9</v>
      </c>
      <c r="Y1145" s="53">
        <v>0.9</v>
      </c>
      <c r="Z1145" s="53">
        <v>0.9</v>
      </c>
      <c r="AA1145" s="53">
        <v>0.9</v>
      </c>
      <c r="AB1145" s="53">
        <v>0.9</v>
      </c>
      <c r="AC1145" s="5">
        <f t="shared" si="252"/>
        <v>0.8999999999999998</v>
      </c>
      <c r="AD1145" s="98"/>
    </row>
    <row r="1146" spans="1:30">
      <c r="A1146" s="5" t="s">
        <v>1255</v>
      </c>
      <c r="B1146" s="5" t="str">
        <f t="shared" ref="B1146:B1209" si="266">B1026</f>
        <v>hydroRiver</v>
      </c>
      <c r="C1146" s="5" t="str">
        <f t="shared" si="265"/>
        <v>g7</v>
      </c>
      <c r="D1146" s="69">
        <f t="shared" si="265"/>
        <v>4</v>
      </c>
      <c r="E1146" s="43">
        <f>VLOOKUP($A1146,hydro_!$A$2:$B$16,2,0)*VLOOKUP($D1146,hydro_!F$2:H$13,2,0)</f>
        <v>0.5</v>
      </c>
      <c r="F1146" s="43">
        <f t="shared" ref="F1146:AB1146" si="267">E1146</f>
        <v>0.5</v>
      </c>
      <c r="G1146" s="43">
        <f t="shared" si="267"/>
        <v>0.5</v>
      </c>
      <c r="H1146" s="43">
        <f t="shared" si="267"/>
        <v>0.5</v>
      </c>
      <c r="I1146" s="43">
        <f t="shared" si="267"/>
        <v>0.5</v>
      </c>
      <c r="J1146" s="43">
        <f t="shared" si="267"/>
        <v>0.5</v>
      </c>
      <c r="K1146" s="43">
        <f t="shared" si="267"/>
        <v>0.5</v>
      </c>
      <c r="L1146" s="43">
        <f t="shared" si="267"/>
        <v>0.5</v>
      </c>
      <c r="M1146" s="43">
        <f t="shared" si="267"/>
        <v>0.5</v>
      </c>
      <c r="N1146" s="43">
        <f t="shared" si="267"/>
        <v>0.5</v>
      </c>
      <c r="O1146" s="43">
        <f t="shared" si="267"/>
        <v>0.5</v>
      </c>
      <c r="P1146" s="43">
        <f t="shared" si="267"/>
        <v>0.5</v>
      </c>
      <c r="Q1146" s="43">
        <f t="shared" si="267"/>
        <v>0.5</v>
      </c>
      <c r="R1146" s="43">
        <f t="shared" si="267"/>
        <v>0.5</v>
      </c>
      <c r="S1146" s="43">
        <f t="shared" si="267"/>
        <v>0.5</v>
      </c>
      <c r="T1146" s="43">
        <f t="shared" si="267"/>
        <v>0.5</v>
      </c>
      <c r="U1146" s="43">
        <f t="shared" si="267"/>
        <v>0.5</v>
      </c>
      <c r="V1146" s="43">
        <f t="shared" si="267"/>
        <v>0.5</v>
      </c>
      <c r="W1146" s="43">
        <f t="shared" si="267"/>
        <v>0.5</v>
      </c>
      <c r="X1146" s="43">
        <f t="shared" si="267"/>
        <v>0.5</v>
      </c>
      <c r="Y1146" s="43">
        <f t="shared" si="267"/>
        <v>0.5</v>
      </c>
      <c r="Z1146" s="43">
        <f t="shared" si="267"/>
        <v>0.5</v>
      </c>
      <c r="AA1146" s="43">
        <f t="shared" si="267"/>
        <v>0.5</v>
      </c>
      <c r="AB1146" s="43">
        <f t="shared" si="267"/>
        <v>0.5</v>
      </c>
      <c r="AC1146" s="5">
        <f t="shared" si="252"/>
        <v>0.5</v>
      </c>
      <c r="AD1146" s="98"/>
    </row>
    <row r="1147" spans="1:30">
      <c r="A1147" s="5" t="s">
        <v>1255</v>
      </c>
      <c r="B1147" s="5" t="str">
        <f t="shared" si="266"/>
        <v>hydroDam</v>
      </c>
      <c r="C1147" s="5" t="str">
        <f t="shared" si="265"/>
        <v>g7</v>
      </c>
      <c r="D1147" s="69">
        <f t="shared" si="265"/>
        <v>4</v>
      </c>
      <c r="E1147" s="43">
        <f>VLOOKUP($A1146,hydro_!$A$2:$C$16,3,0)*VLOOKUP($D1146,hydro_!F$2:H$13,3,0)</f>
        <v>0.4</v>
      </c>
      <c r="F1147" s="43">
        <f t="shared" ref="F1147:AB1147" si="268">E1147</f>
        <v>0.4</v>
      </c>
      <c r="G1147" s="43">
        <f t="shared" si="268"/>
        <v>0.4</v>
      </c>
      <c r="H1147" s="43">
        <f t="shared" si="268"/>
        <v>0.4</v>
      </c>
      <c r="I1147" s="43">
        <f t="shared" si="268"/>
        <v>0.4</v>
      </c>
      <c r="J1147" s="43">
        <f t="shared" si="268"/>
        <v>0.4</v>
      </c>
      <c r="K1147" s="43">
        <f t="shared" si="268"/>
        <v>0.4</v>
      </c>
      <c r="L1147" s="43">
        <f t="shared" si="268"/>
        <v>0.4</v>
      </c>
      <c r="M1147" s="43">
        <f t="shared" si="268"/>
        <v>0.4</v>
      </c>
      <c r="N1147" s="43">
        <f t="shared" si="268"/>
        <v>0.4</v>
      </c>
      <c r="O1147" s="43">
        <f t="shared" si="268"/>
        <v>0.4</v>
      </c>
      <c r="P1147" s="43">
        <f t="shared" si="268"/>
        <v>0.4</v>
      </c>
      <c r="Q1147" s="43">
        <f t="shared" si="268"/>
        <v>0.4</v>
      </c>
      <c r="R1147" s="43">
        <f t="shared" si="268"/>
        <v>0.4</v>
      </c>
      <c r="S1147" s="43">
        <f t="shared" si="268"/>
        <v>0.4</v>
      </c>
      <c r="T1147" s="43">
        <f t="shared" si="268"/>
        <v>0.4</v>
      </c>
      <c r="U1147" s="43">
        <f t="shared" si="268"/>
        <v>0.4</v>
      </c>
      <c r="V1147" s="43">
        <f t="shared" si="268"/>
        <v>0.4</v>
      </c>
      <c r="W1147" s="43">
        <f t="shared" si="268"/>
        <v>0.4</v>
      </c>
      <c r="X1147" s="43">
        <f t="shared" si="268"/>
        <v>0.4</v>
      </c>
      <c r="Y1147" s="43">
        <f t="shared" si="268"/>
        <v>0.4</v>
      </c>
      <c r="Z1147" s="43">
        <f t="shared" si="268"/>
        <v>0.4</v>
      </c>
      <c r="AA1147" s="43">
        <f t="shared" si="268"/>
        <v>0.4</v>
      </c>
      <c r="AB1147" s="43">
        <f t="shared" si="268"/>
        <v>0.4</v>
      </c>
      <c r="AC1147" s="5">
        <f t="shared" si="252"/>
        <v>0.40000000000000013</v>
      </c>
      <c r="AD1147" s="98"/>
    </row>
    <row r="1148" spans="1:30">
      <c r="A1148" s="5" t="s">
        <v>1255</v>
      </c>
      <c r="B1148" s="5" t="str">
        <f t="shared" si="266"/>
        <v>wind</v>
      </c>
      <c r="C1148" s="5" t="str">
        <f t="shared" si="265"/>
        <v>g7</v>
      </c>
      <c r="D1148" s="69">
        <f t="shared" si="265"/>
        <v>4</v>
      </c>
      <c r="E1148" s="67">
        <f>VLOOKUP($A1148,wind_!$A$2:$B$16,2,0)*VLOOKUP($D1148,wind_!$E$2:$AC$13,MID(E$1,2,LEN(E$1)-1)+2,0)</f>
        <v>0.3261207375397055</v>
      </c>
      <c r="F1148" s="67">
        <f>VLOOKUP($A1148,wind_!$A$2:$B$16,2,0)*VLOOKUP($D1148,wind_!$E$2:$AC$13,MID(F$1,2,LEN(F$1)-1)+2,0)</f>
        <v>0.31580816173649401</v>
      </c>
      <c r="G1148" s="67">
        <f>VLOOKUP($A1148,wind_!$A$2:$B$16,2,0)*VLOOKUP($D1148,wind_!$E$2:$AC$13,MID(G$1,2,LEN(G$1)-1)+2,0)</f>
        <v>0.31028985685134092</v>
      </c>
      <c r="H1148" s="67">
        <f>VLOOKUP($A1148,wind_!$A$2:$B$16,2,0)*VLOOKUP($D1148,wind_!$E$2:$AC$13,MID(H$1,2,LEN(H$1)-1)+2,0)</f>
        <v>0.30862178774145382</v>
      </c>
      <c r="I1148" s="67">
        <f>VLOOKUP($A1148,wind_!$A$2:$B$16,2,0)*VLOOKUP($D1148,wind_!$E$2:$AC$13,MID(I$1,2,LEN(I$1)-1)+2,0)</f>
        <v>0.30589907040705716</v>
      </c>
      <c r="J1148" s="67">
        <f>VLOOKUP($A1148,wind_!$A$2:$B$16,2,0)*VLOOKUP($D1148,wind_!$E$2:$AC$13,MID(J$1,2,LEN(J$1)-1)+2,0)</f>
        <v>0.3026199437786376</v>
      </c>
      <c r="K1148" s="67">
        <f>VLOOKUP($A1148,wind_!$A$2:$B$16,2,0)*VLOOKUP($D1148,wind_!$E$2:$AC$13,MID(K$1,2,LEN(K$1)-1)+2,0)</f>
        <v>0.30369313235805923</v>
      </c>
      <c r="L1148" s="67">
        <f>VLOOKUP($A1148,wind_!$A$2:$B$16,2,0)*VLOOKUP($D1148,wind_!$E$2:$AC$13,MID(L$1,2,LEN(L$1)-1)+2,0)</f>
        <v>0.29577166639853053</v>
      </c>
      <c r="M1148" s="67">
        <f>VLOOKUP($A1148,wind_!$A$2:$B$16,2,0)*VLOOKUP($D1148,wind_!$E$2:$AC$13,MID(M$1,2,LEN(M$1)-1)+2,0)</f>
        <v>0.28620173113287872</v>
      </c>
      <c r="N1148" s="67">
        <f>VLOOKUP($A1148,wind_!$A$2:$B$16,2,0)*VLOOKUP($D1148,wind_!$E$2:$AC$13,MID(N$1,2,LEN(N$1)-1)+2,0)</f>
        <v>0.28328126104867862</v>
      </c>
      <c r="O1148" s="67">
        <f>VLOOKUP($A1148,wind_!$A$2:$B$16,2,0)*VLOOKUP($D1148,wind_!$E$2:$AC$13,MID(O$1,2,LEN(O$1)-1)+2,0)</f>
        <v>0.29711084285538752</v>
      </c>
      <c r="P1148" s="67">
        <f>VLOOKUP($A1148,wind_!$A$2:$B$16,2,0)*VLOOKUP($D1148,wind_!$E$2:$AC$13,MID(P$1,2,LEN(P$1)-1)+2,0)</f>
        <v>0.3178514743866917</v>
      </c>
      <c r="Q1148" s="67">
        <f>VLOOKUP($A1148,wind_!$A$2:$B$16,2,0)*VLOOKUP($D1148,wind_!$E$2:$AC$13,MID(Q$1,2,LEN(Q$1)-1)+2,0)</f>
        <v>0.3361879185025447</v>
      </c>
      <c r="R1148" s="67">
        <f>VLOOKUP($A1148,wind_!$A$2:$B$16,2,0)*VLOOKUP($D1148,wind_!$E$2:$AC$13,MID(R$1,2,LEN(R$1)-1)+2,0)</f>
        <v>0.35463874998665001</v>
      </c>
      <c r="S1148" s="67">
        <f>VLOOKUP($A1148,wind_!$A$2:$B$16,2,0)*VLOOKUP($D1148,wind_!$E$2:$AC$13,MID(S$1,2,LEN(S$1)-1)+2,0)</f>
        <v>0.3720488054046534</v>
      </c>
      <c r="T1148" s="67">
        <f>VLOOKUP($A1148,wind_!$A$2:$B$16,2,0)*VLOOKUP($D1148,wind_!$E$2:$AC$13,MID(T$1,2,LEN(T$1)-1)+2,0)</f>
        <v>0.37574280558200818</v>
      </c>
      <c r="U1148" s="67">
        <f>VLOOKUP($A1148,wind_!$A$2:$B$16,2,0)*VLOOKUP($D1148,wind_!$E$2:$AC$13,MID(U$1,2,LEN(U$1)-1)+2,0)</f>
        <v>0.38177179792165999</v>
      </c>
      <c r="V1148" s="67">
        <f>VLOOKUP($A1148,wind_!$A$2:$B$16,2,0)*VLOOKUP($D1148,wind_!$E$2:$AC$13,MID(V$1,2,LEN(V$1)-1)+2,0)</f>
        <v>0.37552495641179084</v>
      </c>
      <c r="W1148" s="67">
        <f>VLOOKUP($A1148,wind_!$A$2:$B$16,2,0)*VLOOKUP($D1148,wind_!$E$2:$AC$13,MID(W$1,2,LEN(W$1)-1)+2,0)</f>
        <v>0.36332027117424548</v>
      </c>
      <c r="X1148" s="67">
        <f>VLOOKUP($A1148,wind_!$A$2:$B$16,2,0)*VLOOKUP($D1148,wind_!$E$2:$AC$13,MID(X$1,2,LEN(X$1)-1)+2,0)</f>
        <v>0.35375066698635999</v>
      </c>
      <c r="Y1148" s="67">
        <f>VLOOKUP($A1148,wind_!$A$2:$B$16,2,0)*VLOOKUP($D1148,wind_!$E$2:$AC$13,MID(Y$1,2,LEN(Y$1)-1)+2,0)</f>
        <v>0.35038241422325567</v>
      </c>
      <c r="Z1148" s="67">
        <f>VLOOKUP($A1148,wind_!$A$2:$B$16,2,0)*VLOOKUP($D1148,wind_!$E$2:$AC$13,MID(Z$1,2,LEN(Z$1)-1)+2,0)</f>
        <v>0.34211106528031426</v>
      </c>
      <c r="AA1148" s="67">
        <f>VLOOKUP($A1148,wind_!$A$2:$B$16,2,0)*VLOOKUP($D1148,wind_!$E$2:$AC$13,MID(AA$1,2,LEN(AA$1)-1)+2,0)</f>
        <v>0.32981662486032803</v>
      </c>
      <c r="AB1148" s="67">
        <f>VLOOKUP($A1148,wind_!$A$2:$B$16,2,0)*VLOOKUP($D1148,wind_!$E$2:$AC$13,MID(AB$1,2,LEN(AB$1)-1)+2,0)</f>
        <v>0.31834756131169711</v>
      </c>
      <c r="AC1148" s="5">
        <f t="shared" si="252"/>
        <v>0.32945472099501766</v>
      </c>
      <c r="AD1148" s="98"/>
    </row>
    <row r="1149" spans="1:30">
      <c r="A1149" s="5" t="s">
        <v>1255</v>
      </c>
      <c r="B1149" s="5" t="str">
        <f t="shared" si="266"/>
        <v>solar</v>
      </c>
      <c r="C1149" s="5" t="str">
        <f t="shared" si="265"/>
        <v>g7</v>
      </c>
      <c r="D1149" s="69">
        <f t="shared" si="265"/>
        <v>4</v>
      </c>
      <c r="E1149" s="68">
        <f>VLOOKUP($A1149,solar_!$A$2:$B$16,2,0)*VLOOKUP($D1149,solar_!$E$2:$AC$13,MID(E$1,2,LEN(E$1)-1)+2,0)</f>
        <v>0</v>
      </c>
      <c r="F1149" s="68">
        <f>VLOOKUP($A1149,solar_!$A$2:$B$16,2,0)*VLOOKUP($D1149,solar_!$E$2:$AC$13,MID(F$1,2,LEN(F$1)-1)+2,0)</f>
        <v>0</v>
      </c>
      <c r="G1149" s="68">
        <f>VLOOKUP($A1149,solar_!$A$2:$B$16,2,0)*VLOOKUP($D1149,solar_!$E$2:$AC$13,MID(G$1,2,LEN(G$1)-1)+2,0)</f>
        <v>0</v>
      </c>
      <c r="H1149" s="68">
        <f>VLOOKUP($A1149,solar_!$A$2:$B$16,2,0)*VLOOKUP($D1149,solar_!$E$2:$AC$13,MID(H$1,2,LEN(H$1)-1)+2,0)</f>
        <v>0</v>
      </c>
      <c r="I1149" s="68">
        <f>VLOOKUP($A1149,solar_!$A$2:$B$16,2,0)*VLOOKUP($D1149,solar_!$E$2:$AC$13,MID(I$1,2,LEN(I$1)-1)+2,0)</f>
        <v>0</v>
      </c>
      <c r="J1149" s="68">
        <f>VLOOKUP($A1149,solar_!$A$2:$B$16,2,0)*VLOOKUP($D1149,solar_!$E$2:$AC$13,MID(J$1,2,LEN(J$1)-1)+2,0)</f>
        <v>2.0745511191712375E-3</v>
      </c>
      <c r="K1149" s="68">
        <f>VLOOKUP($A1149,solar_!$A$2:$B$16,2,0)*VLOOKUP($D1149,solar_!$E$2:$AC$13,MID(K$1,2,LEN(K$1)-1)+2,0)</f>
        <v>4.171338691963361E-2</v>
      </c>
      <c r="L1149" s="68">
        <f>VLOOKUP($A1149,solar_!$A$2:$B$16,2,0)*VLOOKUP($D1149,solar_!$E$2:$AC$13,MID(L$1,2,LEN(L$1)-1)+2,0)</f>
        <v>0.24466502767321993</v>
      </c>
      <c r="M1149" s="68">
        <f>VLOOKUP($A1149,solar_!$A$2:$B$16,2,0)*VLOOKUP($D1149,solar_!$E$2:$AC$13,MID(M$1,2,LEN(M$1)-1)+2,0)</f>
        <v>0.49217875720518633</v>
      </c>
      <c r="N1149" s="68">
        <f>VLOOKUP($A1149,solar_!$A$2:$B$16,2,0)*VLOOKUP($D1149,solar_!$E$2:$AC$13,MID(N$1,2,LEN(N$1)-1)+2,0)</f>
        <v>0.62417843174890497</v>
      </c>
      <c r="O1149" s="68">
        <f>VLOOKUP($A1149,solar_!$A$2:$B$16,2,0)*VLOOKUP($D1149,solar_!$E$2:$AC$13,MID(O$1,2,LEN(O$1)-1)+2,0)</f>
        <v>0.70797391427586087</v>
      </c>
      <c r="P1149" s="68">
        <f>VLOOKUP($A1149,solar_!$A$2:$B$16,2,0)*VLOOKUP($D1149,solar_!$E$2:$AC$13,MID(P$1,2,LEN(P$1)-1)+2,0)</f>
        <v>0.71046215772123011</v>
      </c>
      <c r="Q1149" s="68">
        <f>VLOOKUP($A1149,solar_!$A$2:$B$16,2,0)*VLOOKUP($D1149,solar_!$E$2:$AC$13,MID(Q$1,2,LEN(Q$1)-1)+2,0)</f>
        <v>0.69784729186363559</v>
      </c>
      <c r="R1149" s="68">
        <f>VLOOKUP($A1149,solar_!$A$2:$B$16,2,0)*VLOOKUP($D1149,solar_!$E$2:$AC$13,MID(R$1,2,LEN(R$1)-1)+2,0)</f>
        <v>0.68625467428027298</v>
      </c>
      <c r="S1149" s="68">
        <f>VLOOKUP($A1149,solar_!$A$2:$B$16,2,0)*VLOOKUP($D1149,solar_!$E$2:$AC$13,MID(S$1,2,LEN(S$1)-1)+2,0)</f>
        <v>0.66019618286696946</v>
      </c>
      <c r="T1149" s="68">
        <f>VLOOKUP($A1149,solar_!$A$2:$B$16,2,0)*VLOOKUP($D1149,solar_!$E$2:$AC$13,MID(T$1,2,LEN(T$1)-1)+2,0)</f>
        <v>0.59442185309296136</v>
      </c>
      <c r="U1149" s="68">
        <f>VLOOKUP($A1149,solar_!$A$2:$B$16,2,0)*VLOOKUP($D1149,solar_!$E$2:$AC$13,MID(U$1,2,LEN(U$1)-1)+2,0)</f>
        <v>0.48492067659707533</v>
      </c>
      <c r="V1149" s="68">
        <f>VLOOKUP($A1149,solar_!$A$2:$B$16,2,0)*VLOOKUP($D1149,solar_!$E$2:$AC$13,MID(V$1,2,LEN(V$1)-1)+2,0)</f>
        <v>0.31687260705927756</v>
      </c>
      <c r="W1149" s="68">
        <f>VLOOKUP($A1149,solar_!$A$2:$B$16,2,0)*VLOOKUP($D1149,solar_!$E$2:$AC$13,MID(W$1,2,LEN(W$1)-1)+2,0)</f>
        <v>8.8767844280538535E-2</v>
      </c>
      <c r="X1149" s="68">
        <f>VLOOKUP($A1149,solar_!$A$2:$B$16,2,0)*VLOOKUP($D1149,solar_!$E$2:$AC$13,MID(X$1,2,LEN(X$1)-1)+2,0)</f>
        <v>2.9078288246465137E-3</v>
      </c>
      <c r="Y1149" s="68">
        <f>VLOOKUP($A1149,solar_!$A$2:$B$16,2,0)*VLOOKUP($D1149,solar_!$E$2:$AC$13,MID(Y$1,2,LEN(Y$1)-1)+2,0)</f>
        <v>0</v>
      </c>
      <c r="Z1149" s="68">
        <f>VLOOKUP($A1149,solar_!$A$2:$B$16,2,0)*VLOOKUP($D1149,solar_!$E$2:$AC$13,MID(Z$1,2,LEN(Z$1)-1)+2,0)</f>
        <v>0</v>
      </c>
      <c r="AA1149" s="68">
        <f>VLOOKUP($A1149,solar_!$A$2:$B$16,2,0)*VLOOKUP($D1149,solar_!$E$2:$AC$13,MID(AA$1,2,LEN(AA$1)-1)+2,0)</f>
        <v>0</v>
      </c>
      <c r="AB1149" s="68">
        <f>VLOOKUP($A1149,solar_!$A$2:$B$16,2,0)*VLOOKUP($D1149,solar_!$E$2:$AC$13,MID(AB$1,2,LEN(AB$1)-1)+2,0)</f>
        <v>0</v>
      </c>
      <c r="AC1149" s="5">
        <f t="shared" si="252"/>
        <v>0.26480979939702437</v>
      </c>
      <c r="AD1149" s="98"/>
    </row>
    <row r="1150" spans="1:30">
      <c r="A1150" s="5" t="s">
        <v>1255</v>
      </c>
      <c r="B1150" s="5" t="str">
        <f t="shared" si="266"/>
        <v>nuclear</v>
      </c>
      <c r="C1150" s="5" t="str">
        <f t="shared" si="265"/>
        <v>g7</v>
      </c>
      <c r="D1150" s="69">
        <f t="shared" si="265"/>
        <v>4</v>
      </c>
      <c r="E1150" s="53">
        <v>0.9</v>
      </c>
      <c r="F1150" s="53">
        <v>0.9</v>
      </c>
      <c r="G1150" s="53">
        <v>0.9</v>
      </c>
      <c r="H1150" s="53">
        <v>0.9</v>
      </c>
      <c r="I1150" s="53">
        <v>0.9</v>
      </c>
      <c r="J1150" s="53">
        <v>0.9</v>
      </c>
      <c r="K1150" s="53">
        <v>0.9</v>
      </c>
      <c r="L1150" s="53">
        <v>0.9</v>
      </c>
      <c r="M1150" s="53">
        <v>0.9</v>
      </c>
      <c r="N1150" s="53">
        <v>0.9</v>
      </c>
      <c r="O1150" s="53">
        <v>0.9</v>
      </c>
      <c r="P1150" s="53">
        <v>0.9</v>
      </c>
      <c r="Q1150" s="53">
        <v>0.9</v>
      </c>
      <c r="R1150" s="53">
        <v>0.9</v>
      </c>
      <c r="S1150" s="53">
        <v>0.9</v>
      </c>
      <c r="T1150" s="53">
        <v>0.9</v>
      </c>
      <c r="U1150" s="53">
        <v>0.9</v>
      </c>
      <c r="V1150" s="53">
        <v>0.9</v>
      </c>
      <c r="W1150" s="53">
        <v>0.9</v>
      </c>
      <c r="X1150" s="53">
        <v>0.9</v>
      </c>
      <c r="Y1150" s="53">
        <v>0.9</v>
      </c>
      <c r="Z1150" s="53">
        <v>0.9</v>
      </c>
      <c r="AA1150" s="53">
        <v>0.9</v>
      </c>
      <c r="AB1150" s="53">
        <v>0.9</v>
      </c>
      <c r="AC1150" s="5">
        <f t="shared" si="252"/>
        <v>0.8999999999999998</v>
      </c>
      <c r="AD1150" s="98"/>
    </row>
    <row r="1151" spans="1:30">
      <c r="A1151" s="5" t="s">
        <v>1255</v>
      </c>
      <c r="B1151" s="5" t="str">
        <f t="shared" si="266"/>
        <v>other</v>
      </c>
      <c r="C1151" s="5" t="str">
        <f t="shared" si="265"/>
        <v>g7</v>
      </c>
      <c r="D1151" s="69">
        <f t="shared" si="265"/>
        <v>4</v>
      </c>
      <c r="E1151" s="9">
        <v>0</v>
      </c>
      <c r="F1151" s="9">
        <v>0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0</v>
      </c>
      <c r="Y1151" s="9">
        <v>0</v>
      </c>
      <c r="Z1151" s="9">
        <v>0</v>
      </c>
      <c r="AA1151" s="9">
        <v>0</v>
      </c>
      <c r="AB1151" s="9">
        <v>0</v>
      </c>
      <c r="AC1151" s="5">
        <f t="shared" si="252"/>
        <v>0</v>
      </c>
      <c r="AD1151" s="98"/>
    </row>
    <row r="1152" spans="1:30">
      <c r="A1152" s="5" t="s">
        <v>1255</v>
      </c>
      <c r="B1152" s="5" t="str">
        <f t="shared" si="266"/>
        <v>coal</v>
      </c>
      <c r="C1152" s="5" t="str">
        <f t="shared" si="265"/>
        <v>g8</v>
      </c>
      <c r="D1152" s="69">
        <f t="shared" si="265"/>
        <v>4</v>
      </c>
      <c r="E1152" s="53">
        <v>0.8</v>
      </c>
      <c r="F1152" s="53">
        <v>0.8</v>
      </c>
      <c r="G1152" s="53">
        <v>0.8</v>
      </c>
      <c r="H1152" s="53">
        <v>0.8</v>
      </c>
      <c r="I1152" s="53">
        <v>0.8</v>
      </c>
      <c r="J1152" s="53">
        <v>0.8</v>
      </c>
      <c r="K1152" s="53">
        <v>0.8</v>
      </c>
      <c r="L1152" s="53">
        <v>0.8</v>
      </c>
      <c r="M1152" s="53">
        <v>0.8</v>
      </c>
      <c r="N1152" s="53">
        <v>0.8</v>
      </c>
      <c r="O1152" s="53">
        <v>0.8</v>
      </c>
      <c r="P1152" s="53">
        <v>0.8</v>
      </c>
      <c r="Q1152" s="53">
        <v>0.8</v>
      </c>
      <c r="R1152" s="53">
        <v>0.8</v>
      </c>
      <c r="S1152" s="53">
        <v>0.8</v>
      </c>
      <c r="T1152" s="53">
        <v>0.8</v>
      </c>
      <c r="U1152" s="53">
        <v>0.8</v>
      </c>
      <c r="V1152" s="53">
        <v>0.8</v>
      </c>
      <c r="W1152" s="53">
        <v>0.8</v>
      </c>
      <c r="X1152" s="53">
        <v>0.8</v>
      </c>
      <c r="Y1152" s="53">
        <v>0.8</v>
      </c>
      <c r="Z1152" s="53">
        <v>0.8</v>
      </c>
      <c r="AA1152" s="53">
        <v>0.8</v>
      </c>
      <c r="AB1152" s="53">
        <v>0.8</v>
      </c>
      <c r="AC1152" s="5">
        <f t="shared" si="252"/>
        <v>0.80000000000000027</v>
      </c>
      <c r="AD1152" s="98"/>
    </row>
    <row r="1153" spans="1:30">
      <c r="A1153" s="5" t="s">
        <v>1255</v>
      </c>
      <c r="B1153" s="5" t="str">
        <f t="shared" si="266"/>
        <v>naturalGas</v>
      </c>
      <c r="C1153" s="5" t="str">
        <f t="shared" si="265"/>
        <v>g8</v>
      </c>
      <c r="D1153" s="69">
        <f t="shared" si="265"/>
        <v>4</v>
      </c>
      <c r="E1153" s="53">
        <v>0.85</v>
      </c>
      <c r="F1153" s="53">
        <v>0.85</v>
      </c>
      <c r="G1153" s="53">
        <v>0.85</v>
      </c>
      <c r="H1153" s="53">
        <v>0.85</v>
      </c>
      <c r="I1153" s="53">
        <v>0.85</v>
      </c>
      <c r="J1153" s="53">
        <v>0.85</v>
      </c>
      <c r="K1153" s="53">
        <v>0.85</v>
      </c>
      <c r="L1153" s="53">
        <v>0.85</v>
      </c>
      <c r="M1153" s="53">
        <v>0.85</v>
      </c>
      <c r="N1153" s="53">
        <v>0.85</v>
      </c>
      <c r="O1153" s="53">
        <v>0.85</v>
      </c>
      <c r="P1153" s="53">
        <v>0.85</v>
      </c>
      <c r="Q1153" s="53">
        <v>0.85</v>
      </c>
      <c r="R1153" s="53">
        <v>0.85</v>
      </c>
      <c r="S1153" s="53">
        <v>0.85</v>
      </c>
      <c r="T1153" s="53">
        <v>0.85</v>
      </c>
      <c r="U1153" s="53">
        <v>0.85</v>
      </c>
      <c r="V1153" s="53">
        <v>0.85</v>
      </c>
      <c r="W1153" s="53">
        <v>0.85</v>
      </c>
      <c r="X1153" s="53">
        <v>0.85</v>
      </c>
      <c r="Y1153" s="53">
        <v>0.85</v>
      </c>
      <c r="Z1153" s="53">
        <v>0.85</v>
      </c>
      <c r="AA1153" s="53">
        <v>0.85</v>
      </c>
      <c r="AB1153" s="53">
        <v>0.85</v>
      </c>
      <c r="AC1153" s="5">
        <f t="shared" si="252"/>
        <v>0.85000000000000009</v>
      </c>
      <c r="AD1153" s="98"/>
    </row>
    <row r="1154" spans="1:30">
      <c r="A1154" s="5" t="s">
        <v>1255</v>
      </c>
      <c r="B1154" s="5" t="str">
        <f t="shared" si="266"/>
        <v>bioMass</v>
      </c>
      <c r="C1154" s="5" t="str">
        <f t="shared" si="265"/>
        <v>g8</v>
      </c>
      <c r="D1154" s="69">
        <f t="shared" si="265"/>
        <v>4</v>
      </c>
      <c r="E1154" s="53">
        <v>0.83</v>
      </c>
      <c r="F1154" s="53">
        <v>0.83</v>
      </c>
      <c r="G1154" s="53">
        <v>0.83</v>
      </c>
      <c r="H1154" s="53">
        <v>0.83</v>
      </c>
      <c r="I1154" s="53">
        <v>0.83</v>
      </c>
      <c r="J1154" s="53">
        <v>0.83</v>
      </c>
      <c r="K1154" s="53">
        <v>0.83</v>
      </c>
      <c r="L1154" s="53">
        <v>0.83</v>
      </c>
      <c r="M1154" s="53">
        <v>0.83</v>
      </c>
      <c r="N1154" s="53">
        <v>0.83</v>
      </c>
      <c r="O1154" s="53">
        <v>0.83</v>
      </c>
      <c r="P1154" s="53">
        <v>0.83</v>
      </c>
      <c r="Q1154" s="53">
        <v>0.83</v>
      </c>
      <c r="R1154" s="53">
        <v>0.83</v>
      </c>
      <c r="S1154" s="53">
        <v>0.83</v>
      </c>
      <c r="T1154" s="53">
        <v>0.83</v>
      </c>
      <c r="U1154" s="53">
        <v>0.83</v>
      </c>
      <c r="V1154" s="53">
        <v>0.83</v>
      </c>
      <c r="W1154" s="53">
        <v>0.83</v>
      </c>
      <c r="X1154" s="53">
        <v>0.83</v>
      </c>
      <c r="Y1154" s="53">
        <v>0.83</v>
      </c>
      <c r="Z1154" s="53">
        <v>0.83</v>
      </c>
      <c r="AA1154" s="53">
        <v>0.83</v>
      </c>
      <c r="AB1154" s="53">
        <v>0.83</v>
      </c>
      <c r="AC1154" s="5">
        <f t="shared" si="252"/>
        <v>0.82999999999999963</v>
      </c>
      <c r="AD1154" s="98"/>
    </row>
    <row r="1155" spans="1:30">
      <c r="A1155" s="5" t="s">
        <v>1255</v>
      </c>
      <c r="B1155" s="5" t="str">
        <f t="shared" si="266"/>
        <v>geoThermal</v>
      </c>
      <c r="C1155" s="5" t="str">
        <f t="shared" si="265"/>
        <v>g8</v>
      </c>
      <c r="D1155" s="69">
        <f t="shared" si="265"/>
        <v>4</v>
      </c>
      <c r="E1155" s="53">
        <v>0.9</v>
      </c>
      <c r="F1155" s="53">
        <v>0.9</v>
      </c>
      <c r="G1155" s="53">
        <v>0.9</v>
      </c>
      <c r="H1155" s="53">
        <v>0.9</v>
      </c>
      <c r="I1155" s="53">
        <v>0.9</v>
      </c>
      <c r="J1155" s="53">
        <v>0.9</v>
      </c>
      <c r="K1155" s="53">
        <v>0.9</v>
      </c>
      <c r="L1155" s="53">
        <v>0.9</v>
      </c>
      <c r="M1155" s="53">
        <v>0.9</v>
      </c>
      <c r="N1155" s="53">
        <v>0.9</v>
      </c>
      <c r="O1155" s="53">
        <v>0.9</v>
      </c>
      <c r="P1155" s="53">
        <v>0.9</v>
      </c>
      <c r="Q1155" s="53">
        <v>0.9</v>
      </c>
      <c r="R1155" s="53">
        <v>0.9</v>
      </c>
      <c r="S1155" s="53">
        <v>0.9</v>
      </c>
      <c r="T1155" s="53">
        <v>0.9</v>
      </c>
      <c r="U1155" s="53">
        <v>0.9</v>
      </c>
      <c r="V1155" s="53">
        <v>0.9</v>
      </c>
      <c r="W1155" s="53">
        <v>0.9</v>
      </c>
      <c r="X1155" s="53">
        <v>0.9</v>
      </c>
      <c r="Y1155" s="53">
        <v>0.9</v>
      </c>
      <c r="Z1155" s="53">
        <v>0.9</v>
      </c>
      <c r="AA1155" s="53">
        <v>0.9</v>
      </c>
      <c r="AB1155" s="53">
        <v>0.9</v>
      </c>
      <c r="AC1155" s="5">
        <f t="shared" ref="AC1155:AC1218" si="269">AVERAGE(E1155:AB1155)</f>
        <v>0.8999999999999998</v>
      </c>
      <c r="AD1155" s="98"/>
    </row>
    <row r="1156" spans="1:30">
      <c r="A1156" s="5" t="s">
        <v>1255</v>
      </c>
      <c r="B1156" s="5" t="str">
        <f t="shared" si="266"/>
        <v>hydroRiver</v>
      </c>
      <c r="C1156" s="5" t="str">
        <f t="shared" si="265"/>
        <v>g8</v>
      </c>
      <c r="D1156" s="69">
        <f t="shared" si="265"/>
        <v>4</v>
      </c>
      <c r="E1156" s="43">
        <f>VLOOKUP($A1156,hydro_!$A$2:$B$16,2,0)*VLOOKUP($D1156,hydro_!F$2:H$13,2,0)</f>
        <v>0.5</v>
      </c>
      <c r="F1156" s="43">
        <f t="shared" ref="F1156:AB1156" si="270">E1156</f>
        <v>0.5</v>
      </c>
      <c r="G1156" s="43">
        <f t="shared" si="270"/>
        <v>0.5</v>
      </c>
      <c r="H1156" s="43">
        <f t="shared" si="270"/>
        <v>0.5</v>
      </c>
      <c r="I1156" s="43">
        <f t="shared" si="270"/>
        <v>0.5</v>
      </c>
      <c r="J1156" s="43">
        <f t="shared" si="270"/>
        <v>0.5</v>
      </c>
      <c r="K1156" s="43">
        <f t="shared" si="270"/>
        <v>0.5</v>
      </c>
      <c r="L1156" s="43">
        <f t="shared" si="270"/>
        <v>0.5</v>
      </c>
      <c r="M1156" s="43">
        <f t="shared" si="270"/>
        <v>0.5</v>
      </c>
      <c r="N1156" s="43">
        <f t="shared" si="270"/>
        <v>0.5</v>
      </c>
      <c r="O1156" s="43">
        <f t="shared" si="270"/>
        <v>0.5</v>
      </c>
      <c r="P1156" s="43">
        <f t="shared" si="270"/>
        <v>0.5</v>
      </c>
      <c r="Q1156" s="43">
        <f t="shared" si="270"/>
        <v>0.5</v>
      </c>
      <c r="R1156" s="43">
        <f t="shared" si="270"/>
        <v>0.5</v>
      </c>
      <c r="S1156" s="43">
        <f t="shared" si="270"/>
        <v>0.5</v>
      </c>
      <c r="T1156" s="43">
        <f t="shared" si="270"/>
        <v>0.5</v>
      </c>
      <c r="U1156" s="43">
        <f t="shared" si="270"/>
        <v>0.5</v>
      </c>
      <c r="V1156" s="43">
        <f t="shared" si="270"/>
        <v>0.5</v>
      </c>
      <c r="W1156" s="43">
        <f t="shared" si="270"/>
        <v>0.5</v>
      </c>
      <c r="X1156" s="43">
        <f t="shared" si="270"/>
        <v>0.5</v>
      </c>
      <c r="Y1156" s="43">
        <f t="shared" si="270"/>
        <v>0.5</v>
      </c>
      <c r="Z1156" s="43">
        <f t="shared" si="270"/>
        <v>0.5</v>
      </c>
      <c r="AA1156" s="43">
        <f t="shared" si="270"/>
        <v>0.5</v>
      </c>
      <c r="AB1156" s="43">
        <f t="shared" si="270"/>
        <v>0.5</v>
      </c>
      <c r="AC1156" s="5">
        <f t="shared" si="269"/>
        <v>0.5</v>
      </c>
      <c r="AD1156" s="98"/>
    </row>
    <row r="1157" spans="1:30">
      <c r="A1157" s="5" t="s">
        <v>1255</v>
      </c>
      <c r="B1157" s="5" t="str">
        <f t="shared" si="266"/>
        <v>hydroDam</v>
      </c>
      <c r="C1157" s="5" t="str">
        <f t="shared" si="265"/>
        <v>g8</v>
      </c>
      <c r="D1157" s="69">
        <f t="shared" si="265"/>
        <v>4</v>
      </c>
      <c r="E1157" s="43">
        <f>VLOOKUP($A1156,hydro_!$A$2:$C$16,3,0)*VLOOKUP($D1156,hydro_!F$2:H$13,3,0)</f>
        <v>0.4</v>
      </c>
      <c r="F1157" s="43">
        <f t="shared" ref="F1157:AB1157" si="271">E1157</f>
        <v>0.4</v>
      </c>
      <c r="G1157" s="43">
        <f t="shared" si="271"/>
        <v>0.4</v>
      </c>
      <c r="H1157" s="43">
        <f t="shared" si="271"/>
        <v>0.4</v>
      </c>
      <c r="I1157" s="43">
        <f t="shared" si="271"/>
        <v>0.4</v>
      </c>
      <c r="J1157" s="43">
        <f t="shared" si="271"/>
        <v>0.4</v>
      </c>
      <c r="K1157" s="43">
        <f t="shared" si="271"/>
        <v>0.4</v>
      </c>
      <c r="L1157" s="43">
        <f t="shared" si="271"/>
        <v>0.4</v>
      </c>
      <c r="M1157" s="43">
        <f t="shared" si="271"/>
        <v>0.4</v>
      </c>
      <c r="N1157" s="43">
        <f t="shared" si="271"/>
        <v>0.4</v>
      </c>
      <c r="O1157" s="43">
        <f t="shared" si="271"/>
        <v>0.4</v>
      </c>
      <c r="P1157" s="43">
        <f t="shared" si="271"/>
        <v>0.4</v>
      </c>
      <c r="Q1157" s="43">
        <f t="shared" si="271"/>
        <v>0.4</v>
      </c>
      <c r="R1157" s="43">
        <f t="shared" si="271"/>
        <v>0.4</v>
      </c>
      <c r="S1157" s="43">
        <f t="shared" si="271"/>
        <v>0.4</v>
      </c>
      <c r="T1157" s="43">
        <f t="shared" si="271"/>
        <v>0.4</v>
      </c>
      <c r="U1157" s="43">
        <f t="shared" si="271"/>
        <v>0.4</v>
      </c>
      <c r="V1157" s="43">
        <f t="shared" si="271"/>
        <v>0.4</v>
      </c>
      <c r="W1157" s="43">
        <f t="shared" si="271"/>
        <v>0.4</v>
      </c>
      <c r="X1157" s="43">
        <f t="shared" si="271"/>
        <v>0.4</v>
      </c>
      <c r="Y1157" s="43">
        <f t="shared" si="271"/>
        <v>0.4</v>
      </c>
      <c r="Z1157" s="43">
        <f t="shared" si="271"/>
        <v>0.4</v>
      </c>
      <c r="AA1157" s="43">
        <f t="shared" si="271"/>
        <v>0.4</v>
      </c>
      <c r="AB1157" s="43">
        <f t="shared" si="271"/>
        <v>0.4</v>
      </c>
      <c r="AC1157" s="5">
        <f t="shared" si="269"/>
        <v>0.40000000000000013</v>
      </c>
      <c r="AD1157" s="98"/>
    </row>
    <row r="1158" spans="1:30">
      <c r="A1158" s="5" t="s">
        <v>1255</v>
      </c>
      <c r="B1158" s="5" t="str">
        <f t="shared" si="266"/>
        <v>wind</v>
      </c>
      <c r="C1158" s="5" t="str">
        <f t="shared" si="265"/>
        <v>g8</v>
      </c>
      <c r="D1158" s="69">
        <f t="shared" si="265"/>
        <v>4</v>
      </c>
      <c r="E1158" s="67">
        <f>VLOOKUP($A1158,wind_!$A$2:$B$16,2,0)*VLOOKUP($D1158,wind_!$E$2:$AC$13,MID(E$1,2,LEN(E$1)-1)+2,0)</f>
        <v>0.3261207375397055</v>
      </c>
      <c r="F1158" s="67">
        <f>VLOOKUP($A1158,wind_!$A$2:$B$16,2,0)*VLOOKUP($D1158,wind_!$E$2:$AC$13,MID(F$1,2,LEN(F$1)-1)+2,0)</f>
        <v>0.31580816173649401</v>
      </c>
      <c r="G1158" s="67">
        <f>VLOOKUP($A1158,wind_!$A$2:$B$16,2,0)*VLOOKUP($D1158,wind_!$E$2:$AC$13,MID(G$1,2,LEN(G$1)-1)+2,0)</f>
        <v>0.31028985685134092</v>
      </c>
      <c r="H1158" s="67">
        <f>VLOOKUP($A1158,wind_!$A$2:$B$16,2,0)*VLOOKUP($D1158,wind_!$E$2:$AC$13,MID(H$1,2,LEN(H$1)-1)+2,0)</f>
        <v>0.30862178774145382</v>
      </c>
      <c r="I1158" s="67">
        <f>VLOOKUP($A1158,wind_!$A$2:$B$16,2,0)*VLOOKUP($D1158,wind_!$E$2:$AC$13,MID(I$1,2,LEN(I$1)-1)+2,0)</f>
        <v>0.30589907040705716</v>
      </c>
      <c r="J1158" s="67">
        <f>VLOOKUP($A1158,wind_!$A$2:$B$16,2,0)*VLOOKUP($D1158,wind_!$E$2:$AC$13,MID(J$1,2,LEN(J$1)-1)+2,0)</f>
        <v>0.3026199437786376</v>
      </c>
      <c r="K1158" s="67">
        <f>VLOOKUP($A1158,wind_!$A$2:$B$16,2,0)*VLOOKUP($D1158,wind_!$E$2:$AC$13,MID(K$1,2,LEN(K$1)-1)+2,0)</f>
        <v>0.30369313235805923</v>
      </c>
      <c r="L1158" s="67">
        <f>VLOOKUP($A1158,wind_!$A$2:$B$16,2,0)*VLOOKUP($D1158,wind_!$E$2:$AC$13,MID(L$1,2,LEN(L$1)-1)+2,0)</f>
        <v>0.29577166639853053</v>
      </c>
      <c r="M1158" s="67">
        <f>VLOOKUP($A1158,wind_!$A$2:$B$16,2,0)*VLOOKUP($D1158,wind_!$E$2:$AC$13,MID(M$1,2,LEN(M$1)-1)+2,0)</f>
        <v>0.28620173113287872</v>
      </c>
      <c r="N1158" s="67">
        <f>VLOOKUP($A1158,wind_!$A$2:$B$16,2,0)*VLOOKUP($D1158,wind_!$E$2:$AC$13,MID(N$1,2,LEN(N$1)-1)+2,0)</f>
        <v>0.28328126104867862</v>
      </c>
      <c r="O1158" s="67">
        <f>VLOOKUP($A1158,wind_!$A$2:$B$16,2,0)*VLOOKUP($D1158,wind_!$E$2:$AC$13,MID(O$1,2,LEN(O$1)-1)+2,0)</f>
        <v>0.29711084285538752</v>
      </c>
      <c r="P1158" s="67">
        <f>VLOOKUP($A1158,wind_!$A$2:$B$16,2,0)*VLOOKUP($D1158,wind_!$E$2:$AC$13,MID(P$1,2,LEN(P$1)-1)+2,0)</f>
        <v>0.3178514743866917</v>
      </c>
      <c r="Q1158" s="67">
        <f>VLOOKUP($A1158,wind_!$A$2:$B$16,2,0)*VLOOKUP($D1158,wind_!$E$2:$AC$13,MID(Q$1,2,LEN(Q$1)-1)+2,0)</f>
        <v>0.3361879185025447</v>
      </c>
      <c r="R1158" s="67">
        <f>VLOOKUP($A1158,wind_!$A$2:$B$16,2,0)*VLOOKUP($D1158,wind_!$E$2:$AC$13,MID(R$1,2,LEN(R$1)-1)+2,0)</f>
        <v>0.35463874998665001</v>
      </c>
      <c r="S1158" s="67">
        <f>VLOOKUP($A1158,wind_!$A$2:$B$16,2,0)*VLOOKUP($D1158,wind_!$E$2:$AC$13,MID(S$1,2,LEN(S$1)-1)+2,0)</f>
        <v>0.3720488054046534</v>
      </c>
      <c r="T1158" s="67">
        <f>VLOOKUP($A1158,wind_!$A$2:$B$16,2,0)*VLOOKUP($D1158,wind_!$E$2:$AC$13,MID(T$1,2,LEN(T$1)-1)+2,0)</f>
        <v>0.37574280558200818</v>
      </c>
      <c r="U1158" s="67">
        <f>VLOOKUP($A1158,wind_!$A$2:$B$16,2,0)*VLOOKUP($D1158,wind_!$E$2:$AC$13,MID(U$1,2,LEN(U$1)-1)+2,0)</f>
        <v>0.38177179792165999</v>
      </c>
      <c r="V1158" s="67">
        <f>VLOOKUP($A1158,wind_!$A$2:$B$16,2,0)*VLOOKUP($D1158,wind_!$E$2:$AC$13,MID(V$1,2,LEN(V$1)-1)+2,0)</f>
        <v>0.37552495641179084</v>
      </c>
      <c r="W1158" s="67">
        <f>VLOOKUP($A1158,wind_!$A$2:$B$16,2,0)*VLOOKUP($D1158,wind_!$E$2:$AC$13,MID(W$1,2,LEN(W$1)-1)+2,0)</f>
        <v>0.36332027117424548</v>
      </c>
      <c r="X1158" s="67">
        <f>VLOOKUP($A1158,wind_!$A$2:$B$16,2,0)*VLOOKUP($D1158,wind_!$E$2:$AC$13,MID(X$1,2,LEN(X$1)-1)+2,0)</f>
        <v>0.35375066698635999</v>
      </c>
      <c r="Y1158" s="67">
        <f>VLOOKUP($A1158,wind_!$A$2:$B$16,2,0)*VLOOKUP($D1158,wind_!$E$2:$AC$13,MID(Y$1,2,LEN(Y$1)-1)+2,0)</f>
        <v>0.35038241422325567</v>
      </c>
      <c r="Z1158" s="67">
        <f>VLOOKUP($A1158,wind_!$A$2:$B$16,2,0)*VLOOKUP($D1158,wind_!$E$2:$AC$13,MID(Z$1,2,LEN(Z$1)-1)+2,0)</f>
        <v>0.34211106528031426</v>
      </c>
      <c r="AA1158" s="67">
        <f>VLOOKUP($A1158,wind_!$A$2:$B$16,2,0)*VLOOKUP($D1158,wind_!$E$2:$AC$13,MID(AA$1,2,LEN(AA$1)-1)+2,0)</f>
        <v>0.32981662486032803</v>
      </c>
      <c r="AB1158" s="67">
        <f>VLOOKUP($A1158,wind_!$A$2:$B$16,2,0)*VLOOKUP($D1158,wind_!$E$2:$AC$13,MID(AB$1,2,LEN(AB$1)-1)+2,0)</f>
        <v>0.31834756131169711</v>
      </c>
      <c r="AC1158" s="5">
        <f t="shared" si="269"/>
        <v>0.32945472099501766</v>
      </c>
      <c r="AD1158" s="98"/>
    </row>
    <row r="1159" spans="1:30">
      <c r="A1159" s="5" t="s">
        <v>1255</v>
      </c>
      <c r="B1159" s="5" t="str">
        <f t="shared" si="266"/>
        <v>solar</v>
      </c>
      <c r="C1159" s="5" t="str">
        <f t="shared" si="265"/>
        <v>g8</v>
      </c>
      <c r="D1159" s="69">
        <f t="shared" si="265"/>
        <v>4</v>
      </c>
      <c r="E1159" s="68">
        <f>VLOOKUP($A1159,solar_!$A$2:$B$16,2,0)*VLOOKUP($D1159,solar_!$E$2:$AC$13,MID(E$1,2,LEN(E$1)-1)+2,0)</f>
        <v>0</v>
      </c>
      <c r="F1159" s="68">
        <f>VLOOKUP($A1159,solar_!$A$2:$B$16,2,0)*VLOOKUP($D1159,solar_!$E$2:$AC$13,MID(F$1,2,LEN(F$1)-1)+2,0)</f>
        <v>0</v>
      </c>
      <c r="G1159" s="68">
        <f>VLOOKUP($A1159,solar_!$A$2:$B$16,2,0)*VLOOKUP($D1159,solar_!$E$2:$AC$13,MID(G$1,2,LEN(G$1)-1)+2,0)</f>
        <v>0</v>
      </c>
      <c r="H1159" s="68">
        <f>VLOOKUP($A1159,solar_!$A$2:$B$16,2,0)*VLOOKUP($D1159,solar_!$E$2:$AC$13,MID(H$1,2,LEN(H$1)-1)+2,0)</f>
        <v>0</v>
      </c>
      <c r="I1159" s="68">
        <f>VLOOKUP($A1159,solar_!$A$2:$B$16,2,0)*VLOOKUP($D1159,solar_!$E$2:$AC$13,MID(I$1,2,LEN(I$1)-1)+2,0)</f>
        <v>0</v>
      </c>
      <c r="J1159" s="68">
        <f>VLOOKUP($A1159,solar_!$A$2:$B$16,2,0)*VLOOKUP($D1159,solar_!$E$2:$AC$13,MID(J$1,2,LEN(J$1)-1)+2,0)</f>
        <v>2.0745511191712375E-3</v>
      </c>
      <c r="K1159" s="68">
        <f>VLOOKUP($A1159,solar_!$A$2:$B$16,2,0)*VLOOKUP($D1159,solar_!$E$2:$AC$13,MID(K$1,2,LEN(K$1)-1)+2,0)</f>
        <v>4.171338691963361E-2</v>
      </c>
      <c r="L1159" s="68">
        <f>VLOOKUP($A1159,solar_!$A$2:$B$16,2,0)*VLOOKUP($D1159,solar_!$E$2:$AC$13,MID(L$1,2,LEN(L$1)-1)+2,0)</f>
        <v>0.24466502767321993</v>
      </c>
      <c r="M1159" s="68">
        <f>VLOOKUP($A1159,solar_!$A$2:$B$16,2,0)*VLOOKUP($D1159,solar_!$E$2:$AC$13,MID(M$1,2,LEN(M$1)-1)+2,0)</f>
        <v>0.49217875720518633</v>
      </c>
      <c r="N1159" s="68">
        <f>VLOOKUP($A1159,solar_!$A$2:$B$16,2,0)*VLOOKUP($D1159,solar_!$E$2:$AC$13,MID(N$1,2,LEN(N$1)-1)+2,0)</f>
        <v>0.62417843174890497</v>
      </c>
      <c r="O1159" s="68">
        <f>VLOOKUP($A1159,solar_!$A$2:$B$16,2,0)*VLOOKUP($D1159,solar_!$E$2:$AC$13,MID(O$1,2,LEN(O$1)-1)+2,0)</f>
        <v>0.70797391427586087</v>
      </c>
      <c r="P1159" s="68">
        <f>VLOOKUP($A1159,solar_!$A$2:$B$16,2,0)*VLOOKUP($D1159,solar_!$E$2:$AC$13,MID(P$1,2,LEN(P$1)-1)+2,0)</f>
        <v>0.71046215772123011</v>
      </c>
      <c r="Q1159" s="68">
        <f>VLOOKUP($A1159,solar_!$A$2:$B$16,2,0)*VLOOKUP($D1159,solar_!$E$2:$AC$13,MID(Q$1,2,LEN(Q$1)-1)+2,0)</f>
        <v>0.69784729186363559</v>
      </c>
      <c r="R1159" s="68">
        <f>VLOOKUP($A1159,solar_!$A$2:$B$16,2,0)*VLOOKUP($D1159,solar_!$E$2:$AC$13,MID(R$1,2,LEN(R$1)-1)+2,0)</f>
        <v>0.68625467428027298</v>
      </c>
      <c r="S1159" s="68">
        <f>VLOOKUP($A1159,solar_!$A$2:$B$16,2,0)*VLOOKUP($D1159,solar_!$E$2:$AC$13,MID(S$1,2,LEN(S$1)-1)+2,0)</f>
        <v>0.66019618286696946</v>
      </c>
      <c r="T1159" s="68">
        <f>VLOOKUP($A1159,solar_!$A$2:$B$16,2,0)*VLOOKUP($D1159,solar_!$E$2:$AC$13,MID(T$1,2,LEN(T$1)-1)+2,0)</f>
        <v>0.59442185309296136</v>
      </c>
      <c r="U1159" s="68">
        <f>VLOOKUP($A1159,solar_!$A$2:$B$16,2,0)*VLOOKUP($D1159,solar_!$E$2:$AC$13,MID(U$1,2,LEN(U$1)-1)+2,0)</f>
        <v>0.48492067659707533</v>
      </c>
      <c r="V1159" s="68">
        <f>VLOOKUP($A1159,solar_!$A$2:$B$16,2,0)*VLOOKUP($D1159,solar_!$E$2:$AC$13,MID(V$1,2,LEN(V$1)-1)+2,0)</f>
        <v>0.31687260705927756</v>
      </c>
      <c r="W1159" s="68">
        <f>VLOOKUP($A1159,solar_!$A$2:$B$16,2,0)*VLOOKUP($D1159,solar_!$E$2:$AC$13,MID(W$1,2,LEN(W$1)-1)+2,0)</f>
        <v>8.8767844280538535E-2</v>
      </c>
      <c r="X1159" s="68">
        <f>VLOOKUP($A1159,solar_!$A$2:$B$16,2,0)*VLOOKUP($D1159,solar_!$E$2:$AC$13,MID(X$1,2,LEN(X$1)-1)+2,0)</f>
        <v>2.9078288246465137E-3</v>
      </c>
      <c r="Y1159" s="68">
        <f>VLOOKUP($A1159,solar_!$A$2:$B$16,2,0)*VLOOKUP($D1159,solar_!$E$2:$AC$13,MID(Y$1,2,LEN(Y$1)-1)+2,0)</f>
        <v>0</v>
      </c>
      <c r="Z1159" s="68">
        <f>VLOOKUP($A1159,solar_!$A$2:$B$16,2,0)*VLOOKUP($D1159,solar_!$E$2:$AC$13,MID(Z$1,2,LEN(Z$1)-1)+2,0)</f>
        <v>0</v>
      </c>
      <c r="AA1159" s="68">
        <f>VLOOKUP($A1159,solar_!$A$2:$B$16,2,0)*VLOOKUP($D1159,solar_!$E$2:$AC$13,MID(AA$1,2,LEN(AA$1)-1)+2,0)</f>
        <v>0</v>
      </c>
      <c r="AB1159" s="68">
        <f>VLOOKUP($A1159,solar_!$A$2:$B$16,2,0)*VLOOKUP($D1159,solar_!$E$2:$AC$13,MID(AB$1,2,LEN(AB$1)-1)+2,0)</f>
        <v>0</v>
      </c>
      <c r="AC1159" s="5">
        <f t="shared" si="269"/>
        <v>0.26480979939702437</v>
      </c>
      <c r="AD1159" s="98"/>
    </row>
    <row r="1160" spans="1:30">
      <c r="A1160" s="5" t="s">
        <v>1255</v>
      </c>
      <c r="B1160" s="5" t="str">
        <f t="shared" si="266"/>
        <v>nuclear</v>
      </c>
      <c r="C1160" s="5" t="str">
        <f t="shared" si="265"/>
        <v>g8</v>
      </c>
      <c r="D1160" s="69">
        <f t="shared" si="265"/>
        <v>4</v>
      </c>
      <c r="E1160" s="53">
        <v>0.9</v>
      </c>
      <c r="F1160" s="53">
        <v>0.9</v>
      </c>
      <c r="G1160" s="53">
        <v>0.9</v>
      </c>
      <c r="H1160" s="53">
        <v>0.9</v>
      </c>
      <c r="I1160" s="53">
        <v>0.9</v>
      </c>
      <c r="J1160" s="53">
        <v>0.9</v>
      </c>
      <c r="K1160" s="53">
        <v>0.9</v>
      </c>
      <c r="L1160" s="53">
        <v>0.9</v>
      </c>
      <c r="M1160" s="53">
        <v>0.9</v>
      </c>
      <c r="N1160" s="53">
        <v>0.9</v>
      </c>
      <c r="O1160" s="53">
        <v>0.9</v>
      </c>
      <c r="P1160" s="53">
        <v>0.9</v>
      </c>
      <c r="Q1160" s="53">
        <v>0.9</v>
      </c>
      <c r="R1160" s="53">
        <v>0.9</v>
      </c>
      <c r="S1160" s="53">
        <v>0.9</v>
      </c>
      <c r="T1160" s="53">
        <v>0.9</v>
      </c>
      <c r="U1160" s="53">
        <v>0.9</v>
      </c>
      <c r="V1160" s="53">
        <v>0.9</v>
      </c>
      <c r="W1160" s="53">
        <v>0.9</v>
      </c>
      <c r="X1160" s="53">
        <v>0.9</v>
      </c>
      <c r="Y1160" s="53">
        <v>0.9</v>
      </c>
      <c r="Z1160" s="53">
        <v>0.9</v>
      </c>
      <c r="AA1160" s="53">
        <v>0.9</v>
      </c>
      <c r="AB1160" s="53">
        <v>0.9</v>
      </c>
      <c r="AC1160" s="5">
        <f t="shared" si="269"/>
        <v>0.8999999999999998</v>
      </c>
      <c r="AD1160" s="98"/>
    </row>
    <row r="1161" spans="1:30">
      <c r="A1161" s="5" t="s">
        <v>1255</v>
      </c>
      <c r="B1161" s="5" t="str">
        <f t="shared" si="266"/>
        <v>other</v>
      </c>
      <c r="C1161" s="5" t="str">
        <f t="shared" si="265"/>
        <v>g8</v>
      </c>
      <c r="D1161" s="69">
        <f t="shared" si="265"/>
        <v>4</v>
      </c>
      <c r="E1161" s="9">
        <v>0</v>
      </c>
      <c r="F1161" s="9">
        <v>0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0</v>
      </c>
      <c r="X1161" s="9">
        <v>0</v>
      </c>
      <c r="Y1161" s="9">
        <v>0</v>
      </c>
      <c r="Z1161" s="9">
        <v>0</v>
      </c>
      <c r="AA1161" s="9">
        <v>0</v>
      </c>
      <c r="AB1161" s="9">
        <v>0</v>
      </c>
      <c r="AC1161" s="5">
        <f t="shared" si="269"/>
        <v>0</v>
      </c>
      <c r="AD1161" s="98"/>
    </row>
    <row r="1162" spans="1:30">
      <c r="A1162" s="5" t="s">
        <v>1255</v>
      </c>
      <c r="B1162" s="5" t="str">
        <f t="shared" si="266"/>
        <v>coal</v>
      </c>
      <c r="C1162" s="5" t="str">
        <f t="shared" si="265"/>
        <v>g9</v>
      </c>
      <c r="D1162" s="69">
        <f t="shared" si="265"/>
        <v>5</v>
      </c>
      <c r="E1162" s="53">
        <v>0.8</v>
      </c>
      <c r="F1162" s="53">
        <v>0.8</v>
      </c>
      <c r="G1162" s="53">
        <v>0.8</v>
      </c>
      <c r="H1162" s="53">
        <v>0.8</v>
      </c>
      <c r="I1162" s="53">
        <v>0.8</v>
      </c>
      <c r="J1162" s="53">
        <v>0.8</v>
      </c>
      <c r="K1162" s="53">
        <v>0.8</v>
      </c>
      <c r="L1162" s="53">
        <v>0.8</v>
      </c>
      <c r="M1162" s="53">
        <v>0.8</v>
      </c>
      <c r="N1162" s="53">
        <v>0.8</v>
      </c>
      <c r="O1162" s="53">
        <v>0.8</v>
      </c>
      <c r="P1162" s="53">
        <v>0.8</v>
      </c>
      <c r="Q1162" s="53">
        <v>0.8</v>
      </c>
      <c r="R1162" s="53">
        <v>0.8</v>
      </c>
      <c r="S1162" s="53">
        <v>0.8</v>
      </c>
      <c r="T1162" s="53">
        <v>0.8</v>
      </c>
      <c r="U1162" s="53">
        <v>0.8</v>
      </c>
      <c r="V1162" s="53">
        <v>0.8</v>
      </c>
      <c r="W1162" s="53">
        <v>0.8</v>
      </c>
      <c r="X1162" s="53">
        <v>0.8</v>
      </c>
      <c r="Y1162" s="53">
        <v>0.8</v>
      </c>
      <c r="Z1162" s="53">
        <v>0.8</v>
      </c>
      <c r="AA1162" s="53">
        <v>0.8</v>
      </c>
      <c r="AB1162" s="53">
        <v>0.8</v>
      </c>
      <c r="AC1162" s="5">
        <f t="shared" si="269"/>
        <v>0.80000000000000027</v>
      </c>
      <c r="AD1162" s="98"/>
    </row>
    <row r="1163" spans="1:30">
      <c r="A1163" s="5" t="s">
        <v>1255</v>
      </c>
      <c r="B1163" s="5" t="str">
        <f t="shared" si="266"/>
        <v>naturalGas</v>
      </c>
      <c r="C1163" s="5" t="str">
        <f t="shared" ref="C1163:D1182" si="272">C1043</f>
        <v>g9</v>
      </c>
      <c r="D1163" s="69">
        <f t="shared" si="272"/>
        <v>5</v>
      </c>
      <c r="E1163" s="53">
        <v>0.85</v>
      </c>
      <c r="F1163" s="53">
        <v>0.85</v>
      </c>
      <c r="G1163" s="53">
        <v>0.85</v>
      </c>
      <c r="H1163" s="53">
        <v>0.85</v>
      </c>
      <c r="I1163" s="53">
        <v>0.85</v>
      </c>
      <c r="J1163" s="53">
        <v>0.85</v>
      </c>
      <c r="K1163" s="53">
        <v>0.85</v>
      </c>
      <c r="L1163" s="53">
        <v>0.85</v>
      </c>
      <c r="M1163" s="53">
        <v>0.85</v>
      </c>
      <c r="N1163" s="53">
        <v>0.85</v>
      </c>
      <c r="O1163" s="53">
        <v>0.85</v>
      </c>
      <c r="P1163" s="53">
        <v>0.85</v>
      </c>
      <c r="Q1163" s="53">
        <v>0.85</v>
      </c>
      <c r="R1163" s="53">
        <v>0.85</v>
      </c>
      <c r="S1163" s="53">
        <v>0.85</v>
      </c>
      <c r="T1163" s="53">
        <v>0.85</v>
      </c>
      <c r="U1163" s="53">
        <v>0.85</v>
      </c>
      <c r="V1163" s="53">
        <v>0.85</v>
      </c>
      <c r="W1163" s="53">
        <v>0.85</v>
      </c>
      <c r="X1163" s="53">
        <v>0.85</v>
      </c>
      <c r="Y1163" s="53">
        <v>0.85</v>
      </c>
      <c r="Z1163" s="53">
        <v>0.85</v>
      </c>
      <c r="AA1163" s="53">
        <v>0.85</v>
      </c>
      <c r="AB1163" s="53">
        <v>0.85</v>
      </c>
      <c r="AC1163" s="5">
        <f t="shared" si="269"/>
        <v>0.85000000000000009</v>
      </c>
      <c r="AD1163" s="98"/>
    </row>
    <row r="1164" spans="1:30">
      <c r="A1164" s="5" t="s">
        <v>1255</v>
      </c>
      <c r="B1164" s="5" t="str">
        <f t="shared" si="266"/>
        <v>bioMass</v>
      </c>
      <c r="C1164" s="5" t="str">
        <f t="shared" si="272"/>
        <v>g9</v>
      </c>
      <c r="D1164" s="69">
        <f t="shared" si="272"/>
        <v>5</v>
      </c>
      <c r="E1164" s="53">
        <v>0.83</v>
      </c>
      <c r="F1164" s="53">
        <v>0.83</v>
      </c>
      <c r="G1164" s="53">
        <v>0.83</v>
      </c>
      <c r="H1164" s="53">
        <v>0.83</v>
      </c>
      <c r="I1164" s="53">
        <v>0.83</v>
      </c>
      <c r="J1164" s="53">
        <v>0.83</v>
      </c>
      <c r="K1164" s="53">
        <v>0.83</v>
      </c>
      <c r="L1164" s="53">
        <v>0.83</v>
      </c>
      <c r="M1164" s="53">
        <v>0.83</v>
      </c>
      <c r="N1164" s="53">
        <v>0.83</v>
      </c>
      <c r="O1164" s="53">
        <v>0.83</v>
      </c>
      <c r="P1164" s="53">
        <v>0.83</v>
      </c>
      <c r="Q1164" s="53">
        <v>0.83</v>
      </c>
      <c r="R1164" s="53">
        <v>0.83</v>
      </c>
      <c r="S1164" s="53">
        <v>0.83</v>
      </c>
      <c r="T1164" s="53">
        <v>0.83</v>
      </c>
      <c r="U1164" s="53">
        <v>0.83</v>
      </c>
      <c r="V1164" s="53">
        <v>0.83</v>
      </c>
      <c r="W1164" s="53">
        <v>0.83</v>
      </c>
      <c r="X1164" s="53">
        <v>0.83</v>
      </c>
      <c r="Y1164" s="53">
        <v>0.83</v>
      </c>
      <c r="Z1164" s="53">
        <v>0.83</v>
      </c>
      <c r="AA1164" s="53">
        <v>0.83</v>
      </c>
      <c r="AB1164" s="53">
        <v>0.83</v>
      </c>
      <c r="AC1164" s="5">
        <f t="shared" si="269"/>
        <v>0.82999999999999963</v>
      </c>
      <c r="AD1164" s="98"/>
    </row>
    <row r="1165" spans="1:30">
      <c r="A1165" s="5" t="s">
        <v>1255</v>
      </c>
      <c r="B1165" s="5" t="str">
        <f t="shared" si="266"/>
        <v>geoThermal</v>
      </c>
      <c r="C1165" s="5" t="str">
        <f t="shared" si="272"/>
        <v>g9</v>
      </c>
      <c r="D1165" s="69">
        <f t="shared" si="272"/>
        <v>5</v>
      </c>
      <c r="E1165" s="53">
        <v>0.9</v>
      </c>
      <c r="F1165" s="53">
        <v>0.9</v>
      </c>
      <c r="G1165" s="53">
        <v>0.9</v>
      </c>
      <c r="H1165" s="53">
        <v>0.9</v>
      </c>
      <c r="I1165" s="53">
        <v>0.9</v>
      </c>
      <c r="J1165" s="53">
        <v>0.9</v>
      </c>
      <c r="K1165" s="53">
        <v>0.9</v>
      </c>
      <c r="L1165" s="53">
        <v>0.9</v>
      </c>
      <c r="M1165" s="53">
        <v>0.9</v>
      </c>
      <c r="N1165" s="53">
        <v>0.9</v>
      </c>
      <c r="O1165" s="53">
        <v>0.9</v>
      </c>
      <c r="P1165" s="53">
        <v>0.9</v>
      </c>
      <c r="Q1165" s="53">
        <v>0.9</v>
      </c>
      <c r="R1165" s="53">
        <v>0.9</v>
      </c>
      <c r="S1165" s="53">
        <v>0.9</v>
      </c>
      <c r="T1165" s="53">
        <v>0.9</v>
      </c>
      <c r="U1165" s="53">
        <v>0.9</v>
      </c>
      <c r="V1165" s="53">
        <v>0.9</v>
      </c>
      <c r="W1165" s="53">
        <v>0.9</v>
      </c>
      <c r="X1165" s="53">
        <v>0.9</v>
      </c>
      <c r="Y1165" s="53">
        <v>0.9</v>
      </c>
      <c r="Z1165" s="53">
        <v>0.9</v>
      </c>
      <c r="AA1165" s="53">
        <v>0.9</v>
      </c>
      <c r="AB1165" s="53">
        <v>0.9</v>
      </c>
      <c r="AC1165" s="5">
        <f t="shared" si="269"/>
        <v>0.8999999999999998</v>
      </c>
      <c r="AD1165" s="98"/>
    </row>
    <row r="1166" spans="1:30">
      <c r="A1166" s="5" t="s">
        <v>1255</v>
      </c>
      <c r="B1166" s="5" t="str">
        <f t="shared" si="266"/>
        <v>hydroRiver</v>
      </c>
      <c r="C1166" s="5" t="str">
        <f t="shared" si="272"/>
        <v>g9</v>
      </c>
      <c r="D1166" s="69">
        <f t="shared" si="272"/>
        <v>5</v>
      </c>
      <c r="E1166" s="43">
        <f>VLOOKUP($A1166,hydro_!$A$2:$B$16,2,0)*VLOOKUP($D1166,hydro_!F$2:H$13,2,0)</f>
        <v>0.55000000000000004</v>
      </c>
      <c r="F1166" s="43">
        <f t="shared" ref="F1166:AB1166" si="273">E1166</f>
        <v>0.55000000000000004</v>
      </c>
      <c r="G1166" s="43">
        <f t="shared" si="273"/>
        <v>0.55000000000000004</v>
      </c>
      <c r="H1166" s="43">
        <f t="shared" si="273"/>
        <v>0.55000000000000004</v>
      </c>
      <c r="I1166" s="43">
        <f t="shared" si="273"/>
        <v>0.55000000000000004</v>
      </c>
      <c r="J1166" s="43">
        <f t="shared" si="273"/>
        <v>0.55000000000000004</v>
      </c>
      <c r="K1166" s="43">
        <f t="shared" si="273"/>
        <v>0.55000000000000004</v>
      </c>
      <c r="L1166" s="43">
        <f t="shared" si="273"/>
        <v>0.55000000000000004</v>
      </c>
      <c r="M1166" s="43">
        <f t="shared" si="273"/>
        <v>0.55000000000000004</v>
      </c>
      <c r="N1166" s="43">
        <f t="shared" si="273"/>
        <v>0.55000000000000004</v>
      </c>
      <c r="O1166" s="43">
        <f t="shared" si="273"/>
        <v>0.55000000000000004</v>
      </c>
      <c r="P1166" s="43">
        <f t="shared" si="273"/>
        <v>0.55000000000000004</v>
      </c>
      <c r="Q1166" s="43">
        <f t="shared" si="273"/>
        <v>0.55000000000000004</v>
      </c>
      <c r="R1166" s="43">
        <f t="shared" si="273"/>
        <v>0.55000000000000004</v>
      </c>
      <c r="S1166" s="43">
        <f t="shared" si="273"/>
        <v>0.55000000000000004</v>
      </c>
      <c r="T1166" s="43">
        <f t="shared" si="273"/>
        <v>0.55000000000000004</v>
      </c>
      <c r="U1166" s="43">
        <f t="shared" si="273"/>
        <v>0.55000000000000004</v>
      </c>
      <c r="V1166" s="43">
        <f t="shared" si="273"/>
        <v>0.55000000000000004</v>
      </c>
      <c r="W1166" s="43">
        <f t="shared" si="273"/>
        <v>0.55000000000000004</v>
      </c>
      <c r="X1166" s="43">
        <f t="shared" si="273"/>
        <v>0.55000000000000004</v>
      </c>
      <c r="Y1166" s="43">
        <f t="shared" si="273"/>
        <v>0.55000000000000004</v>
      </c>
      <c r="Z1166" s="43">
        <f t="shared" si="273"/>
        <v>0.55000000000000004</v>
      </c>
      <c r="AA1166" s="43">
        <f t="shared" si="273"/>
        <v>0.55000000000000004</v>
      </c>
      <c r="AB1166" s="43">
        <f t="shared" si="273"/>
        <v>0.55000000000000004</v>
      </c>
      <c r="AC1166" s="5">
        <f t="shared" si="269"/>
        <v>0.55000000000000016</v>
      </c>
      <c r="AD1166" s="98"/>
    </row>
    <row r="1167" spans="1:30">
      <c r="A1167" s="5" t="s">
        <v>1255</v>
      </c>
      <c r="B1167" s="5" t="str">
        <f t="shared" si="266"/>
        <v>hydroDam</v>
      </c>
      <c r="C1167" s="5" t="str">
        <f t="shared" si="272"/>
        <v>g9</v>
      </c>
      <c r="D1167" s="69">
        <f t="shared" si="272"/>
        <v>5</v>
      </c>
      <c r="E1167" s="43">
        <f>VLOOKUP($A1166,hydro_!$A$2:$C$16,3,0)*VLOOKUP($D1166,hydro_!F$2:H$13,3,0)</f>
        <v>0.45</v>
      </c>
      <c r="F1167" s="43">
        <f t="shared" ref="F1167:AB1167" si="274">E1167</f>
        <v>0.45</v>
      </c>
      <c r="G1167" s="43">
        <f t="shared" si="274"/>
        <v>0.45</v>
      </c>
      <c r="H1167" s="43">
        <f t="shared" si="274"/>
        <v>0.45</v>
      </c>
      <c r="I1167" s="43">
        <f t="shared" si="274"/>
        <v>0.45</v>
      </c>
      <c r="J1167" s="43">
        <f t="shared" si="274"/>
        <v>0.45</v>
      </c>
      <c r="K1167" s="43">
        <f t="shared" si="274"/>
        <v>0.45</v>
      </c>
      <c r="L1167" s="43">
        <f t="shared" si="274"/>
        <v>0.45</v>
      </c>
      <c r="M1167" s="43">
        <f t="shared" si="274"/>
        <v>0.45</v>
      </c>
      <c r="N1167" s="43">
        <f t="shared" si="274"/>
        <v>0.45</v>
      </c>
      <c r="O1167" s="43">
        <f t="shared" si="274"/>
        <v>0.45</v>
      </c>
      <c r="P1167" s="43">
        <f t="shared" si="274"/>
        <v>0.45</v>
      </c>
      <c r="Q1167" s="43">
        <f t="shared" si="274"/>
        <v>0.45</v>
      </c>
      <c r="R1167" s="43">
        <f t="shared" si="274"/>
        <v>0.45</v>
      </c>
      <c r="S1167" s="43">
        <f t="shared" si="274"/>
        <v>0.45</v>
      </c>
      <c r="T1167" s="43">
        <f t="shared" si="274"/>
        <v>0.45</v>
      </c>
      <c r="U1167" s="43">
        <f t="shared" si="274"/>
        <v>0.45</v>
      </c>
      <c r="V1167" s="43">
        <f t="shared" si="274"/>
        <v>0.45</v>
      </c>
      <c r="W1167" s="43">
        <f t="shared" si="274"/>
        <v>0.45</v>
      </c>
      <c r="X1167" s="43">
        <f t="shared" si="274"/>
        <v>0.45</v>
      </c>
      <c r="Y1167" s="43">
        <f t="shared" si="274"/>
        <v>0.45</v>
      </c>
      <c r="Z1167" s="43">
        <f t="shared" si="274"/>
        <v>0.45</v>
      </c>
      <c r="AA1167" s="43">
        <f t="shared" si="274"/>
        <v>0.45</v>
      </c>
      <c r="AB1167" s="43">
        <f t="shared" si="274"/>
        <v>0.45</v>
      </c>
      <c r="AC1167" s="5">
        <f t="shared" si="269"/>
        <v>0.4499999999999999</v>
      </c>
      <c r="AD1167" s="98"/>
    </row>
    <row r="1168" spans="1:30">
      <c r="A1168" s="5" t="s">
        <v>1255</v>
      </c>
      <c r="B1168" s="5" t="str">
        <f t="shared" si="266"/>
        <v>wind</v>
      </c>
      <c r="C1168" s="5" t="str">
        <f t="shared" si="272"/>
        <v>g9</v>
      </c>
      <c r="D1168" s="69">
        <f t="shared" si="272"/>
        <v>5</v>
      </c>
      <c r="E1168" s="67">
        <f>VLOOKUP($A1168,wind_!$A$2:$B$16,2,0)*VLOOKUP($D1168,wind_!$E$2:$AC$13,MID(E$1,2,LEN(E$1)-1)+2,0)</f>
        <v>0.30292238331814142</v>
      </c>
      <c r="F1168" s="67">
        <f>VLOOKUP($A1168,wind_!$A$2:$B$16,2,0)*VLOOKUP($D1168,wind_!$E$2:$AC$13,MID(F$1,2,LEN(F$1)-1)+2,0)</f>
        <v>0.29441732657997743</v>
      </c>
      <c r="G1168" s="67">
        <f>VLOOKUP($A1168,wind_!$A$2:$B$16,2,0)*VLOOKUP($D1168,wind_!$E$2:$AC$13,MID(G$1,2,LEN(G$1)-1)+2,0)</f>
        <v>0.29221539457195134</v>
      </c>
      <c r="H1168" s="67">
        <f>VLOOKUP($A1168,wind_!$A$2:$B$16,2,0)*VLOOKUP($D1168,wind_!$E$2:$AC$13,MID(H$1,2,LEN(H$1)-1)+2,0)</f>
        <v>0.29367435496465133</v>
      </c>
      <c r="I1168" s="67">
        <f>VLOOKUP($A1168,wind_!$A$2:$B$16,2,0)*VLOOKUP($D1168,wind_!$E$2:$AC$13,MID(I$1,2,LEN(I$1)-1)+2,0)</f>
        <v>0.29424175604051506</v>
      </c>
      <c r="J1168" s="67">
        <f>VLOOKUP($A1168,wind_!$A$2:$B$16,2,0)*VLOOKUP($D1168,wind_!$E$2:$AC$13,MID(J$1,2,LEN(J$1)-1)+2,0)</f>
        <v>0.29719828049346403</v>
      </c>
      <c r="K1168" s="67">
        <f>VLOOKUP($A1168,wind_!$A$2:$B$16,2,0)*VLOOKUP($D1168,wind_!$E$2:$AC$13,MID(K$1,2,LEN(K$1)-1)+2,0)</f>
        <v>0.30078835535998111</v>
      </c>
      <c r="L1168" s="67">
        <f>VLOOKUP($A1168,wind_!$A$2:$B$16,2,0)*VLOOKUP($D1168,wind_!$E$2:$AC$13,MID(L$1,2,LEN(L$1)-1)+2,0)</f>
        <v>0.29214643107323379</v>
      </c>
      <c r="M1168" s="67">
        <f>VLOOKUP($A1168,wind_!$A$2:$B$16,2,0)*VLOOKUP($D1168,wind_!$E$2:$AC$13,MID(M$1,2,LEN(M$1)-1)+2,0)</f>
        <v>0.28647334733234137</v>
      </c>
      <c r="N1168" s="67">
        <f>VLOOKUP($A1168,wind_!$A$2:$B$16,2,0)*VLOOKUP($D1168,wind_!$E$2:$AC$13,MID(N$1,2,LEN(N$1)-1)+2,0)</f>
        <v>0.28155624656299</v>
      </c>
      <c r="O1168" s="67">
        <f>VLOOKUP($A1168,wind_!$A$2:$B$16,2,0)*VLOOKUP($D1168,wind_!$E$2:$AC$13,MID(O$1,2,LEN(O$1)-1)+2,0)</f>
        <v>0.28358413098927859</v>
      </c>
      <c r="P1168" s="67">
        <f>VLOOKUP($A1168,wind_!$A$2:$B$16,2,0)*VLOOKUP($D1168,wind_!$E$2:$AC$13,MID(P$1,2,LEN(P$1)-1)+2,0)</f>
        <v>0.29278948341869426</v>
      </c>
      <c r="Q1168" s="67">
        <f>VLOOKUP($A1168,wind_!$A$2:$B$16,2,0)*VLOOKUP($D1168,wind_!$E$2:$AC$13,MID(Q$1,2,LEN(Q$1)-1)+2,0)</f>
        <v>0.30343740789137857</v>
      </c>
      <c r="R1168" s="67">
        <f>VLOOKUP($A1168,wind_!$A$2:$B$16,2,0)*VLOOKUP($D1168,wind_!$E$2:$AC$13,MID(R$1,2,LEN(R$1)-1)+2,0)</f>
        <v>0.32167174762410844</v>
      </c>
      <c r="S1168" s="67">
        <f>VLOOKUP($A1168,wind_!$A$2:$B$16,2,0)*VLOOKUP($D1168,wind_!$E$2:$AC$13,MID(S$1,2,LEN(S$1)-1)+2,0)</f>
        <v>0.33912080400298056</v>
      </c>
      <c r="T1168" s="67">
        <f>VLOOKUP($A1168,wind_!$A$2:$B$16,2,0)*VLOOKUP($D1168,wind_!$E$2:$AC$13,MID(T$1,2,LEN(T$1)-1)+2,0)</f>
        <v>0.36054358816394394</v>
      </c>
      <c r="U1168" s="67">
        <f>VLOOKUP($A1168,wind_!$A$2:$B$16,2,0)*VLOOKUP($D1168,wind_!$E$2:$AC$13,MID(U$1,2,LEN(U$1)-1)+2,0)</f>
        <v>0.37977231996771893</v>
      </c>
      <c r="V1168" s="67">
        <f>VLOOKUP($A1168,wind_!$A$2:$B$16,2,0)*VLOOKUP($D1168,wind_!$E$2:$AC$13,MID(V$1,2,LEN(V$1)-1)+2,0)</f>
        <v>0.38754374148356602</v>
      </c>
      <c r="W1168" s="67">
        <f>VLOOKUP($A1168,wind_!$A$2:$B$16,2,0)*VLOOKUP($D1168,wind_!$E$2:$AC$13,MID(W$1,2,LEN(W$1)-1)+2,0)</f>
        <v>0.37985078539832906</v>
      </c>
      <c r="X1168" s="67">
        <f>VLOOKUP($A1168,wind_!$A$2:$B$16,2,0)*VLOOKUP($D1168,wind_!$E$2:$AC$13,MID(X$1,2,LEN(X$1)-1)+2,0)</f>
        <v>0.36893594603046354</v>
      </c>
      <c r="Y1168" s="67">
        <f>VLOOKUP($A1168,wind_!$A$2:$B$16,2,0)*VLOOKUP($D1168,wind_!$E$2:$AC$13,MID(Y$1,2,LEN(Y$1)-1)+2,0)</f>
        <v>0.36674424432541569</v>
      </c>
      <c r="Z1168" s="67">
        <f>VLOOKUP($A1168,wind_!$A$2:$B$16,2,0)*VLOOKUP($D1168,wind_!$E$2:$AC$13,MID(Z$1,2,LEN(Z$1)-1)+2,0)</f>
        <v>0.3576230849719671</v>
      </c>
      <c r="AA1168" s="67">
        <f>VLOOKUP($A1168,wind_!$A$2:$B$16,2,0)*VLOOKUP($D1168,wind_!$E$2:$AC$13,MID(AA$1,2,LEN(AA$1)-1)+2,0)</f>
        <v>0.33770097700225588</v>
      </c>
      <c r="AB1168" s="67">
        <f>VLOOKUP($A1168,wind_!$A$2:$B$16,2,0)*VLOOKUP($D1168,wind_!$E$2:$AC$13,MID(AB$1,2,LEN(AB$1)-1)+2,0)</f>
        <v>0.32059213613602106</v>
      </c>
      <c r="AC1168" s="5">
        <f t="shared" si="269"/>
        <v>0.32231434473764037</v>
      </c>
      <c r="AD1168" s="98"/>
    </row>
    <row r="1169" spans="1:30">
      <c r="A1169" s="5" t="s">
        <v>1255</v>
      </c>
      <c r="B1169" s="5" t="str">
        <f t="shared" si="266"/>
        <v>solar</v>
      </c>
      <c r="C1169" s="5" t="str">
        <f t="shared" si="272"/>
        <v>g9</v>
      </c>
      <c r="D1169" s="69">
        <f t="shared" si="272"/>
        <v>5</v>
      </c>
      <c r="E1169" s="68">
        <f>VLOOKUP($A1169,solar_!$A$2:$B$16,2,0)*VLOOKUP($D1169,solar_!$E$2:$AC$13,MID(E$1,2,LEN(E$1)-1)+2,0)</f>
        <v>0</v>
      </c>
      <c r="F1169" s="68">
        <f>VLOOKUP($A1169,solar_!$A$2:$B$16,2,0)*VLOOKUP($D1169,solar_!$E$2:$AC$13,MID(F$1,2,LEN(F$1)-1)+2,0)</f>
        <v>0</v>
      </c>
      <c r="G1169" s="68">
        <f>VLOOKUP($A1169,solar_!$A$2:$B$16,2,0)*VLOOKUP($D1169,solar_!$E$2:$AC$13,MID(G$1,2,LEN(G$1)-1)+2,0)</f>
        <v>0</v>
      </c>
      <c r="H1169" s="68">
        <f>VLOOKUP($A1169,solar_!$A$2:$B$16,2,0)*VLOOKUP($D1169,solar_!$E$2:$AC$13,MID(H$1,2,LEN(H$1)-1)+2,0)</f>
        <v>0</v>
      </c>
      <c r="I1169" s="68">
        <f>VLOOKUP($A1169,solar_!$A$2:$B$16,2,0)*VLOOKUP($D1169,solar_!$E$2:$AC$13,MID(I$1,2,LEN(I$1)-1)+2,0)</f>
        <v>0</v>
      </c>
      <c r="J1169" s="68">
        <f>VLOOKUP($A1169,solar_!$A$2:$B$16,2,0)*VLOOKUP($D1169,solar_!$E$2:$AC$13,MID(J$1,2,LEN(J$1)-1)+2,0)</f>
        <v>9.5616750569812708E-3</v>
      </c>
      <c r="K1169" s="68">
        <f>VLOOKUP($A1169,solar_!$A$2:$B$16,2,0)*VLOOKUP($D1169,solar_!$E$2:$AC$13,MID(K$1,2,LEN(K$1)-1)+2,0)</f>
        <v>0.1400871041552515</v>
      </c>
      <c r="L1169" s="68">
        <f>VLOOKUP($A1169,solar_!$A$2:$B$16,2,0)*VLOOKUP($D1169,solar_!$E$2:$AC$13,MID(L$1,2,LEN(L$1)-1)+2,0)</f>
        <v>0.44695153916920632</v>
      </c>
      <c r="M1169" s="68">
        <f>VLOOKUP($A1169,solar_!$A$2:$B$16,2,0)*VLOOKUP($D1169,solar_!$E$2:$AC$13,MID(M$1,2,LEN(M$1)-1)+2,0)</f>
        <v>0.64219153066264456</v>
      </c>
      <c r="N1169" s="68">
        <f>VLOOKUP($A1169,solar_!$A$2:$B$16,2,0)*VLOOKUP($D1169,solar_!$E$2:$AC$13,MID(N$1,2,LEN(N$1)-1)+2,0)</f>
        <v>0.696382082432909</v>
      </c>
      <c r="O1169" s="68">
        <f>VLOOKUP($A1169,solar_!$A$2:$B$16,2,0)*VLOOKUP($D1169,solar_!$E$2:$AC$13,MID(O$1,2,LEN(O$1)-1)+2,0)</f>
        <v>0.74788422338819704</v>
      </c>
      <c r="P1169" s="68">
        <f>VLOOKUP($A1169,solar_!$A$2:$B$16,2,0)*VLOOKUP($D1169,solar_!$E$2:$AC$13,MID(P$1,2,LEN(P$1)-1)+2,0)</f>
        <v>0.75769340667452767</v>
      </c>
      <c r="Q1169" s="68">
        <f>VLOOKUP($A1169,solar_!$A$2:$B$16,2,0)*VLOOKUP($D1169,solar_!$E$2:$AC$13,MID(Q$1,2,LEN(Q$1)-1)+2,0)</f>
        <v>0.75001102624467508</v>
      </c>
      <c r="R1169" s="68">
        <f>VLOOKUP($A1169,solar_!$A$2:$B$16,2,0)*VLOOKUP($D1169,solar_!$E$2:$AC$13,MID(R$1,2,LEN(R$1)-1)+2,0)</f>
        <v>0.74720161140646046</v>
      </c>
      <c r="S1169" s="68">
        <f>VLOOKUP($A1169,solar_!$A$2:$B$16,2,0)*VLOOKUP($D1169,solar_!$E$2:$AC$13,MID(S$1,2,LEN(S$1)-1)+2,0)</f>
        <v>0.71993150827996244</v>
      </c>
      <c r="T1169" s="68">
        <f>VLOOKUP($A1169,solar_!$A$2:$B$16,2,0)*VLOOKUP($D1169,solar_!$E$2:$AC$13,MID(T$1,2,LEN(T$1)-1)+2,0)</f>
        <v>0.65405051424521088</v>
      </c>
      <c r="U1169" s="68">
        <f>VLOOKUP($A1169,solar_!$A$2:$B$16,2,0)*VLOOKUP($D1169,solar_!$E$2:$AC$13,MID(U$1,2,LEN(U$1)-1)+2,0)</f>
        <v>0.55409804808953078</v>
      </c>
      <c r="V1169" s="68">
        <f>VLOOKUP($A1169,solar_!$A$2:$B$16,2,0)*VLOOKUP($D1169,solar_!$E$2:$AC$13,MID(V$1,2,LEN(V$1)-1)+2,0)</f>
        <v>0.41366737893973049</v>
      </c>
      <c r="W1169" s="68">
        <f>VLOOKUP($A1169,solar_!$A$2:$B$16,2,0)*VLOOKUP($D1169,solar_!$E$2:$AC$13,MID(W$1,2,LEN(W$1)-1)+2,0)</f>
        <v>0.16718316578079465</v>
      </c>
      <c r="X1169" s="68">
        <f>VLOOKUP($A1169,solar_!$A$2:$B$16,2,0)*VLOOKUP($D1169,solar_!$E$2:$AC$13,MID(X$1,2,LEN(X$1)-1)+2,0)</f>
        <v>1.7456598267909334E-2</v>
      </c>
      <c r="Y1169" s="68">
        <f>VLOOKUP($A1169,solar_!$A$2:$B$16,2,0)*VLOOKUP($D1169,solar_!$E$2:$AC$13,MID(Y$1,2,LEN(Y$1)-1)+2,0)</f>
        <v>0</v>
      </c>
      <c r="Z1169" s="68">
        <f>VLOOKUP($A1169,solar_!$A$2:$B$16,2,0)*VLOOKUP($D1169,solar_!$E$2:$AC$13,MID(Z$1,2,LEN(Z$1)-1)+2,0)</f>
        <v>0</v>
      </c>
      <c r="AA1169" s="68">
        <f>VLOOKUP($A1169,solar_!$A$2:$B$16,2,0)*VLOOKUP($D1169,solar_!$E$2:$AC$13,MID(AA$1,2,LEN(AA$1)-1)+2,0)</f>
        <v>0</v>
      </c>
      <c r="AB1169" s="68">
        <f>VLOOKUP($A1169,solar_!$A$2:$B$16,2,0)*VLOOKUP($D1169,solar_!$E$2:$AC$13,MID(AB$1,2,LEN(AB$1)-1)+2,0)</f>
        <v>0</v>
      </c>
      <c r="AC1169" s="5">
        <f t="shared" si="269"/>
        <v>0.31101464219974967</v>
      </c>
      <c r="AD1169" s="98"/>
    </row>
    <row r="1170" spans="1:30">
      <c r="A1170" s="5" t="s">
        <v>1255</v>
      </c>
      <c r="B1170" s="5" t="str">
        <f t="shared" si="266"/>
        <v>nuclear</v>
      </c>
      <c r="C1170" s="5" t="str">
        <f t="shared" si="272"/>
        <v>g9</v>
      </c>
      <c r="D1170" s="69">
        <f t="shared" si="272"/>
        <v>5</v>
      </c>
      <c r="E1170" s="53">
        <v>0.9</v>
      </c>
      <c r="F1170" s="53">
        <v>0.9</v>
      </c>
      <c r="G1170" s="53">
        <v>0.9</v>
      </c>
      <c r="H1170" s="53">
        <v>0.9</v>
      </c>
      <c r="I1170" s="53">
        <v>0.9</v>
      </c>
      <c r="J1170" s="53">
        <v>0.9</v>
      </c>
      <c r="K1170" s="53">
        <v>0.9</v>
      </c>
      <c r="L1170" s="53">
        <v>0.9</v>
      </c>
      <c r="M1170" s="53">
        <v>0.9</v>
      </c>
      <c r="N1170" s="53">
        <v>0.9</v>
      </c>
      <c r="O1170" s="53">
        <v>0.9</v>
      </c>
      <c r="P1170" s="53">
        <v>0.9</v>
      </c>
      <c r="Q1170" s="53">
        <v>0.9</v>
      </c>
      <c r="R1170" s="53">
        <v>0.9</v>
      </c>
      <c r="S1170" s="53">
        <v>0.9</v>
      </c>
      <c r="T1170" s="53">
        <v>0.9</v>
      </c>
      <c r="U1170" s="53">
        <v>0.9</v>
      </c>
      <c r="V1170" s="53">
        <v>0.9</v>
      </c>
      <c r="W1170" s="53">
        <v>0.9</v>
      </c>
      <c r="X1170" s="53">
        <v>0.9</v>
      </c>
      <c r="Y1170" s="53">
        <v>0.9</v>
      </c>
      <c r="Z1170" s="53">
        <v>0.9</v>
      </c>
      <c r="AA1170" s="53">
        <v>0.9</v>
      </c>
      <c r="AB1170" s="53">
        <v>0.9</v>
      </c>
      <c r="AC1170" s="5">
        <f t="shared" si="269"/>
        <v>0.8999999999999998</v>
      </c>
      <c r="AD1170" s="98"/>
    </row>
    <row r="1171" spans="1:30">
      <c r="A1171" s="5" t="s">
        <v>1255</v>
      </c>
      <c r="B1171" s="5" t="str">
        <f t="shared" si="266"/>
        <v>other</v>
      </c>
      <c r="C1171" s="5" t="str">
        <f t="shared" si="272"/>
        <v>g9</v>
      </c>
      <c r="D1171" s="69">
        <f t="shared" si="272"/>
        <v>5</v>
      </c>
      <c r="E1171" s="9">
        <v>0</v>
      </c>
      <c r="F1171" s="9">
        <v>0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5">
        <f t="shared" si="269"/>
        <v>0</v>
      </c>
      <c r="AD1171" s="98"/>
    </row>
    <row r="1172" spans="1:30">
      <c r="A1172" s="5" t="s">
        <v>1255</v>
      </c>
      <c r="B1172" s="5" t="str">
        <f t="shared" si="266"/>
        <v>coal</v>
      </c>
      <c r="C1172" s="5" t="str">
        <f t="shared" si="272"/>
        <v>g10</v>
      </c>
      <c r="D1172" s="69">
        <f t="shared" si="272"/>
        <v>5</v>
      </c>
      <c r="E1172" s="53">
        <v>0.8</v>
      </c>
      <c r="F1172" s="53">
        <v>0.8</v>
      </c>
      <c r="G1172" s="53">
        <v>0.8</v>
      </c>
      <c r="H1172" s="53">
        <v>0.8</v>
      </c>
      <c r="I1172" s="53">
        <v>0.8</v>
      </c>
      <c r="J1172" s="53">
        <v>0.8</v>
      </c>
      <c r="K1172" s="53">
        <v>0.8</v>
      </c>
      <c r="L1172" s="53">
        <v>0.8</v>
      </c>
      <c r="M1172" s="53">
        <v>0.8</v>
      </c>
      <c r="N1172" s="53">
        <v>0.8</v>
      </c>
      <c r="O1172" s="53">
        <v>0.8</v>
      </c>
      <c r="P1172" s="53">
        <v>0.8</v>
      </c>
      <c r="Q1172" s="53">
        <v>0.8</v>
      </c>
      <c r="R1172" s="53">
        <v>0.8</v>
      </c>
      <c r="S1172" s="53">
        <v>0.8</v>
      </c>
      <c r="T1172" s="53">
        <v>0.8</v>
      </c>
      <c r="U1172" s="53">
        <v>0.8</v>
      </c>
      <c r="V1172" s="53">
        <v>0.8</v>
      </c>
      <c r="W1172" s="53">
        <v>0.8</v>
      </c>
      <c r="X1172" s="53">
        <v>0.8</v>
      </c>
      <c r="Y1172" s="53">
        <v>0.8</v>
      </c>
      <c r="Z1172" s="53">
        <v>0.8</v>
      </c>
      <c r="AA1172" s="53">
        <v>0.8</v>
      </c>
      <c r="AB1172" s="53">
        <v>0.8</v>
      </c>
      <c r="AC1172" s="5">
        <f t="shared" si="269"/>
        <v>0.80000000000000027</v>
      </c>
      <c r="AD1172" s="98"/>
    </row>
    <row r="1173" spans="1:30">
      <c r="A1173" s="5" t="s">
        <v>1255</v>
      </c>
      <c r="B1173" s="5" t="str">
        <f t="shared" si="266"/>
        <v>naturalGas</v>
      </c>
      <c r="C1173" s="5" t="str">
        <f t="shared" si="272"/>
        <v>g10</v>
      </c>
      <c r="D1173" s="69">
        <f t="shared" si="272"/>
        <v>5</v>
      </c>
      <c r="E1173" s="53">
        <v>0.85</v>
      </c>
      <c r="F1173" s="53">
        <v>0.85</v>
      </c>
      <c r="G1173" s="53">
        <v>0.85</v>
      </c>
      <c r="H1173" s="53">
        <v>0.85</v>
      </c>
      <c r="I1173" s="53">
        <v>0.85</v>
      </c>
      <c r="J1173" s="53">
        <v>0.85</v>
      </c>
      <c r="K1173" s="53">
        <v>0.85</v>
      </c>
      <c r="L1173" s="53">
        <v>0.85</v>
      </c>
      <c r="M1173" s="53">
        <v>0.85</v>
      </c>
      <c r="N1173" s="53">
        <v>0.85</v>
      </c>
      <c r="O1173" s="53">
        <v>0.85</v>
      </c>
      <c r="P1173" s="53">
        <v>0.85</v>
      </c>
      <c r="Q1173" s="53">
        <v>0.85</v>
      </c>
      <c r="R1173" s="53">
        <v>0.85</v>
      </c>
      <c r="S1173" s="53">
        <v>0.85</v>
      </c>
      <c r="T1173" s="53">
        <v>0.85</v>
      </c>
      <c r="U1173" s="53">
        <v>0.85</v>
      </c>
      <c r="V1173" s="53">
        <v>0.85</v>
      </c>
      <c r="W1173" s="53">
        <v>0.85</v>
      </c>
      <c r="X1173" s="53">
        <v>0.85</v>
      </c>
      <c r="Y1173" s="53">
        <v>0.85</v>
      </c>
      <c r="Z1173" s="53">
        <v>0.85</v>
      </c>
      <c r="AA1173" s="53">
        <v>0.85</v>
      </c>
      <c r="AB1173" s="53">
        <v>0.85</v>
      </c>
      <c r="AC1173" s="5">
        <f t="shared" si="269"/>
        <v>0.85000000000000009</v>
      </c>
      <c r="AD1173" s="98"/>
    </row>
    <row r="1174" spans="1:30">
      <c r="A1174" s="5" t="s">
        <v>1255</v>
      </c>
      <c r="B1174" s="5" t="str">
        <f t="shared" si="266"/>
        <v>bioMass</v>
      </c>
      <c r="C1174" s="5" t="str">
        <f t="shared" si="272"/>
        <v>g10</v>
      </c>
      <c r="D1174" s="69">
        <f t="shared" si="272"/>
        <v>5</v>
      </c>
      <c r="E1174" s="53">
        <v>0.83</v>
      </c>
      <c r="F1174" s="53">
        <v>0.83</v>
      </c>
      <c r="G1174" s="53">
        <v>0.83</v>
      </c>
      <c r="H1174" s="53">
        <v>0.83</v>
      </c>
      <c r="I1174" s="53">
        <v>0.83</v>
      </c>
      <c r="J1174" s="53">
        <v>0.83</v>
      </c>
      <c r="K1174" s="53">
        <v>0.83</v>
      </c>
      <c r="L1174" s="53">
        <v>0.83</v>
      </c>
      <c r="M1174" s="53">
        <v>0.83</v>
      </c>
      <c r="N1174" s="53">
        <v>0.83</v>
      </c>
      <c r="O1174" s="53">
        <v>0.83</v>
      </c>
      <c r="P1174" s="53">
        <v>0.83</v>
      </c>
      <c r="Q1174" s="53">
        <v>0.83</v>
      </c>
      <c r="R1174" s="53">
        <v>0.83</v>
      </c>
      <c r="S1174" s="53">
        <v>0.83</v>
      </c>
      <c r="T1174" s="53">
        <v>0.83</v>
      </c>
      <c r="U1174" s="53">
        <v>0.83</v>
      </c>
      <c r="V1174" s="53">
        <v>0.83</v>
      </c>
      <c r="W1174" s="53">
        <v>0.83</v>
      </c>
      <c r="X1174" s="53">
        <v>0.83</v>
      </c>
      <c r="Y1174" s="53">
        <v>0.83</v>
      </c>
      <c r="Z1174" s="53">
        <v>0.83</v>
      </c>
      <c r="AA1174" s="53">
        <v>0.83</v>
      </c>
      <c r="AB1174" s="53">
        <v>0.83</v>
      </c>
      <c r="AC1174" s="5">
        <f t="shared" si="269"/>
        <v>0.82999999999999963</v>
      </c>
      <c r="AD1174" s="98"/>
    </row>
    <row r="1175" spans="1:30">
      <c r="A1175" s="5" t="s">
        <v>1255</v>
      </c>
      <c r="B1175" s="5" t="str">
        <f t="shared" si="266"/>
        <v>geoThermal</v>
      </c>
      <c r="C1175" s="5" t="str">
        <f t="shared" si="272"/>
        <v>g10</v>
      </c>
      <c r="D1175" s="69">
        <f t="shared" si="272"/>
        <v>5</v>
      </c>
      <c r="E1175" s="53">
        <v>0.9</v>
      </c>
      <c r="F1175" s="53">
        <v>0.9</v>
      </c>
      <c r="G1175" s="53">
        <v>0.9</v>
      </c>
      <c r="H1175" s="53">
        <v>0.9</v>
      </c>
      <c r="I1175" s="53">
        <v>0.9</v>
      </c>
      <c r="J1175" s="53">
        <v>0.9</v>
      </c>
      <c r="K1175" s="53">
        <v>0.9</v>
      </c>
      <c r="L1175" s="53">
        <v>0.9</v>
      </c>
      <c r="M1175" s="53">
        <v>0.9</v>
      </c>
      <c r="N1175" s="53">
        <v>0.9</v>
      </c>
      <c r="O1175" s="53">
        <v>0.9</v>
      </c>
      <c r="P1175" s="53">
        <v>0.9</v>
      </c>
      <c r="Q1175" s="53">
        <v>0.9</v>
      </c>
      <c r="R1175" s="53">
        <v>0.9</v>
      </c>
      <c r="S1175" s="53">
        <v>0.9</v>
      </c>
      <c r="T1175" s="53">
        <v>0.9</v>
      </c>
      <c r="U1175" s="53">
        <v>0.9</v>
      </c>
      <c r="V1175" s="53">
        <v>0.9</v>
      </c>
      <c r="W1175" s="53">
        <v>0.9</v>
      </c>
      <c r="X1175" s="53">
        <v>0.9</v>
      </c>
      <c r="Y1175" s="53">
        <v>0.9</v>
      </c>
      <c r="Z1175" s="53">
        <v>0.9</v>
      </c>
      <c r="AA1175" s="53">
        <v>0.9</v>
      </c>
      <c r="AB1175" s="53">
        <v>0.9</v>
      </c>
      <c r="AC1175" s="5">
        <f t="shared" si="269"/>
        <v>0.8999999999999998</v>
      </c>
      <c r="AD1175" s="98"/>
    </row>
    <row r="1176" spans="1:30">
      <c r="A1176" s="5" t="s">
        <v>1255</v>
      </c>
      <c r="B1176" s="5" t="str">
        <f t="shared" si="266"/>
        <v>hydroRiver</v>
      </c>
      <c r="C1176" s="5" t="str">
        <f t="shared" si="272"/>
        <v>g10</v>
      </c>
      <c r="D1176" s="69">
        <f t="shared" si="272"/>
        <v>5</v>
      </c>
      <c r="E1176" s="43">
        <f>VLOOKUP($A1176,hydro_!$A$2:$B$16,2,0)*VLOOKUP($D1176,hydro_!F$2:H$13,2,0)</f>
        <v>0.55000000000000004</v>
      </c>
      <c r="F1176" s="43">
        <f t="shared" ref="F1176:AB1176" si="275">E1176</f>
        <v>0.55000000000000004</v>
      </c>
      <c r="G1176" s="43">
        <f t="shared" si="275"/>
        <v>0.55000000000000004</v>
      </c>
      <c r="H1176" s="43">
        <f t="shared" si="275"/>
        <v>0.55000000000000004</v>
      </c>
      <c r="I1176" s="43">
        <f t="shared" si="275"/>
        <v>0.55000000000000004</v>
      </c>
      <c r="J1176" s="43">
        <f t="shared" si="275"/>
        <v>0.55000000000000004</v>
      </c>
      <c r="K1176" s="43">
        <f t="shared" si="275"/>
        <v>0.55000000000000004</v>
      </c>
      <c r="L1176" s="43">
        <f t="shared" si="275"/>
        <v>0.55000000000000004</v>
      </c>
      <c r="M1176" s="43">
        <f t="shared" si="275"/>
        <v>0.55000000000000004</v>
      </c>
      <c r="N1176" s="43">
        <f t="shared" si="275"/>
        <v>0.55000000000000004</v>
      </c>
      <c r="O1176" s="43">
        <f t="shared" si="275"/>
        <v>0.55000000000000004</v>
      </c>
      <c r="P1176" s="43">
        <f t="shared" si="275"/>
        <v>0.55000000000000004</v>
      </c>
      <c r="Q1176" s="43">
        <f t="shared" si="275"/>
        <v>0.55000000000000004</v>
      </c>
      <c r="R1176" s="43">
        <f t="shared" si="275"/>
        <v>0.55000000000000004</v>
      </c>
      <c r="S1176" s="43">
        <f t="shared" si="275"/>
        <v>0.55000000000000004</v>
      </c>
      <c r="T1176" s="43">
        <f t="shared" si="275"/>
        <v>0.55000000000000004</v>
      </c>
      <c r="U1176" s="43">
        <f t="shared" si="275"/>
        <v>0.55000000000000004</v>
      </c>
      <c r="V1176" s="43">
        <f t="shared" si="275"/>
        <v>0.55000000000000004</v>
      </c>
      <c r="W1176" s="43">
        <f t="shared" si="275"/>
        <v>0.55000000000000004</v>
      </c>
      <c r="X1176" s="43">
        <f t="shared" si="275"/>
        <v>0.55000000000000004</v>
      </c>
      <c r="Y1176" s="43">
        <f t="shared" si="275"/>
        <v>0.55000000000000004</v>
      </c>
      <c r="Z1176" s="43">
        <f t="shared" si="275"/>
        <v>0.55000000000000004</v>
      </c>
      <c r="AA1176" s="43">
        <f t="shared" si="275"/>
        <v>0.55000000000000004</v>
      </c>
      <c r="AB1176" s="43">
        <f t="shared" si="275"/>
        <v>0.55000000000000004</v>
      </c>
      <c r="AC1176" s="5">
        <f t="shared" si="269"/>
        <v>0.55000000000000016</v>
      </c>
      <c r="AD1176" s="98"/>
    </row>
    <row r="1177" spans="1:30">
      <c r="A1177" s="5" t="s">
        <v>1255</v>
      </c>
      <c r="B1177" s="5" t="str">
        <f t="shared" si="266"/>
        <v>hydroDam</v>
      </c>
      <c r="C1177" s="5" t="str">
        <f t="shared" si="272"/>
        <v>g10</v>
      </c>
      <c r="D1177" s="69">
        <f t="shared" si="272"/>
        <v>5</v>
      </c>
      <c r="E1177" s="43">
        <f>VLOOKUP($A1176,hydro_!$A$2:$C$16,3,0)*VLOOKUP($D1176,hydro_!F$2:H$13,3,0)</f>
        <v>0.45</v>
      </c>
      <c r="F1177" s="43">
        <f t="shared" ref="F1177:AB1177" si="276">E1177</f>
        <v>0.45</v>
      </c>
      <c r="G1177" s="43">
        <f t="shared" si="276"/>
        <v>0.45</v>
      </c>
      <c r="H1177" s="43">
        <f t="shared" si="276"/>
        <v>0.45</v>
      </c>
      <c r="I1177" s="43">
        <f t="shared" si="276"/>
        <v>0.45</v>
      </c>
      <c r="J1177" s="43">
        <f t="shared" si="276"/>
        <v>0.45</v>
      </c>
      <c r="K1177" s="43">
        <f t="shared" si="276"/>
        <v>0.45</v>
      </c>
      <c r="L1177" s="43">
        <f t="shared" si="276"/>
        <v>0.45</v>
      </c>
      <c r="M1177" s="43">
        <f t="shared" si="276"/>
        <v>0.45</v>
      </c>
      <c r="N1177" s="43">
        <f t="shared" si="276"/>
        <v>0.45</v>
      </c>
      <c r="O1177" s="43">
        <f t="shared" si="276"/>
        <v>0.45</v>
      </c>
      <c r="P1177" s="43">
        <f t="shared" si="276"/>
        <v>0.45</v>
      </c>
      <c r="Q1177" s="43">
        <f t="shared" si="276"/>
        <v>0.45</v>
      </c>
      <c r="R1177" s="43">
        <f t="shared" si="276"/>
        <v>0.45</v>
      </c>
      <c r="S1177" s="43">
        <f t="shared" si="276"/>
        <v>0.45</v>
      </c>
      <c r="T1177" s="43">
        <f t="shared" si="276"/>
        <v>0.45</v>
      </c>
      <c r="U1177" s="43">
        <f t="shared" si="276"/>
        <v>0.45</v>
      </c>
      <c r="V1177" s="43">
        <f t="shared" si="276"/>
        <v>0.45</v>
      </c>
      <c r="W1177" s="43">
        <f t="shared" si="276"/>
        <v>0.45</v>
      </c>
      <c r="X1177" s="43">
        <f t="shared" si="276"/>
        <v>0.45</v>
      </c>
      <c r="Y1177" s="43">
        <f t="shared" si="276"/>
        <v>0.45</v>
      </c>
      <c r="Z1177" s="43">
        <f t="shared" si="276"/>
        <v>0.45</v>
      </c>
      <c r="AA1177" s="43">
        <f t="shared" si="276"/>
        <v>0.45</v>
      </c>
      <c r="AB1177" s="43">
        <f t="shared" si="276"/>
        <v>0.45</v>
      </c>
      <c r="AC1177" s="5">
        <f t="shared" si="269"/>
        <v>0.4499999999999999</v>
      </c>
      <c r="AD1177" s="98"/>
    </row>
    <row r="1178" spans="1:30">
      <c r="A1178" s="5" t="s">
        <v>1255</v>
      </c>
      <c r="B1178" s="5" t="str">
        <f t="shared" si="266"/>
        <v>wind</v>
      </c>
      <c r="C1178" s="5" t="str">
        <f t="shared" si="272"/>
        <v>g10</v>
      </c>
      <c r="D1178" s="69">
        <f t="shared" si="272"/>
        <v>5</v>
      </c>
      <c r="E1178" s="67">
        <f>VLOOKUP($A1178,wind_!$A$2:$B$16,2,0)*VLOOKUP($D1178,wind_!$E$2:$AC$13,MID(E$1,2,LEN(E$1)-1)+2,0)</f>
        <v>0.30292238331814142</v>
      </c>
      <c r="F1178" s="67">
        <f>VLOOKUP($A1178,wind_!$A$2:$B$16,2,0)*VLOOKUP($D1178,wind_!$E$2:$AC$13,MID(F$1,2,LEN(F$1)-1)+2,0)</f>
        <v>0.29441732657997743</v>
      </c>
      <c r="G1178" s="67">
        <f>VLOOKUP($A1178,wind_!$A$2:$B$16,2,0)*VLOOKUP($D1178,wind_!$E$2:$AC$13,MID(G$1,2,LEN(G$1)-1)+2,0)</f>
        <v>0.29221539457195134</v>
      </c>
      <c r="H1178" s="67">
        <f>VLOOKUP($A1178,wind_!$A$2:$B$16,2,0)*VLOOKUP($D1178,wind_!$E$2:$AC$13,MID(H$1,2,LEN(H$1)-1)+2,0)</f>
        <v>0.29367435496465133</v>
      </c>
      <c r="I1178" s="67">
        <f>VLOOKUP($A1178,wind_!$A$2:$B$16,2,0)*VLOOKUP($D1178,wind_!$E$2:$AC$13,MID(I$1,2,LEN(I$1)-1)+2,0)</f>
        <v>0.29424175604051506</v>
      </c>
      <c r="J1178" s="67">
        <f>VLOOKUP($A1178,wind_!$A$2:$B$16,2,0)*VLOOKUP($D1178,wind_!$E$2:$AC$13,MID(J$1,2,LEN(J$1)-1)+2,0)</f>
        <v>0.29719828049346403</v>
      </c>
      <c r="K1178" s="67">
        <f>VLOOKUP($A1178,wind_!$A$2:$B$16,2,0)*VLOOKUP($D1178,wind_!$E$2:$AC$13,MID(K$1,2,LEN(K$1)-1)+2,0)</f>
        <v>0.30078835535998111</v>
      </c>
      <c r="L1178" s="67">
        <f>VLOOKUP($A1178,wind_!$A$2:$B$16,2,0)*VLOOKUP($D1178,wind_!$E$2:$AC$13,MID(L$1,2,LEN(L$1)-1)+2,0)</f>
        <v>0.29214643107323379</v>
      </c>
      <c r="M1178" s="67">
        <f>VLOOKUP($A1178,wind_!$A$2:$B$16,2,0)*VLOOKUP($D1178,wind_!$E$2:$AC$13,MID(M$1,2,LEN(M$1)-1)+2,0)</f>
        <v>0.28647334733234137</v>
      </c>
      <c r="N1178" s="67">
        <f>VLOOKUP($A1178,wind_!$A$2:$B$16,2,0)*VLOOKUP($D1178,wind_!$E$2:$AC$13,MID(N$1,2,LEN(N$1)-1)+2,0)</f>
        <v>0.28155624656299</v>
      </c>
      <c r="O1178" s="67">
        <f>VLOOKUP($A1178,wind_!$A$2:$B$16,2,0)*VLOOKUP($D1178,wind_!$E$2:$AC$13,MID(O$1,2,LEN(O$1)-1)+2,0)</f>
        <v>0.28358413098927859</v>
      </c>
      <c r="P1178" s="67">
        <f>VLOOKUP($A1178,wind_!$A$2:$B$16,2,0)*VLOOKUP($D1178,wind_!$E$2:$AC$13,MID(P$1,2,LEN(P$1)-1)+2,0)</f>
        <v>0.29278948341869426</v>
      </c>
      <c r="Q1178" s="67">
        <f>VLOOKUP($A1178,wind_!$A$2:$B$16,2,0)*VLOOKUP($D1178,wind_!$E$2:$AC$13,MID(Q$1,2,LEN(Q$1)-1)+2,0)</f>
        <v>0.30343740789137857</v>
      </c>
      <c r="R1178" s="67">
        <f>VLOOKUP($A1178,wind_!$A$2:$B$16,2,0)*VLOOKUP($D1178,wind_!$E$2:$AC$13,MID(R$1,2,LEN(R$1)-1)+2,0)</f>
        <v>0.32167174762410844</v>
      </c>
      <c r="S1178" s="67">
        <f>VLOOKUP($A1178,wind_!$A$2:$B$16,2,0)*VLOOKUP($D1178,wind_!$E$2:$AC$13,MID(S$1,2,LEN(S$1)-1)+2,0)</f>
        <v>0.33912080400298056</v>
      </c>
      <c r="T1178" s="67">
        <f>VLOOKUP($A1178,wind_!$A$2:$B$16,2,0)*VLOOKUP($D1178,wind_!$E$2:$AC$13,MID(T$1,2,LEN(T$1)-1)+2,0)</f>
        <v>0.36054358816394394</v>
      </c>
      <c r="U1178" s="67">
        <f>VLOOKUP($A1178,wind_!$A$2:$B$16,2,0)*VLOOKUP($D1178,wind_!$E$2:$AC$13,MID(U$1,2,LEN(U$1)-1)+2,0)</f>
        <v>0.37977231996771893</v>
      </c>
      <c r="V1178" s="67">
        <f>VLOOKUP($A1178,wind_!$A$2:$B$16,2,0)*VLOOKUP($D1178,wind_!$E$2:$AC$13,MID(V$1,2,LEN(V$1)-1)+2,0)</f>
        <v>0.38754374148356602</v>
      </c>
      <c r="W1178" s="67">
        <f>VLOOKUP($A1178,wind_!$A$2:$B$16,2,0)*VLOOKUP($D1178,wind_!$E$2:$AC$13,MID(W$1,2,LEN(W$1)-1)+2,0)</f>
        <v>0.37985078539832906</v>
      </c>
      <c r="X1178" s="67">
        <f>VLOOKUP($A1178,wind_!$A$2:$B$16,2,0)*VLOOKUP($D1178,wind_!$E$2:$AC$13,MID(X$1,2,LEN(X$1)-1)+2,0)</f>
        <v>0.36893594603046354</v>
      </c>
      <c r="Y1178" s="67">
        <f>VLOOKUP($A1178,wind_!$A$2:$B$16,2,0)*VLOOKUP($D1178,wind_!$E$2:$AC$13,MID(Y$1,2,LEN(Y$1)-1)+2,0)</f>
        <v>0.36674424432541569</v>
      </c>
      <c r="Z1178" s="67">
        <f>VLOOKUP($A1178,wind_!$A$2:$B$16,2,0)*VLOOKUP($D1178,wind_!$E$2:$AC$13,MID(Z$1,2,LEN(Z$1)-1)+2,0)</f>
        <v>0.3576230849719671</v>
      </c>
      <c r="AA1178" s="67">
        <f>VLOOKUP($A1178,wind_!$A$2:$B$16,2,0)*VLOOKUP($D1178,wind_!$E$2:$AC$13,MID(AA$1,2,LEN(AA$1)-1)+2,0)</f>
        <v>0.33770097700225588</v>
      </c>
      <c r="AB1178" s="67">
        <f>VLOOKUP($A1178,wind_!$A$2:$B$16,2,0)*VLOOKUP($D1178,wind_!$E$2:$AC$13,MID(AB$1,2,LEN(AB$1)-1)+2,0)</f>
        <v>0.32059213613602106</v>
      </c>
      <c r="AC1178" s="5">
        <f t="shared" si="269"/>
        <v>0.32231434473764037</v>
      </c>
      <c r="AD1178" s="98"/>
    </row>
    <row r="1179" spans="1:30">
      <c r="A1179" s="5" t="s">
        <v>1255</v>
      </c>
      <c r="B1179" s="5" t="str">
        <f t="shared" si="266"/>
        <v>solar</v>
      </c>
      <c r="C1179" s="5" t="str">
        <f t="shared" si="272"/>
        <v>g10</v>
      </c>
      <c r="D1179" s="69">
        <f t="shared" si="272"/>
        <v>5</v>
      </c>
      <c r="E1179" s="68">
        <f>VLOOKUP($A1179,solar_!$A$2:$B$16,2,0)*VLOOKUP($D1179,solar_!$E$2:$AC$13,MID(E$1,2,LEN(E$1)-1)+2,0)</f>
        <v>0</v>
      </c>
      <c r="F1179" s="68">
        <f>VLOOKUP($A1179,solar_!$A$2:$B$16,2,0)*VLOOKUP($D1179,solar_!$E$2:$AC$13,MID(F$1,2,LEN(F$1)-1)+2,0)</f>
        <v>0</v>
      </c>
      <c r="G1179" s="68">
        <f>VLOOKUP($A1179,solar_!$A$2:$B$16,2,0)*VLOOKUP($D1179,solar_!$E$2:$AC$13,MID(G$1,2,LEN(G$1)-1)+2,0)</f>
        <v>0</v>
      </c>
      <c r="H1179" s="68">
        <f>VLOOKUP($A1179,solar_!$A$2:$B$16,2,0)*VLOOKUP($D1179,solar_!$E$2:$AC$13,MID(H$1,2,LEN(H$1)-1)+2,0)</f>
        <v>0</v>
      </c>
      <c r="I1179" s="68">
        <f>VLOOKUP($A1179,solar_!$A$2:$B$16,2,0)*VLOOKUP($D1179,solar_!$E$2:$AC$13,MID(I$1,2,LEN(I$1)-1)+2,0)</f>
        <v>0</v>
      </c>
      <c r="J1179" s="68">
        <f>VLOOKUP($A1179,solar_!$A$2:$B$16,2,0)*VLOOKUP($D1179,solar_!$E$2:$AC$13,MID(J$1,2,LEN(J$1)-1)+2,0)</f>
        <v>9.5616750569812708E-3</v>
      </c>
      <c r="K1179" s="68">
        <f>VLOOKUP($A1179,solar_!$A$2:$B$16,2,0)*VLOOKUP($D1179,solar_!$E$2:$AC$13,MID(K$1,2,LEN(K$1)-1)+2,0)</f>
        <v>0.1400871041552515</v>
      </c>
      <c r="L1179" s="68">
        <f>VLOOKUP($A1179,solar_!$A$2:$B$16,2,0)*VLOOKUP($D1179,solar_!$E$2:$AC$13,MID(L$1,2,LEN(L$1)-1)+2,0)</f>
        <v>0.44695153916920632</v>
      </c>
      <c r="M1179" s="68">
        <f>VLOOKUP($A1179,solar_!$A$2:$B$16,2,0)*VLOOKUP($D1179,solar_!$E$2:$AC$13,MID(M$1,2,LEN(M$1)-1)+2,0)</f>
        <v>0.64219153066264456</v>
      </c>
      <c r="N1179" s="68">
        <f>VLOOKUP($A1179,solar_!$A$2:$B$16,2,0)*VLOOKUP($D1179,solar_!$E$2:$AC$13,MID(N$1,2,LEN(N$1)-1)+2,0)</f>
        <v>0.696382082432909</v>
      </c>
      <c r="O1179" s="68">
        <f>VLOOKUP($A1179,solar_!$A$2:$B$16,2,0)*VLOOKUP($D1179,solar_!$E$2:$AC$13,MID(O$1,2,LEN(O$1)-1)+2,0)</f>
        <v>0.74788422338819704</v>
      </c>
      <c r="P1179" s="68">
        <f>VLOOKUP($A1179,solar_!$A$2:$B$16,2,0)*VLOOKUP($D1179,solar_!$E$2:$AC$13,MID(P$1,2,LEN(P$1)-1)+2,0)</f>
        <v>0.75769340667452767</v>
      </c>
      <c r="Q1179" s="68">
        <f>VLOOKUP($A1179,solar_!$A$2:$B$16,2,0)*VLOOKUP($D1179,solar_!$E$2:$AC$13,MID(Q$1,2,LEN(Q$1)-1)+2,0)</f>
        <v>0.75001102624467508</v>
      </c>
      <c r="R1179" s="68">
        <f>VLOOKUP($A1179,solar_!$A$2:$B$16,2,0)*VLOOKUP($D1179,solar_!$E$2:$AC$13,MID(R$1,2,LEN(R$1)-1)+2,0)</f>
        <v>0.74720161140646046</v>
      </c>
      <c r="S1179" s="68">
        <f>VLOOKUP($A1179,solar_!$A$2:$B$16,2,0)*VLOOKUP($D1179,solar_!$E$2:$AC$13,MID(S$1,2,LEN(S$1)-1)+2,0)</f>
        <v>0.71993150827996244</v>
      </c>
      <c r="T1179" s="68">
        <f>VLOOKUP($A1179,solar_!$A$2:$B$16,2,0)*VLOOKUP($D1179,solar_!$E$2:$AC$13,MID(T$1,2,LEN(T$1)-1)+2,0)</f>
        <v>0.65405051424521088</v>
      </c>
      <c r="U1179" s="68">
        <f>VLOOKUP($A1179,solar_!$A$2:$B$16,2,0)*VLOOKUP($D1179,solar_!$E$2:$AC$13,MID(U$1,2,LEN(U$1)-1)+2,0)</f>
        <v>0.55409804808953078</v>
      </c>
      <c r="V1179" s="68">
        <f>VLOOKUP($A1179,solar_!$A$2:$B$16,2,0)*VLOOKUP($D1179,solar_!$E$2:$AC$13,MID(V$1,2,LEN(V$1)-1)+2,0)</f>
        <v>0.41366737893973049</v>
      </c>
      <c r="W1179" s="68">
        <f>VLOOKUP($A1179,solar_!$A$2:$B$16,2,0)*VLOOKUP($D1179,solar_!$E$2:$AC$13,MID(W$1,2,LEN(W$1)-1)+2,0)</f>
        <v>0.16718316578079465</v>
      </c>
      <c r="X1179" s="68">
        <f>VLOOKUP($A1179,solar_!$A$2:$B$16,2,0)*VLOOKUP($D1179,solar_!$E$2:$AC$13,MID(X$1,2,LEN(X$1)-1)+2,0)</f>
        <v>1.7456598267909334E-2</v>
      </c>
      <c r="Y1179" s="68">
        <f>VLOOKUP($A1179,solar_!$A$2:$B$16,2,0)*VLOOKUP($D1179,solar_!$E$2:$AC$13,MID(Y$1,2,LEN(Y$1)-1)+2,0)</f>
        <v>0</v>
      </c>
      <c r="Z1179" s="68">
        <f>VLOOKUP($A1179,solar_!$A$2:$B$16,2,0)*VLOOKUP($D1179,solar_!$E$2:$AC$13,MID(Z$1,2,LEN(Z$1)-1)+2,0)</f>
        <v>0</v>
      </c>
      <c r="AA1179" s="68">
        <f>VLOOKUP($A1179,solar_!$A$2:$B$16,2,0)*VLOOKUP($D1179,solar_!$E$2:$AC$13,MID(AA$1,2,LEN(AA$1)-1)+2,0)</f>
        <v>0</v>
      </c>
      <c r="AB1179" s="68">
        <f>VLOOKUP($A1179,solar_!$A$2:$B$16,2,0)*VLOOKUP($D1179,solar_!$E$2:$AC$13,MID(AB$1,2,LEN(AB$1)-1)+2,0)</f>
        <v>0</v>
      </c>
      <c r="AC1179" s="5">
        <f t="shared" si="269"/>
        <v>0.31101464219974967</v>
      </c>
      <c r="AD1179" s="98"/>
    </row>
    <row r="1180" spans="1:30">
      <c r="A1180" s="5" t="s">
        <v>1255</v>
      </c>
      <c r="B1180" s="5" t="str">
        <f t="shared" si="266"/>
        <v>nuclear</v>
      </c>
      <c r="C1180" s="5" t="str">
        <f t="shared" si="272"/>
        <v>g10</v>
      </c>
      <c r="D1180" s="69">
        <f t="shared" si="272"/>
        <v>5</v>
      </c>
      <c r="E1180" s="53">
        <v>0.9</v>
      </c>
      <c r="F1180" s="53">
        <v>0.9</v>
      </c>
      <c r="G1180" s="53">
        <v>0.9</v>
      </c>
      <c r="H1180" s="53">
        <v>0.9</v>
      </c>
      <c r="I1180" s="53">
        <v>0.9</v>
      </c>
      <c r="J1180" s="53">
        <v>0.9</v>
      </c>
      <c r="K1180" s="53">
        <v>0.9</v>
      </c>
      <c r="L1180" s="53">
        <v>0.9</v>
      </c>
      <c r="M1180" s="53">
        <v>0.9</v>
      </c>
      <c r="N1180" s="53">
        <v>0.9</v>
      </c>
      <c r="O1180" s="53">
        <v>0.9</v>
      </c>
      <c r="P1180" s="53">
        <v>0.9</v>
      </c>
      <c r="Q1180" s="53">
        <v>0.9</v>
      </c>
      <c r="R1180" s="53">
        <v>0.9</v>
      </c>
      <c r="S1180" s="53">
        <v>0.9</v>
      </c>
      <c r="T1180" s="53">
        <v>0.9</v>
      </c>
      <c r="U1180" s="53">
        <v>0.9</v>
      </c>
      <c r="V1180" s="53">
        <v>0.9</v>
      </c>
      <c r="W1180" s="53">
        <v>0.9</v>
      </c>
      <c r="X1180" s="53">
        <v>0.9</v>
      </c>
      <c r="Y1180" s="53">
        <v>0.9</v>
      </c>
      <c r="Z1180" s="53">
        <v>0.9</v>
      </c>
      <c r="AA1180" s="53">
        <v>0.9</v>
      </c>
      <c r="AB1180" s="53">
        <v>0.9</v>
      </c>
      <c r="AC1180" s="5">
        <f t="shared" si="269"/>
        <v>0.8999999999999998</v>
      </c>
      <c r="AD1180" s="98"/>
    </row>
    <row r="1181" spans="1:30">
      <c r="A1181" s="5" t="s">
        <v>1255</v>
      </c>
      <c r="B1181" s="5" t="str">
        <f t="shared" si="266"/>
        <v>other</v>
      </c>
      <c r="C1181" s="5" t="str">
        <f t="shared" si="272"/>
        <v>g10</v>
      </c>
      <c r="D1181" s="69">
        <f t="shared" si="272"/>
        <v>5</v>
      </c>
      <c r="E1181" s="9">
        <v>0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  <c r="V1181" s="9">
        <v>0</v>
      </c>
      <c r="W1181" s="9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5">
        <f t="shared" si="269"/>
        <v>0</v>
      </c>
      <c r="AD1181" s="98"/>
    </row>
    <row r="1182" spans="1:30">
      <c r="A1182" s="5" t="s">
        <v>1255</v>
      </c>
      <c r="B1182" s="5" t="str">
        <f t="shared" si="266"/>
        <v>coal</v>
      </c>
      <c r="C1182" s="5" t="str">
        <f t="shared" si="272"/>
        <v>g11</v>
      </c>
      <c r="D1182" s="69">
        <f t="shared" si="272"/>
        <v>6</v>
      </c>
      <c r="E1182" s="53">
        <v>0.8</v>
      </c>
      <c r="F1182" s="53">
        <v>0.8</v>
      </c>
      <c r="G1182" s="53">
        <v>0.8</v>
      </c>
      <c r="H1182" s="53">
        <v>0.8</v>
      </c>
      <c r="I1182" s="53">
        <v>0.8</v>
      </c>
      <c r="J1182" s="53">
        <v>0.8</v>
      </c>
      <c r="K1182" s="53">
        <v>0.8</v>
      </c>
      <c r="L1182" s="53">
        <v>0.8</v>
      </c>
      <c r="M1182" s="53">
        <v>0.8</v>
      </c>
      <c r="N1182" s="53">
        <v>0.8</v>
      </c>
      <c r="O1182" s="53">
        <v>0.8</v>
      </c>
      <c r="P1182" s="53">
        <v>0.8</v>
      </c>
      <c r="Q1182" s="53">
        <v>0.8</v>
      </c>
      <c r="R1182" s="53">
        <v>0.8</v>
      </c>
      <c r="S1182" s="53">
        <v>0.8</v>
      </c>
      <c r="T1182" s="53">
        <v>0.8</v>
      </c>
      <c r="U1182" s="53">
        <v>0.8</v>
      </c>
      <c r="V1182" s="53">
        <v>0.8</v>
      </c>
      <c r="W1182" s="53">
        <v>0.8</v>
      </c>
      <c r="X1182" s="53">
        <v>0.8</v>
      </c>
      <c r="Y1182" s="53">
        <v>0.8</v>
      </c>
      <c r="Z1182" s="53">
        <v>0.8</v>
      </c>
      <c r="AA1182" s="53">
        <v>0.8</v>
      </c>
      <c r="AB1182" s="53">
        <v>0.8</v>
      </c>
      <c r="AC1182" s="5">
        <f t="shared" si="269"/>
        <v>0.80000000000000027</v>
      </c>
      <c r="AD1182" s="98"/>
    </row>
    <row r="1183" spans="1:30">
      <c r="A1183" s="5" t="s">
        <v>1255</v>
      </c>
      <c r="B1183" s="5" t="str">
        <f t="shared" si="266"/>
        <v>naturalGas</v>
      </c>
      <c r="C1183" s="5" t="str">
        <f t="shared" ref="C1183:D1202" si="277">C1063</f>
        <v>g11</v>
      </c>
      <c r="D1183" s="69">
        <f t="shared" si="277"/>
        <v>6</v>
      </c>
      <c r="E1183" s="53">
        <v>0.85</v>
      </c>
      <c r="F1183" s="53">
        <v>0.85</v>
      </c>
      <c r="G1183" s="53">
        <v>0.85</v>
      </c>
      <c r="H1183" s="53">
        <v>0.85</v>
      </c>
      <c r="I1183" s="53">
        <v>0.85</v>
      </c>
      <c r="J1183" s="53">
        <v>0.85</v>
      </c>
      <c r="K1183" s="53">
        <v>0.85</v>
      </c>
      <c r="L1183" s="53">
        <v>0.85</v>
      </c>
      <c r="M1183" s="53">
        <v>0.85</v>
      </c>
      <c r="N1183" s="53">
        <v>0.85</v>
      </c>
      <c r="O1183" s="53">
        <v>0.85</v>
      </c>
      <c r="P1183" s="53">
        <v>0.85</v>
      </c>
      <c r="Q1183" s="53">
        <v>0.85</v>
      </c>
      <c r="R1183" s="53">
        <v>0.85</v>
      </c>
      <c r="S1183" s="53">
        <v>0.85</v>
      </c>
      <c r="T1183" s="53">
        <v>0.85</v>
      </c>
      <c r="U1183" s="53">
        <v>0.85</v>
      </c>
      <c r="V1183" s="53">
        <v>0.85</v>
      </c>
      <c r="W1183" s="53">
        <v>0.85</v>
      </c>
      <c r="X1183" s="53">
        <v>0.85</v>
      </c>
      <c r="Y1183" s="53">
        <v>0.85</v>
      </c>
      <c r="Z1183" s="53">
        <v>0.85</v>
      </c>
      <c r="AA1183" s="53">
        <v>0.85</v>
      </c>
      <c r="AB1183" s="53">
        <v>0.85</v>
      </c>
      <c r="AC1183" s="5">
        <f t="shared" si="269"/>
        <v>0.85000000000000009</v>
      </c>
      <c r="AD1183" s="98"/>
    </row>
    <row r="1184" spans="1:30">
      <c r="A1184" s="5" t="s">
        <v>1255</v>
      </c>
      <c r="B1184" s="5" t="str">
        <f t="shared" si="266"/>
        <v>bioMass</v>
      </c>
      <c r="C1184" s="5" t="str">
        <f t="shared" si="277"/>
        <v>g11</v>
      </c>
      <c r="D1184" s="69">
        <f t="shared" si="277"/>
        <v>6</v>
      </c>
      <c r="E1184" s="53">
        <v>0.83</v>
      </c>
      <c r="F1184" s="53">
        <v>0.83</v>
      </c>
      <c r="G1184" s="53">
        <v>0.83</v>
      </c>
      <c r="H1184" s="53">
        <v>0.83</v>
      </c>
      <c r="I1184" s="53">
        <v>0.83</v>
      </c>
      <c r="J1184" s="53">
        <v>0.83</v>
      </c>
      <c r="K1184" s="53">
        <v>0.83</v>
      </c>
      <c r="L1184" s="53">
        <v>0.83</v>
      </c>
      <c r="M1184" s="53">
        <v>0.83</v>
      </c>
      <c r="N1184" s="53">
        <v>0.83</v>
      </c>
      <c r="O1184" s="53">
        <v>0.83</v>
      </c>
      <c r="P1184" s="53">
        <v>0.83</v>
      </c>
      <c r="Q1184" s="53">
        <v>0.83</v>
      </c>
      <c r="R1184" s="53">
        <v>0.83</v>
      </c>
      <c r="S1184" s="53">
        <v>0.83</v>
      </c>
      <c r="T1184" s="53">
        <v>0.83</v>
      </c>
      <c r="U1184" s="53">
        <v>0.83</v>
      </c>
      <c r="V1184" s="53">
        <v>0.83</v>
      </c>
      <c r="W1184" s="53">
        <v>0.83</v>
      </c>
      <c r="X1184" s="53">
        <v>0.83</v>
      </c>
      <c r="Y1184" s="53">
        <v>0.83</v>
      </c>
      <c r="Z1184" s="53">
        <v>0.83</v>
      </c>
      <c r="AA1184" s="53">
        <v>0.83</v>
      </c>
      <c r="AB1184" s="53">
        <v>0.83</v>
      </c>
      <c r="AC1184" s="5">
        <f t="shared" si="269"/>
        <v>0.82999999999999963</v>
      </c>
      <c r="AD1184" s="98"/>
    </row>
    <row r="1185" spans="1:30">
      <c r="A1185" s="5" t="s">
        <v>1255</v>
      </c>
      <c r="B1185" s="5" t="str">
        <f t="shared" si="266"/>
        <v>geoThermal</v>
      </c>
      <c r="C1185" s="5" t="str">
        <f t="shared" si="277"/>
        <v>g11</v>
      </c>
      <c r="D1185" s="69">
        <f t="shared" si="277"/>
        <v>6</v>
      </c>
      <c r="E1185" s="53">
        <v>0.9</v>
      </c>
      <c r="F1185" s="53">
        <v>0.9</v>
      </c>
      <c r="G1185" s="53">
        <v>0.9</v>
      </c>
      <c r="H1185" s="53">
        <v>0.9</v>
      </c>
      <c r="I1185" s="53">
        <v>0.9</v>
      </c>
      <c r="J1185" s="53">
        <v>0.9</v>
      </c>
      <c r="K1185" s="53">
        <v>0.9</v>
      </c>
      <c r="L1185" s="53">
        <v>0.9</v>
      </c>
      <c r="M1185" s="53">
        <v>0.9</v>
      </c>
      <c r="N1185" s="53">
        <v>0.9</v>
      </c>
      <c r="O1185" s="53">
        <v>0.9</v>
      </c>
      <c r="P1185" s="53">
        <v>0.9</v>
      </c>
      <c r="Q1185" s="53">
        <v>0.9</v>
      </c>
      <c r="R1185" s="53">
        <v>0.9</v>
      </c>
      <c r="S1185" s="53">
        <v>0.9</v>
      </c>
      <c r="T1185" s="53">
        <v>0.9</v>
      </c>
      <c r="U1185" s="53">
        <v>0.9</v>
      </c>
      <c r="V1185" s="53">
        <v>0.9</v>
      </c>
      <c r="W1185" s="53">
        <v>0.9</v>
      </c>
      <c r="X1185" s="53">
        <v>0.9</v>
      </c>
      <c r="Y1185" s="53">
        <v>0.9</v>
      </c>
      <c r="Z1185" s="53">
        <v>0.9</v>
      </c>
      <c r="AA1185" s="53">
        <v>0.9</v>
      </c>
      <c r="AB1185" s="53">
        <v>0.9</v>
      </c>
      <c r="AC1185" s="5">
        <f t="shared" si="269"/>
        <v>0.8999999999999998</v>
      </c>
      <c r="AD1185" s="98"/>
    </row>
    <row r="1186" spans="1:30">
      <c r="A1186" s="5" t="s">
        <v>1255</v>
      </c>
      <c r="B1186" s="5" t="str">
        <f t="shared" si="266"/>
        <v>hydroRiver</v>
      </c>
      <c r="C1186" s="5" t="str">
        <f t="shared" si="277"/>
        <v>g11</v>
      </c>
      <c r="D1186" s="69">
        <f t="shared" si="277"/>
        <v>6</v>
      </c>
      <c r="E1186" s="43">
        <f>VLOOKUP($A1186,hydro_!$A$2:$B$16,2,0)*VLOOKUP($D1186,hydro_!F$2:H$13,2,0)</f>
        <v>0.45</v>
      </c>
      <c r="F1186" s="43">
        <f t="shared" ref="F1186:AB1186" si="278">E1186</f>
        <v>0.45</v>
      </c>
      <c r="G1186" s="43">
        <f t="shared" si="278"/>
        <v>0.45</v>
      </c>
      <c r="H1186" s="43">
        <f t="shared" si="278"/>
        <v>0.45</v>
      </c>
      <c r="I1186" s="43">
        <f t="shared" si="278"/>
        <v>0.45</v>
      </c>
      <c r="J1186" s="43">
        <f t="shared" si="278"/>
        <v>0.45</v>
      </c>
      <c r="K1186" s="43">
        <f t="shared" si="278"/>
        <v>0.45</v>
      </c>
      <c r="L1186" s="43">
        <f t="shared" si="278"/>
        <v>0.45</v>
      </c>
      <c r="M1186" s="43">
        <f t="shared" si="278"/>
        <v>0.45</v>
      </c>
      <c r="N1186" s="43">
        <f t="shared" si="278"/>
        <v>0.45</v>
      </c>
      <c r="O1186" s="43">
        <f t="shared" si="278"/>
        <v>0.45</v>
      </c>
      <c r="P1186" s="43">
        <f t="shared" si="278"/>
        <v>0.45</v>
      </c>
      <c r="Q1186" s="43">
        <f t="shared" si="278"/>
        <v>0.45</v>
      </c>
      <c r="R1186" s="43">
        <f t="shared" si="278"/>
        <v>0.45</v>
      </c>
      <c r="S1186" s="43">
        <f t="shared" si="278"/>
        <v>0.45</v>
      </c>
      <c r="T1186" s="43">
        <f t="shared" si="278"/>
        <v>0.45</v>
      </c>
      <c r="U1186" s="43">
        <f t="shared" si="278"/>
        <v>0.45</v>
      </c>
      <c r="V1186" s="43">
        <f t="shared" si="278"/>
        <v>0.45</v>
      </c>
      <c r="W1186" s="43">
        <f t="shared" si="278"/>
        <v>0.45</v>
      </c>
      <c r="X1186" s="43">
        <f t="shared" si="278"/>
        <v>0.45</v>
      </c>
      <c r="Y1186" s="43">
        <f t="shared" si="278"/>
        <v>0.45</v>
      </c>
      <c r="Z1186" s="43">
        <f t="shared" si="278"/>
        <v>0.45</v>
      </c>
      <c r="AA1186" s="43">
        <f t="shared" si="278"/>
        <v>0.45</v>
      </c>
      <c r="AB1186" s="43">
        <f t="shared" si="278"/>
        <v>0.45</v>
      </c>
      <c r="AC1186" s="5">
        <f t="shared" si="269"/>
        <v>0.4499999999999999</v>
      </c>
      <c r="AD1186" s="98"/>
    </row>
    <row r="1187" spans="1:30">
      <c r="A1187" s="5" t="s">
        <v>1255</v>
      </c>
      <c r="B1187" s="5" t="str">
        <f t="shared" si="266"/>
        <v>hydroDam</v>
      </c>
      <c r="C1187" s="5" t="str">
        <f t="shared" si="277"/>
        <v>g11</v>
      </c>
      <c r="D1187" s="69">
        <f t="shared" si="277"/>
        <v>6</v>
      </c>
      <c r="E1187" s="43">
        <f>VLOOKUP($A1186,hydro_!$A$2:$C$16,3,0)*VLOOKUP($D1186,hydro_!F$2:H$13,3,0)</f>
        <v>0.35</v>
      </c>
      <c r="F1187" s="43">
        <f t="shared" ref="F1187:AB1187" si="279">E1187</f>
        <v>0.35</v>
      </c>
      <c r="G1187" s="43">
        <f t="shared" si="279"/>
        <v>0.35</v>
      </c>
      <c r="H1187" s="43">
        <f t="shared" si="279"/>
        <v>0.35</v>
      </c>
      <c r="I1187" s="43">
        <f t="shared" si="279"/>
        <v>0.35</v>
      </c>
      <c r="J1187" s="43">
        <f t="shared" si="279"/>
        <v>0.35</v>
      </c>
      <c r="K1187" s="43">
        <f t="shared" si="279"/>
        <v>0.35</v>
      </c>
      <c r="L1187" s="43">
        <f t="shared" si="279"/>
        <v>0.35</v>
      </c>
      <c r="M1187" s="43">
        <f t="shared" si="279"/>
        <v>0.35</v>
      </c>
      <c r="N1187" s="43">
        <f t="shared" si="279"/>
        <v>0.35</v>
      </c>
      <c r="O1187" s="43">
        <f t="shared" si="279"/>
        <v>0.35</v>
      </c>
      <c r="P1187" s="43">
        <f t="shared" si="279"/>
        <v>0.35</v>
      </c>
      <c r="Q1187" s="43">
        <f t="shared" si="279"/>
        <v>0.35</v>
      </c>
      <c r="R1187" s="43">
        <f t="shared" si="279"/>
        <v>0.35</v>
      </c>
      <c r="S1187" s="43">
        <f t="shared" si="279"/>
        <v>0.35</v>
      </c>
      <c r="T1187" s="43">
        <f t="shared" si="279"/>
        <v>0.35</v>
      </c>
      <c r="U1187" s="43">
        <f t="shared" si="279"/>
        <v>0.35</v>
      </c>
      <c r="V1187" s="43">
        <f t="shared" si="279"/>
        <v>0.35</v>
      </c>
      <c r="W1187" s="43">
        <f t="shared" si="279"/>
        <v>0.35</v>
      </c>
      <c r="X1187" s="43">
        <f t="shared" si="279"/>
        <v>0.35</v>
      </c>
      <c r="Y1187" s="43">
        <f t="shared" si="279"/>
        <v>0.35</v>
      </c>
      <c r="Z1187" s="43">
        <f t="shared" si="279"/>
        <v>0.35</v>
      </c>
      <c r="AA1187" s="43">
        <f t="shared" si="279"/>
        <v>0.35</v>
      </c>
      <c r="AB1187" s="43">
        <f t="shared" si="279"/>
        <v>0.35</v>
      </c>
      <c r="AC1187" s="5">
        <f t="shared" si="269"/>
        <v>0.34999999999999987</v>
      </c>
      <c r="AD1187" s="98"/>
    </row>
    <row r="1188" spans="1:30">
      <c r="A1188" s="5" t="s">
        <v>1255</v>
      </c>
      <c r="B1188" s="5" t="str">
        <f t="shared" si="266"/>
        <v>wind</v>
      </c>
      <c r="C1188" s="5" t="str">
        <f t="shared" si="277"/>
        <v>g11</v>
      </c>
      <c r="D1188" s="69">
        <f t="shared" si="277"/>
        <v>6</v>
      </c>
      <c r="E1188" s="67">
        <f>VLOOKUP($A1188,wind_!$A$2:$B$16,2,0)*VLOOKUP($D1188,wind_!$E$2:$AC$13,MID(E$1,2,LEN(E$1)-1)+2,0)</f>
        <v>0.31321506134759908</v>
      </c>
      <c r="F1188" s="67">
        <f>VLOOKUP($A1188,wind_!$A$2:$B$16,2,0)*VLOOKUP($D1188,wind_!$E$2:$AC$13,MID(F$1,2,LEN(F$1)-1)+2,0)</f>
        <v>0.29776829708368141</v>
      </c>
      <c r="G1188" s="67">
        <f>VLOOKUP($A1188,wind_!$A$2:$B$16,2,0)*VLOOKUP($D1188,wind_!$E$2:$AC$13,MID(G$1,2,LEN(G$1)-1)+2,0)</f>
        <v>0.28791515789674726</v>
      </c>
      <c r="H1188" s="67">
        <f>VLOOKUP($A1188,wind_!$A$2:$B$16,2,0)*VLOOKUP($D1188,wind_!$E$2:$AC$13,MID(H$1,2,LEN(H$1)-1)+2,0)</f>
        <v>0.28511092921629083</v>
      </c>
      <c r="I1188" s="67">
        <f>VLOOKUP($A1188,wind_!$A$2:$B$16,2,0)*VLOOKUP($D1188,wind_!$E$2:$AC$13,MID(I$1,2,LEN(I$1)-1)+2,0)</f>
        <v>0.28460590319159557</v>
      </c>
      <c r="J1188" s="67">
        <f>VLOOKUP($A1188,wind_!$A$2:$B$16,2,0)*VLOOKUP($D1188,wind_!$E$2:$AC$13,MID(J$1,2,LEN(J$1)-1)+2,0)</f>
        <v>0.28576835033680814</v>
      </c>
      <c r="K1188" s="67">
        <f>VLOOKUP($A1188,wind_!$A$2:$B$16,2,0)*VLOOKUP($D1188,wind_!$E$2:$AC$13,MID(K$1,2,LEN(K$1)-1)+2,0)</f>
        <v>0.28330059599022983</v>
      </c>
      <c r="L1188" s="67">
        <f>VLOOKUP($A1188,wind_!$A$2:$B$16,2,0)*VLOOKUP($D1188,wind_!$E$2:$AC$13,MID(L$1,2,LEN(L$1)-1)+2,0)</f>
        <v>0.26265746686109737</v>
      </c>
      <c r="M1188" s="67">
        <f>VLOOKUP($A1188,wind_!$A$2:$B$16,2,0)*VLOOKUP($D1188,wind_!$E$2:$AC$13,MID(M$1,2,LEN(M$1)-1)+2,0)</f>
        <v>0.24949490743012834</v>
      </c>
      <c r="N1188" s="67">
        <f>VLOOKUP($A1188,wind_!$A$2:$B$16,2,0)*VLOOKUP($D1188,wind_!$E$2:$AC$13,MID(N$1,2,LEN(N$1)-1)+2,0)</f>
        <v>0.2434609158162056</v>
      </c>
      <c r="O1188" s="67">
        <f>VLOOKUP($A1188,wind_!$A$2:$B$16,2,0)*VLOOKUP($D1188,wind_!$E$2:$AC$13,MID(O$1,2,LEN(O$1)-1)+2,0)</f>
        <v>0.25053839833391373</v>
      </c>
      <c r="P1188" s="67">
        <f>VLOOKUP($A1188,wind_!$A$2:$B$16,2,0)*VLOOKUP($D1188,wind_!$E$2:$AC$13,MID(P$1,2,LEN(P$1)-1)+2,0)</f>
        <v>0.26151720192622585</v>
      </c>
      <c r="Q1188" s="67">
        <f>VLOOKUP($A1188,wind_!$A$2:$B$16,2,0)*VLOOKUP($D1188,wind_!$E$2:$AC$13,MID(Q$1,2,LEN(Q$1)-1)+2,0)</f>
        <v>0.27617682880079469</v>
      </c>
      <c r="R1188" s="67">
        <f>VLOOKUP($A1188,wind_!$A$2:$B$16,2,0)*VLOOKUP($D1188,wind_!$E$2:$AC$13,MID(R$1,2,LEN(R$1)-1)+2,0)</f>
        <v>0.29475539008713375</v>
      </c>
      <c r="S1188" s="67">
        <f>VLOOKUP($A1188,wind_!$A$2:$B$16,2,0)*VLOOKUP($D1188,wind_!$E$2:$AC$13,MID(S$1,2,LEN(S$1)-1)+2,0)</f>
        <v>0.32126796518034395</v>
      </c>
      <c r="T1188" s="67">
        <f>VLOOKUP($A1188,wind_!$A$2:$B$16,2,0)*VLOOKUP($D1188,wind_!$E$2:$AC$13,MID(T$1,2,LEN(T$1)-1)+2,0)</f>
        <v>0.34771270243924185</v>
      </c>
      <c r="U1188" s="67">
        <f>VLOOKUP($A1188,wind_!$A$2:$B$16,2,0)*VLOOKUP($D1188,wind_!$E$2:$AC$13,MID(U$1,2,LEN(U$1)-1)+2,0)</f>
        <v>0.36885393806775396</v>
      </c>
      <c r="V1188" s="67">
        <f>VLOOKUP($A1188,wind_!$A$2:$B$16,2,0)*VLOOKUP($D1188,wind_!$E$2:$AC$13,MID(V$1,2,LEN(V$1)-1)+2,0)</f>
        <v>0.38347330588594208</v>
      </c>
      <c r="W1188" s="67">
        <f>VLOOKUP($A1188,wind_!$A$2:$B$16,2,0)*VLOOKUP($D1188,wind_!$E$2:$AC$13,MID(W$1,2,LEN(W$1)-1)+2,0)</f>
        <v>0.38611421390428902</v>
      </c>
      <c r="X1188" s="67">
        <f>VLOOKUP($A1188,wind_!$A$2:$B$16,2,0)*VLOOKUP($D1188,wind_!$E$2:$AC$13,MID(X$1,2,LEN(X$1)-1)+2,0)</f>
        <v>0.37445209891013564</v>
      </c>
      <c r="Y1188" s="67">
        <f>VLOOKUP($A1188,wind_!$A$2:$B$16,2,0)*VLOOKUP($D1188,wind_!$E$2:$AC$13,MID(Y$1,2,LEN(Y$1)-1)+2,0)</f>
        <v>0.37476360998043567</v>
      </c>
      <c r="Z1188" s="67">
        <f>VLOOKUP($A1188,wind_!$A$2:$B$16,2,0)*VLOOKUP($D1188,wind_!$E$2:$AC$13,MID(Z$1,2,LEN(Z$1)-1)+2,0)</f>
        <v>0.36836735307464097</v>
      </c>
      <c r="AA1188" s="67">
        <f>VLOOKUP($A1188,wind_!$A$2:$B$16,2,0)*VLOOKUP($D1188,wind_!$E$2:$AC$13,MID(AA$1,2,LEN(AA$1)-1)+2,0)</f>
        <v>0.34997959190501349</v>
      </c>
      <c r="AB1188" s="67">
        <f>VLOOKUP($A1188,wind_!$A$2:$B$16,2,0)*VLOOKUP($D1188,wind_!$E$2:$AC$13,MID(AB$1,2,LEN(AB$1)-1)+2,0)</f>
        <v>0.32726222746231215</v>
      </c>
      <c r="AC1188" s="5">
        <f t="shared" si="269"/>
        <v>0.31160551713035661</v>
      </c>
      <c r="AD1188" s="98"/>
    </row>
    <row r="1189" spans="1:30">
      <c r="A1189" s="5" t="s">
        <v>1255</v>
      </c>
      <c r="B1189" s="5" t="str">
        <f t="shared" si="266"/>
        <v>solar</v>
      </c>
      <c r="C1189" s="5" t="str">
        <f t="shared" si="277"/>
        <v>g11</v>
      </c>
      <c r="D1189" s="69">
        <f t="shared" si="277"/>
        <v>6</v>
      </c>
      <c r="E1189" s="68">
        <f>VLOOKUP($A1189,solar_!$A$2:$B$16,2,0)*VLOOKUP($D1189,solar_!$E$2:$AC$13,MID(E$1,2,LEN(E$1)-1)+2,0)</f>
        <v>0</v>
      </c>
      <c r="F1189" s="68">
        <f>VLOOKUP($A1189,solar_!$A$2:$B$16,2,0)*VLOOKUP($D1189,solar_!$E$2:$AC$13,MID(F$1,2,LEN(F$1)-1)+2,0)</f>
        <v>0</v>
      </c>
      <c r="G1189" s="68">
        <f>VLOOKUP($A1189,solar_!$A$2:$B$16,2,0)*VLOOKUP($D1189,solar_!$E$2:$AC$13,MID(G$1,2,LEN(G$1)-1)+2,0)</f>
        <v>0</v>
      </c>
      <c r="H1189" s="68">
        <f>VLOOKUP($A1189,solar_!$A$2:$B$16,2,0)*VLOOKUP($D1189,solar_!$E$2:$AC$13,MID(H$1,2,LEN(H$1)-1)+2,0)</f>
        <v>0</v>
      </c>
      <c r="I1189" s="68">
        <f>VLOOKUP($A1189,solar_!$A$2:$B$16,2,0)*VLOOKUP($D1189,solar_!$E$2:$AC$13,MID(I$1,2,LEN(I$1)-1)+2,0)</f>
        <v>0</v>
      </c>
      <c r="J1189" s="68">
        <f>VLOOKUP($A1189,solar_!$A$2:$B$16,2,0)*VLOOKUP($D1189,solar_!$E$2:$AC$13,MID(J$1,2,LEN(J$1)-1)+2,0)</f>
        <v>1.5625037370726055E-2</v>
      </c>
      <c r="K1189" s="68">
        <f>VLOOKUP($A1189,solar_!$A$2:$B$16,2,0)*VLOOKUP($D1189,solar_!$E$2:$AC$13,MID(K$1,2,LEN(K$1)-1)+2,0)</f>
        <v>0.16338627168151804</v>
      </c>
      <c r="L1189" s="68">
        <f>VLOOKUP($A1189,solar_!$A$2:$B$16,2,0)*VLOOKUP($D1189,solar_!$E$2:$AC$13,MID(L$1,2,LEN(L$1)-1)+2,0)</f>
        <v>0.45927548463976453</v>
      </c>
      <c r="M1189" s="68">
        <f>VLOOKUP($A1189,solar_!$A$2:$B$16,2,0)*VLOOKUP($D1189,solar_!$E$2:$AC$13,MID(M$1,2,LEN(M$1)-1)+2,0)</f>
        <v>0.63152805111485433</v>
      </c>
      <c r="N1189" s="68">
        <f>VLOOKUP($A1189,solar_!$A$2:$B$16,2,0)*VLOOKUP($D1189,solar_!$E$2:$AC$13,MID(N$1,2,LEN(N$1)-1)+2,0)</f>
        <v>0.72193553919727926</v>
      </c>
      <c r="O1189" s="68">
        <f>VLOOKUP($A1189,solar_!$A$2:$B$16,2,0)*VLOOKUP($D1189,solar_!$E$2:$AC$13,MID(O$1,2,LEN(O$1)-1)+2,0)</f>
        <v>0.77770778641414684</v>
      </c>
      <c r="P1189" s="68">
        <f>VLOOKUP($A1189,solar_!$A$2:$B$16,2,0)*VLOOKUP($D1189,solar_!$E$2:$AC$13,MID(P$1,2,LEN(P$1)-1)+2,0)</f>
        <v>0.7806478305956287</v>
      </c>
      <c r="Q1189" s="68">
        <f>VLOOKUP($A1189,solar_!$A$2:$B$16,2,0)*VLOOKUP($D1189,solar_!$E$2:$AC$13,MID(Q$1,2,LEN(Q$1)-1)+2,0)</f>
        <v>0.78394302944271699</v>
      </c>
      <c r="R1189" s="68">
        <f>VLOOKUP($A1189,solar_!$A$2:$B$16,2,0)*VLOOKUP($D1189,solar_!$E$2:$AC$13,MID(R$1,2,LEN(R$1)-1)+2,0)</f>
        <v>0.7658146231237174</v>
      </c>
      <c r="S1189" s="68">
        <f>VLOOKUP($A1189,solar_!$A$2:$B$16,2,0)*VLOOKUP($D1189,solar_!$E$2:$AC$13,MID(S$1,2,LEN(S$1)-1)+2,0)</f>
        <v>0.72583988329770988</v>
      </c>
      <c r="T1189" s="68">
        <f>VLOOKUP($A1189,solar_!$A$2:$B$16,2,0)*VLOOKUP($D1189,solar_!$E$2:$AC$13,MID(T$1,2,LEN(T$1)-1)+2,0)</f>
        <v>0.69515986322417134</v>
      </c>
      <c r="U1189" s="68">
        <f>VLOOKUP($A1189,solar_!$A$2:$B$16,2,0)*VLOOKUP($D1189,solar_!$E$2:$AC$13,MID(U$1,2,LEN(U$1)-1)+2,0)</f>
        <v>0.62643488177313744</v>
      </c>
      <c r="V1189" s="68">
        <f>VLOOKUP($A1189,solar_!$A$2:$B$16,2,0)*VLOOKUP($D1189,solar_!$E$2:$AC$13,MID(V$1,2,LEN(V$1)-1)+2,0)</f>
        <v>0.51223576336208243</v>
      </c>
      <c r="W1189" s="68">
        <f>VLOOKUP($A1189,solar_!$A$2:$B$16,2,0)*VLOOKUP($D1189,solar_!$E$2:$AC$13,MID(W$1,2,LEN(W$1)-1)+2,0)</f>
        <v>0.26107580545457804</v>
      </c>
      <c r="X1189" s="68">
        <f>VLOOKUP($A1189,solar_!$A$2:$B$16,2,0)*VLOOKUP($D1189,solar_!$E$2:$AC$13,MID(X$1,2,LEN(X$1)-1)+2,0)</f>
        <v>4.7135388623200013E-2</v>
      </c>
      <c r="Y1189" s="68">
        <f>VLOOKUP($A1189,solar_!$A$2:$B$16,2,0)*VLOOKUP($D1189,solar_!$E$2:$AC$13,MID(Y$1,2,LEN(Y$1)-1)+2,0)</f>
        <v>2.631698254750349E-2</v>
      </c>
      <c r="Z1189" s="68">
        <f>VLOOKUP($A1189,solar_!$A$2:$B$16,2,0)*VLOOKUP($D1189,solar_!$E$2:$AC$13,MID(Z$1,2,LEN(Z$1)-1)+2,0)</f>
        <v>0</v>
      </c>
      <c r="AA1189" s="68">
        <f>VLOOKUP($A1189,solar_!$A$2:$B$16,2,0)*VLOOKUP($D1189,solar_!$E$2:$AC$13,MID(AA$1,2,LEN(AA$1)-1)+2,0)</f>
        <v>0</v>
      </c>
      <c r="AB1189" s="68">
        <f>VLOOKUP($A1189,solar_!$A$2:$B$16,2,0)*VLOOKUP($D1189,solar_!$E$2:$AC$13,MID(AB$1,2,LEN(AB$1)-1)+2,0)</f>
        <v>0</v>
      </c>
      <c r="AC1189" s="5">
        <f t="shared" si="269"/>
        <v>0.33308592591094732</v>
      </c>
      <c r="AD1189" s="98"/>
    </row>
    <row r="1190" spans="1:30">
      <c r="A1190" s="5" t="s">
        <v>1255</v>
      </c>
      <c r="B1190" s="5" t="str">
        <f t="shared" si="266"/>
        <v>nuclear</v>
      </c>
      <c r="C1190" s="5" t="str">
        <f t="shared" si="277"/>
        <v>g11</v>
      </c>
      <c r="D1190" s="69">
        <f t="shared" si="277"/>
        <v>6</v>
      </c>
      <c r="E1190" s="53">
        <v>0.9</v>
      </c>
      <c r="F1190" s="53">
        <v>0.9</v>
      </c>
      <c r="G1190" s="53">
        <v>0.9</v>
      </c>
      <c r="H1190" s="53">
        <v>0.9</v>
      </c>
      <c r="I1190" s="53">
        <v>0.9</v>
      </c>
      <c r="J1190" s="53">
        <v>0.9</v>
      </c>
      <c r="K1190" s="53">
        <v>0.9</v>
      </c>
      <c r="L1190" s="53">
        <v>0.9</v>
      </c>
      <c r="M1190" s="53">
        <v>0.9</v>
      </c>
      <c r="N1190" s="53">
        <v>0.9</v>
      </c>
      <c r="O1190" s="53">
        <v>0.9</v>
      </c>
      <c r="P1190" s="53">
        <v>0.9</v>
      </c>
      <c r="Q1190" s="53">
        <v>0.9</v>
      </c>
      <c r="R1190" s="53">
        <v>0.9</v>
      </c>
      <c r="S1190" s="53">
        <v>0.9</v>
      </c>
      <c r="T1190" s="53">
        <v>0.9</v>
      </c>
      <c r="U1190" s="53">
        <v>0.9</v>
      </c>
      <c r="V1190" s="53">
        <v>0.9</v>
      </c>
      <c r="W1190" s="53">
        <v>0.9</v>
      </c>
      <c r="X1190" s="53">
        <v>0.9</v>
      </c>
      <c r="Y1190" s="53">
        <v>0.9</v>
      </c>
      <c r="Z1190" s="53">
        <v>0.9</v>
      </c>
      <c r="AA1190" s="53">
        <v>0.9</v>
      </c>
      <c r="AB1190" s="53">
        <v>0.9</v>
      </c>
      <c r="AC1190" s="5">
        <f t="shared" si="269"/>
        <v>0.8999999999999998</v>
      </c>
      <c r="AD1190" s="98"/>
    </row>
    <row r="1191" spans="1:30">
      <c r="A1191" s="5" t="s">
        <v>1255</v>
      </c>
      <c r="B1191" s="5" t="str">
        <f t="shared" si="266"/>
        <v>other</v>
      </c>
      <c r="C1191" s="5" t="str">
        <f t="shared" si="277"/>
        <v>g11</v>
      </c>
      <c r="D1191" s="69">
        <f t="shared" si="277"/>
        <v>6</v>
      </c>
      <c r="E1191" s="9">
        <v>0</v>
      </c>
      <c r="F1191" s="9">
        <v>0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5">
        <f t="shared" si="269"/>
        <v>0</v>
      </c>
      <c r="AD1191" s="98"/>
    </row>
    <row r="1192" spans="1:30">
      <c r="A1192" s="5" t="s">
        <v>1255</v>
      </c>
      <c r="B1192" s="5" t="str">
        <f t="shared" si="266"/>
        <v>coal</v>
      </c>
      <c r="C1192" s="5" t="str">
        <f t="shared" si="277"/>
        <v>g12</v>
      </c>
      <c r="D1192" s="69">
        <f t="shared" si="277"/>
        <v>6</v>
      </c>
      <c r="E1192" s="53">
        <v>0.8</v>
      </c>
      <c r="F1192" s="53">
        <v>0.8</v>
      </c>
      <c r="G1192" s="53">
        <v>0.8</v>
      </c>
      <c r="H1192" s="53">
        <v>0.8</v>
      </c>
      <c r="I1192" s="53">
        <v>0.8</v>
      </c>
      <c r="J1192" s="53">
        <v>0.8</v>
      </c>
      <c r="K1192" s="53">
        <v>0.8</v>
      </c>
      <c r="L1192" s="53">
        <v>0.8</v>
      </c>
      <c r="M1192" s="53">
        <v>0.8</v>
      </c>
      <c r="N1192" s="53">
        <v>0.8</v>
      </c>
      <c r="O1192" s="53">
        <v>0.8</v>
      </c>
      <c r="P1192" s="53">
        <v>0.8</v>
      </c>
      <c r="Q1192" s="53">
        <v>0.8</v>
      </c>
      <c r="R1192" s="53">
        <v>0.8</v>
      </c>
      <c r="S1192" s="53">
        <v>0.8</v>
      </c>
      <c r="T1192" s="53">
        <v>0.8</v>
      </c>
      <c r="U1192" s="53">
        <v>0.8</v>
      </c>
      <c r="V1192" s="53">
        <v>0.8</v>
      </c>
      <c r="W1192" s="53">
        <v>0.8</v>
      </c>
      <c r="X1192" s="53">
        <v>0.8</v>
      </c>
      <c r="Y1192" s="53">
        <v>0.8</v>
      </c>
      <c r="Z1192" s="53">
        <v>0.8</v>
      </c>
      <c r="AA1192" s="53">
        <v>0.8</v>
      </c>
      <c r="AB1192" s="53">
        <v>0.8</v>
      </c>
      <c r="AC1192" s="5">
        <f t="shared" si="269"/>
        <v>0.80000000000000027</v>
      </c>
      <c r="AD1192" s="98"/>
    </row>
    <row r="1193" spans="1:30">
      <c r="A1193" s="5" t="s">
        <v>1255</v>
      </c>
      <c r="B1193" s="5" t="str">
        <f t="shared" si="266"/>
        <v>naturalGas</v>
      </c>
      <c r="C1193" s="5" t="str">
        <f t="shared" si="277"/>
        <v>g12</v>
      </c>
      <c r="D1193" s="69">
        <f t="shared" si="277"/>
        <v>6</v>
      </c>
      <c r="E1193" s="53">
        <v>0.85</v>
      </c>
      <c r="F1193" s="53">
        <v>0.85</v>
      </c>
      <c r="G1193" s="53">
        <v>0.85</v>
      </c>
      <c r="H1193" s="53">
        <v>0.85</v>
      </c>
      <c r="I1193" s="53">
        <v>0.85</v>
      </c>
      <c r="J1193" s="53">
        <v>0.85</v>
      </c>
      <c r="K1193" s="53">
        <v>0.85</v>
      </c>
      <c r="L1193" s="53">
        <v>0.85</v>
      </c>
      <c r="M1193" s="53">
        <v>0.85</v>
      </c>
      <c r="N1193" s="53">
        <v>0.85</v>
      </c>
      <c r="O1193" s="53">
        <v>0.85</v>
      </c>
      <c r="P1193" s="53">
        <v>0.85</v>
      </c>
      <c r="Q1193" s="53">
        <v>0.85</v>
      </c>
      <c r="R1193" s="53">
        <v>0.85</v>
      </c>
      <c r="S1193" s="53">
        <v>0.85</v>
      </c>
      <c r="T1193" s="53">
        <v>0.85</v>
      </c>
      <c r="U1193" s="53">
        <v>0.85</v>
      </c>
      <c r="V1193" s="53">
        <v>0.85</v>
      </c>
      <c r="W1193" s="53">
        <v>0.85</v>
      </c>
      <c r="X1193" s="53">
        <v>0.85</v>
      </c>
      <c r="Y1193" s="53">
        <v>0.85</v>
      </c>
      <c r="Z1193" s="53">
        <v>0.85</v>
      </c>
      <c r="AA1193" s="53">
        <v>0.85</v>
      </c>
      <c r="AB1193" s="53">
        <v>0.85</v>
      </c>
      <c r="AC1193" s="5">
        <f t="shared" si="269"/>
        <v>0.85000000000000009</v>
      </c>
      <c r="AD1193" s="98"/>
    </row>
    <row r="1194" spans="1:30">
      <c r="A1194" s="5" t="s">
        <v>1255</v>
      </c>
      <c r="B1194" s="5" t="str">
        <f t="shared" si="266"/>
        <v>bioMass</v>
      </c>
      <c r="C1194" s="5" t="str">
        <f t="shared" si="277"/>
        <v>g12</v>
      </c>
      <c r="D1194" s="69">
        <f t="shared" si="277"/>
        <v>6</v>
      </c>
      <c r="E1194" s="53">
        <v>0.83</v>
      </c>
      <c r="F1194" s="53">
        <v>0.83</v>
      </c>
      <c r="G1194" s="53">
        <v>0.83</v>
      </c>
      <c r="H1194" s="53">
        <v>0.83</v>
      </c>
      <c r="I1194" s="53">
        <v>0.83</v>
      </c>
      <c r="J1194" s="53">
        <v>0.83</v>
      </c>
      <c r="K1194" s="53">
        <v>0.83</v>
      </c>
      <c r="L1194" s="53">
        <v>0.83</v>
      </c>
      <c r="M1194" s="53">
        <v>0.83</v>
      </c>
      <c r="N1194" s="53">
        <v>0.83</v>
      </c>
      <c r="O1194" s="53">
        <v>0.83</v>
      </c>
      <c r="P1194" s="53">
        <v>0.83</v>
      </c>
      <c r="Q1194" s="53">
        <v>0.83</v>
      </c>
      <c r="R1194" s="53">
        <v>0.83</v>
      </c>
      <c r="S1194" s="53">
        <v>0.83</v>
      </c>
      <c r="T1194" s="53">
        <v>0.83</v>
      </c>
      <c r="U1194" s="53">
        <v>0.83</v>
      </c>
      <c r="V1194" s="53">
        <v>0.83</v>
      </c>
      <c r="W1194" s="53">
        <v>0.83</v>
      </c>
      <c r="X1194" s="53">
        <v>0.83</v>
      </c>
      <c r="Y1194" s="53">
        <v>0.83</v>
      </c>
      <c r="Z1194" s="53">
        <v>0.83</v>
      </c>
      <c r="AA1194" s="53">
        <v>0.83</v>
      </c>
      <c r="AB1194" s="53">
        <v>0.83</v>
      </c>
      <c r="AC1194" s="5">
        <f t="shared" si="269"/>
        <v>0.82999999999999963</v>
      </c>
      <c r="AD1194" s="98"/>
    </row>
    <row r="1195" spans="1:30">
      <c r="A1195" s="5" t="s">
        <v>1255</v>
      </c>
      <c r="B1195" s="5" t="str">
        <f t="shared" si="266"/>
        <v>geoThermal</v>
      </c>
      <c r="C1195" s="5" t="str">
        <f t="shared" si="277"/>
        <v>g12</v>
      </c>
      <c r="D1195" s="69">
        <f t="shared" si="277"/>
        <v>6</v>
      </c>
      <c r="E1195" s="53">
        <v>0.9</v>
      </c>
      <c r="F1195" s="53">
        <v>0.9</v>
      </c>
      <c r="G1195" s="53">
        <v>0.9</v>
      </c>
      <c r="H1195" s="53">
        <v>0.9</v>
      </c>
      <c r="I1195" s="53">
        <v>0.9</v>
      </c>
      <c r="J1195" s="53">
        <v>0.9</v>
      </c>
      <c r="K1195" s="53">
        <v>0.9</v>
      </c>
      <c r="L1195" s="53">
        <v>0.9</v>
      </c>
      <c r="M1195" s="53">
        <v>0.9</v>
      </c>
      <c r="N1195" s="53">
        <v>0.9</v>
      </c>
      <c r="O1195" s="53">
        <v>0.9</v>
      </c>
      <c r="P1195" s="53">
        <v>0.9</v>
      </c>
      <c r="Q1195" s="53">
        <v>0.9</v>
      </c>
      <c r="R1195" s="53">
        <v>0.9</v>
      </c>
      <c r="S1195" s="53">
        <v>0.9</v>
      </c>
      <c r="T1195" s="53">
        <v>0.9</v>
      </c>
      <c r="U1195" s="53">
        <v>0.9</v>
      </c>
      <c r="V1195" s="53">
        <v>0.9</v>
      </c>
      <c r="W1195" s="53">
        <v>0.9</v>
      </c>
      <c r="X1195" s="53">
        <v>0.9</v>
      </c>
      <c r="Y1195" s="53">
        <v>0.9</v>
      </c>
      <c r="Z1195" s="53">
        <v>0.9</v>
      </c>
      <c r="AA1195" s="53">
        <v>0.9</v>
      </c>
      <c r="AB1195" s="53">
        <v>0.9</v>
      </c>
      <c r="AC1195" s="5">
        <f t="shared" si="269"/>
        <v>0.8999999999999998</v>
      </c>
      <c r="AD1195" s="98"/>
    </row>
    <row r="1196" spans="1:30">
      <c r="A1196" s="5" t="s">
        <v>1255</v>
      </c>
      <c r="B1196" s="5" t="str">
        <f t="shared" si="266"/>
        <v>hydroRiver</v>
      </c>
      <c r="C1196" s="5" t="str">
        <f t="shared" si="277"/>
        <v>g12</v>
      </c>
      <c r="D1196" s="69">
        <f t="shared" si="277"/>
        <v>6</v>
      </c>
      <c r="E1196" s="43">
        <f>VLOOKUP($A1196,hydro_!$A$2:$B$16,2,0)*VLOOKUP($D1196,hydro_!F$2:H$13,2,0)</f>
        <v>0.45</v>
      </c>
      <c r="F1196" s="43">
        <f t="shared" ref="F1196:AB1196" si="280">E1196</f>
        <v>0.45</v>
      </c>
      <c r="G1196" s="43">
        <f t="shared" si="280"/>
        <v>0.45</v>
      </c>
      <c r="H1196" s="43">
        <f t="shared" si="280"/>
        <v>0.45</v>
      </c>
      <c r="I1196" s="43">
        <f t="shared" si="280"/>
        <v>0.45</v>
      </c>
      <c r="J1196" s="43">
        <f t="shared" si="280"/>
        <v>0.45</v>
      </c>
      <c r="K1196" s="43">
        <f t="shared" si="280"/>
        <v>0.45</v>
      </c>
      <c r="L1196" s="43">
        <f t="shared" si="280"/>
        <v>0.45</v>
      </c>
      <c r="M1196" s="43">
        <f t="shared" si="280"/>
        <v>0.45</v>
      </c>
      <c r="N1196" s="43">
        <f t="shared" si="280"/>
        <v>0.45</v>
      </c>
      <c r="O1196" s="43">
        <f t="shared" si="280"/>
        <v>0.45</v>
      </c>
      <c r="P1196" s="43">
        <f t="shared" si="280"/>
        <v>0.45</v>
      </c>
      <c r="Q1196" s="43">
        <f t="shared" si="280"/>
        <v>0.45</v>
      </c>
      <c r="R1196" s="43">
        <f t="shared" si="280"/>
        <v>0.45</v>
      </c>
      <c r="S1196" s="43">
        <f t="shared" si="280"/>
        <v>0.45</v>
      </c>
      <c r="T1196" s="43">
        <f t="shared" si="280"/>
        <v>0.45</v>
      </c>
      <c r="U1196" s="43">
        <f t="shared" si="280"/>
        <v>0.45</v>
      </c>
      <c r="V1196" s="43">
        <f t="shared" si="280"/>
        <v>0.45</v>
      </c>
      <c r="W1196" s="43">
        <f t="shared" si="280"/>
        <v>0.45</v>
      </c>
      <c r="X1196" s="43">
        <f t="shared" si="280"/>
        <v>0.45</v>
      </c>
      <c r="Y1196" s="43">
        <f t="shared" si="280"/>
        <v>0.45</v>
      </c>
      <c r="Z1196" s="43">
        <f t="shared" si="280"/>
        <v>0.45</v>
      </c>
      <c r="AA1196" s="43">
        <f t="shared" si="280"/>
        <v>0.45</v>
      </c>
      <c r="AB1196" s="43">
        <f t="shared" si="280"/>
        <v>0.45</v>
      </c>
      <c r="AC1196" s="5">
        <f t="shared" si="269"/>
        <v>0.4499999999999999</v>
      </c>
      <c r="AD1196" s="98"/>
    </row>
    <row r="1197" spans="1:30">
      <c r="A1197" s="5" t="s">
        <v>1255</v>
      </c>
      <c r="B1197" s="5" t="str">
        <f t="shared" si="266"/>
        <v>hydroDam</v>
      </c>
      <c r="C1197" s="5" t="str">
        <f t="shared" si="277"/>
        <v>g12</v>
      </c>
      <c r="D1197" s="69">
        <f t="shared" si="277"/>
        <v>6</v>
      </c>
      <c r="E1197" s="43">
        <f>VLOOKUP($A1196,hydro_!$A$2:$C$16,3,0)*VLOOKUP($D1196,hydro_!F$2:H$13,3,0)</f>
        <v>0.35</v>
      </c>
      <c r="F1197" s="43">
        <f t="shared" ref="F1197:AB1197" si="281">E1197</f>
        <v>0.35</v>
      </c>
      <c r="G1197" s="43">
        <f t="shared" si="281"/>
        <v>0.35</v>
      </c>
      <c r="H1197" s="43">
        <f t="shared" si="281"/>
        <v>0.35</v>
      </c>
      <c r="I1197" s="43">
        <f t="shared" si="281"/>
        <v>0.35</v>
      </c>
      <c r="J1197" s="43">
        <f t="shared" si="281"/>
        <v>0.35</v>
      </c>
      <c r="K1197" s="43">
        <f t="shared" si="281"/>
        <v>0.35</v>
      </c>
      <c r="L1197" s="43">
        <f t="shared" si="281"/>
        <v>0.35</v>
      </c>
      <c r="M1197" s="43">
        <f t="shared" si="281"/>
        <v>0.35</v>
      </c>
      <c r="N1197" s="43">
        <f t="shared" si="281"/>
        <v>0.35</v>
      </c>
      <c r="O1197" s="43">
        <f t="shared" si="281"/>
        <v>0.35</v>
      </c>
      <c r="P1197" s="43">
        <f t="shared" si="281"/>
        <v>0.35</v>
      </c>
      <c r="Q1197" s="43">
        <f t="shared" si="281"/>
        <v>0.35</v>
      </c>
      <c r="R1197" s="43">
        <f t="shared" si="281"/>
        <v>0.35</v>
      </c>
      <c r="S1197" s="43">
        <f t="shared" si="281"/>
        <v>0.35</v>
      </c>
      <c r="T1197" s="43">
        <f t="shared" si="281"/>
        <v>0.35</v>
      </c>
      <c r="U1197" s="43">
        <f t="shared" si="281"/>
        <v>0.35</v>
      </c>
      <c r="V1197" s="43">
        <f t="shared" si="281"/>
        <v>0.35</v>
      </c>
      <c r="W1197" s="43">
        <f t="shared" si="281"/>
        <v>0.35</v>
      </c>
      <c r="X1197" s="43">
        <f t="shared" si="281"/>
        <v>0.35</v>
      </c>
      <c r="Y1197" s="43">
        <f t="shared" si="281"/>
        <v>0.35</v>
      </c>
      <c r="Z1197" s="43">
        <f t="shared" si="281"/>
        <v>0.35</v>
      </c>
      <c r="AA1197" s="43">
        <f t="shared" si="281"/>
        <v>0.35</v>
      </c>
      <c r="AB1197" s="43">
        <f t="shared" si="281"/>
        <v>0.35</v>
      </c>
      <c r="AC1197" s="5">
        <f t="shared" si="269"/>
        <v>0.34999999999999987</v>
      </c>
      <c r="AD1197" s="98"/>
    </row>
    <row r="1198" spans="1:30">
      <c r="A1198" s="5" t="s">
        <v>1255</v>
      </c>
      <c r="B1198" s="5" t="str">
        <f t="shared" si="266"/>
        <v>wind</v>
      </c>
      <c r="C1198" s="5" t="str">
        <f t="shared" si="277"/>
        <v>g12</v>
      </c>
      <c r="D1198" s="69">
        <f t="shared" si="277"/>
        <v>6</v>
      </c>
      <c r="E1198" s="67">
        <f>VLOOKUP($A1198,wind_!$A$2:$B$16,2,0)*VLOOKUP($D1198,wind_!$E$2:$AC$13,MID(E$1,2,LEN(E$1)-1)+2,0)</f>
        <v>0.31321506134759908</v>
      </c>
      <c r="F1198" s="67">
        <f>VLOOKUP($A1198,wind_!$A$2:$B$16,2,0)*VLOOKUP($D1198,wind_!$E$2:$AC$13,MID(F$1,2,LEN(F$1)-1)+2,0)</f>
        <v>0.29776829708368141</v>
      </c>
      <c r="G1198" s="67">
        <f>VLOOKUP($A1198,wind_!$A$2:$B$16,2,0)*VLOOKUP($D1198,wind_!$E$2:$AC$13,MID(G$1,2,LEN(G$1)-1)+2,0)</f>
        <v>0.28791515789674726</v>
      </c>
      <c r="H1198" s="67">
        <f>VLOOKUP($A1198,wind_!$A$2:$B$16,2,0)*VLOOKUP($D1198,wind_!$E$2:$AC$13,MID(H$1,2,LEN(H$1)-1)+2,0)</f>
        <v>0.28511092921629083</v>
      </c>
      <c r="I1198" s="67">
        <f>VLOOKUP($A1198,wind_!$A$2:$B$16,2,0)*VLOOKUP($D1198,wind_!$E$2:$AC$13,MID(I$1,2,LEN(I$1)-1)+2,0)</f>
        <v>0.28460590319159557</v>
      </c>
      <c r="J1198" s="67">
        <f>VLOOKUP($A1198,wind_!$A$2:$B$16,2,0)*VLOOKUP($D1198,wind_!$E$2:$AC$13,MID(J$1,2,LEN(J$1)-1)+2,0)</f>
        <v>0.28576835033680814</v>
      </c>
      <c r="K1198" s="67">
        <f>VLOOKUP($A1198,wind_!$A$2:$B$16,2,0)*VLOOKUP($D1198,wind_!$E$2:$AC$13,MID(K$1,2,LEN(K$1)-1)+2,0)</f>
        <v>0.28330059599022983</v>
      </c>
      <c r="L1198" s="67">
        <f>VLOOKUP($A1198,wind_!$A$2:$B$16,2,0)*VLOOKUP($D1198,wind_!$E$2:$AC$13,MID(L$1,2,LEN(L$1)-1)+2,0)</f>
        <v>0.26265746686109737</v>
      </c>
      <c r="M1198" s="67">
        <f>VLOOKUP($A1198,wind_!$A$2:$B$16,2,0)*VLOOKUP($D1198,wind_!$E$2:$AC$13,MID(M$1,2,LEN(M$1)-1)+2,0)</f>
        <v>0.24949490743012834</v>
      </c>
      <c r="N1198" s="67">
        <f>VLOOKUP($A1198,wind_!$A$2:$B$16,2,0)*VLOOKUP($D1198,wind_!$E$2:$AC$13,MID(N$1,2,LEN(N$1)-1)+2,0)</f>
        <v>0.2434609158162056</v>
      </c>
      <c r="O1198" s="67">
        <f>VLOOKUP($A1198,wind_!$A$2:$B$16,2,0)*VLOOKUP($D1198,wind_!$E$2:$AC$13,MID(O$1,2,LEN(O$1)-1)+2,0)</f>
        <v>0.25053839833391373</v>
      </c>
      <c r="P1198" s="67">
        <f>VLOOKUP($A1198,wind_!$A$2:$B$16,2,0)*VLOOKUP($D1198,wind_!$E$2:$AC$13,MID(P$1,2,LEN(P$1)-1)+2,0)</f>
        <v>0.26151720192622585</v>
      </c>
      <c r="Q1198" s="67">
        <f>VLOOKUP($A1198,wind_!$A$2:$B$16,2,0)*VLOOKUP($D1198,wind_!$E$2:$AC$13,MID(Q$1,2,LEN(Q$1)-1)+2,0)</f>
        <v>0.27617682880079469</v>
      </c>
      <c r="R1198" s="67">
        <f>VLOOKUP($A1198,wind_!$A$2:$B$16,2,0)*VLOOKUP($D1198,wind_!$E$2:$AC$13,MID(R$1,2,LEN(R$1)-1)+2,0)</f>
        <v>0.29475539008713375</v>
      </c>
      <c r="S1198" s="67">
        <f>VLOOKUP($A1198,wind_!$A$2:$B$16,2,0)*VLOOKUP($D1198,wind_!$E$2:$AC$13,MID(S$1,2,LEN(S$1)-1)+2,0)</f>
        <v>0.32126796518034395</v>
      </c>
      <c r="T1198" s="67">
        <f>VLOOKUP($A1198,wind_!$A$2:$B$16,2,0)*VLOOKUP($D1198,wind_!$E$2:$AC$13,MID(T$1,2,LEN(T$1)-1)+2,0)</f>
        <v>0.34771270243924185</v>
      </c>
      <c r="U1198" s="67">
        <f>VLOOKUP($A1198,wind_!$A$2:$B$16,2,0)*VLOOKUP($D1198,wind_!$E$2:$AC$13,MID(U$1,2,LEN(U$1)-1)+2,0)</f>
        <v>0.36885393806775396</v>
      </c>
      <c r="V1198" s="67">
        <f>VLOOKUP($A1198,wind_!$A$2:$B$16,2,0)*VLOOKUP($D1198,wind_!$E$2:$AC$13,MID(V$1,2,LEN(V$1)-1)+2,0)</f>
        <v>0.38347330588594208</v>
      </c>
      <c r="W1198" s="67">
        <f>VLOOKUP($A1198,wind_!$A$2:$B$16,2,0)*VLOOKUP($D1198,wind_!$E$2:$AC$13,MID(W$1,2,LEN(W$1)-1)+2,0)</f>
        <v>0.38611421390428902</v>
      </c>
      <c r="X1198" s="67">
        <f>VLOOKUP($A1198,wind_!$A$2:$B$16,2,0)*VLOOKUP($D1198,wind_!$E$2:$AC$13,MID(X$1,2,LEN(X$1)-1)+2,0)</f>
        <v>0.37445209891013564</v>
      </c>
      <c r="Y1198" s="67">
        <f>VLOOKUP($A1198,wind_!$A$2:$B$16,2,0)*VLOOKUP($D1198,wind_!$E$2:$AC$13,MID(Y$1,2,LEN(Y$1)-1)+2,0)</f>
        <v>0.37476360998043567</v>
      </c>
      <c r="Z1198" s="67">
        <f>VLOOKUP($A1198,wind_!$A$2:$B$16,2,0)*VLOOKUP($D1198,wind_!$E$2:$AC$13,MID(Z$1,2,LEN(Z$1)-1)+2,0)</f>
        <v>0.36836735307464097</v>
      </c>
      <c r="AA1198" s="67">
        <f>VLOOKUP($A1198,wind_!$A$2:$B$16,2,0)*VLOOKUP($D1198,wind_!$E$2:$AC$13,MID(AA$1,2,LEN(AA$1)-1)+2,0)</f>
        <v>0.34997959190501349</v>
      </c>
      <c r="AB1198" s="67">
        <f>VLOOKUP($A1198,wind_!$A$2:$B$16,2,0)*VLOOKUP($D1198,wind_!$E$2:$AC$13,MID(AB$1,2,LEN(AB$1)-1)+2,0)</f>
        <v>0.32726222746231215</v>
      </c>
      <c r="AC1198" s="5">
        <f t="shared" si="269"/>
        <v>0.31160551713035661</v>
      </c>
      <c r="AD1198" s="98"/>
    </row>
    <row r="1199" spans="1:30">
      <c r="A1199" s="5" t="s">
        <v>1255</v>
      </c>
      <c r="B1199" s="5" t="str">
        <f t="shared" si="266"/>
        <v>solar</v>
      </c>
      <c r="C1199" s="5" t="str">
        <f t="shared" si="277"/>
        <v>g12</v>
      </c>
      <c r="D1199" s="69">
        <f t="shared" si="277"/>
        <v>6</v>
      </c>
      <c r="E1199" s="68">
        <f>VLOOKUP($A1199,solar_!$A$2:$B$16,2,0)*VLOOKUP($D1199,solar_!$E$2:$AC$13,MID(E$1,2,LEN(E$1)-1)+2,0)</f>
        <v>0</v>
      </c>
      <c r="F1199" s="68">
        <f>VLOOKUP($A1199,solar_!$A$2:$B$16,2,0)*VLOOKUP($D1199,solar_!$E$2:$AC$13,MID(F$1,2,LEN(F$1)-1)+2,0)</f>
        <v>0</v>
      </c>
      <c r="G1199" s="68">
        <f>VLOOKUP($A1199,solar_!$A$2:$B$16,2,0)*VLOOKUP($D1199,solar_!$E$2:$AC$13,MID(G$1,2,LEN(G$1)-1)+2,0)</f>
        <v>0</v>
      </c>
      <c r="H1199" s="68">
        <f>VLOOKUP($A1199,solar_!$A$2:$B$16,2,0)*VLOOKUP($D1199,solar_!$E$2:$AC$13,MID(H$1,2,LEN(H$1)-1)+2,0)</f>
        <v>0</v>
      </c>
      <c r="I1199" s="68">
        <f>VLOOKUP($A1199,solar_!$A$2:$B$16,2,0)*VLOOKUP($D1199,solar_!$E$2:$AC$13,MID(I$1,2,LEN(I$1)-1)+2,0)</f>
        <v>0</v>
      </c>
      <c r="J1199" s="68">
        <f>VLOOKUP($A1199,solar_!$A$2:$B$16,2,0)*VLOOKUP($D1199,solar_!$E$2:$AC$13,MID(J$1,2,LEN(J$1)-1)+2,0)</f>
        <v>1.5625037370726055E-2</v>
      </c>
      <c r="K1199" s="68">
        <f>VLOOKUP($A1199,solar_!$A$2:$B$16,2,0)*VLOOKUP($D1199,solar_!$E$2:$AC$13,MID(K$1,2,LEN(K$1)-1)+2,0)</f>
        <v>0.16338627168151804</v>
      </c>
      <c r="L1199" s="68">
        <f>VLOOKUP($A1199,solar_!$A$2:$B$16,2,0)*VLOOKUP($D1199,solar_!$E$2:$AC$13,MID(L$1,2,LEN(L$1)-1)+2,0)</f>
        <v>0.45927548463976453</v>
      </c>
      <c r="M1199" s="68">
        <f>VLOOKUP($A1199,solar_!$A$2:$B$16,2,0)*VLOOKUP($D1199,solar_!$E$2:$AC$13,MID(M$1,2,LEN(M$1)-1)+2,0)</f>
        <v>0.63152805111485433</v>
      </c>
      <c r="N1199" s="68">
        <f>VLOOKUP($A1199,solar_!$A$2:$B$16,2,0)*VLOOKUP($D1199,solar_!$E$2:$AC$13,MID(N$1,2,LEN(N$1)-1)+2,0)</f>
        <v>0.72193553919727926</v>
      </c>
      <c r="O1199" s="68">
        <f>VLOOKUP($A1199,solar_!$A$2:$B$16,2,0)*VLOOKUP($D1199,solar_!$E$2:$AC$13,MID(O$1,2,LEN(O$1)-1)+2,0)</f>
        <v>0.77770778641414684</v>
      </c>
      <c r="P1199" s="68">
        <f>VLOOKUP($A1199,solar_!$A$2:$B$16,2,0)*VLOOKUP($D1199,solar_!$E$2:$AC$13,MID(P$1,2,LEN(P$1)-1)+2,0)</f>
        <v>0.7806478305956287</v>
      </c>
      <c r="Q1199" s="68">
        <f>VLOOKUP($A1199,solar_!$A$2:$B$16,2,0)*VLOOKUP($D1199,solar_!$E$2:$AC$13,MID(Q$1,2,LEN(Q$1)-1)+2,0)</f>
        <v>0.78394302944271699</v>
      </c>
      <c r="R1199" s="68">
        <f>VLOOKUP($A1199,solar_!$A$2:$B$16,2,0)*VLOOKUP($D1199,solar_!$E$2:$AC$13,MID(R$1,2,LEN(R$1)-1)+2,0)</f>
        <v>0.7658146231237174</v>
      </c>
      <c r="S1199" s="68">
        <f>VLOOKUP($A1199,solar_!$A$2:$B$16,2,0)*VLOOKUP($D1199,solar_!$E$2:$AC$13,MID(S$1,2,LEN(S$1)-1)+2,0)</f>
        <v>0.72583988329770988</v>
      </c>
      <c r="T1199" s="68">
        <f>VLOOKUP($A1199,solar_!$A$2:$B$16,2,0)*VLOOKUP($D1199,solar_!$E$2:$AC$13,MID(T$1,2,LEN(T$1)-1)+2,0)</f>
        <v>0.69515986322417134</v>
      </c>
      <c r="U1199" s="68">
        <f>VLOOKUP($A1199,solar_!$A$2:$B$16,2,0)*VLOOKUP($D1199,solar_!$E$2:$AC$13,MID(U$1,2,LEN(U$1)-1)+2,0)</f>
        <v>0.62643488177313744</v>
      </c>
      <c r="V1199" s="68">
        <f>VLOOKUP($A1199,solar_!$A$2:$B$16,2,0)*VLOOKUP($D1199,solar_!$E$2:$AC$13,MID(V$1,2,LEN(V$1)-1)+2,0)</f>
        <v>0.51223576336208243</v>
      </c>
      <c r="W1199" s="68">
        <f>VLOOKUP($A1199,solar_!$A$2:$B$16,2,0)*VLOOKUP($D1199,solar_!$E$2:$AC$13,MID(W$1,2,LEN(W$1)-1)+2,0)</f>
        <v>0.26107580545457804</v>
      </c>
      <c r="X1199" s="68">
        <f>VLOOKUP($A1199,solar_!$A$2:$B$16,2,0)*VLOOKUP($D1199,solar_!$E$2:$AC$13,MID(X$1,2,LEN(X$1)-1)+2,0)</f>
        <v>4.7135388623200013E-2</v>
      </c>
      <c r="Y1199" s="68">
        <f>VLOOKUP($A1199,solar_!$A$2:$B$16,2,0)*VLOOKUP($D1199,solar_!$E$2:$AC$13,MID(Y$1,2,LEN(Y$1)-1)+2,0)</f>
        <v>2.631698254750349E-2</v>
      </c>
      <c r="Z1199" s="68">
        <f>VLOOKUP($A1199,solar_!$A$2:$B$16,2,0)*VLOOKUP($D1199,solar_!$E$2:$AC$13,MID(Z$1,2,LEN(Z$1)-1)+2,0)</f>
        <v>0</v>
      </c>
      <c r="AA1199" s="68">
        <f>VLOOKUP($A1199,solar_!$A$2:$B$16,2,0)*VLOOKUP($D1199,solar_!$E$2:$AC$13,MID(AA$1,2,LEN(AA$1)-1)+2,0)</f>
        <v>0</v>
      </c>
      <c r="AB1199" s="68">
        <f>VLOOKUP($A1199,solar_!$A$2:$B$16,2,0)*VLOOKUP($D1199,solar_!$E$2:$AC$13,MID(AB$1,2,LEN(AB$1)-1)+2,0)</f>
        <v>0</v>
      </c>
      <c r="AC1199" s="5">
        <f t="shared" si="269"/>
        <v>0.33308592591094732</v>
      </c>
      <c r="AD1199" s="98"/>
    </row>
    <row r="1200" spans="1:30">
      <c r="A1200" s="5" t="s">
        <v>1255</v>
      </c>
      <c r="B1200" s="5" t="str">
        <f t="shared" si="266"/>
        <v>nuclear</v>
      </c>
      <c r="C1200" s="5" t="str">
        <f t="shared" si="277"/>
        <v>g12</v>
      </c>
      <c r="D1200" s="69">
        <f t="shared" si="277"/>
        <v>6</v>
      </c>
      <c r="E1200" s="53">
        <v>0.9</v>
      </c>
      <c r="F1200" s="53">
        <v>0.9</v>
      </c>
      <c r="G1200" s="53">
        <v>0.9</v>
      </c>
      <c r="H1200" s="53">
        <v>0.9</v>
      </c>
      <c r="I1200" s="53">
        <v>0.9</v>
      </c>
      <c r="J1200" s="53">
        <v>0.9</v>
      </c>
      <c r="K1200" s="53">
        <v>0.9</v>
      </c>
      <c r="L1200" s="53">
        <v>0.9</v>
      </c>
      <c r="M1200" s="53">
        <v>0.9</v>
      </c>
      <c r="N1200" s="53">
        <v>0.9</v>
      </c>
      <c r="O1200" s="53">
        <v>0.9</v>
      </c>
      <c r="P1200" s="53">
        <v>0.9</v>
      </c>
      <c r="Q1200" s="53">
        <v>0.9</v>
      </c>
      <c r="R1200" s="53">
        <v>0.9</v>
      </c>
      <c r="S1200" s="53">
        <v>0.9</v>
      </c>
      <c r="T1200" s="53">
        <v>0.9</v>
      </c>
      <c r="U1200" s="53">
        <v>0.9</v>
      </c>
      <c r="V1200" s="53">
        <v>0.9</v>
      </c>
      <c r="W1200" s="53">
        <v>0.9</v>
      </c>
      <c r="X1200" s="53">
        <v>0.9</v>
      </c>
      <c r="Y1200" s="53">
        <v>0.9</v>
      </c>
      <c r="Z1200" s="53">
        <v>0.9</v>
      </c>
      <c r="AA1200" s="53">
        <v>0.9</v>
      </c>
      <c r="AB1200" s="53">
        <v>0.9</v>
      </c>
      <c r="AC1200" s="5">
        <f t="shared" si="269"/>
        <v>0.8999999999999998</v>
      </c>
      <c r="AD1200" s="98"/>
    </row>
    <row r="1201" spans="1:30">
      <c r="A1201" s="5" t="s">
        <v>1255</v>
      </c>
      <c r="B1201" s="5" t="str">
        <f t="shared" si="266"/>
        <v>other</v>
      </c>
      <c r="C1201" s="5" t="str">
        <f t="shared" si="277"/>
        <v>g12</v>
      </c>
      <c r="D1201" s="69">
        <f t="shared" si="277"/>
        <v>6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5">
        <f t="shared" si="269"/>
        <v>0</v>
      </c>
      <c r="AD1201" s="98"/>
    </row>
    <row r="1202" spans="1:30">
      <c r="A1202" s="5" t="s">
        <v>1256</v>
      </c>
      <c r="B1202" s="5" t="str">
        <f t="shared" si="266"/>
        <v>coal</v>
      </c>
      <c r="C1202" s="5" t="str">
        <f t="shared" si="277"/>
        <v>g1</v>
      </c>
      <c r="D1202" s="69">
        <f t="shared" si="277"/>
        <v>1</v>
      </c>
      <c r="E1202" s="53">
        <v>0.8</v>
      </c>
      <c r="F1202" s="53">
        <v>0.8</v>
      </c>
      <c r="G1202" s="53">
        <v>0.8</v>
      </c>
      <c r="H1202" s="53">
        <v>0.8</v>
      </c>
      <c r="I1202" s="53">
        <v>0.8</v>
      </c>
      <c r="J1202" s="53">
        <v>0.8</v>
      </c>
      <c r="K1202" s="53">
        <v>0.8</v>
      </c>
      <c r="L1202" s="53">
        <v>0.8</v>
      </c>
      <c r="M1202" s="53">
        <v>0.8</v>
      </c>
      <c r="N1202" s="53">
        <v>0.8</v>
      </c>
      <c r="O1202" s="53">
        <v>0.8</v>
      </c>
      <c r="P1202" s="53">
        <v>0.8</v>
      </c>
      <c r="Q1202" s="53">
        <v>0.8</v>
      </c>
      <c r="R1202" s="53">
        <v>0.8</v>
      </c>
      <c r="S1202" s="53">
        <v>0.8</v>
      </c>
      <c r="T1202" s="53">
        <v>0.8</v>
      </c>
      <c r="U1202" s="53">
        <v>0.8</v>
      </c>
      <c r="V1202" s="53">
        <v>0.8</v>
      </c>
      <c r="W1202" s="53">
        <v>0.8</v>
      </c>
      <c r="X1202" s="53">
        <v>0.8</v>
      </c>
      <c r="Y1202" s="53">
        <v>0.8</v>
      </c>
      <c r="Z1202" s="53">
        <v>0.8</v>
      </c>
      <c r="AA1202" s="53">
        <v>0.8</v>
      </c>
      <c r="AB1202" s="53">
        <v>0.8</v>
      </c>
      <c r="AC1202" s="5">
        <f t="shared" si="269"/>
        <v>0.80000000000000027</v>
      </c>
      <c r="AD1202" s="98"/>
    </row>
    <row r="1203" spans="1:30">
      <c r="A1203" s="5" t="str">
        <f>A1202</f>
        <v>b11</v>
      </c>
      <c r="B1203" s="5" t="str">
        <f t="shared" si="266"/>
        <v>naturalGas</v>
      </c>
      <c r="C1203" s="5" t="str">
        <f t="shared" ref="C1203:D1222" si="282">C1083</f>
        <v>g1</v>
      </c>
      <c r="D1203" s="69">
        <f t="shared" si="282"/>
        <v>1</v>
      </c>
      <c r="E1203" s="53">
        <v>0.85</v>
      </c>
      <c r="F1203" s="53">
        <v>0.85</v>
      </c>
      <c r="G1203" s="53">
        <v>0.85</v>
      </c>
      <c r="H1203" s="53">
        <v>0.85</v>
      </c>
      <c r="I1203" s="53">
        <v>0.85</v>
      </c>
      <c r="J1203" s="53">
        <v>0.85</v>
      </c>
      <c r="K1203" s="53">
        <v>0.85</v>
      </c>
      <c r="L1203" s="53">
        <v>0.85</v>
      </c>
      <c r="M1203" s="53">
        <v>0.85</v>
      </c>
      <c r="N1203" s="53">
        <v>0.85</v>
      </c>
      <c r="O1203" s="53">
        <v>0.85</v>
      </c>
      <c r="P1203" s="53">
        <v>0.85</v>
      </c>
      <c r="Q1203" s="53">
        <v>0.85</v>
      </c>
      <c r="R1203" s="53">
        <v>0.85</v>
      </c>
      <c r="S1203" s="53">
        <v>0.85</v>
      </c>
      <c r="T1203" s="53">
        <v>0.85</v>
      </c>
      <c r="U1203" s="53">
        <v>0.85</v>
      </c>
      <c r="V1203" s="53">
        <v>0.85</v>
      </c>
      <c r="W1203" s="53">
        <v>0.85</v>
      </c>
      <c r="X1203" s="53">
        <v>0.85</v>
      </c>
      <c r="Y1203" s="53">
        <v>0.85</v>
      </c>
      <c r="Z1203" s="53">
        <v>0.85</v>
      </c>
      <c r="AA1203" s="53">
        <v>0.85</v>
      </c>
      <c r="AB1203" s="53">
        <v>0.85</v>
      </c>
      <c r="AC1203" s="5">
        <f t="shared" si="269"/>
        <v>0.85000000000000009</v>
      </c>
      <c r="AD1203" s="98"/>
    </row>
    <row r="1204" spans="1:30">
      <c r="A1204" s="5" t="str">
        <f t="shared" ref="A1204:A1267" si="283">A1203</f>
        <v>b11</v>
      </c>
      <c r="B1204" s="5" t="str">
        <f t="shared" si="266"/>
        <v>bioMass</v>
      </c>
      <c r="C1204" s="5" t="str">
        <f t="shared" si="282"/>
        <v>g1</v>
      </c>
      <c r="D1204" s="69">
        <f t="shared" si="282"/>
        <v>1</v>
      </c>
      <c r="E1204" s="53">
        <v>0.83</v>
      </c>
      <c r="F1204" s="53">
        <v>0.83</v>
      </c>
      <c r="G1204" s="53">
        <v>0.83</v>
      </c>
      <c r="H1204" s="53">
        <v>0.83</v>
      </c>
      <c r="I1204" s="53">
        <v>0.83</v>
      </c>
      <c r="J1204" s="53">
        <v>0.83</v>
      </c>
      <c r="K1204" s="53">
        <v>0.83</v>
      </c>
      <c r="L1204" s="53">
        <v>0.83</v>
      </c>
      <c r="M1204" s="53">
        <v>0.83</v>
      </c>
      <c r="N1204" s="53">
        <v>0.83</v>
      </c>
      <c r="O1204" s="53">
        <v>0.83</v>
      </c>
      <c r="P1204" s="53">
        <v>0.83</v>
      </c>
      <c r="Q1204" s="53">
        <v>0.83</v>
      </c>
      <c r="R1204" s="53">
        <v>0.83</v>
      </c>
      <c r="S1204" s="53">
        <v>0.83</v>
      </c>
      <c r="T1204" s="53">
        <v>0.83</v>
      </c>
      <c r="U1204" s="53">
        <v>0.83</v>
      </c>
      <c r="V1204" s="53">
        <v>0.83</v>
      </c>
      <c r="W1204" s="53">
        <v>0.83</v>
      </c>
      <c r="X1204" s="53">
        <v>0.83</v>
      </c>
      <c r="Y1204" s="53">
        <v>0.83</v>
      </c>
      <c r="Z1204" s="53">
        <v>0.83</v>
      </c>
      <c r="AA1204" s="53">
        <v>0.83</v>
      </c>
      <c r="AB1204" s="53">
        <v>0.83</v>
      </c>
      <c r="AC1204" s="5">
        <f t="shared" si="269"/>
        <v>0.82999999999999963</v>
      </c>
      <c r="AD1204" s="98"/>
    </row>
    <row r="1205" spans="1:30">
      <c r="A1205" s="5" t="str">
        <f t="shared" si="283"/>
        <v>b11</v>
      </c>
      <c r="B1205" s="5" t="str">
        <f t="shared" si="266"/>
        <v>geoThermal</v>
      </c>
      <c r="C1205" s="5" t="str">
        <f t="shared" si="282"/>
        <v>g1</v>
      </c>
      <c r="D1205" s="69">
        <f t="shared" si="282"/>
        <v>1</v>
      </c>
      <c r="E1205" s="53">
        <v>0.9</v>
      </c>
      <c r="F1205" s="53">
        <v>0.9</v>
      </c>
      <c r="G1205" s="53">
        <v>0.9</v>
      </c>
      <c r="H1205" s="53">
        <v>0.9</v>
      </c>
      <c r="I1205" s="53">
        <v>0.9</v>
      </c>
      <c r="J1205" s="53">
        <v>0.9</v>
      </c>
      <c r="K1205" s="53">
        <v>0.9</v>
      </c>
      <c r="L1205" s="53">
        <v>0.9</v>
      </c>
      <c r="M1205" s="53">
        <v>0.9</v>
      </c>
      <c r="N1205" s="53">
        <v>0.9</v>
      </c>
      <c r="O1205" s="53">
        <v>0.9</v>
      </c>
      <c r="P1205" s="53">
        <v>0.9</v>
      </c>
      <c r="Q1205" s="53">
        <v>0.9</v>
      </c>
      <c r="R1205" s="53">
        <v>0.9</v>
      </c>
      <c r="S1205" s="53">
        <v>0.9</v>
      </c>
      <c r="T1205" s="53">
        <v>0.9</v>
      </c>
      <c r="U1205" s="53">
        <v>0.9</v>
      </c>
      <c r="V1205" s="53">
        <v>0.9</v>
      </c>
      <c r="W1205" s="53">
        <v>0.9</v>
      </c>
      <c r="X1205" s="53">
        <v>0.9</v>
      </c>
      <c r="Y1205" s="53">
        <v>0.9</v>
      </c>
      <c r="Z1205" s="53">
        <v>0.9</v>
      </c>
      <c r="AA1205" s="53">
        <v>0.9</v>
      </c>
      <c r="AB1205" s="53">
        <v>0.9</v>
      </c>
      <c r="AC1205" s="5">
        <f t="shared" si="269"/>
        <v>0.8999999999999998</v>
      </c>
      <c r="AD1205" s="98"/>
    </row>
    <row r="1206" spans="1:30">
      <c r="A1206" s="5" t="str">
        <f t="shared" si="283"/>
        <v>b11</v>
      </c>
      <c r="B1206" s="5" t="str">
        <f t="shared" si="266"/>
        <v>hydroRiver</v>
      </c>
      <c r="C1206" s="5" t="str">
        <f t="shared" si="282"/>
        <v>g1</v>
      </c>
      <c r="D1206" s="69">
        <f t="shared" si="282"/>
        <v>1</v>
      </c>
      <c r="E1206" s="43">
        <f>VLOOKUP($A1206,hydro_!$A$2:$B$16,2,0)*VLOOKUP($D1206,hydro_!F$2:H$13,2,0)</f>
        <v>0.3</v>
      </c>
      <c r="F1206" s="43">
        <f t="shared" ref="F1206:AB1206" si="284">E1206</f>
        <v>0.3</v>
      </c>
      <c r="G1206" s="43">
        <f t="shared" si="284"/>
        <v>0.3</v>
      </c>
      <c r="H1206" s="43">
        <f t="shared" si="284"/>
        <v>0.3</v>
      </c>
      <c r="I1206" s="43">
        <f t="shared" si="284"/>
        <v>0.3</v>
      </c>
      <c r="J1206" s="43">
        <f t="shared" si="284"/>
        <v>0.3</v>
      </c>
      <c r="K1206" s="43">
        <f t="shared" si="284"/>
        <v>0.3</v>
      </c>
      <c r="L1206" s="43">
        <f t="shared" si="284"/>
        <v>0.3</v>
      </c>
      <c r="M1206" s="43">
        <f t="shared" si="284"/>
        <v>0.3</v>
      </c>
      <c r="N1206" s="43">
        <f t="shared" si="284"/>
        <v>0.3</v>
      </c>
      <c r="O1206" s="43">
        <f t="shared" si="284"/>
        <v>0.3</v>
      </c>
      <c r="P1206" s="43">
        <f t="shared" si="284"/>
        <v>0.3</v>
      </c>
      <c r="Q1206" s="43">
        <f t="shared" si="284"/>
        <v>0.3</v>
      </c>
      <c r="R1206" s="43">
        <f t="shared" si="284"/>
        <v>0.3</v>
      </c>
      <c r="S1206" s="43">
        <f t="shared" si="284"/>
        <v>0.3</v>
      </c>
      <c r="T1206" s="43">
        <f t="shared" si="284"/>
        <v>0.3</v>
      </c>
      <c r="U1206" s="43">
        <f t="shared" si="284"/>
        <v>0.3</v>
      </c>
      <c r="V1206" s="43">
        <f t="shared" si="284"/>
        <v>0.3</v>
      </c>
      <c r="W1206" s="43">
        <f t="shared" si="284"/>
        <v>0.3</v>
      </c>
      <c r="X1206" s="43">
        <f t="shared" si="284"/>
        <v>0.3</v>
      </c>
      <c r="Y1206" s="43">
        <f t="shared" si="284"/>
        <v>0.3</v>
      </c>
      <c r="Z1206" s="43">
        <f t="shared" si="284"/>
        <v>0.3</v>
      </c>
      <c r="AA1206" s="43">
        <f t="shared" si="284"/>
        <v>0.3</v>
      </c>
      <c r="AB1206" s="43">
        <f t="shared" si="284"/>
        <v>0.3</v>
      </c>
      <c r="AC1206" s="5">
        <f t="shared" si="269"/>
        <v>0.29999999999999988</v>
      </c>
      <c r="AD1206" s="98"/>
    </row>
    <row r="1207" spans="1:30">
      <c r="A1207" s="5" t="str">
        <f t="shared" si="283"/>
        <v>b11</v>
      </c>
      <c r="B1207" s="5" t="str">
        <f t="shared" si="266"/>
        <v>hydroDam</v>
      </c>
      <c r="C1207" s="5" t="str">
        <f t="shared" si="282"/>
        <v>g1</v>
      </c>
      <c r="D1207" s="69">
        <f t="shared" si="282"/>
        <v>1</v>
      </c>
      <c r="E1207" s="43">
        <f>VLOOKUP($A1206,hydro_!$A$2:$C$16,3,0)*VLOOKUP($D1206,hydro_!F$2:H$13,3,0)</f>
        <v>0.3</v>
      </c>
      <c r="F1207" s="43">
        <f t="shared" ref="F1207:AB1207" si="285">E1207</f>
        <v>0.3</v>
      </c>
      <c r="G1207" s="43">
        <f t="shared" si="285"/>
        <v>0.3</v>
      </c>
      <c r="H1207" s="43">
        <f t="shared" si="285"/>
        <v>0.3</v>
      </c>
      <c r="I1207" s="43">
        <f t="shared" si="285"/>
        <v>0.3</v>
      </c>
      <c r="J1207" s="43">
        <f t="shared" si="285"/>
        <v>0.3</v>
      </c>
      <c r="K1207" s="43">
        <f t="shared" si="285"/>
        <v>0.3</v>
      </c>
      <c r="L1207" s="43">
        <f t="shared" si="285"/>
        <v>0.3</v>
      </c>
      <c r="M1207" s="43">
        <f t="shared" si="285"/>
        <v>0.3</v>
      </c>
      <c r="N1207" s="43">
        <f t="shared" si="285"/>
        <v>0.3</v>
      </c>
      <c r="O1207" s="43">
        <f t="shared" si="285"/>
        <v>0.3</v>
      </c>
      <c r="P1207" s="43">
        <f t="shared" si="285"/>
        <v>0.3</v>
      </c>
      <c r="Q1207" s="43">
        <f t="shared" si="285"/>
        <v>0.3</v>
      </c>
      <c r="R1207" s="43">
        <f t="shared" si="285"/>
        <v>0.3</v>
      </c>
      <c r="S1207" s="43">
        <f t="shared" si="285"/>
        <v>0.3</v>
      </c>
      <c r="T1207" s="43">
        <f t="shared" si="285"/>
        <v>0.3</v>
      </c>
      <c r="U1207" s="43">
        <f t="shared" si="285"/>
        <v>0.3</v>
      </c>
      <c r="V1207" s="43">
        <f t="shared" si="285"/>
        <v>0.3</v>
      </c>
      <c r="W1207" s="43">
        <f t="shared" si="285"/>
        <v>0.3</v>
      </c>
      <c r="X1207" s="43">
        <f t="shared" si="285"/>
        <v>0.3</v>
      </c>
      <c r="Y1207" s="43">
        <f t="shared" si="285"/>
        <v>0.3</v>
      </c>
      <c r="Z1207" s="43">
        <f t="shared" si="285"/>
        <v>0.3</v>
      </c>
      <c r="AA1207" s="43">
        <f t="shared" si="285"/>
        <v>0.3</v>
      </c>
      <c r="AB1207" s="43">
        <f t="shared" si="285"/>
        <v>0.3</v>
      </c>
      <c r="AC1207" s="5">
        <f t="shared" si="269"/>
        <v>0.29999999999999988</v>
      </c>
      <c r="AD1207" s="98"/>
    </row>
    <row r="1208" spans="1:30">
      <c r="A1208" s="5" t="str">
        <f t="shared" si="283"/>
        <v>b11</v>
      </c>
      <c r="B1208" s="5" t="str">
        <f t="shared" si="266"/>
        <v>wind</v>
      </c>
      <c r="C1208" s="5" t="str">
        <f t="shared" si="282"/>
        <v>g1</v>
      </c>
      <c r="D1208" s="69">
        <f t="shared" si="282"/>
        <v>1</v>
      </c>
      <c r="E1208" s="67">
        <f>VLOOKUP($A1208,wind_!$A$2:$B$16,2,0)*VLOOKUP($D1208,wind_!$E$2:$AC$13,MID(E$1,2,LEN(E$1)-1)+2,0)</f>
        <v>0.32104509984413282</v>
      </c>
      <c r="F1208" s="67">
        <f>VLOOKUP($A1208,wind_!$A$2:$B$16,2,0)*VLOOKUP($D1208,wind_!$E$2:$AC$13,MID(F$1,2,LEN(F$1)-1)+2,0)</f>
        <v>0.3156511506818197</v>
      </c>
      <c r="G1208" s="67">
        <f>VLOOKUP($A1208,wind_!$A$2:$B$16,2,0)*VLOOKUP($D1208,wind_!$E$2:$AC$13,MID(G$1,2,LEN(G$1)-1)+2,0)</f>
        <v>0.30722469683065995</v>
      </c>
      <c r="H1208" s="67">
        <f>VLOOKUP($A1208,wind_!$A$2:$B$16,2,0)*VLOOKUP($D1208,wind_!$E$2:$AC$13,MID(H$1,2,LEN(H$1)-1)+2,0)</f>
        <v>0.30179318660015625</v>
      </c>
      <c r="I1208" s="67">
        <f>VLOOKUP($A1208,wind_!$A$2:$B$16,2,0)*VLOOKUP($D1208,wind_!$E$2:$AC$13,MID(I$1,2,LEN(I$1)-1)+2,0)</f>
        <v>0.29499008452788317</v>
      </c>
      <c r="J1208" s="67">
        <f>VLOOKUP($A1208,wind_!$A$2:$B$16,2,0)*VLOOKUP($D1208,wind_!$E$2:$AC$13,MID(J$1,2,LEN(J$1)-1)+2,0)</f>
        <v>0.29329452506823295</v>
      </c>
      <c r="K1208" s="67">
        <f>VLOOKUP($A1208,wind_!$A$2:$B$16,2,0)*VLOOKUP($D1208,wind_!$E$2:$AC$13,MID(K$1,2,LEN(K$1)-1)+2,0)</f>
        <v>0.29389482121170646</v>
      </c>
      <c r="L1208" s="67">
        <f>VLOOKUP($A1208,wind_!$A$2:$B$16,2,0)*VLOOKUP($D1208,wind_!$E$2:$AC$13,MID(L$1,2,LEN(L$1)-1)+2,0)</f>
        <v>0.29617782052463032</v>
      </c>
      <c r="M1208" s="67">
        <f>VLOOKUP($A1208,wind_!$A$2:$B$16,2,0)*VLOOKUP($D1208,wind_!$E$2:$AC$13,MID(M$1,2,LEN(M$1)-1)+2,0)</f>
        <v>0.29949534263011579</v>
      </c>
      <c r="N1208" s="67">
        <f>VLOOKUP($A1208,wind_!$A$2:$B$16,2,0)*VLOOKUP($D1208,wind_!$E$2:$AC$13,MID(N$1,2,LEN(N$1)-1)+2,0)</f>
        <v>0.29971003178129602</v>
      </c>
      <c r="O1208" s="67">
        <f>VLOOKUP($A1208,wind_!$A$2:$B$16,2,0)*VLOOKUP($D1208,wind_!$E$2:$AC$13,MID(O$1,2,LEN(O$1)-1)+2,0)</f>
        <v>0.2944819342101444</v>
      </c>
      <c r="P1208" s="67">
        <f>VLOOKUP($A1208,wind_!$A$2:$B$16,2,0)*VLOOKUP($D1208,wind_!$E$2:$AC$13,MID(P$1,2,LEN(P$1)-1)+2,0)</f>
        <v>0.28811000814182747</v>
      </c>
      <c r="Q1208" s="67">
        <f>VLOOKUP($A1208,wind_!$A$2:$B$16,2,0)*VLOOKUP($D1208,wind_!$E$2:$AC$13,MID(Q$1,2,LEN(Q$1)-1)+2,0)</f>
        <v>0.28363367669254486</v>
      </c>
      <c r="R1208" s="67">
        <f>VLOOKUP($A1208,wind_!$A$2:$B$16,2,0)*VLOOKUP($D1208,wind_!$E$2:$AC$13,MID(R$1,2,LEN(R$1)-1)+2,0)</f>
        <v>0.28344889475882168</v>
      </c>
      <c r="S1208" s="67">
        <f>VLOOKUP($A1208,wind_!$A$2:$B$16,2,0)*VLOOKUP($D1208,wind_!$E$2:$AC$13,MID(S$1,2,LEN(S$1)-1)+2,0)</f>
        <v>0.28292072458240269</v>
      </c>
      <c r="T1208" s="67">
        <f>VLOOKUP($A1208,wind_!$A$2:$B$16,2,0)*VLOOKUP($D1208,wind_!$E$2:$AC$13,MID(T$1,2,LEN(T$1)-1)+2,0)</f>
        <v>0.28240900609937553</v>
      </c>
      <c r="U1208" s="67">
        <f>VLOOKUP($A1208,wind_!$A$2:$B$16,2,0)*VLOOKUP($D1208,wind_!$E$2:$AC$13,MID(U$1,2,LEN(U$1)-1)+2,0)</f>
        <v>0.28659972089815366</v>
      </c>
      <c r="V1208" s="67">
        <f>VLOOKUP($A1208,wind_!$A$2:$B$16,2,0)*VLOOKUP($D1208,wind_!$E$2:$AC$13,MID(V$1,2,LEN(V$1)-1)+2,0)</f>
        <v>0.29598257923616805</v>
      </c>
      <c r="W1208" s="67">
        <f>VLOOKUP($A1208,wind_!$A$2:$B$16,2,0)*VLOOKUP($D1208,wind_!$E$2:$AC$13,MID(W$1,2,LEN(W$1)-1)+2,0)</f>
        <v>0.31104132627009951</v>
      </c>
      <c r="X1208" s="67">
        <f>VLOOKUP($A1208,wind_!$A$2:$B$16,2,0)*VLOOKUP($D1208,wind_!$E$2:$AC$13,MID(X$1,2,LEN(X$1)-1)+2,0)</f>
        <v>0.32024501368240166</v>
      </c>
      <c r="Y1208" s="67">
        <f>VLOOKUP($A1208,wind_!$A$2:$B$16,2,0)*VLOOKUP($D1208,wind_!$E$2:$AC$13,MID(Y$1,2,LEN(Y$1)-1)+2,0)</f>
        <v>0.32604382703440554</v>
      </c>
      <c r="Z1208" s="67">
        <f>VLOOKUP($A1208,wind_!$A$2:$B$16,2,0)*VLOOKUP($D1208,wind_!$E$2:$AC$13,MID(Z$1,2,LEN(Z$1)-1)+2,0)</f>
        <v>0.32841605771744681</v>
      </c>
      <c r="AA1208" s="67">
        <f>VLOOKUP($A1208,wind_!$A$2:$B$16,2,0)*VLOOKUP($D1208,wind_!$E$2:$AC$13,MID(AA$1,2,LEN(AA$1)-1)+2,0)</f>
        <v>0.33053462181016319</v>
      </c>
      <c r="AB1208" s="67">
        <f>VLOOKUP($A1208,wind_!$A$2:$B$16,2,0)*VLOOKUP($D1208,wind_!$E$2:$AC$13,MID(AB$1,2,LEN(AB$1)-1)+2,0)</f>
        <v>0.3272097727087796</v>
      </c>
      <c r="AC1208" s="5">
        <f t="shared" si="269"/>
        <v>0.30268141348097366</v>
      </c>
      <c r="AD1208" s="98"/>
    </row>
    <row r="1209" spans="1:30">
      <c r="A1209" s="5" t="str">
        <f t="shared" si="283"/>
        <v>b11</v>
      </c>
      <c r="B1209" s="5" t="str">
        <f t="shared" si="266"/>
        <v>solar</v>
      </c>
      <c r="C1209" s="5" t="str">
        <f t="shared" si="282"/>
        <v>g1</v>
      </c>
      <c r="D1209" s="69">
        <f t="shared" si="282"/>
        <v>1</v>
      </c>
      <c r="E1209" s="68">
        <f>VLOOKUP($A1209,solar_!$A$2:$B$16,2,0)*VLOOKUP($D1209,solar_!$E$2:$AC$13,MID(E$1,2,LEN(E$1)-1)+2,0)</f>
        <v>0</v>
      </c>
      <c r="F1209" s="68">
        <f>VLOOKUP($A1209,solar_!$A$2:$B$16,2,0)*VLOOKUP($D1209,solar_!$E$2:$AC$13,MID(F$1,2,LEN(F$1)-1)+2,0)</f>
        <v>0</v>
      </c>
      <c r="G1209" s="68">
        <f>VLOOKUP($A1209,solar_!$A$2:$B$16,2,0)*VLOOKUP($D1209,solar_!$E$2:$AC$13,MID(G$1,2,LEN(G$1)-1)+2,0)</f>
        <v>0</v>
      </c>
      <c r="H1209" s="68">
        <f>VLOOKUP($A1209,solar_!$A$2:$B$16,2,0)*VLOOKUP($D1209,solar_!$E$2:$AC$13,MID(H$1,2,LEN(H$1)-1)+2,0)</f>
        <v>0</v>
      </c>
      <c r="I1209" s="68">
        <f>VLOOKUP($A1209,solar_!$A$2:$B$16,2,0)*VLOOKUP($D1209,solar_!$E$2:$AC$13,MID(I$1,2,LEN(I$1)-1)+2,0)</f>
        <v>0</v>
      </c>
      <c r="J1209" s="68">
        <f>VLOOKUP($A1209,solar_!$A$2:$B$16,2,0)*VLOOKUP($D1209,solar_!$E$2:$AC$13,MID(J$1,2,LEN(J$1)-1)+2,0)</f>
        <v>2.5542871578647895E-5</v>
      </c>
      <c r="K1209" s="68">
        <f>VLOOKUP($A1209,solar_!$A$2:$B$16,2,0)*VLOOKUP($D1209,solar_!$E$2:$AC$13,MID(K$1,2,LEN(K$1)-1)+2,0)</f>
        <v>7.1962614927764928E-4</v>
      </c>
      <c r="L1209" s="68">
        <f>VLOOKUP($A1209,solar_!$A$2:$B$16,2,0)*VLOOKUP($D1209,solar_!$E$2:$AC$13,MID(L$1,2,LEN(L$1)-1)+2,0)</f>
        <v>6.5238011410178338E-3</v>
      </c>
      <c r="M1209" s="68">
        <f>VLOOKUP($A1209,solar_!$A$2:$B$16,2,0)*VLOOKUP($D1209,solar_!$E$2:$AC$13,MID(M$1,2,LEN(M$1)-1)+2,0)</f>
        <v>5.2356058443825973E-2</v>
      </c>
      <c r="N1209" s="68">
        <f>VLOOKUP($A1209,solar_!$A$2:$B$16,2,0)*VLOOKUP($D1209,solar_!$E$2:$AC$13,MID(N$1,2,LEN(N$1)-1)+2,0)</f>
        <v>0.1913861613461251</v>
      </c>
      <c r="O1209" s="68">
        <f>VLOOKUP($A1209,solar_!$A$2:$B$16,2,0)*VLOOKUP($D1209,solar_!$E$2:$AC$13,MID(O$1,2,LEN(O$1)-1)+2,0)</f>
        <v>0.28131957737792113</v>
      </c>
      <c r="P1209" s="68">
        <f>VLOOKUP($A1209,solar_!$A$2:$B$16,2,0)*VLOOKUP($D1209,solar_!$E$2:$AC$13,MID(P$1,2,LEN(P$1)-1)+2,0)</f>
        <v>0.32060287001771082</v>
      </c>
      <c r="Q1209" s="68">
        <f>VLOOKUP($A1209,solar_!$A$2:$B$16,2,0)*VLOOKUP($D1209,solar_!$E$2:$AC$13,MID(Q$1,2,LEN(Q$1)-1)+2,0)</f>
        <v>0.33747962693907613</v>
      </c>
      <c r="R1209" s="68">
        <f>VLOOKUP($A1209,solar_!$A$2:$B$16,2,0)*VLOOKUP($D1209,solar_!$E$2:$AC$13,MID(R$1,2,LEN(R$1)-1)+2,0)</f>
        <v>0.34120231079687513</v>
      </c>
      <c r="S1209" s="68">
        <f>VLOOKUP($A1209,solar_!$A$2:$B$16,2,0)*VLOOKUP($D1209,solar_!$E$2:$AC$13,MID(S$1,2,LEN(S$1)-1)+2,0)</f>
        <v>0.32514659281194608</v>
      </c>
      <c r="T1209" s="68">
        <f>VLOOKUP($A1209,solar_!$A$2:$B$16,2,0)*VLOOKUP($D1209,solar_!$E$2:$AC$13,MID(T$1,2,LEN(T$1)-1)+2,0)</f>
        <v>0.27938868802640648</v>
      </c>
      <c r="U1209" s="68">
        <f>VLOOKUP($A1209,solar_!$A$2:$B$16,2,0)*VLOOKUP($D1209,solar_!$E$2:$AC$13,MID(U$1,2,LEN(U$1)-1)+2,0)</f>
        <v>0.14384822189121602</v>
      </c>
      <c r="V1209" s="68">
        <f>VLOOKUP($A1209,solar_!$A$2:$B$16,2,0)*VLOOKUP($D1209,solar_!$E$2:$AC$13,MID(V$1,2,LEN(V$1)-1)+2,0)</f>
        <v>2.2443585527199085E-2</v>
      </c>
      <c r="W1209" s="68">
        <f>VLOOKUP($A1209,solar_!$A$2:$B$16,2,0)*VLOOKUP($D1209,solar_!$E$2:$AC$13,MID(W$1,2,LEN(W$1)-1)+2,0)</f>
        <v>1.0432113392269564E-4</v>
      </c>
      <c r="X1209" s="68">
        <f>VLOOKUP($A1209,solar_!$A$2:$B$16,2,0)*VLOOKUP($D1209,solar_!$E$2:$AC$13,MID(X$1,2,LEN(X$1)-1)+2,0)</f>
        <v>2.1496476081040305E-6</v>
      </c>
      <c r="Y1209" s="68">
        <f>VLOOKUP($A1209,solar_!$A$2:$B$16,2,0)*VLOOKUP($D1209,solar_!$E$2:$AC$13,MID(Y$1,2,LEN(Y$1)-1)+2,0)</f>
        <v>0</v>
      </c>
      <c r="Z1209" s="68">
        <f>VLOOKUP($A1209,solar_!$A$2:$B$16,2,0)*VLOOKUP($D1209,solar_!$E$2:$AC$13,MID(Z$1,2,LEN(Z$1)-1)+2,0)</f>
        <v>0</v>
      </c>
      <c r="AA1209" s="68">
        <f>VLOOKUP($A1209,solar_!$A$2:$B$16,2,0)*VLOOKUP($D1209,solar_!$E$2:$AC$13,MID(AA$1,2,LEN(AA$1)-1)+2,0)</f>
        <v>0</v>
      </c>
      <c r="AB1209" s="68">
        <f>VLOOKUP($A1209,solar_!$A$2:$B$16,2,0)*VLOOKUP($D1209,solar_!$E$2:$AC$13,MID(AB$1,2,LEN(AB$1)-1)+2,0)</f>
        <v>0</v>
      </c>
      <c r="AC1209" s="5">
        <f t="shared" si="269"/>
        <v>9.5939547255071103E-2</v>
      </c>
      <c r="AD1209" s="98"/>
    </row>
    <row r="1210" spans="1:30">
      <c r="A1210" s="5" t="str">
        <f t="shared" si="283"/>
        <v>b11</v>
      </c>
      <c r="B1210" s="5" t="str">
        <f t="shared" ref="B1210:B1273" si="286">B1090</f>
        <v>nuclear</v>
      </c>
      <c r="C1210" s="5" t="str">
        <f t="shared" si="282"/>
        <v>g1</v>
      </c>
      <c r="D1210" s="69">
        <f t="shared" si="282"/>
        <v>1</v>
      </c>
      <c r="E1210" s="9">
        <v>0</v>
      </c>
      <c r="F1210" s="9">
        <v>0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  <c r="V1210" s="9">
        <v>0</v>
      </c>
      <c r="W1210" s="9">
        <v>0</v>
      </c>
      <c r="X1210" s="9">
        <v>0</v>
      </c>
      <c r="Y1210" s="9">
        <v>0</v>
      </c>
      <c r="Z1210" s="9">
        <v>0</v>
      </c>
      <c r="AA1210" s="9">
        <v>0</v>
      </c>
      <c r="AB1210" s="9">
        <v>0</v>
      </c>
      <c r="AC1210" s="5">
        <f t="shared" si="269"/>
        <v>0</v>
      </c>
      <c r="AD1210" s="98"/>
    </row>
    <row r="1211" spans="1:30">
      <c r="A1211" s="5" t="str">
        <f t="shared" si="283"/>
        <v>b11</v>
      </c>
      <c r="B1211" s="5" t="str">
        <f t="shared" si="286"/>
        <v>other</v>
      </c>
      <c r="C1211" s="5" t="str">
        <f t="shared" si="282"/>
        <v>g1</v>
      </c>
      <c r="D1211" s="69">
        <f t="shared" si="282"/>
        <v>1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5">
        <f t="shared" si="269"/>
        <v>0</v>
      </c>
      <c r="AD1211" s="98"/>
    </row>
    <row r="1212" spans="1:30">
      <c r="A1212" s="5" t="str">
        <f t="shared" si="283"/>
        <v>b11</v>
      </c>
      <c r="B1212" s="5" t="str">
        <f t="shared" si="286"/>
        <v>coal</v>
      </c>
      <c r="C1212" s="5" t="str">
        <f t="shared" si="282"/>
        <v>g2</v>
      </c>
      <c r="D1212" s="69">
        <f t="shared" si="282"/>
        <v>1</v>
      </c>
      <c r="E1212" s="53">
        <v>0.8</v>
      </c>
      <c r="F1212" s="53">
        <v>0.8</v>
      </c>
      <c r="G1212" s="53">
        <v>0.8</v>
      </c>
      <c r="H1212" s="53">
        <v>0.8</v>
      </c>
      <c r="I1212" s="53">
        <v>0.8</v>
      </c>
      <c r="J1212" s="53">
        <v>0.8</v>
      </c>
      <c r="K1212" s="53">
        <v>0.8</v>
      </c>
      <c r="L1212" s="53">
        <v>0.8</v>
      </c>
      <c r="M1212" s="53">
        <v>0.8</v>
      </c>
      <c r="N1212" s="53">
        <v>0.8</v>
      </c>
      <c r="O1212" s="53">
        <v>0.8</v>
      </c>
      <c r="P1212" s="53">
        <v>0.8</v>
      </c>
      <c r="Q1212" s="53">
        <v>0.8</v>
      </c>
      <c r="R1212" s="53">
        <v>0.8</v>
      </c>
      <c r="S1212" s="53">
        <v>0.8</v>
      </c>
      <c r="T1212" s="53">
        <v>0.8</v>
      </c>
      <c r="U1212" s="53">
        <v>0.8</v>
      </c>
      <c r="V1212" s="53">
        <v>0.8</v>
      </c>
      <c r="W1212" s="53">
        <v>0.8</v>
      </c>
      <c r="X1212" s="53">
        <v>0.8</v>
      </c>
      <c r="Y1212" s="53">
        <v>0.8</v>
      </c>
      <c r="Z1212" s="53">
        <v>0.8</v>
      </c>
      <c r="AA1212" s="53">
        <v>0.8</v>
      </c>
      <c r="AB1212" s="53">
        <v>0.8</v>
      </c>
      <c r="AC1212" s="5">
        <f t="shared" si="269"/>
        <v>0.80000000000000027</v>
      </c>
      <c r="AD1212" s="98"/>
    </row>
    <row r="1213" spans="1:30">
      <c r="A1213" s="5" t="str">
        <f t="shared" si="283"/>
        <v>b11</v>
      </c>
      <c r="B1213" s="5" t="str">
        <f t="shared" si="286"/>
        <v>naturalGas</v>
      </c>
      <c r="C1213" s="5" t="str">
        <f t="shared" si="282"/>
        <v>g2</v>
      </c>
      <c r="D1213" s="69">
        <f t="shared" si="282"/>
        <v>1</v>
      </c>
      <c r="E1213" s="53">
        <v>0.85</v>
      </c>
      <c r="F1213" s="53">
        <v>0.85</v>
      </c>
      <c r="G1213" s="53">
        <v>0.85</v>
      </c>
      <c r="H1213" s="53">
        <v>0.85</v>
      </c>
      <c r="I1213" s="53">
        <v>0.85</v>
      </c>
      <c r="J1213" s="53">
        <v>0.85</v>
      </c>
      <c r="K1213" s="53">
        <v>0.85</v>
      </c>
      <c r="L1213" s="53">
        <v>0.85</v>
      </c>
      <c r="M1213" s="53">
        <v>0.85</v>
      </c>
      <c r="N1213" s="53">
        <v>0.85</v>
      </c>
      <c r="O1213" s="53">
        <v>0.85</v>
      </c>
      <c r="P1213" s="53">
        <v>0.85</v>
      </c>
      <c r="Q1213" s="53">
        <v>0.85</v>
      </c>
      <c r="R1213" s="53">
        <v>0.85</v>
      </c>
      <c r="S1213" s="53">
        <v>0.85</v>
      </c>
      <c r="T1213" s="53">
        <v>0.85</v>
      </c>
      <c r="U1213" s="53">
        <v>0.85</v>
      </c>
      <c r="V1213" s="53">
        <v>0.85</v>
      </c>
      <c r="W1213" s="53">
        <v>0.85</v>
      </c>
      <c r="X1213" s="53">
        <v>0.85</v>
      </c>
      <c r="Y1213" s="53">
        <v>0.85</v>
      </c>
      <c r="Z1213" s="53">
        <v>0.85</v>
      </c>
      <c r="AA1213" s="53">
        <v>0.85</v>
      </c>
      <c r="AB1213" s="53">
        <v>0.85</v>
      </c>
      <c r="AC1213" s="5">
        <f t="shared" si="269"/>
        <v>0.85000000000000009</v>
      </c>
      <c r="AD1213" s="98"/>
    </row>
    <row r="1214" spans="1:30">
      <c r="A1214" s="5" t="str">
        <f t="shared" si="283"/>
        <v>b11</v>
      </c>
      <c r="B1214" s="5" t="str">
        <f t="shared" si="286"/>
        <v>bioMass</v>
      </c>
      <c r="C1214" s="5" t="str">
        <f t="shared" si="282"/>
        <v>g2</v>
      </c>
      <c r="D1214" s="69">
        <f t="shared" si="282"/>
        <v>1</v>
      </c>
      <c r="E1214" s="53">
        <v>0.83</v>
      </c>
      <c r="F1214" s="53">
        <v>0.83</v>
      </c>
      <c r="G1214" s="53">
        <v>0.83</v>
      </c>
      <c r="H1214" s="53">
        <v>0.83</v>
      </c>
      <c r="I1214" s="53">
        <v>0.83</v>
      </c>
      <c r="J1214" s="53">
        <v>0.83</v>
      </c>
      <c r="K1214" s="53">
        <v>0.83</v>
      </c>
      <c r="L1214" s="53">
        <v>0.83</v>
      </c>
      <c r="M1214" s="53">
        <v>0.83</v>
      </c>
      <c r="N1214" s="53">
        <v>0.83</v>
      </c>
      <c r="O1214" s="53">
        <v>0.83</v>
      </c>
      <c r="P1214" s="53">
        <v>0.83</v>
      </c>
      <c r="Q1214" s="53">
        <v>0.83</v>
      </c>
      <c r="R1214" s="53">
        <v>0.83</v>
      </c>
      <c r="S1214" s="53">
        <v>0.83</v>
      </c>
      <c r="T1214" s="53">
        <v>0.83</v>
      </c>
      <c r="U1214" s="53">
        <v>0.83</v>
      </c>
      <c r="V1214" s="53">
        <v>0.83</v>
      </c>
      <c r="W1214" s="53">
        <v>0.83</v>
      </c>
      <c r="X1214" s="53">
        <v>0.83</v>
      </c>
      <c r="Y1214" s="53">
        <v>0.83</v>
      </c>
      <c r="Z1214" s="53">
        <v>0.83</v>
      </c>
      <c r="AA1214" s="53">
        <v>0.83</v>
      </c>
      <c r="AB1214" s="53">
        <v>0.83</v>
      </c>
      <c r="AC1214" s="5">
        <f t="shared" si="269"/>
        <v>0.82999999999999963</v>
      </c>
      <c r="AD1214" s="98"/>
    </row>
    <row r="1215" spans="1:30">
      <c r="A1215" s="5" t="str">
        <f t="shared" si="283"/>
        <v>b11</v>
      </c>
      <c r="B1215" s="5" t="str">
        <f t="shared" si="286"/>
        <v>geoThermal</v>
      </c>
      <c r="C1215" s="5" t="str">
        <f t="shared" si="282"/>
        <v>g2</v>
      </c>
      <c r="D1215" s="69">
        <f t="shared" si="282"/>
        <v>1</v>
      </c>
      <c r="E1215" s="53">
        <v>0.9</v>
      </c>
      <c r="F1215" s="53">
        <v>0.9</v>
      </c>
      <c r="G1215" s="53">
        <v>0.9</v>
      </c>
      <c r="H1215" s="53">
        <v>0.9</v>
      </c>
      <c r="I1215" s="53">
        <v>0.9</v>
      </c>
      <c r="J1215" s="53">
        <v>0.9</v>
      </c>
      <c r="K1215" s="53">
        <v>0.9</v>
      </c>
      <c r="L1215" s="53">
        <v>0.9</v>
      </c>
      <c r="M1215" s="53">
        <v>0.9</v>
      </c>
      <c r="N1215" s="53">
        <v>0.9</v>
      </c>
      <c r="O1215" s="53">
        <v>0.9</v>
      </c>
      <c r="P1215" s="53">
        <v>0.9</v>
      </c>
      <c r="Q1215" s="53">
        <v>0.9</v>
      </c>
      <c r="R1215" s="53">
        <v>0.9</v>
      </c>
      <c r="S1215" s="53">
        <v>0.9</v>
      </c>
      <c r="T1215" s="53">
        <v>0.9</v>
      </c>
      <c r="U1215" s="53">
        <v>0.9</v>
      </c>
      <c r="V1215" s="53">
        <v>0.9</v>
      </c>
      <c r="W1215" s="53">
        <v>0.9</v>
      </c>
      <c r="X1215" s="53">
        <v>0.9</v>
      </c>
      <c r="Y1215" s="53">
        <v>0.9</v>
      </c>
      <c r="Z1215" s="53">
        <v>0.9</v>
      </c>
      <c r="AA1215" s="53">
        <v>0.9</v>
      </c>
      <c r="AB1215" s="53">
        <v>0.9</v>
      </c>
      <c r="AC1215" s="5">
        <f t="shared" si="269"/>
        <v>0.8999999999999998</v>
      </c>
      <c r="AD1215" s="98"/>
    </row>
    <row r="1216" spans="1:30">
      <c r="A1216" s="5" t="str">
        <f t="shared" si="283"/>
        <v>b11</v>
      </c>
      <c r="B1216" s="5" t="str">
        <f t="shared" si="286"/>
        <v>hydroRiver</v>
      </c>
      <c r="C1216" s="5" t="str">
        <f t="shared" si="282"/>
        <v>g2</v>
      </c>
      <c r="D1216" s="69">
        <f t="shared" si="282"/>
        <v>1</v>
      </c>
      <c r="E1216" s="43">
        <f>VLOOKUP($A1216,hydro_!$A$2:$B$16,2,0)*VLOOKUP($D1216,hydro_!F$2:H$13,2,0)</f>
        <v>0.3</v>
      </c>
      <c r="F1216" s="43">
        <f t="shared" ref="F1216:AB1216" si="287">E1216</f>
        <v>0.3</v>
      </c>
      <c r="G1216" s="43">
        <f t="shared" si="287"/>
        <v>0.3</v>
      </c>
      <c r="H1216" s="43">
        <f t="shared" si="287"/>
        <v>0.3</v>
      </c>
      <c r="I1216" s="43">
        <f t="shared" si="287"/>
        <v>0.3</v>
      </c>
      <c r="J1216" s="43">
        <f t="shared" si="287"/>
        <v>0.3</v>
      </c>
      <c r="K1216" s="43">
        <f t="shared" si="287"/>
        <v>0.3</v>
      </c>
      <c r="L1216" s="43">
        <f t="shared" si="287"/>
        <v>0.3</v>
      </c>
      <c r="M1216" s="43">
        <f t="shared" si="287"/>
        <v>0.3</v>
      </c>
      <c r="N1216" s="43">
        <f t="shared" si="287"/>
        <v>0.3</v>
      </c>
      <c r="O1216" s="43">
        <f t="shared" si="287"/>
        <v>0.3</v>
      </c>
      <c r="P1216" s="43">
        <f t="shared" si="287"/>
        <v>0.3</v>
      </c>
      <c r="Q1216" s="43">
        <f t="shared" si="287"/>
        <v>0.3</v>
      </c>
      <c r="R1216" s="43">
        <f t="shared" si="287"/>
        <v>0.3</v>
      </c>
      <c r="S1216" s="43">
        <f t="shared" si="287"/>
        <v>0.3</v>
      </c>
      <c r="T1216" s="43">
        <f t="shared" si="287"/>
        <v>0.3</v>
      </c>
      <c r="U1216" s="43">
        <f t="shared" si="287"/>
        <v>0.3</v>
      </c>
      <c r="V1216" s="43">
        <f t="shared" si="287"/>
        <v>0.3</v>
      </c>
      <c r="W1216" s="43">
        <f t="shared" si="287"/>
        <v>0.3</v>
      </c>
      <c r="X1216" s="43">
        <f t="shared" si="287"/>
        <v>0.3</v>
      </c>
      <c r="Y1216" s="43">
        <f t="shared" si="287"/>
        <v>0.3</v>
      </c>
      <c r="Z1216" s="43">
        <f t="shared" si="287"/>
        <v>0.3</v>
      </c>
      <c r="AA1216" s="43">
        <f t="shared" si="287"/>
        <v>0.3</v>
      </c>
      <c r="AB1216" s="43">
        <f t="shared" si="287"/>
        <v>0.3</v>
      </c>
      <c r="AC1216" s="5">
        <f t="shared" si="269"/>
        <v>0.29999999999999988</v>
      </c>
      <c r="AD1216" s="98"/>
    </row>
    <row r="1217" spans="1:30">
      <c r="A1217" s="5" t="str">
        <f t="shared" si="283"/>
        <v>b11</v>
      </c>
      <c r="B1217" s="5" t="str">
        <f t="shared" si="286"/>
        <v>hydroDam</v>
      </c>
      <c r="C1217" s="5" t="str">
        <f t="shared" si="282"/>
        <v>g2</v>
      </c>
      <c r="D1217" s="69">
        <f t="shared" si="282"/>
        <v>1</v>
      </c>
      <c r="E1217" s="43">
        <f>VLOOKUP($A1216,hydro_!$A$2:$C$16,3,0)*VLOOKUP($D1216,hydro_!F$2:H$13,3,0)</f>
        <v>0.3</v>
      </c>
      <c r="F1217" s="43">
        <f t="shared" ref="F1217:AB1217" si="288">E1217</f>
        <v>0.3</v>
      </c>
      <c r="G1217" s="43">
        <f t="shared" si="288"/>
        <v>0.3</v>
      </c>
      <c r="H1217" s="43">
        <f t="shared" si="288"/>
        <v>0.3</v>
      </c>
      <c r="I1217" s="43">
        <f t="shared" si="288"/>
        <v>0.3</v>
      </c>
      <c r="J1217" s="43">
        <f t="shared" si="288"/>
        <v>0.3</v>
      </c>
      <c r="K1217" s="43">
        <f t="shared" si="288"/>
        <v>0.3</v>
      </c>
      <c r="L1217" s="43">
        <f t="shared" si="288"/>
        <v>0.3</v>
      </c>
      <c r="M1217" s="43">
        <f t="shared" si="288"/>
        <v>0.3</v>
      </c>
      <c r="N1217" s="43">
        <f t="shared" si="288"/>
        <v>0.3</v>
      </c>
      <c r="O1217" s="43">
        <f t="shared" si="288"/>
        <v>0.3</v>
      </c>
      <c r="P1217" s="43">
        <f t="shared" si="288"/>
        <v>0.3</v>
      </c>
      <c r="Q1217" s="43">
        <f t="shared" si="288"/>
        <v>0.3</v>
      </c>
      <c r="R1217" s="43">
        <f t="shared" si="288"/>
        <v>0.3</v>
      </c>
      <c r="S1217" s="43">
        <f t="shared" si="288"/>
        <v>0.3</v>
      </c>
      <c r="T1217" s="43">
        <f t="shared" si="288"/>
        <v>0.3</v>
      </c>
      <c r="U1217" s="43">
        <f t="shared" si="288"/>
        <v>0.3</v>
      </c>
      <c r="V1217" s="43">
        <f t="shared" si="288"/>
        <v>0.3</v>
      </c>
      <c r="W1217" s="43">
        <f t="shared" si="288"/>
        <v>0.3</v>
      </c>
      <c r="X1217" s="43">
        <f t="shared" si="288"/>
        <v>0.3</v>
      </c>
      <c r="Y1217" s="43">
        <f t="shared" si="288"/>
        <v>0.3</v>
      </c>
      <c r="Z1217" s="43">
        <f t="shared" si="288"/>
        <v>0.3</v>
      </c>
      <c r="AA1217" s="43">
        <f t="shared" si="288"/>
        <v>0.3</v>
      </c>
      <c r="AB1217" s="43">
        <f t="shared" si="288"/>
        <v>0.3</v>
      </c>
      <c r="AC1217" s="5">
        <f t="shared" si="269"/>
        <v>0.29999999999999988</v>
      </c>
      <c r="AD1217" s="98"/>
    </row>
    <row r="1218" spans="1:30">
      <c r="A1218" s="5" t="str">
        <f t="shared" si="283"/>
        <v>b11</v>
      </c>
      <c r="B1218" s="5" t="str">
        <f t="shared" si="286"/>
        <v>wind</v>
      </c>
      <c r="C1218" s="5" t="str">
        <f t="shared" si="282"/>
        <v>g2</v>
      </c>
      <c r="D1218" s="69">
        <f t="shared" si="282"/>
        <v>1</v>
      </c>
      <c r="E1218" s="67">
        <f>VLOOKUP($A1218,wind_!$A$2:$B$16,2,0)*VLOOKUP($D1218,wind_!$E$2:$AC$13,MID(E$1,2,LEN(E$1)-1)+2,0)</f>
        <v>0.32104509984413282</v>
      </c>
      <c r="F1218" s="67">
        <f>VLOOKUP($A1218,wind_!$A$2:$B$16,2,0)*VLOOKUP($D1218,wind_!$E$2:$AC$13,MID(F$1,2,LEN(F$1)-1)+2,0)</f>
        <v>0.3156511506818197</v>
      </c>
      <c r="G1218" s="67">
        <f>VLOOKUP($A1218,wind_!$A$2:$B$16,2,0)*VLOOKUP($D1218,wind_!$E$2:$AC$13,MID(G$1,2,LEN(G$1)-1)+2,0)</f>
        <v>0.30722469683065995</v>
      </c>
      <c r="H1218" s="67">
        <f>VLOOKUP($A1218,wind_!$A$2:$B$16,2,0)*VLOOKUP($D1218,wind_!$E$2:$AC$13,MID(H$1,2,LEN(H$1)-1)+2,0)</f>
        <v>0.30179318660015625</v>
      </c>
      <c r="I1218" s="67">
        <f>VLOOKUP($A1218,wind_!$A$2:$B$16,2,0)*VLOOKUP($D1218,wind_!$E$2:$AC$13,MID(I$1,2,LEN(I$1)-1)+2,0)</f>
        <v>0.29499008452788317</v>
      </c>
      <c r="J1218" s="67">
        <f>VLOOKUP($A1218,wind_!$A$2:$B$16,2,0)*VLOOKUP($D1218,wind_!$E$2:$AC$13,MID(J$1,2,LEN(J$1)-1)+2,0)</f>
        <v>0.29329452506823295</v>
      </c>
      <c r="K1218" s="67">
        <f>VLOOKUP($A1218,wind_!$A$2:$B$16,2,0)*VLOOKUP($D1218,wind_!$E$2:$AC$13,MID(K$1,2,LEN(K$1)-1)+2,0)</f>
        <v>0.29389482121170646</v>
      </c>
      <c r="L1218" s="67">
        <f>VLOOKUP($A1218,wind_!$A$2:$B$16,2,0)*VLOOKUP($D1218,wind_!$E$2:$AC$13,MID(L$1,2,LEN(L$1)-1)+2,0)</f>
        <v>0.29617782052463032</v>
      </c>
      <c r="M1218" s="67">
        <f>VLOOKUP($A1218,wind_!$A$2:$B$16,2,0)*VLOOKUP($D1218,wind_!$E$2:$AC$13,MID(M$1,2,LEN(M$1)-1)+2,0)</f>
        <v>0.29949534263011579</v>
      </c>
      <c r="N1218" s="67">
        <f>VLOOKUP($A1218,wind_!$A$2:$B$16,2,0)*VLOOKUP($D1218,wind_!$E$2:$AC$13,MID(N$1,2,LEN(N$1)-1)+2,0)</f>
        <v>0.29971003178129602</v>
      </c>
      <c r="O1218" s="67">
        <f>VLOOKUP($A1218,wind_!$A$2:$B$16,2,0)*VLOOKUP($D1218,wind_!$E$2:$AC$13,MID(O$1,2,LEN(O$1)-1)+2,0)</f>
        <v>0.2944819342101444</v>
      </c>
      <c r="P1218" s="67">
        <f>VLOOKUP($A1218,wind_!$A$2:$B$16,2,0)*VLOOKUP($D1218,wind_!$E$2:$AC$13,MID(P$1,2,LEN(P$1)-1)+2,0)</f>
        <v>0.28811000814182747</v>
      </c>
      <c r="Q1218" s="67">
        <f>VLOOKUP($A1218,wind_!$A$2:$B$16,2,0)*VLOOKUP($D1218,wind_!$E$2:$AC$13,MID(Q$1,2,LEN(Q$1)-1)+2,0)</f>
        <v>0.28363367669254486</v>
      </c>
      <c r="R1218" s="67">
        <f>VLOOKUP($A1218,wind_!$A$2:$B$16,2,0)*VLOOKUP($D1218,wind_!$E$2:$AC$13,MID(R$1,2,LEN(R$1)-1)+2,0)</f>
        <v>0.28344889475882168</v>
      </c>
      <c r="S1218" s="67">
        <f>VLOOKUP($A1218,wind_!$A$2:$B$16,2,0)*VLOOKUP($D1218,wind_!$E$2:$AC$13,MID(S$1,2,LEN(S$1)-1)+2,0)</f>
        <v>0.28292072458240269</v>
      </c>
      <c r="T1218" s="67">
        <f>VLOOKUP($A1218,wind_!$A$2:$B$16,2,0)*VLOOKUP($D1218,wind_!$E$2:$AC$13,MID(T$1,2,LEN(T$1)-1)+2,0)</f>
        <v>0.28240900609937553</v>
      </c>
      <c r="U1218" s="67">
        <f>VLOOKUP($A1218,wind_!$A$2:$B$16,2,0)*VLOOKUP($D1218,wind_!$E$2:$AC$13,MID(U$1,2,LEN(U$1)-1)+2,0)</f>
        <v>0.28659972089815366</v>
      </c>
      <c r="V1218" s="67">
        <f>VLOOKUP($A1218,wind_!$A$2:$B$16,2,0)*VLOOKUP($D1218,wind_!$E$2:$AC$13,MID(V$1,2,LEN(V$1)-1)+2,0)</f>
        <v>0.29598257923616805</v>
      </c>
      <c r="W1218" s="67">
        <f>VLOOKUP($A1218,wind_!$A$2:$B$16,2,0)*VLOOKUP($D1218,wind_!$E$2:$AC$13,MID(W$1,2,LEN(W$1)-1)+2,0)</f>
        <v>0.31104132627009951</v>
      </c>
      <c r="X1218" s="67">
        <f>VLOOKUP($A1218,wind_!$A$2:$B$16,2,0)*VLOOKUP($D1218,wind_!$E$2:$AC$13,MID(X$1,2,LEN(X$1)-1)+2,0)</f>
        <v>0.32024501368240166</v>
      </c>
      <c r="Y1218" s="67">
        <f>VLOOKUP($A1218,wind_!$A$2:$B$16,2,0)*VLOOKUP($D1218,wind_!$E$2:$AC$13,MID(Y$1,2,LEN(Y$1)-1)+2,0)</f>
        <v>0.32604382703440554</v>
      </c>
      <c r="Z1218" s="67">
        <f>VLOOKUP($A1218,wind_!$A$2:$B$16,2,0)*VLOOKUP($D1218,wind_!$E$2:$AC$13,MID(Z$1,2,LEN(Z$1)-1)+2,0)</f>
        <v>0.32841605771744681</v>
      </c>
      <c r="AA1218" s="67">
        <f>VLOOKUP($A1218,wind_!$A$2:$B$16,2,0)*VLOOKUP($D1218,wind_!$E$2:$AC$13,MID(AA$1,2,LEN(AA$1)-1)+2,0)</f>
        <v>0.33053462181016319</v>
      </c>
      <c r="AB1218" s="67">
        <f>VLOOKUP($A1218,wind_!$A$2:$B$16,2,0)*VLOOKUP($D1218,wind_!$E$2:$AC$13,MID(AB$1,2,LEN(AB$1)-1)+2,0)</f>
        <v>0.3272097727087796</v>
      </c>
      <c r="AC1218" s="5">
        <f t="shared" si="269"/>
        <v>0.30268141348097366</v>
      </c>
      <c r="AD1218" s="98"/>
    </row>
    <row r="1219" spans="1:30">
      <c r="A1219" s="5" t="str">
        <f t="shared" si="283"/>
        <v>b11</v>
      </c>
      <c r="B1219" s="5" t="str">
        <f t="shared" si="286"/>
        <v>solar</v>
      </c>
      <c r="C1219" s="5" t="str">
        <f t="shared" si="282"/>
        <v>g2</v>
      </c>
      <c r="D1219" s="69">
        <f t="shared" si="282"/>
        <v>1</v>
      </c>
      <c r="E1219" s="68">
        <f>VLOOKUP($A1219,solar_!$A$2:$B$16,2,0)*VLOOKUP($D1219,solar_!$E$2:$AC$13,MID(E$1,2,LEN(E$1)-1)+2,0)</f>
        <v>0</v>
      </c>
      <c r="F1219" s="68">
        <f>VLOOKUP($A1219,solar_!$A$2:$B$16,2,0)*VLOOKUP($D1219,solar_!$E$2:$AC$13,MID(F$1,2,LEN(F$1)-1)+2,0)</f>
        <v>0</v>
      </c>
      <c r="G1219" s="68">
        <f>VLOOKUP($A1219,solar_!$A$2:$B$16,2,0)*VLOOKUP($D1219,solar_!$E$2:$AC$13,MID(G$1,2,LEN(G$1)-1)+2,0)</f>
        <v>0</v>
      </c>
      <c r="H1219" s="68">
        <f>VLOOKUP($A1219,solar_!$A$2:$B$16,2,0)*VLOOKUP($D1219,solar_!$E$2:$AC$13,MID(H$1,2,LEN(H$1)-1)+2,0)</f>
        <v>0</v>
      </c>
      <c r="I1219" s="68">
        <f>VLOOKUP($A1219,solar_!$A$2:$B$16,2,0)*VLOOKUP($D1219,solar_!$E$2:$AC$13,MID(I$1,2,LEN(I$1)-1)+2,0)</f>
        <v>0</v>
      </c>
      <c r="J1219" s="68">
        <f>VLOOKUP($A1219,solar_!$A$2:$B$16,2,0)*VLOOKUP($D1219,solar_!$E$2:$AC$13,MID(J$1,2,LEN(J$1)-1)+2,0)</f>
        <v>2.5542871578647895E-5</v>
      </c>
      <c r="K1219" s="68">
        <f>VLOOKUP($A1219,solar_!$A$2:$B$16,2,0)*VLOOKUP($D1219,solar_!$E$2:$AC$13,MID(K$1,2,LEN(K$1)-1)+2,0)</f>
        <v>7.1962614927764928E-4</v>
      </c>
      <c r="L1219" s="68">
        <f>VLOOKUP($A1219,solar_!$A$2:$B$16,2,0)*VLOOKUP($D1219,solar_!$E$2:$AC$13,MID(L$1,2,LEN(L$1)-1)+2,0)</f>
        <v>6.5238011410178338E-3</v>
      </c>
      <c r="M1219" s="68">
        <f>VLOOKUP($A1219,solar_!$A$2:$B$16,2,0)*VLOOKUP($D1219,solar_!$E$2:$AC$13,MID(M$1,2,LEN(M$1)-1)+2,0)</f>
        <v>5.2356058443825973E-2</v>
      </c>
      <c r="N1219" s="68">
        <f>VLOOKUP($A1219,solar_!$A$2:$B$16,2,0)*VLOOKUP($D1219,solar_!$E$2:$AC$13,MID(N$1,2,LEN(N$1)-1)+2,0)</f>
        <v>0.1913861613461251</v>
      </c>
      <c r="O1219" s="68">
        <f>VLOOKUP($A1219,solar_!$A$2:$B$16,2,0)*VLOOKUP($D1219,solar_!$E$2:$AC$13,MID(O$1,2,LEN(O$1)-1)+2,0)</f>
        <v>0.28131957737792113</v>
      </c>
      <c r="P1219" s="68">
        <f>VLOOKUP($A1219,solar_!$A$2:$B$16,2,0)*VLOOKUP($D1219,solar_!$E$2:$AC$13,MID(P$1,2,LEN(P$1)-1)+2,0)</f>
        <v>0.32060287001771082</v>
      </c>
      <c r="Q1219" s="68">
        <f>VLOOKUP($A1219,solar_!$A$2:$B$16,2,0)*VLOOKUP($D1219,solar_!$E$2:$AC$13,MID(Q$1,2,LEN(Q$1)-1)+2,0)</f>
        <v>0.33747962693907613</v>
      </c>
      <c r="R1219" s="68">
        <f>VLOOKUP($A1219,solar_!$A$2:$B$16,2,0)*VLOOKUP($D1219,solar_!$E$2:$AC$13,MID(R$1,2,LEN(R$1)-1)+2,0)</f>
        <v>0.34120231079687513</v>
      </c>
      <c r="S1219" s="68">
        <f>VLOOKUP($A1219,solar_!$A$2:$B$16,2,0)*VLOOKUP($D1219,solar_!$E$2:$AC$13,MID(S$1,2,LEN(S$1)-1)+2,0)</f>
        <v>0.32514659281194608</v>
      </c>
      <c r="T1219" s="68">
        <f>VLOOKUP($A1219,solar_!$A$2:$B$16,2,0)*VLOOKUP($D1219,solar_!$E$2:$AC$13,MID(T$1,2,LEN(T$1)-1)+2,0)</f>
        <v>0.27938868802640648</v>
      </c>
      <c r="U1219" s="68">
        <f>VLOOKUP($A1219,solar_!$A$2:$B$16,2,0)*VLOOKUP($D1219,solar_!$E$2:$AC$13,MID(U$1,2,LEN(U$1)-1)+2,0)</f>
        <v>0.14384822189121602</v>
      </c>
      <c r="V1219" s="68">
        <f>VLOOKUP($A1219,solar_!$A$2:$B$16,2,0)*VLOOKUP($D1219,solar_!$E$2:$AC$13,MID(V$1,2,LEN(V$1)-1)+2,0)</f>
        <v>2.2443585527199085E-2</v>
      </c>
      <c r="W1219" s="68">
        <f>VLOOKUP($A1219,solar_!$A$2:$B$16,2,0)*VLOOKUP($D1219,solar_!$E$2:$AC$13,MID(W$1,2,LEN(W$1)-1)+2,0)</f>
        <v>1.0432113392269564E-4</v>
      </c>
      <c r="X1219" s="68">
        <f>VLOOKUP($A1219,solar_!$A$2:$B$16,2,0)*VLOOKUP($D1219,solar_!$E$2:$AC$13,MID(X$1,2,LEN(X$1)-1)+2,0)</f>
        <v>2.1496476081040305E-6</v>
      </c>
      <c r="Y1219" s="68">
        <f>VLOOKUP($A1219,solar_!$A$2:$B$16,2,0)*VLOOKUP($D1219,solar_!$E$2:$AC$13,MID(Y$1,2,LEN(Y$1)-1)+2,0)</f>
        <v>0</v>
      </c>
      <c r="Z1219" s="68">
        <f>VLOOKUP($A1219,solar_!$A$2:$B$16,2,0)*VLOOKUP($D1219,solar_!$E$2:$AC$13,MID(Z$1,2,LEN(Z$1)-1)+2,0)</f>
        <v>0</v>
      </c>
      <c r="AA1219" s="68">
        <f>VLOOKUP($A1219,solar_!$A$2:$B$16,2,0)*VLOOKUP($D1219,solar_!$E$2:$AC$13,MID(AA$1,2,LEN(AA$1)-1)+2,0)</f>
        <v>0</v>
      </c>
      <c r="AB1219" s="68">
        <f>VLOOKUP($A1219,solar_!$A$2:$B$16,2,0)*VLOOKUP($D1219,solar_!$E$2:$AC$13,MID(AB$1,2,LEN(AB$1)-1)+2,0)</f>
        <v>0</v>
      </c>
      <c r="AC1219" s="5">
        <f t="shared" ref="AC1219:AC1282" si="289">AVERAGE(E1219:AB1219)</f>
        <v>9.5939547255071103E-2</v>
      </c>
      <c r="AD1219" s="98"/>
    </row>
    <row r="1220" spans="1:30">
      <c r="A1220" s="5" t="str">
        <f t="shared" si="283"/>
        <v>b11</v>
      </c>
      <c r="B1220" s="5" t="str">
        <f t="shared" si="286"/>
        <v>nuclear</v>
      </c>
      <c r="C1220" s="5" t="str">
        <f t="shared" si="282"/>
        <v>g2</v>
      </c>
      <c r="D1220" s="69">
        <f t="shared" si="282"/>
        <v>1</v>
      </c>
      <c r="E1220" s="9">
        <v>0</v>
      </c>
      <c r="F1220" s="9">
        <v>0</v>
      </c>
      <c r="G1220" s="9">
        <v>0</v>
      </c>
      <c r="H1220" s="9">
        <v>0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  <c r="V1220" s="9">
        <v>0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5">
        <f t="shared" si="289"/>
        <v>0</v>
      </c>
      <c r="AD1220" s="98"/>
    </row>
    <row r="1221" spans="1:30">
      <c r="A1221" s="5" t="str">
        <f t="shared" si="283"/>
        <v>b11</v>
      </c>
      <c r="B1221" s="5" t="str">
        <f t="shared" si="286"/>
        <v>other</v>
      </c>
      <c r="C1221" s="5" t="str">
        <f t="shared" si="282"/>
        <v>g2</v>
      </c>
      <c r="D1221" s="69">
        <f t="shared" si="282"/>
        <v>1</v>
      </c>
      <c r="E1221" s="9">
        <v>0</v>
      </c>
      <c r="F1221" s="9">
        <v>0</v>
      </c>
      <c r="G1221" s="9">
        <v>0</v>
      </c>
      <c r="H1221" s="9">
        <v>0</v>
      </c>
      <c r="I1221" s="9">
        <v>0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  <c r="V1221" s="9">
        <v>0</v>
      </c>
      <c r="W1221" s="9">
        <v>0</v>
      </c>
      <c r="X1221" s="9">
        <v>0</v>
      </c>
      <c r="Y1221" s="9">
        <v>0</v>
      </c>
      <c r="Z1221" s="9">
        <v>0</v>
      </c>
      <c r="AA1221" s="9">
        <v>0</v>
      </c>
      <c r="AB1221" s="9">
        <v>0</v>
      </c>
      <c r="AC1221" s="5">
        <f t="shared" si="289"/>
        <v>0</v>
      </c>
      <c r="AD1221" s="98"/>
    </row>
    <row r="1222" spans="1:30">
      <c r="A1222" s="5" t="str">
        <f t="shared" si="283"/>
        <v>b11</v>
      </c>
      <c r="B1222" s="5" t="str">
        <f t="shared" si="286"/>
        <v>coal</v>
      </c>
      <c r="C1222" s="5" t="str">
        <f t="shared" si="282"/>
        <v>g3</v>
      </c>
      <c r="D1222" s="69">
        <f t="shared" si="282"/>
        <v>2</v>
      </c>
      <c r="E1222" s="53">
        <v>0.8</v>
      </c>
      <c r="F1222" s="53">
        <v>0.8</v>
      </c>
      <c r="G1222" s="53">
        <v>0.8</v>
      </c>
      <c r="H1222" s="53">
        <v>0.8</v>
      </c>
      <c r="I1222" s="53">
        <v>0.8</v>
      </c>
      <c r="J1222" s="53">
        <v>0.8</v>
      </c>
      <c r="K1222" s="53">
        <v>0.8</v>
      </c>
      <c r="L1222" s="53">
        <v>0.8</v>
      </c>
      <c r="M1222" s="53">
        <v>0.8</v>
      </c>
      <c r="N1222" s="53">
        <v>0.8</v>
      </c>
      <c r="O1222" s="53">
        <v>0.8</v>
      </c>
      <c r="P1222" s="53">
        <v>0.8</v>
      </c>
      <c r="Q1222" s="53">
        <v>0.8</v>
      </c>
      <c r="R1222" s="53">
        <v>0.8</v>
      </c>
      <c r="S1222" s="53">
        <v>0.8</v>
      </c>
      <c r="T1222" s="53">
        <v>0.8</v>
      </c>
      <c r="U1222" s="53">
        <v>0.8</v>
      </c>
      <c r="V1222" s="53">
        <v>0.8</v>
      </c>
      <c r="W1222" s="53">
        <v>0.8</v>
      </c>
      <c r="X1222" s="53">
        <v>0.8</v>
      </c>
      <c r="Y1222" s="53">
        <v>0.8</v>
      </c>
      <c r="Z1222" s="53">
        <v>0.8</v>
      </c>
      <c r="AA1222" s="53">
        <v>0.8</v>
      </c>
      <c r="AB1222" s="53">
        <v>0.8</v>
      </c>
      <c r="AC1222" s="5">
        <f t="shared" si="289"/>
        <v>0.80000000000000027</v>
      </c>
      <c r="AD1222" s="98"/>
    </row>
    <row r="1223" spans="1:30">
      <c r="A1223" s="5" t="str">
        <f t="shared" si="283"/>
        <v>b11</v>
      </c>
      <c r="B1223" s="5" t="str">
        <f t="shared" si="286"/>
        <v>naturalGas</v>
      </c>
      <c r="C1223" s="5" t="str">
        <f t="shared" ref="C1223:D1242" si="290">C1103</f>
        <v>g3</v>
      </c>
      <c r="D1223" s="69">
        <f t="shared" si="290"/>
        <v>2</v>
      </c>
      <c r="E1223" s="53">
        <v>0.85</v>
      </c>
      <c r="F1223" s="53">
        <v>0.85</v>
      </c>
      <c r="G1223" s="53">
        <v>0.85</v>
      </c>
      <c r="H1223" s="53">
        <v>0.85</v>
      </c>
      <c r="I1223" s="53">
        <v>0.85</v>
      </c>
      <c r="J1223" s="53">
        <v>0.85</v>
      </c>
      <c r="K1223" s="53">
        <v>0.85</v>
      </c>
      <c r="L1223" s="53">
        <v>0.85</v>
      </c>
      <c r="M1223" s="53">
        <v>0.85</v>
      </c>
      <c r="N1223" s="53">
        <v>0.85</v>
      </c>
      <c r="O1223" s="53">
        <v>0.85</v>
      </c>
      <c r="P1223" s="53">
        <v>0.85</v>
      </c>
      <c r="Q1223" s="53">
        <v>0.85</v>
      </c>
      <c r="R1223" s="53">
        <v>0.85</v>
      </c>
      <c r="S1223" s="53">
        <v>0.85</v>
      </c>
      <c r="T1223" s="53">
        <v>0.85</v>
      </c>
      <c r="U1223" s="53">
        <v>0.85</v>
      </c>
      <c r="V1223" s="53">
        <v>0.85</v>
      </c>
      <c r="W1223" s="53">
        <v>0.85</v>
      </c>
      <c r="X1223" s="53">
        <v>0.85</v>
      </c>
      <c r="Y1223" s="53">
        <v>0.85</v>
      </c>
      <c r="Z1223" s="53">
        <v>0.85</v>
      </c>
      <c r="AA1223" s="53">
        <v>0.85</v>
      </c>
      <c r="AB1223" s="53">
        <v>0.85</v>
      </c>
      <c r="AC1223" s="5">
        <f t="shared" si="289"/>
        <v>0.85000000000000009</v>
      </c>
      <c r="AD1223" s="98"/>
    </row>
    <row r="1224" spans="1:30">
      <c r="A1224" s="5" t="str">
        <f t="shared" si="283"/>
        <v>b11</v>
      </c>
      <c r="B1224" s="5" t="str">
        <f t="shared" si="286"/>
        <v>bioMass</v>
      </c>
      <c r="C1224" s="5" t="str">
        <f t="shared" si="290"/>
        <v>g3</v>
      </c>
      <c r="D1224" s="69">
        <f t="shared" si="290"/>
        <v>2</v>
      </c>
      <c r="E1224" s="53">
        <v>0.83</v>
      </c>
      <c r="F1224" s="53">
        <v>0.83</v>
      </c>
      <c r="G1224" s="53">
        <v>0.83</v>
      </c>
      <c r="H1224" s="53">
        <v>0.83</v>
      </c>
      <c r="I1224" s="53">
        <v>0.83</v>
      </c>
      <c r="J1224" s="53">
        <v>0.83</v>
      </c>
      <c r="K1224" s="53">
        <v>0.83</v>
      </c>
      <c r="L1224" s="53">
        <v>0.83</v>
      </c>
      <c r="M1224" s="53">
        <v>0.83</v>
      </c>
      <c r="N1224" s="53">
        <v>0.83</v>
      </c>
      <c r="O1224" s="53">
        <v>0.83</v>
      </c>
      <c r="P1224" s="53">
        <v>0.83</v>
      </c>
      <c r="Q1224" s="53">
        <v>0.83</v>
      </c>
      <c r="R1224" s="53">
        <v>0.83</v>
      </c>
      <c r="S1224" s="53">
        <v>0.83</v>
      </c>
      <c r="T1224" s="53">
        <v>0.83</v>
      </c>
      <c r="U1224" s="53">
        <v>0.83</v>
      </c>
      <c r="V1224" s="53">
        <v>0.83</v>
      </c>
      <c r="W1224" s="53">
        <v>0.83</v>
      </c>
      <c r="X1224" s="53">
        <v>0.83</v>
      </c>
      <c r="Y1224" s="53">
        <v>0.83</v>
      </c>
      <c r="Z1224" s="53">
        <v>0.83</v>
      </c>
      <c r="AA1224" s="53">
        <v>0.83</v>
      </c>
      <c r="AB1224" s="53">
        <v>0.83</v>
      </c>
      <c r="AC1224" s="5">
        <f t="shared" si="289"/>
        <v>0.82999999999999963</v>
      </c>
      <c r="AD1224" s="98"/>
    </row>
    <row r="1225" spans="1:30">
      <c r="A1225" s="5" t="str">
        <f t="shared" si="283"/>
        <v>b11</v>
      </c>
      <c r="B1225" s="5" t="str">
        <f t="shared" si="286"/>
        <v>geoThermal</v>
      </c>
      <c r="C1225" s="5" t="str">
        <f t="shared" si="290"/>
        <v>g3</v>
      </c>
      <c r="D1225" s="69">
        <f t="shared" si="290"/>
        <v>2</v>
      </c>
      <c r="E1225" s="53">
        <v>0.9</v>
      </c>
      <c r="F1225" s="53">
        <v>0.9</v>
      </c>
      <c r="G1225" s="53">
        <v>0.9</v>
      </c>
      <c r="H1225" s="53">
        <v>0.9</v>
      </c>
      <c r="I1225" s="53">
        <v>0.9</v>
      </c>
      <c r="J1225" s="53">
        <v>0.9</v>
      </c>
      <c r="K1225" s="53">
        <v>0.9</v>
      </c>
      <c r="L1225" s="53">
        <v>0.9</v>
      </c>
      <c r="M1225" s="53">
        <v>0.9</v>
      </c>
      <c r="N1225" s="53">
        <v>0.9</v>
      </c>
      <c r="O1225" s="53">
        <v>0.9</v>
      </c>
      <c r="P1225" s="53">
        <v>0.9</v>
      </c>
      <c r="Q1225" s="53">
        <v>0.9</v>
      </c>
      <c r="R1225" s="53">
        <v>0.9</v>
      </c>
      <c r="S1225" s="53">
        <v>0.9</v>
      </c>
      <c r="T1225" s="53">
        <v>0.9</v>
      </c>
      <c r="U1225" s="53">
        <v>0.9</v>
      </c>
      <c r="V1225" s="53">
        <v>0.9</v>
      </c>
      <c r="W1225" s="53">
        <v>0.9</v>
      </c>
      <c r="X1225" s="53">
        <v>0.9</v>
      </c>
      <c r="Y1225" s="53">
        <v>0.9</v>
      </c>
      <c r="Z1225" s="53">
        <v>0.9</v>
      </c>
      <c r="AA1225" s="53">
        <v>0.9</v>
      </c>
      <c r="AB1225" s="53">
        <v>0.9</v>
      </c>
      <c r="AC1225" s="5">
        <f t="shared" si="289"/>
        <v>0.8999999999999998</v>
      </c>
      <c r="AD1225" s="98"/>
    </row>
    <row r="1226" spans="1:30">
      <c r="A1226" s="5" t="str">
        <f t="shared" si="283"/>
        <v>b11</v>
      </c>
      <c r="B1226" s="5" t="str">
        <f t="shared" si="286"/>
        <v>hydroRiver</v>
      </c>
      <c r="C1226" s="5" t="str">
        <f t="shared" si="290"/>
        <v>g3</v>
      </c>
      <c r="D1226" s="69">
        <f t="shared" si="290"/>
        <v>2</v>
      </c>
      <c r="E1226" s="43">
        <f>VLOOKUP($A1226,hydro_!$A$2:$B$16,2,0)*VLOOKUP($D1226,hydro_!F$2:H$13,2,0)</f>
        <v>0.32</v>
      </c>
      <c r="F1226" s="43">
        <f t="shared" ref="F1226:AB1226" si="291">E1226</f>
        <v>0.32</v>
      </c>
      <c r="G1226" s="43">
        <f t="shared" si="291"/>
        <v>0.32</v>
      </c>
      <c r="H1226" s="43">
        <f t="shared" si="291"/>
        <v>0.32</v>
      </c>
      <c r="I1226" s="43">
        <f t="shared" si="291"/>
        <v>0.32</v>
      </c>
      <c r="J1226" s="43">
        <f t="shared" si="291"/>
        <v>0.32</v>
      </c>
      <c r="K1226" s="43">
        <f t="shared" si="291"/>
        <v>0.32</v>
      </c>
      <c r="L1226" s="43">
        <f t="shared" si="291"/>
        <v>0.32</v>
      </c>
      <c r="M1226" s="43">
        <f t="shared" si="291"/>
        <v>0.32</v>
      </c>
      <c r="N1226" s="43">
        <f t="shared" si="291"/>
        <v>0.32</v>
      </c>
      <c r="O1226" s="43">
        <f t="shared" si="291"/>
        <v>0.32</v>
      </c>
      <c r="P1226" s="43">
        <f t="shared" si="291"/>
        <v>0.32</v>
      </c>
      <c r="Q1226" s="43">
        <f t="shared" si="291"/>
        <v>0.32</v>
      </c>
      <c r="R1226" s="43">
        <f t="shared" si="291"/>
        <v>0.32</v>
      </c>
      <c r="S1226" s="43">
        <f t="shared" si="291"/>
        <v>0.32</v>
      </c>
      <c r="T1226" s="43">
        <f t="shared" si="291"/>
        <v>0.32</v>
      </c>
      <c r="U1226" s="43">
        <f t="shared" si="291"/>
        <v>0.32</v>
      </c>
      <c r="V1226" s="43">
        <f t="shared" si="291"/>
        <v>0.32</v>
      </c>
      <c r="W1226" s="43">
        <f t="shared" si="291"/>
        <v>0.32</v>
      </c>
      <c r="X1226" s="43">
        <f t="shared" si="291"/>
        <v>0.32</v>
      </c>
      <c r="Y1226" s="43">
        <f t="shared" si="291"/>
        <v>0.32</v>
      </c>
      <c r="Z1226" s="43">
        <f t="shared" si="291"/>
        <v>0.32</v>
      </c>
      <c r="AA1226" s="43">
        <f t="shared" si="291"/>
        <v>0.32</v>
      </c>
      <c r="AB1226" s="43">
        <f t="shared" si="291"/>
        <v>0.32</v>
      </c>
      <c r="AC1226" s="5">
        <f t="shared" si="289"/>
        <v>0.32000000000000012</v>
      </c>
      <c r="AD1226" s="98"/>
    </row>
    <row r="1227" spans="1:30">
      <c r="A1227" s="5" t="str">
        <f t="shared" si="283"/>
        <v>b11</v>
      </c>
      <c r="B1227" s="5" t="str">
        <f t="shared" si="286"/>
        <v>hydroDam</v>
      </c>
      <c r="C1227" s="5" t="str">
        <f t="shared" si="290"/>
        <v>g3</v>
      </c>
      <c r="D1227" s="69">
        <f t="shared" si="290"/>
        <v>2</v>
      </c>
      <c r="E1227" s="43">
        <f>VLOOKUP($A1226,hydro_!$A$2:$C$16,3,0)*VLOOKUP($D1226,hydro_!F$2:H$13,3,0)</f>
        <v>0.3</v>
      </c>
      <c r="F1227" s="43">
        <f t="shared" ref="F1227:AB1227" si="292">E1227</f>
        <v>0.3</v>
      </c>
      <c r="G1227" s="43">
        <f t="shared" si="292"/>
        <v>0.3</v>
      </c>
      <c r="H1227" s="43">
        <f t="shared" si="292"/>
        <v>0.3</v>
      </c>
      <c r="I1227" s="43">
        <f t="shared" si="292"/>
        <v>0.3</v>
      </c>
      <c r="J1227" s="43">
        <f t="shared" si="292"/>
        <v>0.3</v>
      </c>
      <c r="K1227" s="43">
        <f t="shared" si="292"/>
        <v>0.3</v>
      </c>
      <c r="L1227" s="43">
        <f t="shared" si="292"/>
        <v>0.3</v>
      </c>
      <c r="M1227" s="43">
        <f t="shared" si="292"/>
        <v>0.3</v>
      </c>
      <c r="N1227" s="43">
        <f t="shared" si="292"/>
        <v>0.3</v>
      </c>
      <c r="O1227" s="43">
        <f t="shared" si="292"/>
        <v>0.3</v>
      </c>
      <c r="P1227" s="43">
        <f t="shared" si="292"/>
        <v>0.3</v>
      </c>
      <c r="Q1227" s="43">
        <f t="shared" si="292"/>
        <v>0.3</v>
      </c>
      <c r="R1227" s="43">
        <f t="shared" si="292"/>
        <v>0.3</v>
      </c>
      <c r="S1227" s="43">
        <f t="shared" si="292"/>
        <v>0.3</v>
      </c>
      <c r="T1227" s="43">
        <f t="shared" si="292"/>
        <v>0.3</v>
      </c>
      <c r="U1227" s="43">
        <f t="shared" si="292"/>
        <v>0.3</v>
      </c>
      <c r="V1227" s="43">
        <f t="shared" si="292"/>
        <v>0.3</v>
      </c>
      <c r="W1227" s="43">
        <f t="shared" si="292"/>
        <v>0.3</v>
      </c>
      <c r="X1227" s="43">
        <f t="shared" si="292"/>
        <v>0.3</v>
      </c>
      <c r="Y1227" s="43">
        <f t="shared" si="292"/>
        <v>0.3</v>
      </c>
      <c r="Z1227" s="43">
        <f t="shared" si="292"/>
        <v>0.3</v>
      </c>
      <c r="AA1227" s="43">
        <f t="shared" si="292"/>
        <v>0.3</v>
      </c>
      <c r="AB1227" s="43">
        <f t="shared" si="292"/>
        <v>0.3</v>
      </c>
      <c r="AC1227" s="5">
        <f t="shared" si="289"/>
        <v>0.29999999999999988</v>
      </c>
      <c r="AD1227" s="98"/>
    </row>
    <row r="1228" spans="1:30">
      <c r="A1228" s="5" t="str">
        <f t="shared" si="283"/>
        <v>b11</v>
      </c>
      <c r="B1228" s="5" t="str">
        <f t="shared" si="286"/>
        <v>wind</v>
      </c>
      <c r="C1228" s="5" t="str">
        <f t="shared" si="290"/>
        <v>g3</v>
      </c>
      <c r="D1228" s="69">
        <f t="shared" si="290"/>
        <v>2</v>
      </c>
      <c r="E1228" s="67">
        <f>VLOOKUP($A1228,wind_!$A$2:$B$16,2,0)*VLOOKUP($D1228,wind_!$E$2:$AC$13,MID(E$1,2,LEN(E$1)-1)+2,0)</f>
        <v>0.32131510917623746</v>
      </c>
      <c r="F1228" s="67">
        <f>VLOOKUP($A1228,wind_!$A$2:$B$16,2,0)*VLOOKUP($D1228,wind_!$E$2:$AC$13,MID(F$1,2,LEN(F$1)-1)+2,0)</f>
        <v>0.31977279015867555</v>
      </c>
      <c r="G1228" s="67">
        <f>VLOOKUP($A1228,wind_!$A$2:$B$16,2,0)*VLOOKUP($D1228,wind_!$E$2:$AC$13,MID(G$1,2,LEN(G$1)-1)+2,0)</f>
        <v>0.31944114145215818</v>
      </c>
      <c r="H1228" s="67">
        <f>VLOOKUP($A1228,wind_!$A$2:$B$16,2,0)*VLOOKUP($D1228,wind_!$E$2:$AC$13,MID(H$1,2,LEN(H$1)-1)+2,0)</f>
        <v>0.32057145994945246</v>
      </c>
      <c r="I1228" s="67">
        <f>VLOOKUP($A1228,wind_!$A$2:$B$16,2,0)*VLOOKUP($D1228,wind_!$E$2:$AC$13,MID(I$1,2,LEN(I$1)-1)+2,0)</f>
        <v>0.31978428455372732</v>
      </c>
      <c r="J1228" s="67">
        <f>VLOOKUP($A1228,wind_!$A$2:$B$16,2,0)*VLOOKUP($D1228,wind_!$E$2:$AC$13,MID(J$1,2,LEN(J$1)-1)+2,0)</f>
        <v>0.32405431612594338</v>
      </c>
      <c r="K1228" s="67">
        <f>VLOOKUP($A1228,wind_!$A$2:$B$16,2,0)*VLOOKUP($D1228,wind_!$E$2:$AC$13,MID(K$1,2,LEN(K$1)-1)+2,0)</f>
        <v>0.32632598447123307</v>
      </c>
      <c r="L1228" s="67">
        <f>VLOOKUP($A1228,wind_!$A$2:$B$16,2,0)*VLOOKUP($D1228,wind_!$E$2:$AC$13,MID(L$1,2,LEN(L$1)-1)+2,0)</f>
        <v>0.32925212514899643</v>
      </c>
      <c r="M1228" s="67">
        <f>VLOOKUP($A1228,wind_!$A$2:$B$16,2,0)*VLOOKUP($D1228,wind_!$E$2:$AC$13,MID(M$1,2,LEN(M$1)-1)+2,0)</f>
        <v>0.33059519890636013</v>
      </c>
      <c r="N1228" s="67">
        <f>VLOOKUP($A1228,wind_!$A$2:$B$16,2,0)*VLOOKUP($D1228,wind_!$E$2:$AC$13,MID(N$1,2,LEN(N$1)-1)+2,0)</f>
        <v>0.31948485828641909</v>
      </c>
      <c r="O1228" s="67">
        <f>VLOOKUP($A1228,wind_!$A$2:$B$16,2,0)*VLOOKUP($D1228,wind_!$E$2:$AC$13,MID(O$1,2,LEN(O$1)-1)+2,0)</f>
        <v>0.31243266559151939</v>
      </c>
      <c r="P1228" s="67">
        <f>VLOOKUP($A1228,wind_!$A$2:$B$16,2,0)*VLOOKUP($D1228,wind_!$E$2:$AC$13,MID(P$1,2,LEN(P$1)-1)+2,0)</f>
        <v>0.31350831761756037</v>
      </c>
      <c r="Q1228" s="67">
        <f>VLOOKUP($A1228,wind_!$A$2:$B$16,2,0)*VLOOKUP($D1228,wind_!$E$2:$AC$13,MID(Q$1,2,LEN(Q$1)-1)+2,0)</f>
        <v>0.31865668984672968</v>
      </c>
      <c r="R1228" s="67">
        <f>VLOOKUP($A1228,wind_!$A$2:$B$16,2,0)*VLOOKUP($D1228,wind_!$E$2:$AC$13,MID(R$1,2,LEN(R$1)-1)+2,0)</f>
        <v>0.32273943359814966</v>
      </c>
      <c r="S1228" s="67">
        <f>VLOOKUP($A1228,wind_!$A$2:$B$16,2,0)*VLOOKUP($D1228,wind_!$E$2:$AC$13,MID(S$1,2,LEN(S$1)-1)+2,0)</f>
        <v>0.32570272677555895</v>
      </c>
      <c r="T1228" s="67">
        <f>VLOOKUP($A1228,wind_!$A$2:$B$16,2,0)*VLOOKUP($D1228,wind_!$E$2:$AC$13,MID(T$1,2,LEN(T$1)-1)+2,0)</f>
        <v>0.32739289313042186</v>
      </c>
      <c r="U1228" s="67">
        <f>VLOOKUP($A1228,wind_!$A$2:$B$16,2,0)*VLOOKUP($D1228,wind_!$E$2:$AC$13,MID(U$1,2,LEN(U$1)-1)+2,0)</f>
        <v>0.32688229140141617</v>
      </c>
      <c r="V1228" s="67">
        <f>VLOOKUP($A1228,wind_!$A$2:$B$16,2,0)*VLOOKUP($D1228,wind_!$E$2:$AC$13,MID(V$1,2,LEN(V$1)-1)+2,0)</f>
        <v>0.32448704469036854</v>
      </c>
      <c r="W1228" s="67">
        <f>VLOOKUP($A1228,wind_!$A$2:$B$16,2,0)*VLOOKUP($D1228,wind_!$E$2:$AC$13,MID(W$1,2,LEN(W$1)-1)+2,0)</f>
        <v>0.32335626314872379</v>
      </c>
      <c r="X1228" s="67">
        <f>VLOOKUP($A1228,wind_!$A$2:$B$16,2,0)*VLOOKUP($D1228,wind_!$E$2:$AC$13,MID(X$1,2,LEN(X$1)-1)+2,0)</f>
        <v>0.32724485512780005</v>
      </c>
      <c r="Y1228" s="67">
        <f>VLOOKUP($A1228,wind_!$A$2:$B$16,2,0)*VLOOKUP($D1228,wind_!$E$2:$AC$13,MID(Y$1,2,LEN(Y$1)-1)+2,0)</f>
        <v>0.3295503529485741</v>
      </c>
      <c r="Z1228" s="67">
        <f>VLOOKUP($A1228,wind_!$A$2:$B$16,2,0)*VLOOKUP($D1228,wind_!$E$2:$AC$13,MID(Z$1,2,LEN(Z$1)-1)+2,0)</f>
        <v>0.32722001416029495</v>
      </c>
      <c r="AA1228" s="67">
        <f>VLOOKUP($A1228,wind_!$A$2:$B$16,2,0)*VLOOKUP($D1228,wind_!$E$2:$AC$13,MID(AA$1,2,LEN(AA$1)-1)+2,0)</f>
        <v>0.32360442768264946</v>
      </c>
      <c r="AB1228" s="67">
        <f>VLOOKUP($A1228,wind_!$A$2:$B$16,2,0)*VLOOKUP($D1228,wind_!$E$2:$AC$13,MID(AB$1,2,LEN(AB$1)-1)+2,0)</f>
        <v>0.32052303095797841</v>
      </c>
      <c r="AC1228" s="5">
        <f t="shared" si="289"/>
        <v>0.32307909478778946</v>
      </c>
      <c r="AD1228" s="98"/>
    </row>
    <row r="1229" spans="1:30">
      <c r="A1229" s="5" t="str">
        <f t="shared" si="283"/>
        <v>b11</v>
      </c>
      <c r="B1229" s="5" t="str">
        <f t="shared" si="286"/>
        <v>solar</v>
      </c>
      <c r="C1229" s="5" t="str">
        <f t="shared" si="290"/>
        <v>g3</v>
      </c>
      <c r="D1229" s="69">
        <f t="shared" si="290"/>
        <v>2</v>
      </c>
      <c r="E1229" s="68">
        <f>VLOOKUP($A1229,solar_!$A$2:$B$16,2,0)*VLOOKUP($D1229,solar_!$E$2:$AC$13,MID(E$1,2,LEN(E$1)-1)+2,0)</f>
        <v>0</v>
      </c>
      <c r="F1229" s="68">
        <f>VLOOKUP($A1229,solar_!$A$2:$B$16,2,0)*VLOOKUP($D1229,solar_!$E$2:$AC$13,MID(F$1,2,LEN(F$1)-1)+2,0)</f>
        <v>0</v>
      </c>
      <c r="G1229" s="68">
        <f>VLOOKUP($A1229,solar_!$A$2:$B$16,2,0)*VLOOKUP($D1229,solar_!$E$2:$AC$13,MID(G$1,2,LEN(G$1)-1)+2,0)</f>
        <v>0</v>
      </c>
      <c r="H1229" s="68">
        <f>VLOOKUP($A1229,solar_!$A$2:$B$16,2,0)*VLOOKUP($D1229,solar_!$E$2:$AC$13,MID(H$1,2,LEN(H$1)-1)+2,0)</f>
        <v>0</v>
      </c>
      <c r="I1229" s="68">
        <f>VLOOKUP($A1229,solar_!$A$2:$B$16,2,0)*VLOOKUP($D1229,solar_!$E$2:$AC$13,MID(I$1,2,LEN(I$1)-1)+2,0)</f>
        <v>0</v>
      </c>
      <c r="J1229" s="68">
        <f>VLOOKUP($A1229,solar_!$A$2:$B$16,2,0)*VLOOKUP($D1229,solar_!$E$2:$AC$13,MID(J$1,2,LEN(J$1)-1)+2,0)</f>
        <v>3.09802155285581E-5</v>
      </c>
      <c r="K1229" s="68">
        <f>VLOOKUP($A1229,solar_!$A$2:$B$16,2,0)*VLOOKUP($D1229,solar_!$E$2:$AC$13,MID(K$1,2,LEN(K$1)-1)+2,0)</f>
        <v>1.8441447480346579E-3</v>
      </c>
      <c r="L1229" s="68">
        <f>VLOOKUP($A1229,solar_!$A$2:$B$16,2,0)*VLOOKUP($D1229,solar_!$E$2:$AC$13,MID(L$1,2,LEN(L$1)-1)+2,0)</f>
        <v>1.3675172933742746E-2</v>
      </c>
      <c r="M1229" s="68">
        <f>VLOOKUP($A1229,solar_!$A$2:$B$16,2,0)*VLOOKUP($D1229,solar_!$E$2:$AC$13,MID(M$1,2,LEN(M$1)-1)+2,0)</f>
        <v>9.761271598709946E-2</v>
      </c>
      <c r="N1229" s="68">
        <f>VLOOKUP($A1229,solar_!$A$2:$B$16,2,0)*VLOOKUP($D1229,solar_!$E$2:$AC$13,MID(N$1,2,LEN(N$1)-1)+2,0)</f>
        <v>0.24960051532147182</v>
      </c>
      <c r="O1229" s="68">
        <f>VLOOKUP($A1229,solar_!$A$2:$B$16,2,0)*VLOOKUP($D1229,solar_!$E$2:$AC$13,MID(O$1,2,LEN(O$1)-1)+2,0)</f>
        <v>0.35508119445395064</v>
      </c>
      <c r="P1229" s="68">
        <f>VLOOKUP($A1229,solar_!$A$2:$B$16,2,0)*VLOOKUP($D1229,solar_!$E$2:$AC$13,MID(P$1,2,LEN(P$1)-1)+2,0)</f>
        <v>0.40791030182141874</v>
      </c>
      <c r="Q1229" s="68">
        <f>VLOOKUP($A1229,solar_!$A$2:$B$16,2,0)*VLOOKUP($D1229,solar_!$E$2:$AC$13,MID(Q$1,2,LEN(Q$1)-1)+2,0)</f>
        <v>0.41938208595685494</v>
      </c>
      <c r="R1229" s="68">
        <f>VLOOKUP($A1229,solar_!$A$2:$B$16,2,0)*VLOOKUP($D1229,solar_!$E$2:$AC$13,MID(R$1,2,LEN(R$1)-1)+2,0)</f>
        <v>0.40264606772889061</v>
      </c>
      <c r="S1229" s="68">
        <f>VLOOKUP($A1229,solar_!$A$2:$B$16,2,0)*VLOOKUP($D1229,solar_!$E$2:$AC$13,MID(S$1,2,LEN(S$1)-1)+2,0)</f>
        <v>0.38093171854027608</v>
      </c>
      <c r="T1229" s="68">
        <f>VLOOKUP($A1229,solar_!$A$2:$B$16,2,0)*VLOOKUP($D1229,solar_!$E$2:$AC$13,MID(T$1,2,LEN(T$1)-1)+2,0)</f>
        <v>0.31445361335994021</v>
      </c>
      <c r="U1229" s="68">
        <f>VLOOKUP($A1229,solar_!$A$2:$B$16,2,0)*VLOOKUP($D1229,solar_!$E$2:$AC$13,MID(U$1,2,LEN(U$1)-1)+2,0)</f>
        <v>0.22463640474884106</v>
      </c>
      <c r="V1229" s="68">
        <f>VLOOKUP($A1229,solar_!$A$2:$B$16,2,0)*VLOOKUP($D1229,solar_!$E$2:$AC$13,MID(V$1,2,LEN(V$1)-1)+2,0)</f>
        <v>8.0180338383968763E-2</v>
      </c>
      <c r="W1229" s="68">
        <f>VLOOKUP($A1229,solar_!$A$2:$B$16,2,0)*VLOOKUP($D1229,solar_!$E$2:$AC$13,MID(W$1,2,LEN(W$1)-1)+2,0)</f>
        <v>4.5014885412291419E-3</v>
      </c>
      <c r="X1229" s="68">
        <f>VLOOKUP($A1229,solar_!$A$2:$B$16,2,0)*VLOOKUP($D1229,solar_!$E$2:$AC$13,MID(X$1,2,LEN(X$1)-1)+2,0)</f>
        <v>1.858812931713486E-5</v>
      </c>
      <c r="Y1229" s="68">
        <f>VLOOKUP($A1229,solar_!$A$2:$B$16,2,0)*VLOOKUP($D1229,solar_!$E$2:$AC$13,MID(Y$1,2,LEN(Y$1)-1)+2,0)</f>
        <v>0</v>
      </c>
      <c r="Z1229" s="68">
        <f>VLOOKUP($A1229,solar_!$A$2:$B$16,2,0)*VLOOKUP($D1229,solar_!$E$2:$AC$13,MID(Z$1,2,LEN(Z$1)-1)+2,0)</f>
        <v>0</v>
      </c>
      <c r="AA1229" s="68">
        <f>VLOOKUP($A1229,solar_!$A$2:$B$16,2,0)*VLOOKUP($D1229,solar_!$E$2:$AC$13,MID(AA$1,2,LEN(AA$1)-1)+2,0)</f>
        <v>0</v>
      </c>
      <c r="AB1229" s="68">
        <f>VLOOKUP($A1229,solar_!$A$2:$B$16,2,0)*VLOOKUP($D1229,solar_!$E$2:$AC$13,MID(AB$1,2,LEN(AB$1)-1)+2,0)</f>
        <v>0</v>
      </c>
      <c r="AC1229" s="5">
        <f t="shared" si="289"/>
        <v>0.12302105545294018</v>
      </c>
      <c r="AD1229" s="98"/>
    </row>
    <row r="1230" spans="1:30">
      <c r="A1230" s="5" t="str">
        <f t="shared" si="283"/>
        <v>b11</v>
      </c>
      <c r="B1230" s="5" t="str">
        <f t="shared" si="286"/>
        <v>nuclear</v>
      </c>
      <c r="C1230" s="5" t="str">
        <f t="shared" si="290"/>
        <v>g3</v>
      </c>
      <c r="D1230" s="69">
        <f t="shared" si="290"/>
        <v>2</v>
      </c>
      <c r="E1230" s="9">
        <v>0</v>
      </c>
      <c r="F1230" s="9">
        <v>0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5">
        <f t="shared" si="289"/>
        <v>0</v>
      </c>
      <c r="AD1230" s="98"/>
    </row>
    <row r="1231" spans="1:30">
      <c r="A1231" s="5" t="str">
        <f t="shared" si="283"/>
        <v>b11</v>
      </c>
      <c r="B1231" s="5" t="str">
        <f t="shared" si="286"/>
        <v>other</v>
      </c>
      <c r="C1231" s="5" t="str">
        <f t="shared" si="290"/>
        <v>g3</v>
      </c>
      <c r="D1231" s="69">
        <f t="shared" si="290"/>
        <v>2</v>
      </c>
      <c r="E1231" s="9">
        <v>0</v>
      </c>
      <c r="F1231" s="9">
        <v>0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0</v>
      </c>
      <c r="Y1231" s="9">
        <v>0</v>
      </c>
      <c r="Z1231" s="9">
        <v>0</v>
      </c>
      <c r="AA1231" s="9">
        <v>0</v>
      </c>
      <c r="AB1231" s="9">
        <v>0</v>
      </c>
      <c r="AC1231" s="5">
        <f t="shared" si="289"/>
        <v>0</v>
      </c>
      <c r="AD1231" s="98"/>
    </row>
    <row r="1232" spans="1:30">
      <c r="A1232" s="5" t="str">
        <f t="shared" si="283"/>
        <v>b11</v>
      </c>
      <c r="B1232" s="5" t="str">
        <f t="shared" si="286"/>
        <v>coal</v>
      </c>
      <c r="C1232" s="5" t="str">
        <f t="shared" si="290"/>
        <v>g4</v>
      </c>
      <c r="D1232" s="69">
        <f t="shared" si="290"/>
        <v>2</v>
      </c>
      <c r="E1232" s="53">
        <v>0.8</v>
      </c>
      <c r="F1232" s="53">
        <v>0.8</v>
      </c>
      <c r="G1232" s="53">
        <v>0.8</v>
      </c>
      <c r="H1232" s="53">
        <v>0.8</v>
      </c>
      <c r="I1232" s="53">
        <v>0.8</v>
      </c>
      <c r="J1232" s="53">
        <v>0.8</v>
      </c>
      <c r="K1232" s="53">
        <v>0.8</v>
      </c>
      <c r="L1232" s="53">
        <v>0.8</v>
      </c>
      <c r="M1232" s="53">
        <v>0.8</v>
      </c>
      <c r="N1232" s="53">
        <v>0.8</v>
      </c>
      <c r="O1232" s="53">
        <v>0.8</v>
      </c>
      <c r="P1232" s="53">
        <v>0.8</v>
      </c>
      <c r="Q1232" s="53">
        <v>0.8</v>
      </c>
      <c r="R1232" s="53">
        <v>0.8</v>
      </c>
      <c r="S1232" s="53">
        <v>0.8</v>
      </c>
      <c r="T1232" s="53">
        <v>0.8</v>
      </c>
      <c r="U1232" s="53">
        <v>0.8</v>
      </c>
      <c r="V1232" s="53">
        <v>0.8</v>
      </c>
      <c r="W1232" s="53">
        <v>0.8</v>
      </c>
      <c r="X1232" s="53">
        <v>0.8</v>
      </c>
      <c r="Y1232" s="53">
        <v>0.8</v>
      </c>
      <c r="Z1232" s="53">
        <v>0.8</v>
      </c>
      <c r="AA1232" s="53">
        <v>0.8</v>
      </c>
      <c r="AB1232" s="53">
        <v>0.8</v>
      </c>
      <c r="AC1232" s="5">
        <f t="shared" si="289"/>
        <v>0.80000000000000027</v>
      </c>
      <c r="AD1232" s="98"/>
    </row>
    <row r="1233" spans="1:30">
      <c r="A1233" s="5" t="str">
        <f t="shared" si="283"/>
        <v>b11</v>
      </c>
      <c r="B1233" s="5" t="str">
        <f t="shared" si="286"/>
        <v>naturalGas</v>
      </c>
      <c r="C1233" s="5" t="str">
        <f t="shared" si="290"/>
        <v>g4</v>
      </c>
      <c r="D1233" s="69">
        <f t="shared" si="290"/>
        <v>2</v>
      </c>
      <c r="E1233" s="53">
        <v>0.85</v>
      </c>
      <c r="F1233" s="53">
        <v>0.85</v>
      </c>
      <c r="G1233" s="53">
        <v>0.85</v>
      </c>
      <c r="H1233" s="53">
        <v>0.85</v>
      </c>
      <c r="I1233" s="53">
        <v>0.85</v>
      </c>
      <c r="J1233" s="53">
        <v>0.85</v>
      </c>
      <c r="K1233" s="53">
        <v>0.85</v>
      </c>
      <c r="L1233" s="53">
        <v>0.85</v>
      </c>
      <c r="M1233" s="53">
        <v>0.85</v>
      </c>
      <c r="N1233" s="53">
        <v>0.85</v>
      </c>
      <c r="O1233" s="53">
        <v>0.85</v>
      </c>
      <c r="P1233" s="53">
        <v>0.85</v>
      </c>
      <c r="Q1233" s="53">
        <v>0.85</v>
      </c>
      <c r="R1233" s="53">
        <v>0.85</v>
      </c>
      <c r="S1233" s="53">
        <v>0.85</v>
      </c>
      <c r="T1233" s="53">
        <v>0.85</v>
      </c>
      <c r="U1233" s="53">
        <v>0.85</v>
      </c>
      <c r="V1233" s="53">
        <v>0.85</v>
      </c>
      <c r="W1233" s="53">
        <v>0.85</v>
      </c>
      <c r="X1233" s="53">
        <v>0.85</v>
      </c>
      <c r="Y1233" s="53">
        <v>0.85</v>
      </c>
      <c r="Z1233" s="53">
        <v>0.85</v>
      </c>
      <c r="AA1233" s="53">
        <v>0.85</v>
      </c>
      <c r="AB1233" s="53">
        <v>0.85</v>
      </c>
      <c r="AC1233" s="5">
        <f t="shared" si="289"/>
        <v>0.85000000000000009</v>
      </c>
      <c r="AD1233" s="98"/>
    </row>
    <row r="1234" spans="1:30">
      <c r="A1234" s="5" t="str">
        <f t="shared" si="283"/>
        <v>b11</v>
      </c>
      <c r="B1234" s="5" t="str">
        <f t="shared" si="286"/>
        <v>bioMass</v>
      </c>
      <c r="C1234" s="5" t="str">
        <f t="shared" si="290"/>
        <v>g4</v>
      </c>
      <c r="D1234" s="69">
        <f t="shared" si="290"/>
        <v>2</v>
      </c>
      <c r="E1234" s="53">
        <v>0.83</v>
      </c>
      <c r="F1234" s="53">
        <v>0.83</v>
      </c>
      <c r="G1234" s="53">
        <v>0.83</v>
      </c>
      <c r="H1234" s="53">
        <v>0.83</v>
      </c>
      <c r="I1234" s="53">
        <v>0.83</v>
      </c>
      <c r="J1234" s="53">
        <v>0.83</v>
      </c>
      <c r="K1234" s="53">
        <v>0.83</v>
      </c>
      <c r="L1234" s="53">
        <v>0.83</v>
      </c>
      <c r="M1234" s="53">
        <v>0.83</v>
      </c>
      <c r="N1234" s="53">
        <v>0.83</v>
      </c>
      <c r="O1234" s="53">
        <v>0.83</v>
      </c>
      <c r="P1234" s="53">
        <v>0.83</v>
      </c>
      <c r="Q1234" s="53">
        <v>0.83</v>
      </c>
      <c r="R1234" s="53">
        <v>0.83</v>
      </c>
      <c r="S1234" s="53">
        <v>0.83</v>
      </c>
      <c r="T1234" s="53">
        <v>0.83</v>
      </c>
      <c r="U1234" s="53">
        <v>0.83</v>
      </c>
      <c r="V1234" s="53">
        <v>0.83</v>
      </c>
      <c r="W1234" s="53">
        <v>0.83</v>
      </c>
      <c r="X1234" s="53">
        <v>0.83</v>
      </c>
      <c r="Y1234" s="53">
        <v>0.83</v>
      </c>
      <c r="Z1234" s="53">
        <v>0.83</v>
      </c>
      <c r="AA1234" s="53">
        <v>0.83</v>
      </c>
      <c r="AB1234" s="53">
        <v>0.83</v>
      </c>
      <c r="AC1234" s="5">
        <f t="shared" si="289"/>
        <v>0.82999999999999963</v>
      </c>
      <c r="AD1234" s="98"/>
    </row>
    <row r="1235" spans="1:30">
      <c r="A1235" s="5" t="str">
        <f t="shared" si="283"/>
        <v>b11</v>
      </c>
      <c r="B1235" s="5" t="str">
        <f t="shared" si="286"/>
        <v>geoThermal</v>
      </c>
      <c r="C1235" s="5" t="str">
        <f t="shared" si="290"/>
        <v>g4</v>
      </c>
      <c r="D1235" s="69">
        <f t="shared" si="290"/>
        <v>2</v>
      </c>
      <c r="E1235" s="53">
        <v>0.9</v>
      </c>
      <c r="F1235" s="53">
        <v>0.9</v>
      </c>
      <c r="G1235" s="53">
        <v>0.9</v>
      </c>
      <c r="H1235" s="53">
        <v>0.9</v>
      </c>
      <c r="I1235" s="53">
        <v>0.9</v>
      </c>
      <c r="J1235" s="53">
        <v>0.9</v>
      </c>
      <c r="K1235" s="53">
        <v>0.9</v>
      </c>
      <c r="L1235" s="53">
        <v>0.9</v>
      </c>
      <c r="M1235" s="53">
        <v>0.9</v>
      </c>
      <c r="N1235" s="53">
        <v>0.9</v>
      </c>
      <c r="O1235" s="53">
        <v>0.9</v>
      </c>
      <c r="P1235" s="53">
        <v>0.9</v>
      </c>
      <c r="Q1235" s="53">
        <v>0.9</v>
      </c>
      <c r="R1235" s="53">
        <v>0.9</v>
      </c>
      <c r="S1235" s="53">
        <v>0.9</v>
      </c>
      <c r="T1235" s="53">
        <v>0.9</v>
      </c>
      <c r="U1235" s="53">
        <v>0.9</v>
      </c>
      <c r="V1235" s="53">
        <v>0.9</v>
      </c>
      <c r="W1235" s="53">
        <v>0.9</v>
      </c>
      <c r="X1235" s="53">
        <v>0.9</v>
      </c>
      <c r="Y1235" s="53">
        <v>0.9</v>
      </c>
      <c r="Z1235" s="53">
        <v>0.9</v>
      </c>
      <c r="AA1235" s="53">
        <v>0.9</v>
      </c>
      <c r="AB1235" s="53">
        <v>0.9</v>
      </c>
      <c r="AC1235" s="5">
        <f t="shared" si="289"/>
        <v>0.8999999999999998</v>
      </c>
      <c r="AD1235" s="98"/>
    </row>
    <row r="1236" spans="1:30">
      <c r="A1236" s="5" t="str">
        <f t="shared" si="283"/>
        <v>b11</v>
      </c>
      <c r="B1236" s="5" t="str">
        <f t="shared" si="286"/>
        <v>hydroRiver</v>
      </c>
      <c r="C1236" s="5" t="str">
        <f t="shared" si="290"/>
        <v>g4</v>
      </c>
      <c r="D1236" s="69">
        <f t="shared" si="290"/>
        <v>2</v>
      </c>
      <c r="E1236" s="43">
        <f>VLOOKUP($A1236,hydro_!$A$2:$B$16,2,0)*VLOOKUP($D1236,hydro_!F$2:H$13,2,0)</f>
        <v>0.32</v>
      </c>
      <c r="F1236" s="43">
        <f t="shared" ref="F1236:AB1236" si="293">E1236</f>
        <v>0.32</v>
      </c>
      <c r="G1236" s="43">
        <f t="shared" si="293"/>
        <v>0.32</v>
      </c>
      <c r="H1236" s="43">
        <f t="shared" si="293"/>
        <v>0.32</v>
      </c>
      <c r="I1236" s="43">
        <f t="shared" si="293"/>
        <v>0.32</v>
      </c>
      <c r="J1236" s="43">
        <f t="shared" si="293"/>
        <v>0.32</v>
      </c>
      <c r="K1236" s="43">
        <f t="shared" si="293"/>
        <v>0.32</v>
      </c>
      <c r="L1236" s="43">
        <f t="shared" si="293"/>
        <v>0.32</v>
      </c>
      <c r="M1236" s="43">
        <f t="shared" si="293"/>
        <v>0.32</v>
      </c>
      <c r="N1236" s="43">
        <f t="shared" si="293"/>
        <v>0.32</v>
      </c>
      <c r="O1236" s="43">
        <f t="shared" si="293"/>
        <v>0.32</v>
      </c>
      <c r="P1236" s="43">
        <f t="shared" si="293"/>
        <v>0.32</v>
      </c>
      <c r="Q1236" s="43">
        <f t="shared" si="293"/>
        <v>0.32</v>
      </c>
      <c r="R1236" s="43">
        <f t="shared" si="293"/>
        <v>0.32</v>
      </c>
      <c r="S1236" s="43">
        <f t="shared" si="293"/>
        <v>0.32</v>
      </c>
      <c r="T1236" s="43">
        <f t="shared" si="293"/>
        <v>0.32</v>
      </c>
      <c r="U1236" s="43">
        <f t="shared" si="293"/>
        <v>0.32</v>
      </c>
      <c r="V1236" s="43">
        <f t="shared" si="293"/>
        <v>0.32</v>
      </c>
      <c r="W1236" s="43">
        <f t="shared" si="293"/>
        <v>0.32</v>
      </c>
      <c r="X1236" s="43">
        <f t="shared" si="293"/>
        <v>0.32</v>
      </c>
      <c r="Y1236" s="43">
        <f t="shared" si="293"/>
        <v>0.32</v>
      </c>
      <c r="Z1236" s="43">
        <f t="shared" si="293"/>
        <v>0.32</v>
      </c>
      <c r="AA1236" s="43">
        <f t="shared" si="293"/>
        <v>0.32</v>
      </c>
      <c r="AB1236" s="43">
        <f t="shared" si="293"/>
        <v>0.32</v>
      </c>
      <c r="AC1236" s="5">
        <f t="shared" si="289"/>
        <v>0.32000000000000012</v>
      </c>
      <c r="AD1236" s="98"/>
    </row>
    <row r="1237" spans="1:30">
      <c r="A1237" s="5" t="str">
        <f t="shared" si="283"/>
        <v>b11</v>
      </c>
      <c r="B1237" s="5" t="str">
        <f t="shared" si="286"/>
        <v>hydroDam</v>
      </c>
      <c r="C1237" s="5" t="str">
        <f t="shared" si="290"/>
        <v>g4</v>
      </c>
      <c r="D1237" s="69">
        <f t="shared" si="290"/>
        <v>2</v>
      </c>
      <c r="E1237" s="43">
        <f>VLOOKUP($A1236,hydro_!$A$2:$C$16,3,0)*VLOOKUP($D1236,hydro_!F$2:H$13,3,0)</f>
        <v>0.3</v>
      </c>
      <c r="F1237" s="43">
        <f t="shared" ref="F1237:AB1237" si="294">E1237</f>
        <v>0.3</v>
      </c>
      <c r="G1237" s="43">
        <f t="shared" si="294"/>
        <v>0.3</v>
      </c>
      <c r="H1237" s="43">
        <f t="shared" si="294"/>
        <v>0.3</v>
      </c>
      <c r="I1237" s="43">
        <f t="shared" si="294"/>
        <v>0.3</v>
      </c>
      <c r="J1237" s="43">
        <f t="shared" si="294"/>
        <v>0.3</v>
      </c>
      <c r="K1237" s="43">
        <f t="shared" si="294"/>
        <v>0.3</v>
      </c>
      <c r="L1237" s="43">
        <f t="shared" si="294"/>
        <v>0.3</v>
      </c>
      <c r="M1237" s="43">
        <f t="shared" si="294"/>
        <v>0.3</v>
      </c>
      <c r="N1237" s="43">
        <f t="shared" si="294"/>
        <v>0.3</v>
      </c>
      <c r="O1237" s="43">
        <f t="shared" si="294"/>
        <v>0.3</v>
      </c>
      <c r="P1237" s="43">
        <f t="shared" si="294"/>
        <v>0.3</v>
      </c>
      <c r="Q1237" s="43">
        <f t="shared" si="294"/>
        <v>0.3</v>
      </c>
      <c r="R1237" s="43">
        <f t="shared" si="294"/>
        <v>0.3</v>
      </c>
      <c r="S1237" s="43">
        <f t="shared" si="294"/>
        <v>0.3</v>
      </c>
      <c r="T1237" s="43">
        <f t="shared" si="294"/>
        <v>0.3</v>
      </c>
      <c r="U1237" s="43">
        <f t="shared" si="294"/>
        <v>0.3</v>
      </c>
      <c r="V1237" s="43">
        <f t="shared" si="294"/>
        <v>0.3</v>
      </c>
      <c r="W1237" s="43">
        <f t="shared" si="294"/>
        <v>0.3</v>
      </c>
      <c r="X1237" s="43">
        <f t="shared" si="294"/>
        <v>0.3</v>
      </c>
      <c r="Y1237" s="43">
        <f t="shared" si="294"/>
        <v>0.3</v>
      </c>
      <c r="Z1237" s="43">
        <f t="shared" si="294"/>
        <v>0.3</v>
      </c>
      <c r="AA1237" s="43">
        <f t="shared" si="294"/>
        <v>0.3</v>
      </c>
      <c r="AB1237" s="43">
        <f t="shared" si="294"/>
        <v>0.3</v>
      </c>
      <c r="AC1237" s="5">
        <f t="shared" si="289"/>
        <v>0.29999999999999988</v>
      </c>
      <c r="AD1237" s="98"/>
    </row>
    <row r="1238" spans="1:30">
      <c r="A1238" s="5" t="str">
        <f t="shared" si="283"/>
        <v>b11</v>
      </c>
      <c r="B1238" s="5" t="str">
        <f t="shared" si="286"/>
        <v>wind</v>
      </c>
      <c r="C1238" s="5" t="str">
        <f t="shared" si="290"/>
        <v>g4</v>
      </c>
      <c r="D1238" s="69">
        <f t="shared" si="290"/>
        <v>2</v>
      </c>
      <c r="E1238" s="67">
        <f>VLOOKUP($A1238,wind_!$A$2:$B$16,2,0)*VLOOKUP($D1238,wind_!$E$2:$AC$13,MID(E$1,2,LEN(E$1)-1)+2,0)</f>
        <v>0.32131510917623746</v>
      </c>
      <c r="F1238" s="67">
        <f>VLOOKUP($A1238,wind_!$A$2:$B$16,2,0)*VLOOKUP($D1238,wind_!$E$2:$AC$13,MID(F$1,2,LEN(F$1)-1)+2,0)</f>
        <v>0.31977279015867555</v>
      </c>
      <c r="G1238" s="67">
        <f>VLOOKUP($A1238,wind_!$A$2:$B$16,2,0)*VLOOKUP($D1238,wind_!$E$2:$AC$13,MID(G$1,2,LEN(G$1)-1)+2,0)</f>
        <v>0.31944114145215818</v>
      </c>
      <c r="H1238" s="67">
        <f>VLOOKUP($A1238,wind_!$A$2:$B$16,2,0)*VLOOKUP($D1238,wind_!$E$2:$AC$13,MID(H$1,2,LEN(H$1)-1)+2,0)</f>
        <v>0.32057145994945246</v>
      </c>
      <c r="I1238" s="67">
        <f>VLOOKUP($A1238,wind_!$A$2:$B$16,2,0)*VLOOKUP($D1238,wind_!$E$2:$AC$13,MID(I$1,2,LEN(I$1)-1)+2,0)</f>
        <v>0.31978428455372732</v>
      </c>
      <c r="J1238" s="67">
        <f>VLOOKUP($A1238,wind_!$A$2:$B$16,2,0)*VLOOKUP($D1238,wind_!$E$2:$AC$13,MID(J$1,2,LEN(J$1)-1)+2,0)</f>
        <v>0.32405431612594338</v>
      </c>
      <c r="K1238" s="67">
        <f>VLOOKUP($A1238,wind_!$A$2:$B$16,2,0)*VLOOKUP($D1238,wind_!$E$2:$AC$13,MID(K$1,2,LEN(K$1)-1)+2,0)</f>
        <v>0.32632598447123307</v>
      </c>
      <c r="L1238" s="67">
        <f>VLOOKUP($A1238,wind_!$A$2:$B$16,2,0)*VLOOKUP($D1238,wind_!$E$2:$AC$13,MID(L$1,2,LEN(L$1)-1)+2,0)</f>
        <v>0.32925212514899643</v>
      </c>
      <c r="M1238" s="67">
        <f>VLOOKUP($A1238,wind_!$A$2:$B$16,2,0)*VLOOKUP($D1238,wind_!$E$2:$AC$13,MID(M$1,2,LEN(M$1)-1)+2,0)</f>
        <v>0.33059519890636013</v>
      </c>
      <c r="N1238" s="67">
        <f>VLOOKUP($A1238,wind_!$A$2:$B$16,2,0)*VLOOKUP($D1238,wind_!$E$2:$AC$13,MID(N$1,2,LEN(N$1)-1)+2,0)</f>
        <v>0.31948485828641909</v>
      </c>
      <c r="O1238" s="67">
        <f>VLOOKUP($A1238,wind_!$A$2:$B$16,2,0)*VLOOKUP($D1238,wind_!$E$2:$AC$13,MID(O$1,2,LEN(O$1)-1)+2,0)</f>
        <v>0.31243266559151939</v>
      </c>
      <c r="P1238" s="67">
        <f>VLOOKUP($A1238,wind_!$A$2:$B$16,2,0)*VLOOKUP($D1238,wind_!$E$2:$AC$13,MID(P$1,2,LEN(P$1)-1)+2,0)</f>
        <v>0.31350831761756037</v>
      </c>
      <c r="Q1238" s="67">
        <f>VLOOKUP($A1238,wind_!$A$2:$B$16,2,0)*VLOOKUP($D1238,wind_!$E$2:$AC$13,MID(Q$1,2,LEN(Q$1)-1)+2,0)</f>
        <v>0.31865668984672968</v>
      </c>
      <c r="R1238" s="67">
        <f>VLOOKUP($A1238,wind_!$A$2:$B$16,2,0)*VLOOKUP($D1238,wind_!$E$2:$AC$13,MID(R$1,2,LEN(R$1)-1)+2,0)</f>
        <v>0.32273943359814966</v>
      </c>
      <c r="S1238" s="67">
        <f>VLOOKUP($A1238,wind_!$A$2:$B$16,2,0)*VLOOKUP($D1238,wind_!$E$2:$AC$13,MID(S$1,2,LEN(S$1)-1)+2,0)</f>
        <v>0.32570272677555895</v>
      </c>
      <c r="T1238" s="67">
        <f>VLOOKUP($A1238,wind_!$A$2:$B$16,2,0)*VLOOKUP($D1238,wind_!$E$2:$AC$13,MID(T$1,2,LEN(T$1)-1)+2,0)</f>
        <v>0.32739289313042186</v>
      </c>
      <c r="U1238" s="67">
        <f>VLOOKUP($A1238,wind_!$A$2:$B$16,2,0)*VLOOKUP($D1238,wind_!$E$2:$AC$13,MID(U$1,2,LEN(U$1)-1)+2,0)</f>
        <v>0.32688229140141617</v>
      </c>
      <c r="V1238" s="67">
        <f>VLOOKUP($A1238,wind_!$A$2:$B$16,2,0)*VLOOKUP($D1238,wind_!$E$2:$AC$13,MID(V$1,2,LEN(V$1)-1)+2,0)</f>
        <v>0.32448704469036854</v>
      </c>
      <c r="W1238" s="67">
        <f>VLOOKUP($A1238,wind_!$A$2:$B$16,2,0)*VLOOKUP($D1238,wind_!$E$2:$AC$13,MID(W$1,2,LEN(W$1)-1)+2,0)</f>
        <v>0.32335626314872379</v>
      </c>
      <c r="X1238" s="67">
        <f>VLOOKUP($A1238,wind_!$A$2:$B$16,2,0)*VLOOKUP($D1238,wind_!$E$2:$AC$13,MID(X$1,2,LEN(X$1)-1)+2,0)</f>
        <v>0.32724485512780005</v>
      </c>
      <c r="Y1238" s="67">
        <f>VLOOKUP($A1238,wind_!$A$2:$B$16,2,0)*VLOOKUP($D1238,wind_!$E$2:$AC$13,MID(Y$1,2,LEN(Y$1)-1)+2,0)</f>
        <v>0.3295503529485741</v>
      </c>
      <c r="Z1238" s="67">
        <f>VLOOKUP($A1238,wind_!$A$2:$B$16,2,0)*VLOOKUP($D1238,wind_!$E$2:$AC$13,MID(Z$1,2,LEN(Z$1)-1)+2,0)</f>
        <v>0.32722001416029495</v>
      </c>
      <c r="AA1238" s="67">
        <f>VLOOKUP($A1238,wind_!$A$2:$B$16,2,0)*VLOOKUP($D1238,wind_!$E$2:$AC$13,MID(AA$1,2,LEN(AA$1)-1)+2,0)</f>
        <v>0.32360442768264946</v>
      </c>
      <c r="AB1238" s="67">
        <f>VLOOKUP($A1238,wind_!$A$2:$B$16,2,0)*VLOOKUP($D1238,wind_!$E$2:$AC$13,MID(AB$1,2,LEN(AB$1)-1)+2,0)</f>
        <v>0.32052303095797841</v>
      </c>
      <c r="AC1238" s="5">
        <f t="shared" si="289"/>
        <v>0.32307909478778946</v>
      </c>
      <c r="AD1238" s="98"/>
    </row>
    <row r="1239" spans="1:30">
      <c r="A1239" s="5" t="str">
        <f t="shared" si="283"/>
        <v>b11</v>
      </c>
      <c r="B1239" s="5" t="str">
        <f t="shared" si="286"/>
        <v>solar</v>
      </c>
      <c r="C1239" s="5" t="str">
        <f t="shared" si="290"/>
        <v>g4</v>
      </c>
      <c r="D1239" s="69">
        <f t="shared" si="290"/>
        <v>2</v>
      </c>
      <c r="E1239" s="68">
        <f>VLOOKUP($A1239,solar_!$A$2:$B$16,2,0)*VLOOKUP($D1239,solar_!$E$2:$AC$13,MID(E$1,2,LEN(E$1)-1)+2,0)</f>
        <v>0</v>
      </c>
      <c r="F1239" s="68">
        <f>VLOOKUP($A1239,solar_!$A$2:$B$16,2,0)*VLOOKUP($D1239,solar_!$E$2:$AC$13,MID(F$1,2,LEN(F$1)-1)+2,0)</f>
        <v>0</v>
      </c>
      <c r="G1239" s="68">
        <f>VLOOKUP($A1239,solar_!$A$2:$B$16,2,0)*VLOOKUP($D1239,solar_!$E$2:$AC$13,MID(G$1,2,LEN(G$1)-1)+2,0)</f>
        <v>0</v>
      </c>
      <c r="H1239" s="68">
        <f>VLOOKUP($A1239,solar_!$A$2:$B$16,2,0)*VLOOKUP($D1239,solar_!$E$2:$AC$13,MID(H$1,2,LEN(H$1)-1)+2,0)</f>
        <v>0</v>
      </c>
      <c r="I1239" s="68">
        <f>VLOOKUP($A1239,solar_!$A$2:$B$16,2,0)*VLOOKUP($D1239,solar_!$E$2:$AC$13,MID(I$1,2,LEN(I$1)-1)+2,0)</f>
        <v>0</v>
      </c>
      <c r="J1239" s="68">
        <f>VLOOKUP($A1239,solar_!$A$2:$B$16,2,0)*VLOOKUP($D1239,solar_!$E$2:$AC$13,MID(J$1,2,LEN(J$1)-1)+2,0)</f>
        <v>3.09802155285581E-5</v>
      </c>
      <c r="K1239" s="68">
        <f>VLOOKUP($A1239,solar_!$A$2:$B$16,2,0)*VLOOKUP($D1239,solar_!$E$2:$AC$13,MID(K$1,2,LEN(K$1)-1)+2,0)</f>
        <v>1.8441447480346579E-3</v>
      </c>
      <c r="L1239" s="68">
        <f>VLOOKUP($A1239,solar_!$A$2:$B$16,2,0)*VLOOKUP($D1239,solar_!$E$2:$AC$13,MID(L$1,2,LEN(L$1)-1)+2,0)</f>
        <v>1.3675172933742746E-2</v>
      </c>
      <c r="M1239" s="68">
        <f>VLOOKUP($A1239,solar_!$A$2:$B$16,2,0)*VLOOKUP($D1239,solar_!$E$2:$AC$13,MID(M$1,2,LEN(M$1)-1)+2,0)</f>
        <v>9.761271598709946E-2</v>
      </c>
      <c r="N1239" s="68">
        <f>VLOOKUP($A1239,solar_!$A$2:$B$16,2,0)*VLOOKUP($D1239,solar_!$E$2:$AC$13,MID(N$1,2,LEN(N$1)-1)+2,0)</f>
        <v>0.24960051532147182</v>
      </c>
      <c r="O1239" s="68">
        <f>VLOOKUP($A1239,solar_!$A$2:$B$16,2,0)*VLOOKUP($D1239,solar_!$E$2:$AC$13,MID(O$1,2,LEN(O$1)-1)+2,0)</f>
        <v>0.35508119445395064</v>
      </c>
      <c r="P1239" s="68">
        <f>VLOOKUP($A1239,solar_!$A$2:$B$16,2,0)*VLOOKUP($D1239,solar_!$E$2:$AC$13,MID(P$1,2,LEN(P$1)-1)+2,0)</f>
        <v>0.40791030182141874</v>
      </c>
      <c r="Q1239" s="68">
        <f>VLOOKUP($A1239,solar_!$A$2:$B$16,2,0)*VLOOKUP($D1239,solar_!$E$2:$AC$13,MID(Q$1,2,LEN(Q$1)-1)+2,0)</f>
        <v>0.41938208595685494</v>
      </c>
      <c r="R1239" s="68">
        <f>VLOOKUP($A1239,solar_!$A$2:$B$16,2,0)*VLOOKUP($D1239,solar_!$E$2:$AC$13,MID(R$1,2,LEN(R$1)-1)+2,0)</f>
        <v>0.40264606772889061</v>
      </c>
      <c r="S1239" s="68">
        <f>VLOOKUP($A1239,solar_!$A$2:$B$16,2,0)*VLOOKUP($D1239,solar_!$E$2:$AC$13,MID(S$1,2,LEN(S$1)-1)+2,0)</f>
        <v>0.38093171854027608</v>
      </c>
      <c r="T1239" s="68">
        <f>VLOOKUP($A1239,solar_!$A$2:$B$16,2,0)*VLOOKUP($D1239,solar_!$E$2:$AC$13,MID(T$1,2,LEN(T$1)-1)+2,0)</f>
        <v>0.31445361335994021</v>
      </c>
      <c r="U1239" s="68">
        <f>VLOOKUP($A1239,solar_!$A$2:$B$16,2,0)*VLOOKUP($D1239,solar_!$E$2:$AC$13,MID(U$1,2,LEN(U$1)-1)+2,0)</f>
        <v>0.22463640474884106</v>
      </c>
      <c r="V1239" s="68">
        <f>VLOOKUP($A1239,solar_!$A$2:$B$16,2,0)*VLOOKUP($D1239,solar_!$E$2:$AC$13,MID(V$1,2,LEN(V$1)-1)+2,0)</f>
        <v>8.0180338383968763E-2</v>
      </c>
      <c r="W1239" s="68">
        <f>VLOOKUP($A1239,solar_!$A$2:$B$16,2,0)*VLOOKUP($D1239,solar_!$E$2:$AC$13,MID(W$1,2,LEN(W$1)-1)+2,0)</f>
        <v>4.5014885412291419E-3</v>
      </c>
      <c r="X1239" s="68">
        <f>VLOOKUP($A1239,solar_!$A$2:$B$16,2,0)*VLOOKUP($D1239,solar_!$E$2:$AC$13,MID(X$1,2,LEN(X$1)-1)+2,0)</f>
        <v>1.858812931713486E-5</v>
      </c>
      <c r="Y1239" s="68">
        <f>VLOOKUP($A1239,solar_!$A$2:$B$16,2,0)*VLOOKUP($D1239,solar_!$E$2:$AC$13,MID(Y$1,2,LEN(Y$1)-1)+2,0)</f>
        <v>0</v>
      </c>
      <c r="Z1239" s="68">
        <f>VLOOKUP($A1239,solar_!$A$2:$B$16,2,0)*VLOOKUP($D1239,solar_!$E$2:$AC$13,MID(Z$1,2,LEN(Z$1)-1)+2,0)</f>
        <v>0</v>
      </c>
      <c r="AA1239" s="68">
        <f>VLOOKUP($A1239,solar_!$A$2:$B$16,2,0)*VLOOKUP($D1239,solar_!$E$2:$AC$13,MID(AA$1,2,LEN(AA$1)-1)+2,0)</f>
        <v>0</v>
      </c>
      <c r="AB1239" s="68">
        <f>VLOOKUP($A1239,solar_!$A$2:$B$16,2,0)*VLOOKUP($D1239,solar_!$E$2:$AC$13,MID(AB$1,2,LEN(AB$1)-1)+2,0)</f>
        <v>0</v>
      </c>
      <c r="AC1239" s="5">
        <f t="shared" si="289"/>
        <v>0.12302105545294018</v>
      </c>
      <c r="AD1239" s="98"/>
    </row>
    <row r="1240" spans="1:30">
      <c r="A1240" s="5" t="str">
        <f t="shared" si="283"/>
        <v>b11</v>
      </c>
      <c r="B1240" s="5" t="str">
        <f t="shared" si="286"/>
        <v>nuclear</v>
      </c>
      <c r="C1240" s="5" t="str">
        <f t="shared" si="290"/>
        <v>g4</v>
      </c>
      <c r="D1240" s="69">
        <f t="shared" si="290"/>
        <v>2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5">
        <f t="shared" si="289"/>
        <v>0</v>
      </c>
      <c r="AD1240" s="98"/>
    </row>
    <row r="1241" spans="1:30">
      <c r="A1241" s="5" t="str">
        <f t="shared" si="283"/>
        <v>b11</v>
      </c>
      <c r="B1241" s="5" t="str">
        <f t="shared" si="286"/>
        <v>other</v>
      </c>
      <c r="C1241" s="5" t="str">
        <f t="shared" si="290"/>
        <v>g4</v>
      </c>
      <c r="D1241" s="69">
        <f t="shared" si="290"/>
        <v>2</v>
      </c>
      <c r="E1241" s="9">
        <v>0</v>
      </c>
      <c r="F1241" s="9">
        <v>0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5">
        <f t="shared" si="289"/>
        <v>0</v>
      </c>
      <c r="AD1241" s="98"/>
    </row>
    <row r="1242" spans="1:30">
      <c r="A1242" s="5" t="str">
        <f t="shared" si="283"/>
        <v>b11</v>
      </c>
      <c r="B1242" s="5" t="str">
        <f t="shared" si="286"/>
        <v>coal</v>
      </c>
      <c r="C1242" s="5" t="str">
        <f t="shared" si="290"/>
        <v>g5</v>
      </c>
      <c r="D1242" s="69">
        <f t="shared" si="290"/>
        <v>3</v>
      </c>
      <c r="E1242" s="53">
        <v>0.8</v>
      </c>
      <c r="F1242" s="53">
        <v>0.8</v>
      </c>
      <c r="G1242" s="53">
        <v>0.8</v>
      </c>
      <c r="H1242" s="53">
        <v>0.8</v>
      </c>
      <c r="I1242" s="53">
        <v>0.8</v>
      </c>
      <c r="J1242" s="53">
        <v>0.8</v>
      </c>
      <c r="K1242" s="53">
        <v>0.8</v>
      </c>
      <c r="L1242" s="53">
        <v>0.8</v>
      </c>
      <c r="M1242" s="53">
        <v>0.8</v>
      </c>
      <c r="N1242" s="53">
        <v>0.8</v>
      </c>
      <c r="O1242" s="53">
        <v>0.8</v>
      </c>
      <c r="P1242" s="53">
        <v>0.8</v>
      </c>
      <c r="Q1242" s="53">
        <v>0.8</v>
      </c>
      <c r="R1242" s="53">
        <v>0.8</v>
      </c>
      <c r="S1242" s="53">
        <v>0.8</v>
      </c>
      <c r="T1242" s="53">
        <v>0.8</v>
      </c>
      <c r="U1242" s="53">
        <v>0.8</v>
      </c>
      <c r="V1242" s="53">
        <v>0.8</v>
      </c>
      <c r="W1242" s="53">
        <v>0.8</v>
      </c>
      <c r="X1242" s="53">
        <v>0.8</v>
      </c>
      <c r="Y1242" s="53">
        <v>0.8</v>
      </c>
      <c r="Z1242" s="53">
        <v>0.8</v>
      </c>
      <c r="AA1242" s="53">
        <v>0.8</v>
      </c>
      <c r="AB1242" s="53">
        <v>0.8</v>
      </c>
      <c r="AC1242" s="5">
        <f t="shared" si="289"/>
        <v>0.80000000000000027</v>
      </c>
      <c r="AD1242" s="98"/>
    </row>
    <row r="1243" spans="1:30">
      <c r="A1243" s="5" t="str">
        <f t="shared" si="283"/>
        <v>b11</v>
      </c>
      <c r="B1243" s="5" t="str">
        <f t="shared" si="286"/>
        <v>naturalGas</v>
      </c>
      <c r="C1243" s="5" t="str">
        <f t="shared" ref="C1243:D1262" si="295">C1123</f>
        <v>g5</v>
      </c>
      <c r="D1243" s="69">
        <f t="shared" si="295"/>
        <v>3</v>
      </c>
      <c r="E1243" s="53">
        <v>0.85</v>
      </c>
      <c r="F1243" s="53">
        <v>0.85</v>
      </c>
      <c r="G1243" s="53">
        <v>0.85</v>
      </c>
      <c r="H1243" s="53">
        <v>0.85</v>
      </c>
      <c r="I1243" s="53">
        <v>0.85</v>
      </c>
      <c r="J1243" s="53">
        <v>0.85</v>
      </c>
      <c r="K1243" s="53">
        <v>0.85</v>
      </c>
      <c r="L1243" s="53">
        <v>0.85</v>
      </c>
      <c r="M1243" s="53">
        <v>0.85</v>
      </c>
      <c r="N1243" s="53">
        <v>0.85</v>
      </c>
      <c r="O1243" s="53">
        <v>0.85</v>
      </c>
      <c r="P1243" s="53">
        <v>0.85</v>
      </c>
      <c r="Q1243" s="53">
        <v>0.85</v>
      </c>
      <c r="R1243" s="53">
        <v>0.85</v>
      </c>
      <c r="S1243" s="53">
        <v>0.85</v>
      </c>
      <c r="T1243" s="53">
        <v>0.85</v>
      </c>
      <c r="U1243" s="53">
        <v>0.85</v>
      </c>
      <c r="V1243" s="53">
        <v>0.85</v>
      </c>
      <c r="W1243" s="53">
        <v>0.85</v>
      </c>
      <c r="X1243" s="53">
        <v>0.85</v>
      </c>
      <c r="Y1243" s="53">
        <v>0.85</v>
      </c>
      <c r="Z1243" s="53">
        <v>0.85</v>
      </c>
      <c r="AA1243" s="53">
        <v>0.85</v>
      </c>
      <c r="AB1243" s="53">
        <v>0.85</v>
      </c>
      <c r="AC1243" s="5">
        <f t="shared" si="289"/>
        <v>0.85000000000000009</v>
      </c>
      <c r="AD1243" s="98"/>
    </row>
    <row r="1244" spans="1:30">
      <c r="A1244" s="5" t="str">
        <f t="shared" si="283"/>
        <v>b11</v>
      </c>
      <c r="B1244" s="5" t="str">
        <f t="shared" si="286"/>
        <v>bioMass</v>
      </c>
      <c r="C1244" s="5" t="str">
        <f t="shared" si="295"/>
        <v>g5</v>
      </c>
      <c r="D1244" s="69">
        <f t="shared" si="295"/>
        <v>3</v>
      </c>
      <c r="E1244" s="53">
        <v>0.83</v>
      </c>
      <c r="F1244" s="53">
        <v>0.83</v>
      </c>
      <c r="G1244" s="53">
        <v>0.83</v>
      </c>
      <c r="H1244" s="53">
        <v>0.83</v>
      </c>
      <c r="I1244" s="53">
        <v>0.83</v>
      </c>
      <c r="J1244" s="53">
        <v>0.83</v>
      </c>
      <c r="K1244" s="53">
        <v>0.83</v>
      </c>
      <c r="L1244" s="53">
        <v>0.83</v>
      </c>
      <c r="M1244" s="53">
        <v>0.83</v>
      </c>
      <c r="N1244" s="53">
        <v>0.83</v>
      </c>
      <c r="O1244" s="53">
        <v>0.83</v>
      </c>
      <c r="P1244" s="53">
        <v>0.83</v>
      </c>
      <c r="Q1244" s="53">
        <v>0.83</v>
      </c>
      <c r="R1244" s="53">
        <v>0.83</v>
      </c>
      <c r="S1244" s="53">
        <v>0.83</v>
      </c>
      <c r="T1244" s="53">
        <v>0.83</v>
      </c>
      <c r="U1244" s="53">
        <v>0.83</v>
      </c>
      <c r="V1244" s="53">
        <v>0.83</v>
      </c>
      <c r="W1244" s="53">
        <v>0.83</v>
      </c>
      <c r="X1244" s="53">
        <v>0.83</v>
      </c>
      <c r="Y1244" s="53">
        <v>0.83</v>
      </c>
      <c r="Z1244" s="53">
        <v>0.83</v>
      </c>
      <c r="AA1244" s="53">
        <v>0.83</v>
      </c>
      <c r="AB1244" s="53">
        <v>0.83</v>
      </c>
      <c r="AC1244" s="5">
        <f t="shared" si="289"/>
        <v>0.82999999999999963</v>
      </c>
      <c r="AD1244" s="98"/>
    </row>
    <row r="1245" spans="1:30">
      <c r="A1245" s="5" t="str">
        <f t="shared" si="283"/>
        <v>b11</v>
      </c>
      <c r="B1245" s="5" t="str">
        <f t="shared" si="286"/>
        <v>geoThermal</v>
      </c>
      <c r="C1245" s="5" t="str">
        <f t="shared" si="295"/>
        <v>g5</v>
      </c>
      <c r="D1245" s="69">
        <f t="shared" si="295"/>
        <v>3</v>
      </c>
      <c r="E1245" s="53">
        <v>0.9</v>
      </c>
      <c r="F1245" s="53">
        <v>0.9</v>
      </c>
      <c r="G1245" s="53">
        <v>0.9</v>
      </c>
      <c r="H1245" s="53">
        <v>0.9</v>
      </c>
      <c r="I1245" s="53">
        <v>0.9</v>
      </c>
      <c r="J1245" s="53">
        <v>0.9</v>
      </c>
      <c r="K1245" s="53">
        <v>0.9</v>
      </c>
      <c r="L1245" s="53">
        <v>0.9</v>
      </c>
      <c r="M1245" s="53">
        <v>0.9</v>
      </c>
      <c r="N1245" s="53">
        <v>0.9</v>
      </c>
      <c r="O1245" s="53">
        <v>0.9</v>
      </c>
      <c r="P1245" s="53">
        <v>0.9</v>
      </c>
      <c r="Q1245" s="53">
        <v>0.9</v>
      </c>
      <c r="R1245" s="53">
        <v>0.9</v>
      </c>
      <c r="S1245" s="53">
        <v>0.9</v>
      </c>
      <c r="T1245" s="53">
        <v>0.9</v>
      </c>
      <c r="U1245" s="53">
        <v>0.9</v>
      </c>
      <c r="V1245" s="53">
        <v>0.9</v>
      </c>
      <c r="W1245" s="53">
        <v>0.9</v>
      </c>
      <c r="X1245" s="53">
        <v>0.9</v>
      </c>
      <c r="Y1245" s="53">
        <v>0.9</v>
      </c>
      <c r="Z1245" s="53">
        <v>0.9</v>
      </c>
      <c r="AA1245" s="53">
        <v>0.9</v>
      </c>
      <c r="AB1245" s="53">
        <v>0.9</v>
      </c>
      <c r="AC1245" s="5">
        <f t="shared" si="289"/>
        <v>0.8999999999999998</v>
      </c>
      <c r="AD1245" s="98"/>
    </row>
    <row r="1246" spans="1:30">
      <c r="A1246" s="5" t="str">
        <f t="shared" si="283"/>
        <v>b11</v>
      </c>
      <c r="B1246" s="5" t="str">
        <f t="shared" si="286"/>
        <v>hydroRiver</v>
      </c>
      <c r="C1246" s="5" t="str">
        <f t="shared" si="295"/>
        <v>g5</v>
      </c>
      <c r="D1246" s="69">
        <f t="shared" si="295"/>
        <v>3</v>
      </c>
      <c r="E1246" s="43">
        <f>VLOOKUP($A1246,hydro_!$A$2:$B$16,2,0)*VLOOKUP($D1246,hydro_!F$2:H$13,2,0)</f>
        <v>0.4</v>
      </c>
      <c r="F1246" s="43">
        <f t="shared" ref="F1246:AB1246" si="296">E1246</f>
        <v>0.4</v>
      </c>
      <c r="G1246" s="43">
        <f t="shared" si="296"/>
        <v>0.4</v>
      </c>
      <c r="H1246" s="43">
        <f t="shared" si="296"/>
        <v>0.4</v>
      </c>
      <c r="I1246" s="43">
        <f t="shared" si="296"/>
        <v>0.4</v>
      </c>
      <c r="J1246" s="43">
        <f t="shared" si="296"/>
        <v>0.4</v>
      </c>
      <c r="K1246" s="43">
        <f t="shared" si="296"/>
        <v>0.4</v>
      </c>
      <c r="L1246" s="43">
        <f t="shared" si="296"/>
        <v>0.4</v>
      </c>
      <c r="M1246" s="43">
        <f t="shared" si="296"/>
        <v>0.4</v>
      </c>
      <c r="N1246" s="43">
        <f t="shared" si="296"/>
        <v>0.4</v>
      </c>
      <c r="O1246" s="43">
        <f t="shared" si="296"/>
        <v>0.4</v>
      </c>
      <c r="P1246" s="43">
        <f t="shared" si="296"/>
        <v>0.4</v>
      </c>
      <c r="Q1246" s="43">
        <f t="shared" si="296"/>
        <v>0.4</v>
      </c>
      <c r="R1246" s="43">
        <f t="shared" si="296"/>
        <v>0.4</v>
      </c>
      <c r="S1246" s="43">
        <f t="shared" si="296"/>
        <v>0.4</v>
      </c>
      <c r="T1246" s="43">
        <f t="shared" si="296"/>
        <v>0.4</v>
      </c>
      <c r="U1246" s="43">
        <f t="shared" si="296"/>
        <v>0.4</v>
      </c>
      <c r="V1246" s="43">
        <f t="shared" si="296"/>
        <v>0.4</v>
      </c>
      <c r="W1246" s="43">
        <f t="shared" si="296"/>
        <v>0.4</v>
      </c>
      <c r="X1246" s="43">
        <f t="shared" si="296"/>
        <v>0.4</v>
      </c>
      <c r="Y1246" s="43">
        <f t="shared" si="296"/>
        <v>0.4</v>
      </c>
      <c r="Z1246" s="43">
        <f t="shared" si="296"/>
        <v>0.4</v>
      </c>
      <c r="AA1246" s="43">
        <f t="shared" si="296"/>
        <v>0.4</v>
      </c>
      <c r="AB1246" s="43">
        <f t="shared" si="296"/>
        <v>0.4</v>
      </c>
      <c r="AC1246" s="5">
        <f t="shared" si="289"/>
        <v>0.40000000000000013</v>
      </c>
      <c r="AD1246" s="98"/>
    </row>
    <row r="1247" spans="1:30">
      <c r="A1247" s="5" t="str">
        <f t="shared" si="283"/>
        <v>b11</v>
      </c>
      <c r="B1247" s="5" t="str">
        <f t="shared" si="286"/>
        <v>hydroDam</v>
      </c>
      <c r="C1247" s="5" t="str">
        <f t="shared" si="295"/>
        <v>g5</v>
      </c>
      <c r="D1247" s="69">
        <f t="shared" si="295"/>
        <v>3</v>
      </c>
      <c r="E1247" s="43">
        <f>VLOOKUP($A1246,hydro_!$A$2:$C$16,3,0)*VLOOKUP($D1246,hydro_!F$2:H$13,3,0)</f>
        <v>0.35</v>
      </c>
      <c r="F1247" s="43">
        <f t="shared" ref="F1247:AB1247" si="297">E1247</f>
        <v>0.35</v>
      </c>
      <c r="G1247" s="43">
        <f t="shared" si="297"/>
        <v>0.35</v>
      </c>
      <c r="H1247" s="43">
        <f t="shared" si="297"/>
        <v>0.35</v>
      </c>
      <c r="I1247" s="43">
        <f t="shared" si="297"/>
        <v>0.35</v>
      </c>
      <c r="J1247" s="43">
        <f t="shared" si="297"/>
        <v>0.35</v>
      </c>
      <c r="K1247" s="43">
        <f t="shared" si="297"/>
        <v>0.35</v>
      </c>
      <c r="L1247" s="43">
        <f t="shared" si="297"/>
        <v>0.35</v>
      </c>
      <c r="M1247" s="43">
        <f t="shared" si="297"/>
        <v>0.35</v>
      </c>
      <c r="N1247" s="43">
        <f t="shared" si="297"/>
        <v>0.35</v>
      </c>
      <c r="O1247" s="43">
        <f t="shared" si="297"/>
        <v>0.35</v>
      </c>
      <c r="P1247" s="43">
        <f t="shared" si="297"/>
        <v>0.35</v>
      </c>
      <c r="Q1247" s="43">
        <f t="shared" si="297"/>
        <v>0.35</v>
      </c>
      <c r="R1247" s="43">
        <f t="shared" si="297"/>
        <v>0.35</v>
      </c>
      <c r="S1247" s="43">
        <f t="shared" si="297"/>
        <v>0.35</v>
      </c>
      <c r="T1247" s="43">
        <f t="shared" si="297"/>
        <v>0.35</v>
      </c>
      <c r="U1247" s="43">
        <f t="shared" si="297"/>
        <v>0.35</v>
      </c>
      <c r="V1247" s="43">
        <f t="shared" si="297"/>
        <v>0.35</v>
      </c>
      <c r="W1247" s="43">
        <f t="shared" si="297"/>
        <v>0.35</v>
      </c>
      <c r="X1247" s="43">
        <f t="shared" si="297"/>
        <v>0.35</v>
      </c>
      <c r="Y1247" s="43">
        <f t="shared" si="297"/>
        <v>0.35</v>
      </c>
      <c r="Z1247" s="43">
        <f t="shared" si="297"/>
        <v>0.35</v>
      </c>
      <c r="AA1247" s="43">
        <f t="shared" si="297"/>
        <v>0.35</v>
      </c>
      <c r="AB1247" s="43">
        <f t="shared" si="297"/>
        <v>0.35</v>
      </c>
      <c r="AC1247" s="5">
        <f t="shared" si="289"/>
        <v>0.34999999999999987</v>
      </c>
      <c r="AD1247" s="98"/>
    </row>
    <row r="1248" spans="1:30">
      <c r="A1248" s="5" t="str">
        <f t="shared" si="283"/>
        <v>b11</v>
      </c>
      <c r="B1248" s="5" t="str">
        <f t="shared" si="286"/>
        <v>wind</v>
      </c>
      <c r="C1248" s="5" t="str">
        <f t="shared" si="295"/>
        <v>g5</v>
      </c>
      <c r="D1248" s="69">
        <f t="shared" si="295"/>
        <v>3</v>
      </c>
      <c r="E1248" s="67">
        <f>VLOOKUP($A1248,wind_!$A$2:$B$16,2,0)*VLOOKUP($D1248,wind_!$E$2:$AC$13,MID(E$1,2,LEN(E$1)-1)+2,0)</f>
        <v>0.3455184101351314</v>
      </c>
      <c r="F1248" s="67">
        <f>VLOOKUP($A1248,wind_!$A$2:$B$16,2,0)*VLOOKUP($D1248,wind_!$E$2:$AC$13,MID(F$1,2,LEN(F$1)-1)+2,0)</f>
        <v>0.33865552086584727</v>
      </c>
      <c r="G1248" s="67">
        <f>VLOOKUP($A1248,wind_!$A$2:$B$16,2,0)*VLOOKUP($D1248,wind_!$E$2:$AC$13,MID(G$1,2,LEN(G$1)-1)+2,0)</f>
        <v>0.33487233957125051</v>
      </c>
      <c r="H1248" s="67">
        <f>VLOOKUP($A1248,wind_!$A$2:$B$16,2,0)*VLOOKUP($D1248,wind_!$E$2:$AC$13,MID(H$1,2,LEN(H$1)-1)+2,0)</f>
        <v>0.33140310234624276</v>
      </c>
      <c r="I1248" s="67">
        <f>VLOOKUP($A1248,wind_!$A$2:$B$16,2,0)*VLOOKUP($D1248,wind_!$E$2:$AC$13,MID(I$1,2,LEN(I$1)-1)+2,0)</f>
        <v>0.32994527530368195</v>
      </c>
      <c r="J1248" s="67">
        <f>VLOOKUP($A1248,wind_!$A$2:$B$16,2,0)*VLOOKUP($D1248,wind_!$E$2:$AC$13,MID(J$1,2,LEN(J$1)-1)+2,0)</f>
        <v>0.32669315140321853</v>
      </c>
      <c r="K1248" s="67">
        <f>VLOOKUP($A1248,wind_!$A$2:$B$16,2,0)*VLOOKUP($D1248,wind_!$E$2:$AC$13,MID(K$1,2,LEN(K$1)-1)+2,0)</f>
        <v>0.32941650589339783</v>
      </c>
      <c r="L1248" s="67">
        <f>VLOOKUP($A1248,wind_!$A$2:$B$16,2,0)*VLOOKUP($D1248,wind_!$E$2:$AC$13,MID(L$1,2,LEN(L$1)-1)+2,0)</f>
        <v>0.33107820863966098</v>
      </c>
      <c r="M1248" s="67">
        <f>VLOOKUP($A1248,wind_!$A$2:$B$16,2,0)*VLOOKUP($D1248,wind_!$E$2:$AC$13,MID(M$1,2,LEN(M$1)-1)+2,0)</f>
        <v>0.33186639183779593</v>
      </c>
      <c r="N1248" s="67">
        <f>VLOOKUP($A1248,wind_!$A$2:$B$16,2,0)*VLOOKUP($D1248,wind_!$E$2:$AC$13,MID(N$1,2,LEN(N$1)-1)+2,0)</f>
        <v>0.32337304169695102</v>
      </c>
      <c r="O1248" s="67">
        <f>VLOOKUP($A1248,wind_!$A$2:$B$16,2,0)*VLOOKUP($D1248,wind_!$E$2:$AC$13,MID(O$1,2,LEN(O$1)-1)+2,0)</f>
        <v>0.32134817599043858</v>
      </c>
      <c r="P1248" s="67">
        <f>VLOOKUP($A1248,wind_!$A$2:$B$16,2,0)*VLOOKUP($D1248,wind_!$E$2:$AC$13,MID(P$1,2,LEN(P$1)-1)+2,0)</f>
        <v>0.32859776176813482</v>
      </c>
      <c r="Q1248" s="67">
        <f>VLOOKUP($A1248,wind_!$A$2:$B$16,2,0)*VLOOKUP($D1248,wind_!$E$2:$AC$13,MID(Q$1,2,LEN(Q$1)-1)+2,0)</f>
        <v>0.33888306630722753</v>
      </c>
      <c r="R1248" s="67">
        <f>VLOOKUP($A1248,wind_!$A$2:$B$16,2,0)*VLOOKUP($D1248,wind_!$E$2:$AC$13,MID(R$1,2,LEN(R$1)-1)+2,0)</f>
        <v>0.34689133663414634</v>
      </c>
      <c r="S1248" s="67">
        <f>VLOOKUP($A1248,wind_!$A$2:$B$16,2,0)*VLOOKUP($D1248,wind_!$E$2:$AC$13,MID(S$1,2,LEN(S$1)-1)+2,0)</f>
        <v>0.35407794838018436</v>
      </c>
      <c r="T1248" s="67">
        <f>VLOOKUP($A1248,wind_!$A$2:$B$16,2,0)*VLOOKUP($D1248,wind_!$E$2:$AC$13,MID(T$1,2,LEN(T$1)-1)+2,0)</f>
        <v>0.36278767642219339</v>
      </c>
      <c r="U1248" s="67">
        <f>VLOOKUP($A1248,wind_!$A$2:$B$16,2,0)*VLOOKUP($D1248,wind_!$E$2:$AC$13,MID(U$1,2,LEN(U$1)-1)+2,0)</f>
        <v>0.36499933966724851</v>
      </c>
      <c r="V1248" s="67">
        <f>VLOOKUP($A1248,wind_!$A$2:$B$16,2,0)*VLOOKUP($D1248,wind_!$E$2:$AC$13,MID(V$1,2,LEN(V$1)-1)+2,0)</f>
        <v>0.36534833891795515</v>
      </c>
      <c r="W1248" s="67">
        <f>VLOOKUP($A1248,wind_!$A$2:$B$16,2,0)*VLOOKUP($D1248,wind_!$E$2:$AC$13,MID(W$1,2,LEN(W$1)-1)+2,0)</f>
        <v>0.36280434601880884</v>
      </c>
      <c r="X1248" s="67">
        <f>VLOOKUP($A1248,wind_!$A$2:$B$16,2,0)*VLOOKUP($D1248,wind_!$E$2:$AC$13,MID(X$1,2,LEN(X$1)-1)+2,0)</f>
        <v>0.36119583889703871</v>
      </c>
      <c r="Y1248" s="67">
        <f>VLOOKUP($A1248,wind_!$A$2:$B$16,2,0)*VLOOKUP($D1248,wind_!$E$2:$AC$13,MID(Y$1,2,LEN(Y$1)-1)+2,0)</f>
        <v>0.36345696617388051</v>
      </c>
      <c r="Z1248" s="67">
        <f>VLOOKUP($A1248,wind_!$A$2:$B$16,2,0)*VLOOKUP($D1248,wind_!$E$2:$AC$13,MID(Z$1,2,LEN(Z$1)-1)+2,0)</f>
        <v>0.36189936669275441</v>
      </c>
      <c r="AA1248" s="67">
        <f>VLOOKUP($A1248,wind_!$A$2:$B$16,2,0)*VLOOKUP($D1248,wind_!$E$2:$AC$13,MID(AA$1,2,LEN(AA$1)-1)+2,0)</f>
        <v>0.35831635674705653</v>
      </c>
      <c r="AB1248" s="67">
        <f>VLOOKUP($A1248,wind_!$A$2:$B$16,2,0)*VLOOKUP($D1248,wind_!$E$2:$AC$13,MID(AB$1,2,LEN(AB$1)-1)+2,0)</f>
        <v>0.35458552670196086</v>
      </c>
      <c r="AC1248" s="5">
        <f t="shared" si="289"/>
        <v>0.34450058304217523</v>
      </c>
      <c r="AD1248" s="98"/>
    </row>
    <row r="1249" spans="1:30">
      <c r="A1249" s="5" t="str">
        <f t="shared" si="283"/>
        <v>b11</v>
      </c>
      <c r="B1249" s="5" t="str">
        <f t="shared" si="286"/>
        <v>solar</v>
      </c>
      <c r="C1249" s="5" t="str">
        <f t="shared" si="295"/>
        <v>g5</v>
      </c>
      <c r="D1249" s="69">
        <f t="shared" si="295"/>
        <v>3</v>
      </c>
      <c r="E1249" s="68">
        <f>VLOOKUP($A1249,solar_!$A$2:$B$16,2,0)*VLOOKUP($D1249,solar_!$E$2:$AC$13,MID(E$1,2,LEN(E$1)-1)+2,0)</f>
        <v>0</v>
      </c>
      <c r="F1249" s="68">
        <f>VLOOKUP($A1249,solar_!$A$2:$B$16,2,0)*VLOOKUP($D1249,solar_!$E$2:$AC$13,MID(F$1,2,LEN(F$1)-1)+2,0)</f>
        <v>0</v>
      </c>
      <c r="G1249" s="68">
        <f>VLOOKUP($A1249,solar_!$A$2:$B$16,2,0)*VLOOKUP($D1249,solar_!$E$2:$AC$13,MID(G$1,2,LEN(G$1)-1)+2,0)</f>
        <v>0</v>
      </c>
      <c r="H1249" s="68">
        <f>VLOOKUP($A1249,solar_!$A$2:$B$16,2,0)*VLOOKUP($D1249,solar_!$E$2:$AC$13,MID(H$1,2,LEN(H$1)-1)+2,0)</f>
        <v>0</v>
      </c>
      <c r="I1249" s="68">
        <f>VLOOKUP($A1249,solar_!$A$2:$B$16,2,0)*VLOOKUP($D1249,solar_!$E$2:$AC$13,MID(I$1,2,LEN(I$1)-1)+2,0)</f>
        <v>0</v>
      </c>
      <c r="J1249" s="68">
        <f>VLOOKUP($A1249,solar_!$A$2:$B$16,2,0)*VLOOKUP($D1249,solar_!$E$2:$AC$13,MID(J$1,2,LEN(J$1)-1)+2,0)</f>
        <v>3.2156199220050307E-4</v>
      </c>
      <c r="K1249" s="68">
        <f>VLOOKUP($A1249,solar_!$A$2:$B$16,2,0)*VLOOKUP($D1249,solar_!$E$2:$AC$13,MID(K$1,2,LEN(K$1)-1)+2,0)</f>
        <v>4.5860834971010005E-3</v>
      </c>
      <c r="L1249" s="68">
        <f>VLOOKUP($A1249,solar_!$A$2:$B$16,2,0)*VLOOKUP($D1249,solar_!$E$2:$AC$13,MID(L$1,2,LEN(L$1)-1)+2,0)</f>
        <v>4.9651422403253216E-2</v>
      </c>
      <c r="M1249" s="68">
        <f>VLOOKUP($A1249,solar_!$A$2:$B$16,2,0)*VLOOKUP($D1249,solar_!$E$2:$AC$13,MID(M$1,2,LEN(M$1)-1)+2,0)</f>
        <v>0.19997564738867166</v>
      </c>
      <c r="N1249" s="68">
        <f>VLOOKUP($A1249,solar_!$A$2:$B$16,2,0)*VLOOKUP($D1249,solar_!$E$2:$AC$13,MID(N$1,2,LEN(N$1)-1)+2,0)</f>
        <v>0.32525521324108514</v>
      </c>
      <c r="O1249" s="68">
        <f>VLOOKUP($A1249,solar_!$A$2:$B$16,2,0)*VLOOKUP($D1249,solar_!$E$2:$AC$13,MID(O$1,2,LEN(O$1)-1)+2,0)</f>
        <v>0.37914472912864505</v>
      </c>
      <c r="P1249" s="68">
        <f>VLOOKUP($A1249,solar_!$A$2:$B$16,2,0)*VLOOKUP($D1249,solar_!$E$2:$AC$13,MID(P$1,2,LEN(P$1)-1)+2,0)</f>
        <v>0.41543482714893887</v>
      </c>
      <c r="Q1249" s="68">
        <f>VLOOKUP($A1249,solar_!$A$2:$B$16,2,0)*VLOOKUP($D1249,solar_!$E$2:$AC$13,MID(Q$1,2,LEN(Q$1)-1)+2,0)</f>
        <v>0.41351455958560529</v>
      </c>
      <c r="R1249" s="68">
        <f>VLOOKUP($A1249,solar_!$A$2:$B$16,2,0)*VLOOKUP($D1249,solar_!$E$2:$AC$13,MID(R$1,2,LEN(R$1)-1)+2,0)</f>
        <v>0.41627078716877264</v>
      </c>
      <c r="S1249" s="68">
        <f>VLOOKUP($A1249,solar_!$A$2:$B$16,2,0)*VLOOKUP($D1249,solar_!$E$2:$AC$13,MID(S$1,2,LEN(S$1)-1)+2,0)</f>
        <v>0.39023653143688403</v>
      </c>
      <c r="T1249" s="68">
        <f>VLOOKUP($A1249,solar_!$A$2:$B$16,2,0)*VLOOKUP($D1249,solar_!$E$2:$AC$13,MID(T$1,2,LEN(T$1)-1)+2,0)</f>
        <v>0.33083848032862778</v>
      </c>
      <c r="U1249" s="68">
        <f>VLOOKUP($A1249,solar_!$A$2:$B$16,2,0)*VLOOKUP($D1249,solar_!$E$2:$AC$13,MID(U$1,2,LEN(U$1)-1)+2,0)</f>
        <v>0.2582934373489259</v>
      </c>
      <c r="V1249" s="68">
        <f>VLOOKUP($A1249,solar_!$A$2:$B$16,2,0)*VLOOKUP($D1249,solar_!$E$2:$AC$13,MID(V$1,2,LEN(V$1)-1)+2,0)</f>
        <v>0.12994278376368762</v>
      </c>
      <c r="W1249" s="68">
        <f>VLOOKUP($A1249,solar_!$A$2:$B$16,2,0)*VLOOKUP($D1249,solar_!$E$2:$AC$13,MID(W$1,2,LEN(W$1)-1)+2,0)</f>
        <v>2.4453885390354264E-2</v>
      </c>
      <c r="X1249" s="68">
        <f>VLOOKUP($A1249,solar_!$A$2:$B$16,2,0)*VLOOKUP($D1249,solar_!$E$2:$AC$13,MID(X$1,2,LEN(X$1)-1)+2,0)</f>
        <v>2.3077099322293271E-4</v>
      </c>
      <c r="Y1249" s="68">
        <f>VLOOKUP($A1249,solar_!$A$2:$B$16,2,0)*VLOOKUP($D1249,solar_!$E$2:$AC$13,MID(Y$1,2,LEN(Y$1)-1)+2,0)</f>
        <v>0</v>
      </c>
      <c r="Z1249" s="68">
        <f>VLOOKUP($A1249,solar_!$A$2:$B$16,2,0)*VLOOKUP($D1249,solar_!$E$2:$AC$13,MID(Z$1,2,LEN(Z$1)-1)+2,0)</f>
        <v>0</v>
      </c>
      <c r="AA1249" s="68">
        <f>VLOOKUP($A1249,solar_!$A$2:$B$16,2,0)*VLOOKUP($D1249,solar_!$E$2:$AC$13,MID(AA$1,2,LEN(AA$1)-1)+2,0)</f>
        <v>0</v>
      </c>
      <c r="AB1249" s="68">
        <f>VLOOKUP($A1249,solar_!$A$2:$B$16,2,0)*VLOOKUP($D1249,solar_!$E$2:$AC$13,MID(AB$1,2,LEN(AB$1)-1)+2,0)</f>
        <v>0</v>
      </c>
      <c r="AC1249" s="5">
        <f t="shared" si="289"/>
        <v>0.13908961336733233</v>
      </c>
      <c r="AD1249" s="98"/>
    </row>
    <row r="1250" spans="1:30">
      <c r="A1250" s="5" t="str">
        <f t="shared" si="283"/>
        <v>b11</v>
      </c>
      <c r="B1250" s="5" t="str">
        <f t="shared" si="286"/>
        <v>nuclear</v>
      </c>
      <c r="C1250" s="5" t="str">
        <f t="shared" si="295"/>
        <v>g5</v>
      </c>
      <c r="D1250" s="69">
        <f t="shared" si="295"/>
        <v>3</v>
      </c>
      <c r="E1250" s="9">
        <v>0</v>
      </c>
      <c r="F1250" s="9">
        <v>0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0</v>
      </c>
      <c r="V1250" s="9">
        <v>0</v>
      </c>
      <c r="W1250" s="9">
        <v>0</v>
      </c>
      <c r="X1250" s="9">
        <v>0</v>
      </c>
      <c r="Y1250" s="9">
        <v>0</v>
      </c>
      <c r="Z1250" s="9">
        <v>0</v>
      </c>
      <c r="AA1250" s="9">
        <v>0</v>
      </c>
      <c r="AB1250" s="9">
        <v>0</v>
      </c>
      <c r="AC1250" s="5">
        <f t="shared" si="289"/>
        <v>0</v>
      </c>
      <c r="AD1250" s="98"/>
    </row>
    <row r="1251" spans="1:30">
      <c r="A1251" s="5" t="str">
        <f t="shared" si="283"/>
        <v>b11</v>
      </c>
      <c r="B1251" s="5" t="str">
        <f t="shared" si="286"/>
        <v>other</v>
      </c>
      <c r="C1251" s="5" t="str">
        <f t="shared" si="295"/>
        <v>g5</v>
      </c>
      <c r="D1251" s="69">
        <f t="shared" si="295"/>
        <v>3</v>
      </c>
      <c r="E1251" s="9">
        <v>0</v>
      </c>
      <c r="F1251" s="9">
        <v>0</v>
      </c>
      <c r="G1251" s="9">
        <v>0</v>
      </c>
      <c r="H1251" s="9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>
        <v>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9">
        <v>0</v>
      </c>
      <c r="AB1251" s="9">
        <v>0</v>
      </c>
      <c r="AC1251" s="5">
        <f t="shared" si="289"/>
        <v>0</v>
      </c>
      <c r="AD1251" s="98"/>
    </row>
    <row r="1252" spans="1:30">
      <c r="A1252" s="5" t="str">
        <f t="shared" si="283"/>
        <v>b11</v>
      </c>
      <c r="B1252" s="5" t="str">
        <f t="shared" si="286"/>
        <v>coal</v>
      </c>
      <c r="C1252" s="5" t="str">
        <f t="shared" si="295"/>
        <v>g6</v>
      </c>
      <c r="D1252" s="69">
        <f t="shared" si="295"/>
        <v>3</v>
      </c>
      <c r="E1252" s="53">
        <v>0.8</v>
      </c>
      <c r="F1252" s="53">
        <v>0.8</v>
      </c>
      <c r="G1252" s="53">
        <v>0.8</v>
      </c>
      <c r="H1252" s="53">
        <v>0.8</v>
      </c>
      <c r="I1252" s="53">
        <v>0.8</v>
      </c>
      <c r="J1252" s="53">
        <v>0.8</v>
      </c>
      <c r="K1252" s="53">
        <v>0.8</v>
      </c>
      <c r="L1252" s="53">
        <v>0.8</v>
      </c>
      <c r="M1252" s="53">
        <v>0.8</v>
      </c>
      <c r="N1252" s="53">
        <v>0.8</v>
      </c>
      <c r="O1252" s="53">
        <v>0.8</v>
      </c>
      <c r="P1252" s="53">
        <v>0.8</v>
      </c>
      <c r="Q1252" s="53">
        <v>0.8</v>
      </c>
      <c r="R1252" s="53">
        <v>0.8</v>
      </c>
      <c r="S1252" s="53">
        <v>0.8</v>
      </c>
      <c r="T1252" s="53">
        <v>0.8</v>
      </c>
      <c r="U1252" s="53">
        <v>0.8</v>
      </c>
      <c r="V1252" s="53">
        <v>0.8</v>
      </c>
      <c r="W1252" s="53">
        <v>0.8</v>
      </c>
      <c r="X1252" s="53">
        <v>0.8</v>
      </c>
      <c r="Y1252" s="53">
        <v>0.8</v>
      </c>
      <c r="Z1252" s="53">
        <v>0.8</v>
      </c>
      <c r="AA1252" s="53">
        <v>0.8</v>
      </c>
      <c r="AB1252" s="53">
        <v>0.8</v>
      </c>
      <c r="AC1252" s="5">
        <f t="shared" si="289"/>
        <v>0.80000000000000027</v>
      </c>
      <c r="AD1252" s="98"/>
    </row>
    <row r="1253" spans="1:30">
      <c r="A1253" s="5" t="str">
        <f t="shared" si="283"/>
        <v>b11</v>
      </c>
      <c r="B1253" s="5" t="str">
        <f t="shared" si="286"/>
        <v>naturalGas</v>
      </c>
      <c r="C1253" s="5" t="str">
        <f t="shared" si="295"/>
        <v>g6</v>
      </c>
      <c r="D1253" s="69">
        <f t="shared" si="295"/>
        <v>3</v>
      </c>
      <c r="E1253" s="53">
        <v>0.85</v>
      </c>
      <c r="F1253" s="53">
        <v>0.85</v>
      </c>
      <c r="G1253" s="53">
        <v>0.85</v>
      </c>
      <c r="H1253" s="53">
        <v>0.85</v>
      </c>
      <c r="I1253" s="53">
        <v>0.85</v>
      </c>
      <c r="J1253" s="53">
        <v>0.85</v>
      </c>
      <c r="K1253" s="53">
        <v>0.85</v>
      </c>
      <c r="L1253" s="53">
        <v>0.85</v>
      </c>
      <c r="M1253" s="53">
        <v>0.85</v>
      </c>
      <c r="N1253" s="53">
        <v>0.85</v>
      </c>
      <c r="O1253" s="53">
        <v>0.85</v>
      </c>
      <c r="P1253" s="53">
        <v>0.85</v>
      </c>
      <c r="Q1253" s="53">
        <v>0.85</v>
      </c>
      <c r="R1253" s="53">
        <v>0.85</v>
      </c>
      <c r="S1253" s="53">
        <v>0.85</v>
      </c>
      <c r="T1253" s="53">
        <v>0.85</v>
      </c>
      <c r="U1253" s="53">
        <v>0.85</v>
      </c>
      <c r="V1253" s="53">
        <v>0.85</v>
      </c>
      <c r="W1253" s="53">
        <v>0.85</v>
      </c>
      <c r="X1253" s="53">
        <v>0.85</v>
      </c>
      <c r="Y1253" s="53">
        <v>0.85</v>
      </c>
      <c r="Z1253" s="53">
        <v>0.85</v>
      </c>
      <c r="AA1253" s="53">
        <v>0.85</v>
      </c>
      <c r="AB1253" s="53">
        <v>0.85</v>
      </c>
      <c r="AC1253" s="5">
        <f t="shared" si="289"/>
        <v>0.85000000000000009</v>
      </c>
      <c r="AD1253" s="98"/>
    </row>
    <row r="1254" spans="1:30">
      <c r="A1254" s="5" t="str">
        <f t="shared" si="283"/>
        <v>b11</v>
      </c>
      <c r="B1254" s="5" t="str">
        <f t="shared" si="286"/>
        <v>bioMass</v>
      </c>
      <c r="C1254" s="5" t="str">
        <f t="shared" si="295"/>
        <v>g6</v>
      </c>
      <c r="D1254" s="69">
        <f t="shared" si="295"/>
        <v>3</v>
      </c>
      <c r="E1254" s="53">
        <v>0.83</v>
      </c>
      <c r="F1254" s="53">
        <v>0.83</v>
      </c>
      <c r="G1254" s="53">
        <v>0.83</v>
      </c>
      <c r="H1254" s="53">
        <v>0.83</v>
      </c>
      <c r="I1254" s="53">
        <v>0.83</v>
      </c>
      <c r="J1254" s="53">
        <v>0.83</v>
      </c>
      <c r="K1254" s="53">
        <v>0.83</v>
      </c>
      <c r="L1254" s="53">
        <v>0.83</v>
      </c>
      <c r="M1254" s="53">
        <v>0.83</v>
      </c>
      <c r="N1254" s="53">
        <v>0.83</v>
      </c>
      <c r="O1254" s="53">
        <v>0.83</v>
      </c>
      <c r="P1254" s="53">
        <v>0.83</v>
      </c>
      <c r="Q1254" s="53">
        <v>0.83</v>
      </c>
      <c r="R1254" s="53">
        <v>0.83</v>
      </c>
      <c r="S1254" s="53">
        <v>0.83</v>
      </c>
      <c r="T1254" s="53">
        <v>0.83</v>
      </c>
      <c r="U1254" s="53">
        <v>0.83</v>
      </c>
      <c r="V1254" s="53">
        <v>0.83</v>
      </c>
      <c r="W1254" s="53">
        <v>0.83</v>
      </c>
      <c r="X1254" s="53">
        <v>0.83</v>
      </c>
      <c r="Y1254" s="53">
        <v>0.83</v>
      </c>
      <c r="Z1254" s="53">
        <v>0.83</v>
      </c>
      <c r="AA1254" s="53">
        <v>0.83</v>
      </c>
      <c r="AB1254" s="53">
        <v>0.83</v>
      </c>
      <c r="AC1254" s="5">
        <f t="shared" si="289"/>
        <v>0.82999999999999963</v>
      </c>
      <c r="AD1254" s="98"/>
    </row>
    <row r="1255" spans="1:30">
      <c r="A1255" s="5" t="str">
        <f t="shared" si="283"/>
        <v>b11</v>
      </c>
      <c r="B1255" s="5" t="str">
        <f t="shared" si="286"/>
        <v>geoThermal</v>
      </c>
      <c r="C1255" s="5" t="str">
        <f t="shared" si="295"/>
        <v>g6</v>
      </c>
      <c r="D1255" s="69">
        <f t="shared" si="295"/>
        <v>3</v>
      </c>
      <c r="E1255" s="53">
        <v>0.9</v>
      </c>
      <c r="F1255" s="53">
        <v>0.9</v>
      </c>
      <c r="G1255" s="53">
        <v>0.9</v>
      </c>
      <c r="H1255" s="53">
        <v>0.9</v>
      </c>
      <c r="I1255" s="53">
        <v>0.9</v>
      </c>
      <c r="J1255" s="53">
        <v>0.9</v>
      </c>
      <c r="K1255" s="53">
        <v>0.9</v>
      </c>
      <c r="L1255" s="53">
        <v>0.9</v>
      </c>
      <c r="M1255" s="53">
        <v>0.9</v>
      </c>
      <c r="N1255" s="53">
        <v>0.9</v>
      </c>
      <c r="O1255" s="53">
        <v>0.9</v>
      </c>
      <c r="P1255" s="53">
        <v>0.9</v>
      </c>
      <c r="Q1255" s="53">
        <v>0.9</v>
      </c>
      <c r="R1255" s="53">
        <v>0.9</v>
      </c>
      <c r="S1255" s="53">
        <v>0.9</v>
      </c>
      <c r="T1255" s="53">
        <v>0.9</v>
      </c>
      <c r="U1255" s="53">
        <v>0.9</v>
      </c>
      <c r="V1255" s="53">
        <v>0.9</v>
      </c>
      <c r="W1255" s="53">
        <v>0.9</v>
      </c>
      <c r="X1255" s="53">
        <v>0.9</v>
      </c>
      <c r="Y1255" s="53">
        <v>0.9</v>
      </c>
      <c r="Z1255" s="53">
        <v>0.9</v>
      </c>
      <c r="AA1255" s="53">
        <v>0.9</v>
      </c>
      <c r="AB1255" s="53">
        <v>0.9</v>
      </c>
      <c r="AC1255" s="5">
        <f t="shared" si="289"/>
        <v>0.8999999999999998</v>
      </c>
      <c r="AD1255" s="98"/>
    </row>
    <row r="1256" spans="1:30">
      <c r="A1256" s="5" t="str">
        <f t="shared" si="283"/>
        <v>b11</v>
      </c>
      <c r="B1256" s="5" t="str">
        <f t="shared" si="286"/>
        <v>hydroRiver</v>
      </c>
      <c r="C1256" s="5" t="str">
        <f t="shared" si="295"/>
        <v>g6</v>
      </c>
      <c r="D1256" s="69">
        <f t="shared" si="295"/>
        <v>3</v>
      </c>
      <c r="E1256" s="43">
        <f>VLOOKUP($A1256,hydro_!$A$2:$B$16,2,0)*VLOOKUP($D1256,hydro_!F$2:H$13,2,0)</f>
        <v>0.4</v>
      </c>
      <c r="F1256" s="43">
        <f t="shared" ref="F1256:AB1256" si="298">E1256</f>
        <v>0.4</v>
      </c>
      <c r="G1256" s="43">
        <f t="shared" si="298"/>
        <v>0.4</v>
      </c>
      <c r="H1256" s="43">
        <f t="shared" si="298"/>
        <v>0.4</v>
      </c>
      <c r="I1256" s="43">
        <f t="shared" si="298"/>
        <v>0.4</v>
      </c>
      <c r="J1256" s="43">
        <f t="shared" si="298"/>
        <v>0.4</v>
      </c>
      <c r="K1256" s="43">
        <f t="shared" si="298"/>
        <v>0.4</v>
      </c>
      <c r="L1256" s="43">
        <f t="shared" si="298"/>
        <v>0.4</v>
      </c>
      <c r="M1256" s="43">
        <f t="shared" si="298"/>
        <v>0.4</v>
      </c>
      <c r="N1256" s="43">
        <f t="shared" si="298"/>
        <v>0.4</v>
      </c>
      <c r="O1256" s="43">
        <f t="shared" si="298"/>
        <v>0.4</v>
      </c>
      <c r="P1256" s="43">
        <f t="shared" si="298"/>
        <v>0.4</v>
      </c>
      <c r="Q1256" s="43">
        <f t="shared" si="298"/>
        <v>0.4</v>
      </c>
      <c r="R1256" s="43">
        <f t="shared" si="298"/>
        <v>0.4</v>
      </c>
      <c r="S1256" s="43">
        <f t="shared" si="298"/>
        <v>0.4</v>
      </c>
      <c r="T1256" s="43">
        <f t="shared" si="298"/>
        <v>0.4</v>
      </c>
      <c r="U1256" s="43">
        <f t="shared" si="298"/>
        <v>0.4</v>
      </c>
      <c r="V1256" s="43">
        <f t="shared" si="298"/>
        <v>0.4</v>
      </c>
      <c r="W1256" s="43">
        <f t="shared" si="298"/>
        <v>0.4</v>
      </c>
      <c r="X1256" s="43">
        <f t="shared" si="298"/>
        <v>0.4</v>
      </c>
      <c r="Y1256" s="43">
        <f t="shared" si="298"/>
        <v>0.4</v>
      </c>
      <c r="Z1256" s="43">
        <f t="shared" si="298"/>
        <v>0.4</v>
      </c>
      <c r="AA1256" s="43">
        <f t="shared" si="298"/>
        <v>0.4</v>
      </c>
      <c r="AB1256" s="43">
        <f t="shared" si="298"/>
        <v>0.4</v>
      </c>
      <c r="AC1256" s="5">
        <f t="shared" si="289"/>
        <v>0.40000000000000013</v>
      </c>
      <c r="AD1256" s="98"/>
    </row>
    <row r="1257" spans="1:30">
      <c r="A1257" s="5" t="str">
        <f t="shared" si="283"/>
        <v>b11</v>
      </c>
      <c r="B1257" s="5" t="str">
        <f t="shared" si="286"/>
        <v>hydroDam</v>
      </c>
      <c r="C1257" s="5" t="str">
        <f t="shared" si="295"/>
        <v>g6</v>
      </c>
      <c r="D1257" s="69">
        <f t="shared" si="295"/>
        <v>3</v>
      </c>
      <c r="E1257" s="43">
        <f>VLOOKUP($A1256,hydro_!$A$2:$C$16,3,0)*VLOOKUP($D1256,hydro_!F$2:H$13,3,0)</f>
        <v>0.35</v>
      </c>
      <c r="F1257" s="43">
        <f t="shared" ref="F1257:AB1257" si="299">E1257</f>
        <v>0.35</v>
      </c>
      <c r="G1257" s="43">
        <f t="shared" si="299"/>
        <v>0.35</v>
      </c>
      <c r="H1257" s="43">
        <f t="shared" si="299"/>
        <v>0.35</v>
      </c>
      <c r="I1257" s="43">
        <f t="shared" si="299"/>
        <v>0.35</v>
      </c>
      <c r="J1257" s="43">
        <f t="shared" si="299"/>
        <v>0.35</v>
      </c>
      <c r="K1257" s="43">
        <f t="shared" si="299"/>
        <v>0.35</v>
      </c>
      <c r="L1257" s="43">
        <f t="shared" si="299"/>
        <v>0.35</v>
      </c>
      <c r="M1257" s="43">
        <f t="shared" si="299"/>
        <v>0.35</v>
      </c>
      <c r="N1257" s="43">
        <f t="shared" si="299"/>
        <v>0.35</v>
      </c>
      <c r="O1257" s="43">
        <f t="shared" si="299"/>
        <v>0.35</v>
      </c>
      <c r="P1257" s="43">
        <f t="shared" si="299"/>
        <v>0.35</v>
      </c>
      <c r="Q1257" s="43">
        <f t="shared" si="299"/>
        <v>0.35</v>
      </c>
      <c r="R1257" s="43">
        <f t="shared" si="299"/>
        <v>0.35</v>
      </c>
      <c r="S1257" s="43">
        <f t="shared" si="299"/>
        <v>0.35</v>
      </c>
      <c r="T1257" s="43">
        <f t="shared" si="299"/>
        <v>0.35</v>
      </c>
      <c r="U1257" s="43">
        <f t="shared" si="299"/>
        <v>0.35</v>
      </c>
      <c r="V1257" s="43">
        <f t="shared" si="299"/>
        <v>0.35</v>
      </c>
      <c r="W1257" s="43">
        <f t="shared" si="299"/>
        <v>0.35</v>
      </c>
      <c r="X1257" s="43">
        <f t="shared" si="299"/>
        <v>0.35</v>
      </c>
      <c r="Y1257" s="43">
        <f t="shared" si="299"/>
        <v>0.35</v>
      </c>
      <c r="Z1257" s="43">
        <f t="shared" si="299"/>
        <v>0.35</v>
      </c>
      <c r="AA1257" s="43">
        <f t="shared" si="299"/>
        <v>0.35</v>
      </c>
      <c r="AB1257" s="43">
        <f t="shared" si="299"/>
        <v>0.35</v>
      </c>
      <c r="AC1257" s="5">
        <f t="shared" si="289"/>
        <v>0.34999999999999987</v>
      </c>
      <c r="AD1257" s="98"/>
    </row>
    <row r="1258" spans="1:30">
      <c r="A1258" s="5" t="str">
        <f t="shared" si="283"/>
        <v>b11</v>
      </c>
      <c r="B1258" s="5" t="str">
        <f t="shared" si="286"/>
        <v>wind</v>
      </c>
      <c r="C1258" s="5" t="str">
        <f t="shared" si="295"/>
        <v>g6</v>
      </c>
      <c r="D1258" s="69">
        <f t="shared" si="295"/>
        <v>3</v>
      </c>
      <c r="E1258" s="67">
        <f>VLOOKUP($A1258,wind_!$A$2:$B$16,2,0)*VLOOKUP($D1258,wind_!$E$2:$AC$13,MID(E$1,2,LEN(E$1)-1)+2,0)</f>
        <v>0.3455184101351314</v>
      </c>
      <c r="F1258" s="67">
        <f>VLOOKUP($A1258,wind_!$A$2:$B$16,2,0)*VLOOKUP($D1258,wind_!$E$2:$AC$13,MID(F$1,2,LEN(F$1)-1)+2,0)</f>
        <v>0.33865552086584727</v>
      </c>
      <c r="G1258" s="67">
        <f>VLOOKUP($A1258,wind_!$A$2:$B$16,2,0)*VLOOKUP($D1258,wind_!$E$2:$AC$13,MID(G$1,2,LEN(G$1)-1)+2,0)</f>
        <v>0.33487233957125051</v>
      </c>
      <c r="H1258" s="67">
        <f>VLOOKUP($A1258,wind_!$A$2:$B$16,2,0)*VLOOKUP($D1258,wind_!$E$2:$AC$13,MID(H$1,2,LEN(H$1)-1)+2,0)</f>
        <v>0.33140310234624276</v>
      </c>
      <c r="I1258" s="67">
        <f>VLOOKUP($A1258,wind_!$A$2:$B$16,2,0)*VLOOKUP($D1258,wind_!$E$2:$AC$13,MID(I$1,2,LEN(I$1)-1)+2,0)</f>
        <v>0.32994527530368195</v>
      </c>
      <c r="J1258" s="67">
        <f>VLOOKUP($A1258,wind_!$A$2:$B$16,2,0)*VLOOKUP($D1258,wind_!$E$2:$AC$13,MID(J$1,2,LEN(J$1)-1)+2,0)</f>
        <v>0.32669315140321853</v>
      </c>
      <c r="K1258" s="67">
        <f>VLOOKUP($A1258,wind_!$A$2:$B$16,2,0)*VLOOKUP($D1258,wind_!$E$2:$AC$13,MID(K$1,2,LEN(K$1)-1)+2,0)</f>
        <v>0.32941650589339783</v>
      </c>
      <c r="L1258" s="67">
        <f>VLOOKUP($A1258,wind_!$A$2:$B$16,2,0)*VLOOKUP($D1258,wind_!$E$2:$AC$13,MID(L$1,2,LEN(L$1)-1)+2,0)</f>
        <v>0.33107820863966098</v>
      </c>
      <c r="M1258" s="67">
        <f>VLOOKUP($A1258,wind_!$A$2:$B$16,2,0)*VLOOKUP($D1258,wind_!$E$2:$AC$13,MID(M$1,2,LEN(M$1)-1)+2,0)</f>
        <v>0.33186639183779593</v>
      </c>
      <c r="N1258" s="67">
        <f>VLOOKUP($A1258,wind_!$A$2:$B$16,2,0)*VLOOKUP($D1258,wind_!$E$2:$AC$13,MID(N$1,2,LEN(N$1)-1)+2,0)</f>
        <v>0.32337304169695102</v>
      </c>
      <c r="O1258" s="67">
        <f>VLOOKUP($A1258,wind_!$A$2:$B$16,2,0)*VLOOKUP($D1258,wind_!$E$2:$AC$13,MID(O$1,2,LEN(O$1)-1)+2,0)</f>
        <v>0.32134817599043858</v>
      </c>
      <c r="P1258" s="67">
        <f>VLOOKUP($A1258,wind_!$A$2:$B$16,2,0)*VLOOKUP($D1258,wind_!$E$2:$AC$13,MID(P$1,2,LEN(P$1)-1)+2,0)</f>
        <v>0.32859776176813482</v>
      </c>
      <c r="Q1258" s="67">
        <f>VLOOKUP($A1258,wind_!$A$2:$B$16,2,0)*VLOOKUP($D1258,wind_!$E$2:$AC$13,MID(Q$1,2,LEN(Q$1)-1)+2,0)</f>
        <v>0.33888306630722753</v>
      </c>
      <c r="R1258" s="67">
        <f>VLOOKUP($A1258,wind_!$A$2:$B$16,2,0)*VLOOKUP($D1258,wind_!$E$2:$AC$13,MID(R$1,2,LEN(R$1)-1)+2,0)</f>
        <v>0.34689133663414634</v>
      </c>
      <c r="S1258" s="67">
        <f>VLOOKUP($A1258,wind_!$A$2:$B$16,2,0)*VLOOKUP($D1258,wind_!$E$2:$AC$13,MID(S$1,2,LEN(S$1)-1)+2,0)</f>
        <v>0.35407794838018436</v>
      </c>
      <c r="T1258" s="67">
        <f>VLOOKUP($A1258,wind_!$A$2:$B$16,2,0)*VLOOKUP($D1258,wind_!$E$2:$AC$13,MID(T$1,2,LEN(T$1)-1)+2,0)</f>
        <v>0.36278767642219339</v>
      </c>
      <c r="U1258" s="67">
        <f>VLOOKUP($A1258,wind_!$A$2:$B$16,2,0)*VLOOKUP($D1258,wind_!$E$2:$AC$13,MID(U$1,2,LEN(U$1)-1)+2,0)</f>
        <v>0.36499933966724851</v>
      </c>
      <c r="V1258" s="67">
        <f>VLOOKUP($A1258,wind_!$A$2:$B$16,2,0)*VLOOKUP($D1258,wind_!$E$2:$AC$13,MID(V$1,2,LEN(V$1)-1)+2,0)</f>
        <v>0.36534833891795515</v>
      </c>
      <c r="W1258" s="67">
        <f>VLOOKUP($A1258,wind_!$A$2:$B$16,2,0)*VLOOKUP($D1258,wind_!$E$2:$AC$13,MID(W$1,2,LEN(W$1)-1)+2,0)</f>
        <v>0.36280434601880884</v>
      </c>
      <c r="X1258" s="67">
        <f>VLOOKUP($A1258,wind_!$A$2:$B$16,2,0)*VLOOKUP($D1258,wind_!$E$2:$AC$13,MID(X$1,2,LEN(X$1)-1)+2,0)</f>
        <v>0.36119583889703871</v>
      </c>
      <c r="Y1258" s="67">
        <f>VLOOKUP($A1258,wind_!$A$2:$B$16,2,0)*VLOOKUP($D1258,wind_!$E$2:$AC$13,MID(Y$1,2,LEN(Y$1)-1)+2,0)</f>
        <v>0.36345696617388051</v>
      </c>
      <c r="Z1258" s="67">
        <f>VLOOKUP($A1258,wind_!$A$2:$B$16,2,0)*VLOOKUP($D1258,wind_!$E$2:$AC$13,MID(Z$1,2,LEN(Z$1)-1)+2,0)</f>
        <v>0.36189936669275441</v>
      </c>
      <c r="AA1258" s="67">
        <f>VLOOKUP($A1258,wind_!$A$2:$B$16,2,0)*VLOOKUP($D1258,wind_!$E$2:$AC$13,MID(AA$1,2,LEN(AA$1)-1)+2,0)</f>
        <v>0.35831635674705653</v>
      </c>
      <c r="AB1258" s="67">
        <f>VLOOKUP($A1258,wind_!$A$2:$B$16,2,0)*VLOOKUP($D1258,wind_!$E$2:$AC$13,MID(AB$1,2,LEN(AB$1)-1)+2,0)</f>
        <v>0.35458552670196086</v>
      </c>
      <c r="AC1258" s="5">
        <f t="shared" si="289"/>
        <v>0.34450058304217523</v>
      </c>
      <c r="AD1258" s="98"/>
    </row>
    <row r="1259" spans="1:30">
      <c r="A1259" s="5" t="str">
        <f t="shared" si="283"/>
        <v>b11</v>
      </c>
      <c r="B1259" s="5" t="str">
        <f t="shared" si="286"/>
        <v>solar</v>
      </c>
      <c r="C1259" s="5" t="str">
        <f t="shared" si="295"/>
        <v>g6</v>
      </c>
      <c r="D1259" s="69">
        <f t="shared" si="295"/>
        <v>3</v>
      </c>
      <c r="E1259" s="68">
        <f>VLOOKUP($A1259,solar_!$A$2:$B$16,2,0)*VLOOKUP($D1259,solar_!$E$2:$AC$13,MID(E$1,2,LEN(E$1)-1)+2,0)</f>
        <v>0</v>
      </c>
      <c r="F1259" s="68">
        <f>VLOOKUP($A1259,solar_!$A$2:$B$16,2,0)*VLOOKUP($D1259,solar_!$E$2:$AC$13,MID(F$1,2,LEN(F$1)-1)+2,0)</f>
        <v>0</v>
      </c>
      <c r="G1259" s="68">
        <f>VLOOKUP($A1259,solar_!$A$2:$B$16,2,0)*VLOOKUP($D1259,solar_!$E$2:$AC$13,MID(G$1,2,LEN(G$1)-1)+2,0)</f>
        <v>0</v>
      </c>
      <c r="H1259" s="68">
        <f>VLOOKUP($A1259,solar_!$A$2:$B$16,2,0)*VLOOKUP($D1259,solar_!$E$2:$AC$13,MID(H$1,2,LEN(H$1)-1)+2,0)</f>
        <v>0</v>
      </c>
      <c r="I1259" s="68">
        <f>VLOOKUP($A1259,solar_!$A$2:$B$16,2,0)*VLOOKUP($D1259,solar_!$E$2:$AC$13,MID(I$1,2,LEN(I$1)-1)+2,0)</f>
        <v>0</v>
      </c>
      <c r="J1259" s="68">
        <f>VLOOKUP($A1259,solar_!$A$2:$B$16,2,0)*VLOOKUP($D1259,solar_!$E$2:$AC$13,MID(J$1,2,LEN(J$1)-1)+2,0)</f>
        <v>3.2156199220050307E-4</v>
      </c>
      <c r="K1259" s="68">
        <f>VLOOKUP($A1259,solar_!$A$2:$B$16,2,0)*VLOOKUP($D1259,solar_!$E$2:$AC$13,MID(K$1,2,LEN(K$1)-1)+2,0)</f>
        <v>4.5860834971010005E-3</v>
      </c>
      <c r="L1259" s="68">
        <f>VLOOKUP($A1259,solar_!$A$2:$B$16,2,0)*VLOOKUP($D1259,solar_!$E$2:$AC$13,MID(L$1,2,LEN(L$1)-1)+2,0)</f>
        <v>4.9651422403253216E-2</v>
      </c>
      <c r="M1259" s="68">
        <f>VLOOKUP($A1259,solar_!$A$2:$B$16,2,0)*VLOOKUP($D1259,solar_!$E$2:$AC$13,MID(M$1,2,LEN(M$1)-1)+2,0)</f>
        <v>0.19997564738867166</v>
      </c>
      <c r="N1259" s="68">
        <f>VLOOKUP($A1259,solar_!$A$2:$B$16,2,0)*VLOOKUP($D1259,solar_!$E$2:$AC$13,MID(N$1,2,LEN(N$1)-1)+2,0)</f>
        <v>0.32525521324108514</v>
      </c>
      <c r="O1259" s="68">
        <f>VLOOKUP($A1259,solar_!$A$2:$B$16,2,0)*VLOOKUP($D1259,solar_!$E$2:$AC$13,MID(O$1,2,LEN(O$1)-1)+2,0)</f>
        <v>0.37914472912864505</v>
      </c>
      <c r="P1259" s="68">
        <f>VLOOKUP($A1259,solar_!$A$2:$B$16,2,0)*VLOOKUP($D1259,solar_!$E$2:$AC$13,MID(P$1,2,LEN(P$1)-1)+2,0)</f>
        <v>0.41543482714893887</v>
      </c>
      <c r="Q1259" s="68">
        <f>VLOOKUP($A1259,solar_!$A$2:$B$16,2,0)*VLOOKUP($D1259,solar_!$E$2:$AC$13,MID(Q$1,2,LEN(Q$1)-1)+2,0)</f>
        <v>0.41351455958560529</v>
      </c>
      <c r="R1259" s="68">
        <f>VLOOKUP($A1259,solar_!$A$2:$B$16,2,0)*VLOOKUP($D1259,solar_!$E$2:$AC$13,MID(R$1,2,LEN(R$1)-1)+2,0)</f>
        <v>0.41627078716877264</v>
      </c>
      <c r="S1259" s="68">
        <f>VLOOKUP($A1259,solar_!$A$2:$B$16,2,0)*VLOOKUP($D1259,solar_!$E$2:$AC$13,MID(S$1,2,LEN(S$1)-1)+2,0)</f>
        <v>0.39023653143688403</v>
      </c>
      <c r="T1259" s="68">
        <f>VLOOKUP($A1259,solar_!$A$2:$B$16,2,0)*VLOOKUP($D1259,solar_!$E$2:$AC$13,MID(T$1,2,LEN(T$1)-1)+2,0)</f>
        <v>0.33083848032862778</v>
      </c>
      <c r="U1259" s="68">
        <f>VLOOKUP($A1259,solar_!$A$2:$B$16,2,0)*VLOOKUP($D1259,solar_!$E$2:$AC$13,MID(U$1,2,LEN(U$1)-1)+2,0)</f>
        <v>0.2582934373489259</v>
      </c>
      <c r="V1259" s="68">
        <f>VLOOKUP($A1259,solar_!$A$2:$B$16,2,0)*VLOOKUP($D1259,solar_!$E$2:$AC$13,MID(V$1,2,LEN(V$1)-1)+2,0)</f>
        <v>0.12994278376368762</v>
      </c>
      <c r="W1259" s="68">
        <f>VLOOKUP($A1259,solar_!$A$2:$B$16,2,0)*VLOOKUP($D1259,solar_!$E$2:$AC$13,MID(W$1,2,LEN(W$1)-1)+2,0)</f>
        <v>2.4453885390354264E-2</v>
      </c>
      <c r="X1259" s="68">
        <f>VLOOKUP($A1259,solar_!$A$2:$B$16,2,0)*VLOOKUP($D1259,solar_!$E$2:$AC$13,MID(X$1,2,LEN(X$1)-1)+2,0)</f>
        <v>2.3077099322293271E-4</v>
      </c>
      <c r="Y1259" s="68">
        <f>VLOOKUP($A1259,solar_!$A$2:$B$16,2,0)*VLOOKUP($D1259,solar_!$E$2:$AC$13,MID(Y$1,2,LEN(Y$1)-1)+2,0)</f>
        <v>0</v>
      </c>
      <c r="Z1259" s="68">
        <f>VLOOKUP($A1259,solar_!$A$2:$B$16,2,0)*VLOOKUP($D1259,solar_!$E$2:$AC$13,MID(Z$1,2,LEN(Z$1)-1)+2,0)</f>
        <v>0</v>
      </c>
      <c r="AA1259" s="68">
        <f>VLOOKUP($A1259,solar_!$A$2:$B$16,2,0)*VLOOKUP($D1259,solar_!$E$2:$AC$13,MID(AA$1,2,LEN(AA$1)-1)+2,0)</f>
        <v>0</v>
      </c>
      <c r="AB1259" s="68">
        <f>VLOOKUP($A1259,solar_!$A$2:$B$16,2,0)*VLOOKUP($D1259,solar_!$E$2:$AC$13,MID(AB$1,2,LEN(AB$1)-1)+2,0)</f>
        <v>0</v>
      </c>
      <c r="AC1259" s="5">
        <f t="shared" si="289"/>
        <v>0.13908961336733233</v>
      </c>
      <c r="AD1259" s="98"/>
    </row>
    <row r="1260" spans="1:30">
      <c r="A1260" s="5" t="str">
        <f t="shared" si="283"/>
        <v>b11</v>
      </c>
      <c r="B1260" s="5" t="str">
        <f t="shared" si="286"/>
        <v>nuclear</v>
      </c>
      <c r="C1260" s="5" t="str">
        <f t="shared" si="295"/>
        <v>g6</v>
      </c>
      <c r="D1260" s="69">
        <f t="shared" si="295"/>
        <v>3</v>
      </c>
      <c r="E1260" s="9">
        <v>0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0</v>
      </c>
      <c r="AA1260" s="9">
        <v>0</v>
      </c>
      <c r="AB1260" s="9">
        <v>0</v>
      </c>
      <c r="AC1260" s="5">
        <f t="shared" si="289"/>
        <v>0</v>
      </c>
      <c r="AD1260" s="98"/>
    </row>
    <row r="1261" spans="1:30">
      <c r="A1261" s="5" t="str">
        <f t="shared" si="283"/>
        <v>b11</v>
      </c>
      <c r="B1261" s="5" t="str">
        <f t="shared" si="286"/>
        <v>other</v>
      </c>
      <c r="C1261" s="5" t="str">
        <f t="shared" si="295"/>
        <v>g6</v>
      </c>
      <c r="D1261" s="69">
        <f t="shared" si="295"/>
        <v>3</v>
      </c>
      <c r="E1261" s="9">
        <v>0</v>
      </c>
      <c r="F1261" s="9">
        <v>0</v>
      </c>
      <c r="G1261" s="9">
        <v>0</v>
      </c>
      <c r="H1261" s="9">
        <v>0</v>
      </c>
      <c r="I1261" s="9">
        <v>0</v>
      </c>
      <c r="J1261" s="9">
        <v>0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  <c r="V1261" s="9">
        <v>0</v>
      </c>
      <c r="W1261" s="9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5">
        <f t="shared" si="289"/>
        <v>0</v>
      </c>
      <c r="AD1261" s="98"/>
    </row>
    <row r="1262" spans="1:30">
      <c r="A1262" s="5" t="str">
        <f t="shared" si="283"/>
        <v>b11</v>
      </c>
      <c r="B1262" s="5" t="str">
        <f t="shared" si="286"/>
        <v>coal</v>
      </c>
      <c r="C1262" s="5" t="str">
        <f t="shared" si="295"/>
        <v>g7</v>
      </c>
      <c r="D1262" s="69">
        <f t="shared" si="295"/>
        <v>4</v>
      </c>
      <c r="E1262" s="53">
        <v>0.8</v>
      </c>
      <c r="F1262" s="53">
        <v>0.8</v>
      </c>
      <c r="G1262" s="53">
        <v>0.8</v>
      </c>
      <c r="H1262" s="53">
        <v>0.8</v>
      </c>
      <c r="I1262" s="53">
        <v>0.8</v>
      </c>
      <c r="J1262" s="53">
        <v>0.8</v>
      </c>
      <c r="K1262" s="53">
        <v>0.8</v>
      </c>
      <c r="L1262" s="53">
        <v>0.8</v>
      </c>
      <c r="M1262" s="53">
        <v>0.8</v>
      </c>
      <c r="N1262" s="53">
        <v>0.8</v>
      </c>
      <c r="O1262" s="53">
        <v>0.8</v>
      </c>
      <c r="P1262" s="53">
        <v>0.8</v>
      </c>
      <c r="Q1262" s="53">
        <v>0.8</v>
      </c>
      <c r="R1262" s="53">
        <v>0.8</v>
      </c>
      <c r="S1262" s="53">
        <v>0.8</v>
      </c>
      <c r="T1262" s="53">
        <v>0.8</v>
      </c>
      <c r="U1262" s="53">
        <v>0.8</v>
      </c>
      <c r="V1262" s="53">
        <v>0.8</v>
      </c>
      <c r="W1262" s="53">
        <v>0.8</v>
      </c>
      <c r="X1262" s="53">
        <v>0.8</v>
      </c>
      <c r="Y1262" s="53">
        <v>0.8</v>
      </c>
      <c r="Z1262" s="53">
        <v>0.8</v>
      </c>
      <c r="AA1262" s="53">
        <v>0.8</v>
      </c>
      <c r="AB1262" s="53">
        <v>0.8</v>
      </c>
      <c r="AC1262" s="5">
        <f t="shared" si="289"/>
        <v>0.80000000000000027</v>
      </c>
      <c r="AD1262" s="98"/>
    </row>
    <row r="1263" spans="1:30">
      <c r="A1263" s="5" t="str">
        <f t="shared" si="283"/>
        <v>b11</v>
      </c>
      <c r="B1263" s="5" t="str">
        <f t="shared" si="286"/>
        <v>naturalGas</v>
      </c>
      <c r="C1263" s="5" t="str">
        <f t="shared" ref="C1263:D1282" si="300">C1143</f>
        <v>g7</v>
      </c>
      <c r="D1263" s="69">
        <f t="shared" si="300"/>
        <v>4</v>
      </c>
      <c r="E1263" s="53">
        <v>0.85</v>
      </c>
      <c r="F1263" s="53">
        <v>0.85</v>
      </c>
      <c r="G1263" s="53">
        <v>0.85</v>
      </c>
      <c r="H1263" s="53">
        <v>0.85</v>
      </c>
      <c r="I1263" s="53">
        <v>0.85</v>
      </c>
      <c r="J1263" s="53">
        <v>0.85</v>
      </c>
      <c r="K1263" s="53">
        <v>0.85</v>
      </c>
      <c r="L1263" s="53">
        <v>0.85</v>
      </c>
      <c r="M1263" s="53">
        <v>0.85</v>
      </c>
      <c r="N1263" s="53">
        <v>0.85</v>
      </c>
      <c r="O1263" s="53">
        <v>0.85</v>
      </c>
      <c r="P1263" s="53">
        <v>0.85</v>
      </c>
      <c r="Q1263" s="53">
        <v>0.85</v>
      </c>
      <c r="R1263" s="53">
        <v>0.85</v>
      </c>
      <c r="S1263" s="53">
        <v>0.85</v>
      </c>
      <c r="T1263" s="53">
        <v>0.85</v>
      </c>
      <c r="U1263" s="53">
        <v>0.85</v>
      </c>
      <c r="V1263" s="53">
        <v>0.85</v>
      </c>
      <c r="W1263" s="53">
        <v>0.85</v>
      </c>
      <c r="X1263" s="53">
        <v>0.85</v>
      </c>
      <c r="Y1263" s="53">
        <v>0.85</v>
      </c>
      <c r="Z1263" s="53">
        <v>0.85</v>
      </c>
      <c r="AA1263" s="53">
        <v>0.85</v>
      </c>
      <c r="AB1263" s="53">
        <v>0.85</v>
      </c>
      <c r="AC1263" s="5">
        <f t="shared" si="289"/>
        <v>0.85000000000000009</v>
      </c>
      <c r="AD1263" s="98"/>
    </row>
    <row r="1264" spans="1:30">
      <c r="A1264" s="5" t="str">
        <f t="shared" si="283"/>
        <v>b11</v>
      </c>
      <c r="B1264" s="5" t="str">
        <f t="shared" si="286"/>
        <v>bioMass</v>
      </c>
      <c r="C1264" s="5" t="str">
        <f t="shared" si="300"/>
        <v>g7</v>
      </c>
      <c r="D1264" s="69">
        <f t="shared" si="300"/>
        <v>4</v>
      </c>
      <c r="E1264" s="53">
        <v>0.83</v>
      </c>
      <c r="F1264" s="53">
        <v>0.83</v>
      </c>
      <c r="G1264" s="53">
        <v>0.83</v>
      </c>
      <c r="H1264" s="53">
        <v>0.83</v>
      </c>
      <c r="I1264" s="53">
        <v>0.83</v>
      </c>
      <c r="J1264" s="53">
        <v>0.83</v>
      </c>
      <c r="K1264" s="53">
        <v>0.83</v>
      </c>
      <c r="L1264" s="53">
        <v>0.83</v>
      </c>
      <c r="M1264" s="53">
        <v>0.83</v>
      </c>
      <c r="N1264" s="53">
        <v>0.83</v>
      </c>
      <c r="O1264" s="53">
        <v>0.83</v>
      </c>
      <c r="P1264" s="53">
        <v>0.83</v>
      </c>
      <c r="Q1264" s="53">
        <v>0.83</v>
      </c>
      <c r="R1264" s="53">
        <v>0.83</v>
      </c>
      <c r="S1264" s="53">
        <v>0.83</v>
      </c>
      <c r="T1264" s="53">
        <v>0.83</v>
      </c>
      <c r="U1264" s="53">
        <v>0.83</v>
      </c>
      <c r="V1264" s="53">
        <v>0.83</v>
      </c>
      <c r="W1264" s="53">
        <v>0.83</v>
      </c>
      <c r="X1264" s="53">
        <v>0.83</v>
      </c>
      <c r="Y1264" s="53">
        <v>0.83</v>
      </c>
      <c r="Z1264" s="53">
        <v>0.83</v>
      </c>
      <c r="AA1264" s="53">
        <v>0.83</v>
      </c>
      <c r="AB1264" s="53">
        <v>0.83</v>
      </c>
      <c r="AC1264" s="5">
        <f t="shared" si="289"/>
        <v>0.82999999999999963</v>
      </c>
      <c r="AD1264" s="98"/>
    </row>
    <row r="1265" spans="1:30">
      <c r="A1265" s="5" t="str">
        <f t="shared" si="283"/>
        <v>b11</v>
      </c>
      <c r="B1265" s="5" t="str">
        <f t="shared" si="286"/>
        <v>geoThermal</v>
      </c>
      <c r="C1265" s="5" t="str">
        <f t="shared" si="300"/>
        <v>g7</v>
      </c>
      <c r="D1265" s="69">
        <f t="shared" si="300"/>
        <v>4</v>
      </c>
      <c r="E1265" s="53">
        <v>0.9</v>
      </c>
      <c r="F1265" s="53">
        <v>0.9</v>
      </c>
      <c r="G1265" s="53">
        <v>0.9</v>
      </c>
      <c r="H1265" s="53">
        <v>0.9</v>
      </c>
      <c r="I1265" s="53">
        <v>0.9</v>
      </c>
      <c r="J1265" s="53">
        <v>0.9</v>
      </c>
      <c r="K1265" s="53">
        <v>0.9</v>
      </c>
      <c r="L1265" s="53">
        <v>0.9</v>
      </c>
      <c r="M1265" s="53">
        <v>0.9</v>
      </c>
      <c r="N1265" s="53">
        <v>0.9</v>
      </c>
      <c r="O1265" s="53">
        <v>0.9</v>
      </c>
      <c r="P1265" s="53">
        <v>0.9</v>
      </c>
      <c r="Q1265" s="53">
        <v>0.9</v>
      </c>
      <c r="R1265" s="53">
        <v>0.9</v>
      </c>
      <c r="S1265" s="53">
        <v>0.9</v>
      </c>
      <c r="T1265" s="53">
        <v>0.9</v>
      </c>
      <c r="U1265" s="53">
        <v>0.9</v>
      </c>
      <c r="V1265" s="53">
        <v>0.9</v>
      </c>
      <c r="W1265" s="53">
        <v>0.9</v>
      </c>
      <c r="X1265" s="53">
        <v>0.9</v>
      </c>
      <c r="Y1265" s="53">
        <v>0.9</v>
      </c>
      <c r="Z1265" s="53">
        <v>0.9</v>
      </c>
      <c r="AA1265" s="53">
        <v>0.9</v>
      </c>
      <c r="AB1265" s="53">
        <v>0.9</v>
      </c>
      <c r="AC1265" s="5">
        <f t="shared" si="289"/>
        <v>0.8999999999999998</v>
      </c>
      <c r="AD1265" s="98"/>
    </row>
    <row r="1266" spans="1:30">
      <c r="A1266" s="5" t="str">
        <f t="shared" si="283"/>
        <v>b11</v>
      </c>
      <c r="B1266" s="5" t="str">
        <f t="shared" si="286"/>
        <v>hydroRiver</v>
      </c>
      <c r="C1266" s="5" t="str">
        <f t="shared" si="300"/>
        <v>g7</v>
      </c>
      <c r="D1266" s="69">
        <f t="shared" si="300"/>
        <v>4</v>
      </c>
      <c r="E1266" s="43">
        <f>VLOOKUP($A1266,hydro_!$A$2:$B$16,2,0)*VLOOKUP($D1266,hydro_!F$2:H$13,2,0)</f>
        <v>0.5</v>
      </c>
      <c r="F1266" s="43">
        <f t="shared" ref="F1266:AB1266" si="301">E1266</f>
        <v>0.5</v>
      </c>
      <c r="G1266" s="43">
        <f t="shared" si="301"/>
        <v>0.5</v>
      </c>
      <c r="H1266" s="43">
        <f t="shared" si="301"/>
        <v>0.5</v>
      </c>
      <c r="I1266" s="43">
        <f t="shared" si="301"/>
        <v>0.5</v>
      </c>
      <c r="J1266" s="43">
        <f t="shared" si="301"/>
        <v>0.5</v>
      </c>
      <c r="K1266" s="43">
        <f t="shared" si="301"/>
        <v>0.5</v>
      </c>
      <c r="L1266" s="43">
        <f t="shared" si="301"/>
        <v>0.5</v>
      </c>
      <c r="M1266" s="43">
        <f t="shared" si="301"/>
        <v>0.5</v>
      </c>
      <c r="N1266" s="43">
        <f t="shared" si="301"/>
        <v>0.5</v>
      </c>
      <c r="O1266" s="43">
        <f t="shared" si="301"/>
        <v>0.5</v>
      </c>
      <c r="P1266" s="43">
        <f t="shared" si="301"/>
        <v>0.5</v>
      </c>
      <c r="Q1266" s="43">
        <f t="shared" si="301"/>
        <v>0.5</v>
      </c>
      <c r="R1266" s="43">
        <f t="shared" si="301"/>
        <v>0.5</v>
      </c>
      <c r="S1266" s="43">
        <f t="shared" si="301"/>
        <v>0.5</v>
      </c>
      <c r="T1266" s="43">
        <f t="shared" si="301"/>
        <v>0.5</v>
      </c>
      <c r="U1266" s="43">
        <f t="shared" si="301"/>
        <v>0.5</v>
      </c>
      <c r="V1266" s="43">
        <f t="shared" si="301"/>
        <v>0.5</v>
      </c>
      <c r="W1266" s="43">
        <f t="shared" si="301"/>
        <v>0.5</v>
      </c>
      <c r="X1266" s="43">
        <f t="shared" si="301"/>
        <v>0.5</v>
      </c>
      <c r="Y1266" s="43">
        <f t="shared" si="301"/>
        <v>0.5</v>
      </c>
      <c r="Z1266" s="43">
        <f t="shared" si="301"/>
        <v>0.5</v>
      </c>
      <c r="AA1266" s="43">
        <f t="shared" si="301"/>
        <v>0.5</v>
      </c>
      <c r="AB1266" s="43">
        <f t="shared" si="301"/>
        <v>0.5</v>
      </c>
      <c r="AC1266" s="5">
        <f t="shared" si="289"/>
        <v>0.5</v>
      </c>
      <c r="AD1266" s="98"/>
    </row>
    <row r="1267" spans="1:30">
      <c r="A1267" s="5" t="str">
        <f t="shared" si="283"/>
        <v>b11</v>
      </c>
      <c r="B1267" s="5" t="str">
        <f t="shared" si="286"/>
        <v>hydroDam</v>
      </c>
      <c r="C1267" s="5" t="str">
        <f t="shared" si="300"/>
        <v>g7</v>
      </c>
      <c r="D1267" s="69">
        <f t="shared" si="300"/>
        <v>4</v>
      </c>
      <c r="E1267" s="43">
        <f>VLOOKUP($A1266,hydro_!$A$2:$C$16,3,0)*VLOOKUP($D1266,hydro_!F$2:H$13,3,0)</f>
        <v>0.4</v>
      </c>
      <c r="F1267" s="43">
        <f t="shared" ref="F1267:AB1267" si="302">E1267</f>
        <v>0.4</v>
      </c>
      <c r="G1267" s="43">
        <f t="shared" si="302"/>
        <v>0.4</v>
      </c>
      <c r="H1267" s="43">
        <f t="shared" si="302"/>
        <v>0.4</v>
      </c>
      <c r="I1267" s="43">
        <f t="shared" si="302"/>
        <v>0.4</v>
      </c>
      <c r="J1267" s="43">
        <f t="shared" si="302"/>
        <v>0.4</v>
      </c>
      <c r="K1267" s="43">
        <f t="shared" si="302"/>
        <v>0.4</v>
      </c>
      <c r="L1267" s="43">
        <f t="shared" si="302"/>
        <v>0.4</v>
      </c>
      <c r="M1267" s="43">
        <f t="shared" si="302"/>
        <v>0.4</v>
      </c>
      <c r="N1267" s="43">
        <f t="shared" si="302"/>
        <v>0.4</v>
      </c>
      <c r="O1267" s="43">
        <f t="shared" si="302"/>
        <v>0.4</v>
      </c>
      <c r="P1267" s="43">
        <f t="shared" si="302"/>
        <v>0.4</v>
      </c>
      <c r="Q1267" s="43">
        <f t="shared" si="302"/>
        <v>0.4</v>
      </c>
      <c r="R1267" s="43">
        <f t="shared" si="302"/>
        <v>0.4</v>
      </c>
      <c r="S1267" s="43">
        <f t="shared" si="302"/>
        <v>0.4</v>
      </c>
      <c r="T1267" s="43">
        <f t="shared" si="302"/>
        <v>0.4</v>
      </c>
      <c r="U1267" s="43">
        <f t="shared" si="302"/>
        <v>0.4</v>
      </c>
      <c r="V1267" s="43">
        <f t="shared" si="302"/>
        <v>0.4</v>
      </c>
      <c r="W1267" s="43">
        <f t="shared" si="302"/>
        <v>0.4</v>
      </c>
      <c r="X1267" s="43">
        <f t="shared" si="302"/>
        <v>0.4</v>
      </c>
      <c r="Y1267" s="43">
        <f t="shared" si="302"/>
        <v>0.4</v>
      </c>
      <c r="Z1267" s="43">
        <f t="shared" si="302"/>
        <v>0.4</v>
      </c>
      <c r="AA1267" s="43">
        <f t="shared" si="302"/>
        <v>0.4</v>
      </c>
      <c r="AB1267" s="43">
        <f t="shared" si="302"/>
        <v>0.4</v>
      </c>
      <c r="AC1267" s="5">
        <f t="shared" si="289"/>
        <v>0.40000000000000013</v>
      </c>
      <c r="AD1267" s="98"/>
    </row>
    <row r="1268" spans="1:30">
      <c r="A1268" s="5" t="str">
        <f t="shared" ref="A1268:A1331" si="303">A1267</f>
        <v>b11</v>
      </c>
      <c r="B1268" s="5" t="str">
        <f t="shared" si="286"/>
        <v>wind</v>
      </c>
      <c r="C1268" s="5" t="str">
        <f t="shared" si="300"/>
        <v>g7</v>
      </c>
      <c r="D1268" s="69">
        <f t="shared" si="300"/>
        <v>4</v>
      </c>
      <c r="E1268" s="67">
        <f>VLOOKUP($A1268,wind_!$A$2:$B$16,2,0)*VLOOKUP($D1268,wind_!$E$2:$AC$13,MID(E$1,2,LEN(E$1)-1)+2,0)</f>
        <v>0.26830086187896685</v>
      </c>
      <c r="F1268" s="67">
        <f>VLOOKUP($A1268,wind_!$A$2:$B$16,2,0)*VLOOKUP($D1268,wind_!$E$2:$AC$13,MID(F$1,2,LEN(F$1)-1)+2,0)</f>
        <v>0.25981666367351863</v>
      </c>
      <c r="G1268" s="67">
        <f>VLOOKUP($A1268,wind_!$A$2:$B$16,2,0)*VLOOKUP($D1268,wind_!$E$2:$AC$13,MID(G$1,2,LEN(G$1)-1)+2,0)</f>
        <v>0.25527673172080972</v>
      </c>
      <c r="H1268" s="67">
        <f>VLOOKUP($A1268,wind_!$A$2:$B$16,2,0)*VLOOKUP($D1268,wind_!$E$2:$AC$13,MID(H$1,2,LEN(H$1)-1)+2,0)</f>
        <v>0.25390440445566032</v>
      </c>
      <c r="I1268" s="67">
        <f>VLOOKUP($A1268,wind_!$A$2:$B$16,2,0)*VLOOKUP($D1268,wind_!$E$2:$AC$13,MID(I$1,2,LEN(I$1)-1)+2,0)</f>
        <v>0.25166441379152016</v>
      </c>
      <c r="J1268" s="67">
        <f>VLOOKUP($A1268,wind_!$A$2:$B$16,2,0)*VLOOKUP($D1268,wind_!$E$2:$AC$13,MID(J$1,2,LEN(J$1)-1)+2,0)</f>
        <v>0.24896666293012912</v>
      </c>
      <c r="K1268" s="67">
        <f>VLOOKUP($A1268,wind_!$A$2:$B$16,2,0)*VLOOKUP($D1268,wind_!$E$2:$AC$13,MID(K$1,2,LEN(K$1)-1)+2,0)</f>
        <v>0.24984957955478082</v>
      </c>
      <c r="L1268" s="67">
        <f>VLOOKUP($A1268,wind_!$A$2:$B$16,2,0)*VLOOKUP($D1268,wind_!$E$2:$AC$13,MID(L$1,2,LEN(L$1)-1)+2,0)</f>
        <v>0.24333255717736244</v>
      </c>
      <c r="M1268" s="67">
        <f>VLOOKUP($A1268,wind_!$A$2:$B$16,2,0)*VLOOKUP($D1268,wind_!$E$2:$AC$13,MID(M$1,2,LEN(M$1)-1)+2,0)</f>
        <v>0.23545933237335043</v>
      </c>
      <c r="N1268" s="67">
        <f>VLOOKUP($A1268,wind_!$A$2:$B$16,2,0)*VLOOKUP($D1268,wind_!$E$2:$AC$13,MID(N$1,2,LEN(N$1)-1)+2,0)</f>
        <v>0.23305664971479292</v>
      </c>
      <c r="O1268" s="67">
        <f>VLOOKUP($A1268,wind_!$A$2:$B$16,2,0)*VLOOKUP($D1268,wind_!$E$2:$AC$13,MID(O$1,2,LEN(O$1)-1)+2,0)</f>
        <v>0.24443430311444503</v>
      </c>
      <c r="P1268" s="67">
        <f>VLOOKUP($A1268,wind_!$A$2:$B$16,2,0)*VLOOKUP($D1268,wind_!$E$2:$AC$13,MID(P$1,2,LEN(P$1)-1)+2,0)</f>
        <v>0.2614977053308879</v>
      </c>
      <c r="Q1268" s="67">
        <f>VLOOKUP($A1268,wind_!$A$2:$B$16,2,0)*VLOOKUP($D1268,wind_!$E$2:$AC$13,MID(Q$1,2,LEN(Q$1)-1)+2,0)</f>
        <v>0.27658317274762917</v>
      </c>
      <c r="R1268" s="67">
        <f>VLOOKUP($A1268,wind_!$A$2:$B$16,2,0)*VLOOKUP($D1268,wind_!$E$2:$AC$13,MID(R$1,2,LEN(R$1)-1)+2,0)</f>
        <v>0.29176274711911887</v>
      </c>
      <c r="S1268" s="67">
        <f>VLOOKUP($A1268,wind_!$A$2:$B$16,2,0)*VLOOKUP($D1268,wind_!$E$2:$AC$13,MID(S$1,2,LEN(S$1)-1)+2,0)</f>
        <v>0.30608607077296096</v>
      </c>
      <c r="T1268" s="67">
        <f>VLOOKUP($A1268,wind_!$A$2:$B$16,2,0)*VLOOKUP($D1268,wind_!$E$2:$AC$13,MID(T$1,2,LEN(T$1)-1)+2,0)</f>
        <v>0.30912513979642248</v>
      </c>
      <c r="U1268" s="67">
        <f>VLOOKUP($A1268,wind_!$A$2:$B$16,2,0)*VLOOKUP($D1268,wind_!$E$2:$AC$13,MID(U$1,2,LEN(U$1)-1)+2,0)</f>
        <v>0.31408521640238601</v>
      </c>
      <c r="V1268" s="67">
        <f>VLOOKUP($A1268,wind_!$A$2:$B$16,2,0)*VLOOKUP($D1268,wind_!$E$2:$AC$13,MID(V$1,2,LEN(V$1)-1)+2,0)</f>
        <v>0.30894591439490443</v>
      </c>
      <c r="W1268" s="67">
        <f>VLOOKUP($A1268,wind_!$A$2:$B$16,2,0)*VLOOKUP($D1268,wind_!$E$2:$AC$13,MID(W$1,2,LEN(W$1)-1)+2,0)</f>
        <v>0.298905070034934</v>
      </c>
      <c r="X1268" s="67">
        <f>VLOOKUP($A1268,wind_!$A$2:$B$16,2,0)*VLOOKUP($D1268,wind_!$E$2:$AC$13,MID(X$1,2,LEN(X$1)-1)+2,0)</f>
        <v>0.29103211760995168</v>
      </c>
      <c r="Y1268" s="67">
        <f>VLOOKUP($A1268,wind_!$A$2:$B$16,2,0)*VLOOKUP($D1268,wind_!$E$2:$AC$13,MID(Y$1,2,LEN(Y$1)-1)+2,0)</f>
        <v>0.28826104231377536</v>
      </c>
      <c r="Z1268" s="67">
        <f>VLOOKUP($A1268,wind_!$A$2:$B$16,2,0)*VLOOKUP($D1268,wind_!$E$2:$AC$13,MID(Z$1,2,LEN(Z$1)-1)+2,0)</f>
        <v>0.28145616977780952</v>
      </c>
      <c r="AA1268" s="67">
        <f>VLOOKUP($A1268,wind_!$A$2:$B$16,2,0)*VLOOKUP($D1268,wind_!$E$2:$AC$13,MID(AA$1,2,LEN(AA$1)-1)+2,0)</f>
        <v>0.27134148346289738</v>
      </c>
      <c r="AB1268" s="67">
        <f>VLOOKUP($A1268,wind_!$A$2:$B$16,2,0)*VLOOKUP($D1268,wind_!$E$2:$AC$13,MID(AB$1,2,LEN(AB$1)-1)+2,0)</f>
        <v>0.26190583806893442</v>
      </c>
      <c r="AC1268" s="5">
        <f t="shared" si="289"/>
        <v>0.27104374367574785</v>
      </c>
      <c r="AD1268" s="98"/>
    </row>
    <row r="1269" spans="1:30">
      <c r="A1269" s="5" t="str">
        <f t="shared" si="303"/>
        <v>b11</v>
      </c>
      <c r="B1269" s="5" t="str">
        <f t="shared" si="286"/>
        <v>solar</v>
      </c>
      <c r="C1269" s="5" t="str">
        <f t="shared" si="300"/>
        <v>g7</v>
      </c>
      <c r="D1269" s="69">
        <f t="shared" si="300"/>
        <v>4</v>
      </c>
      <c r="E1269" s="68">
        <f>VLOOKUP($A1269,solar_!$A$2:$B$16,2,0)*VLOOKUP($D1269,solar_!$E$2:$AC$13,MID(E$1,2,LEN(E$1)-1)+2,0)</f>
        <v>0</v>
      </c>
      <c r="F1269" s="68">
        <f>VLOOKUP($A1269,solar_!$A$2:$B$16,2,0)*VLOOKUP($D1269,solar_!$E$2:$AC$13,MID(F$1,2,LEN(F$1)-1)+2,0)</f>
        <v>0</v>
      </c>
      <c r="G1269" s="68">
        <f>VLOOKUP($A1269,solar_!$A$2:$B$16,2,0)*VLOOKUP($D1269,solar_!$E$2:$AC$13,MID(G$1,2,LEN(G$1)-1)+2,0)</f>
        <v>0</v>
      </c>
      <c r="H1269" s="68">
        <f>VLOOKUP($A1269,solar_!$A$2:$B$16,2,0)*VLOOKUP($D1269,solar_!$E$2:$AC$13,MID(H$1,2,LEN(H$1)-1)+2,0)</f>
        <v>0</v>
      </c>
      <c r="I1269" s="68">
        <f>VLOOKUP($A1269,solar_!$A$2:$B$16,2,0)*VLOOKUP($D1269,solar_!$E$2:$AC$13,MID(I$1,2,LEN(I$1)-1)+2,0)</f>
        <v>0</v>
      </c>
      <c r="J1269" s="68">
        <f>VLOOKUP($A1269,solar_!$A$2:$B$16,2,0)*VLOOKUP($D1269,solar_!$E$2:$AC$13,MID(J$1,2,LEN(J$1)-1)+2,0)</f>
        <v>1.335436964069804E-3</v>
      </c>
      <c r="K1269" s="68">
        <f>VLOOKUP($A1269,solar_!$A$2:$B$16,2,0)*VLOOKUP($D1269,solar_!$E$2:$AC$13,MID(K$1,2,LEN(K$1)-1)+2,0)</f>
        <v>2.6851880522123943E-2</v>
      </c>
      <c r="L1269" s="68">
        <f>VLOOKUP($A1269,solar_!$A$2:$B$16,2,0)*VLOOKUP($D1269,solar_!$E$2:$AC$13,MID(L$1,2,LEN(L$1)-1)+2,0)</f>
        <v>0.15749658745478715</v>
      </c>
      <c r="M1269" s="68">
        <f>VLOOKUP($A1269,solar_!$A$2:$B$16,2,0)*VLOOKUP($D1269,solar_!$E$2:$AC$13,MID(M$1,2,LEN(M$1)-1)+2,0)</f>
        <v>0.31682695076914635</v>
      </c>
      <c r="N1269" s="68">
        <f>VLOOKUP($A1269,solar_!$A$2:$B$16,2,0)*VLOOKUP($D1269,solar_!$E$2:$AC$13,MID(N$1,2,LEN(N$1)-1)+2,0)</f>
        <v>0.40179822142228255</v>
      </c>
      <c r="O1269" s="68">
        <f>VLOOKUP($A1269,solar_!$A$2:$B$16,2,0)*VLOOKUP($D1269,solar_!$E$2:$AC$13,MID(O$1,2,LEN(O$1)-1)+2,0)</f>
        <v>0.45573932885243668</v>
      </c>
      <c r="P1269" s="68">
        <f>VLOOKUP($A1269,solar_!$A$2:$B$16,2,0)*VLOOKUP($D1269,solar_!$E$2:$AC$13,MID(P$1,2,LEN(P$1)-1)+2,0)</f>
        <v>0.45734106922019296</v>
      </c>
      <c r="Q1269" s="68">
        <f>VLOOKUP($A1269,solar_!$A$2:$B$16,2,0)*VLOOKUP($D1269,solar_!$E$2:$AC$13,MID(Q$1,2,LEN(Q$1)-1)+2,0)</f>
        <v>0.4492205857057911</v>
      </c>
      <c r="R1269" s="68">
        <f>VLOOKUP($A1269,solar_!$A$2:$B$16,2,0)*VLOOKUP($D1269,solar_!$E$2:$AC$13,MID(R$1,2,LEN(R$1)-1)+2,0)</f>
        <v>0.44175814725918749</v>
      </c>
      <c r="S1269" s="68">
        <f>VLOOKUP($A1269,solar_!$A$2:$B$16,2,0)*VLOOKUP($D1269,solar_!$E$2:$AC$13,MID(S$1,2,LEN(S$1)-1)+2,0)</f>
        <v>0.42498368827399602</v>
      </c>
      <c r="T1269" s="68">
        <f>VLOOKUP($A1269,solar_!$A$2:$B$16,2,0)*VLOOKUP($D1269,solar_!$E$2:$AC$13,MID(T$1,2,LEN(T$1)-1)+2,0)</f>
        <v>0.38264321738590445</v>
      </c>
      <c r="U1269" s="68">
        <f>VLOOKUP($A1269,solar_!$A$2:$B$16,2,0)*VLOOKUP($D1269,solar_!$E$2:$AC$13,MID(U$1,2,LEN(U$1)-1)+2,0)</f>
        <v>0.31215475491786177</v>
      </c>
      <c r="V1269" s="68">
        <f>VLOOKUP($A1269,solar_!$A$2:$B$16,2,0)*VLOOKUP($D1269,solar_!$E$2:$AC$13,MID(V$1,2,LEN(V$1)-1)+2,0)</f>
        <v>0.20397829123496128</v>
      </c>
      <c r="W1269" s="68">
        <f>VLOOKUP($A1269,solar_!$A$2:$B$16,2,0)*VLOOKUP($D1269,solar_!$E$2:$AC$13,MID(W$1,2,LEN(W$1)-1)+2,0)</f>
        <v>5.7141932718621356E-2</v>
      </c>
      <c r="X1269" s="68">
        <f>VLOOKUP($A1269,solar_!$A$2:$B$16,2,0)*VLOOKUP($D1269,solar_!$E$2:$AC$13,MID(X$1,2,LEN(X$1)-1)+2,0)</f>
        <v>1.8718372672214098E-3</v>
      </c>
      <c r="Y1269" s="68">
        <f>VLOOKUP($A1269,solar_!$A$2:$B$16,2,0)*VLOOKUP($D1269,solar_!$E$2:$AC$13,MID(Y$1,2,LEN(Y$1)-1)+2,0)</f>
        <v>0</v>
      </c>
      <c r="Z1269" s="68">
        <f>VLOOKUP($A1269,solar_!$A$2:$B$16,2,0)*VLOOKUP($D1269,solar_!$E$2:$AC$13,MID(Z$1,2,LEN(Z$1)-1)+2,0)</f>
        <v>0</v>
      </c>
      <c r="AA1269" s="68">
        <f>VLOOKUP($A1269,solar_!$A$2:$B$16,2,0)*VLOOKUP($D1269,solar_!$E$2:$AC$13,MID(AA$1,2,LEN(AA$1)-1)+2,0)</f>
        <v>0</v>
      </c>
      <c r="AB1269" s="68">
        <f>VLOOKUP($A1269,solar_!$A$2:$B$16,2,0)*VLOOKUP($D1269,solar_!$E$2:$AC$13,MID(AB$1,2,LEN(AB$1)-1)+2,0)</f>
        <v>0</v>
      </c>
      <c r="AC1269" s="5">
        <f t="shared" si="289"/>
        <v>0.17046424708202434</v>
      </c>
      <c r="AD1269" s="98"/>
    </row>
    <row r="1270" spans="1:30">
      <c r="A1270" s="5" t="str">
        <f t="shared" si="303"/>
        <v>b11</v>
      </c>
      <c r="B1270" s="5" t="str">
        <f t="shared" si="286"/>
        <v>nuclear</v>
      </c>
      <c r="C1270" s="5" t="str">
        <f t="shared" si="300"/>
        <v>g7</v>
      </c>
      <c r="D1270" s="69">
        <f t="shared" si="300"/>
        <v>4</v>
      </c>
      <c r="E1270" s="9">
        <v>0</v>
      </c>
      <c r="F1270" s="9">
        <v>0</v>
      </c>
      <c r="G1270" s="9">
        <v>0</v>
      </c>
      <c r="H1270" s="9">
        <v>0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0</v>
      </c>
      <c r="U1270" s="9">
        <v>0</v>
      </c>
      <c r="V1270" s="9">
        <v>0</v>
      </c>
      <c r="W1270" s="9">
        <v>0</v>
      </c>
      <c r="X1270" s="9">
        <v>0</v>
      </c>
      <c r="Y1270" s="9">
        <v>0</v>
      </c>
      <c r="Z1270" s="9">
        <v>0</v>
      </c>
      <c r="AA1270" s="9">
        <v>0</v>
      </c>
      <c r="AB1270" s="9">
        <v>0</v>
      </c>
      <c r="AC1270" s="5">
        <f t="shared" si="289"/>
        <v>0</v>
      </c>
      <c r="AD1270" s="98"/>
    </row>
    <row r="1271" spans="1:30">
      <c r="A1271" s="5" t="str">
        <f t="shared" si="303"/>
        <v>b11</v>
      </c>
      <c r="B1271" s="5" t="str">
        <f t="shared" si="286"/>
        <v>other</v>
      </c>
      <c r="C1271" s="5" t="str">
        <f t="shared" si="300"/>
        <v>g7</v>
      </c>
      <c r="D1271" s="69">
        <f t="shared" si="300"/>
        <v>4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9">
        <v>0</v>
      </c>
      <c r="V1271" s="9">
        <v>0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5">
        <f t="shared" si="289"/>
        <v>0</v>
      </c>
      <c r="AD1271" s="98"/>
    </row>
    <row r="1272" spans="1:30">
      <c r="A1272" s="5" t="str">
        <f t="shared" si="303"/>
        <v>b11</v>
      </c>
      <c r="B1272" s="5" t="str">
        <f t="shared" si="286"/>
        <v>coal</v>
      </c>
      <c r="C1272" s="5" t="str">
        <f t="shared" si="300"/>
        <v>g8</v>
      </c>
      <c r="D1272" s="69">
        <f t="shared" si="300"/>
        <v>4</v>
      </c>
      <c r="E1272" s="53">
        <v>0.8</v>
      </c>
      <c r="F1272" s="53">
        <v>0.8</v>
      </c>
      <c r="G1272" s="53">
        <v>0.8</v>
      </c>
      <c r="H1272" s="53">
        <v>0.8</v>
      </c>
      <c r="I1272" s="53">
        <v>0.8</v>
      </c>
      <c r="J1272" s="53">
        <v>0.8</v>
      </c>
      <c r="K1272" s="53">
        <v>0.8</v>
      </c>
      <c r="L1272" s="53">
        <v>0.8</v>
      </c>
      <c r="M1272" s="53">
        <v>0.8</v>
      </c>
      <c r="N1272" s="53">
        <v>0.8</v>
      </c>
      <c r="O1272" s="53">
        <v>0.8</v>
      </c>
      <c r="P1272" s="53">
        <v>0.8</v>
      </c>
      <c r="Q1272" s="53">
        <v>0.8</v>
      </c>
      <c r="R1272" s="53">
        <v>0.8</v>
      </c>
      <c r="S1272" s="53">
        <v>0.8</v>
      </c>
      <c r="T1272" s="53">
        <v>0.8</v>
      </c>
      <c r="U1272" s="53">
        <v>0.8</v>
      </c>
      <c r="V1272" s="53">
        <v>0.8</v>
      </c>
      <c r="W1272" s="53">
        <v>0.8</v>
      </c>
      <c r="X1272" s="53">
        <v>0.8</v>
      </c>
      <c r="Y1272" s="53">
        <v>0.8</v>
      </c>
      <c r="Z1272" s="53">
        <v>0.8</v>
      </c>
      <c r="AA1272" s="53">
        <v>0.8</v>
      </c>
      <c r="AB1272" s="53">
        <v>0.8</v>
      </c>
      <c r="AC1272" s="5">
        <f t="shared" si="289"/>
        <v>0.80000000000000027</v>
      </c>
      <c r="AD1272" s="98"/>
    </row>
    <row r="1273" spans="1:30">
      <c r="A1273" s="5" t="str">
        <f t="shared" si="303"/>
        <v>b11</v>
      </c>
      <c r="B1273" s="5" t="str">
        <f t="shared" si="286"/>
        <v>naturalGas</v>
      </c>
      <c r="C1273" s="5" t="str">
        <f t="shared" si="300"/>
        <v>g8</v>
      </c>
      <c r="D1273" s="69">
        <f t="shared" si="300"/>
        <v>4</v>
      </c>
      <c r="E1273" s="53">
        <v>0.85</v>
      </c>
      <c r="F1273" s="53">
        <v>0.85</v>
      </c>
      <c r="G1273" s="53">
        <v>0.85</v>
      </c>
      <c r="H1273" s="53">
        <v>0.85</v>
      </c>
      <c r="I1273" s="53">
        <v>0.85</v>
      </c>
      <c r="J1273" s="53">
        <v>0.85</v>
      </c>
      <c r="K1273" s="53">
        <v>0.85</v>
      </c>
      <c r="L1273" s="53">
        <v>0.85</v>
      </c>
      <c r="M1273" s="53">
        <v>0.85</v>
      </c>
      <c r="N1273" s="53">
        <v>0.85</v>
      </c>
      <c r="O1273" s="53">
        <v>0.85</v>
      </c>
      <c r="P1273" s="53">
        <v>0.85</v>
      </c>
      <c r="Q1273" s="53">
        <v>0.85</v>
      </c>
      <c r="R1273" s="53">
        <v>0.85</v>
      </c>
      <c r="S1273" s="53">
        <v>0.85</v>
      </c>
      <c r="T1273" s="53">
        <v>0.85</v>
      </c>
      <c r="U1273" s="53">
        <v>0.85</v>
      </c>
      <c r="V1273" s="53">
        <v>0.85</v>
      </c>
      <c r="W1273" s="53">
        <v>0.85</v>
      </c>
      <c r="X1273" s="53">
        <v>0.85</v>
      </c>
      <c r="Y1273" s="53">
        <v>0.85</v>
      </c>
      <c r="Z1273" s="53">
        <v>0.85</v>
      </c>
      <c r="AA1273" s="53">
        <v>0.85</v>
      </c>
      <c r="AB1273" s="53">
        <v>0.85</v>
      </c>
      <c r="AC1273" s="5">
        <f t="shared" si="289"/>
        <v>0.85000000000000009</v>
      </c>
      <c r="AD1273" s="98"/>
    </row>
    <row r="1274" spans="1:30">
      <c r="A1274" s="5" t="str">
        <f t="shared" si="303"/>
        <v>b11</v>
      </c>
      <c r="B1274" s="5" t="str">
        <f t="shared" ref="B1274:B1337" si="304">B1154</f>
        <v>bioMass</v>
      </c>
      <c r="C1274" s="5" t="str">
        <f t="shared" si="300"/>
        <v>g8</v>
      </c>
      <c r="D1274" s="69">
        <f t="shared" si="300"/>
        <v>4</v>
      </c>
      <c r="E1274" s="53">
        <v>0.83</v>
      </c>
      <c r="F1274" s="53">
        <v>0.83</v>
      </c>
      <c r="G1274" s="53">
        <v>0.83</v>
      </c>
      <c r="H1274" s="53">
        <v>0.83</v>
      </c>
      <c r="I1274" s="53">
        <v>0.83</v>
      </c>
      <c r="J1274" s="53">
        <v>0.83</v>
      </c>
      <c r="K1274" s="53">
        <v>0.83</v>
      </c>
      <c r="L1274" s="53">
        <v>0.83</v>
      </c>
      <c r="M1274" s="53">
        <v>0.83</v>
      </c>
      <c r="N1274" s="53">
        <v>0.83</v>
      </c>
      <c r="O1274" s="53">
        <v>0.83</v>
      </c>
      <c r="P1274" s="53">
        <v>0.83</v>
      </c>
      <c r="Q1274" s="53">
        <v>0.83</v>
      </c>
      <c r="R1274" s="53">
        <v>0.83</v>
      </c>
      <c r="S1274" s="53">
        <v>0.83</v>
      </c>
      <c r="T1274" s="53">
        <v>0.83</v>
      </c>
      <c r="U1274" s="53">
        <v>0.83</v>
      </c>
      <c r="V1274" s="53">
        <v>0.83</v>
      </c>
      <c r="W1274" s="53">
        <v>0.83</v>
      </c>
      <c r="X1274" s="53">
        <v>0.83</v>
      </c>
      <c r="Y1274" s="53">
        <v>0.83</v>
      </c>
      <c r="Z1274" s="53">
        <v>0.83</v>
      </c>
      <c r="AA1274" s="53">
        <v>0.83</v>
      </c>
      <c r="AB1274" s="53">
        <v>0.83</v>
      </c>
      <c r="AC1274" s="5">
        <f t="shared" si="289"/>
        <v>0.82999999999999963</v>
      </c>
      <c r="AD1274" s="98"/>
    </row>
    <row r="1275" spans="1:30">
      <c r="A1275" s="5" t="str">
        <f t="shared" si="303"/>
        <v>b11</v>
      </c>
      <c r="B1275" s="5" t="str">
        <f t="shared" si="304"/>
        <v>geoThermal</v>
      </c>
      <c r="C1275" s="5" t="str">
        <f t="shared" si="300"/>
        <v>g8</v>
      </c>
      <c r="D1275" s="69">
        <f t="shared" si="300"/>
        <v>4</v>
      </c>
      <c r="E1275" s="53">
        <v>0.9</v>
      </c>
      <c r="F1275" s="53">
        <v>0.9</v>
      </c>
      <c r="G1275" s="53">
        <v>0.9</v>
      </c>
      <c r="H1275" s="53">
        <v>0.9</v>
      </c>
      <c r="I1275" s="53">
        <v>0.9</v>
      </c>
      <c r="J1275" s="53">
        <v>0.9</v>
      </c>
      <c r="K1275" s="53">
        <v>0.9</v>
      </c>
      <c r="L1275" s="53">
        <v>0.9</v>
      </c>
      <c r="M1275" s="53">
        <v>0.9</v>
      </c>
      <c r="N1275" s="53">
        <v>0.9</v>
      </c>
      <c r="O1275" s="53">
        <v>0.9</v>
      </c>
      <c r="P1275" s="53">
        <v>0.9</v>
      </c>
      <c r="Q1275" s="53">
        <v>0.9</v>
      </c>
      <c r="R1275" s="53">
        <v>0.9</v>
      </c>
      <c r="S1275" s="53">
        <v>0.9</v>
      </c>
      <c r="T1275" s="53">
        <v>0.9</v>
      </c>
      <c r="U1275" s="53">
        <v>0.9</v>
      </c>
      <c r="V1275" s="53">
        <v>0.9</v>
      </c>
      <c r="W1275" s="53">
        <v>0.9</v>
      </c>
      <c r="X1275" s="53">
        <v>0.9</v>
      </c>
      <c r="Y1275" s="53">
        <v>0.9</v>
      </c>
      <c r="Z1275" s="53">
        <v>0.9</v>
      </c>
      <c r="AA1275" s="53">
        <v>0.9</v>
      </c>
      <c r="AB1275" s="53">
        <v>0.9</v>
      </c>
      <c r="AC1275" s="5">
        <f t="shared" si="289"/>
        <v>0.8999999999999998</v>
      </c>
      <c r="AD1275" s="98"/>
    </row>
    <row r="1276" spans="1:30">
      <c r="A1276" s="5" t="str">
        <f t="shared" si="303"/>
        <v>b11</v>
      </c>
      <c r="B1276" s="5" t="str">
        <f t="shared" si="304"/>
        <v>hydroRiver</v>
      </c>
      <c r="C1276" s="5" t="str">
        <f t="shared" si="300"/>
        <v>g8</v>
      </c>
      <c r="D1276" s="69">
        <f t="shared" si="300"/>
        <v>4</v>
      </c>
      <c r="E1276" s="43">
        <f>VLOOKUP($A1276,hydro_!$A$2:$B$16,2,0)*VLOOKUP($D1276,hydro_!F$2:H$13,2,0)</f>
        <v>0.5</v>
      </c>
      <c r="F1276" s="43">
        <f t="shared" ref="F1276:AB1276" si="305">E1276</f>
        <v>0.5</v>
      </c>
      <c r="G1276" s="43">
        <f t="shared" si="305"/>
        <v>0.5</v>
      </c>
      <c r="H1276" s="43">
        <f t="shared" si="305"/>
        <v>0.5</v>
      </c>
      <c r="I1276" s="43">
        <f t="shared" si="305"/>
        <v>0.5</v>
      </c>
      <c r="J1276" s="43">
        <f t="shared" si="305"/>
        <v>0.5</v>
      </c>
      <c r="K1276" s="43">
        <f t="shared" si="305"/>
        <v>0.5</v>
      </c>
      <c r="L1276" s="43">
        <f t="shared" si="305"/>
        <v>0.5</v>
      </c>
      <c r="M1276" s="43">
        <f t="shared" si="305"/>
        <v>0.5</v>
      </c>
      <c r="N1276" s="43">
        <f t="shared" si="305"/>
        <v>0.5</v>
      </c>
      <c r="O1276" s="43">
        <f t="shared" si="305"/>
        <v>0.5</v>
      </c>
      <c r="P1276" s="43">
        <f t="shared" si="305"/>
        <v>0.5</v>
      </c>
      <c r="Q1276" s="43">
        <f t="shared" si="305"/>
        <v>0.5</v>
      </c>
      <c r="R1276" s="43">
        <f t="shared" si="305"/>
        <v>0.5</v>
      </c>
      <c r="S1276" s="43">
        <f t="shared" si="305"/>
        <v>0.5</v>
      </c>
      <c r="T1276" s="43">
        <f t="shared" si="305"/>
        <v>0.5</v>
      </c>
      <c r="U1276" s="43">
        <f t="shared" si="305"/>
        <v>0.5</v>
      </c>
      <c r="V1276" s="43">
        <f t="shared" si="305"/>
        <v>0.5</v>
      </c>
      <c r="W1276" s="43">
        <f t="shared" si="305"/>
        <v>0.5</v>
      </c>
      <c r="X1276" s="43">
        <f t="shared" si="305"/>
        <v>0.5</v>
      </c>
      <c r="Y1276" s="43">
        <f t="shared" si="305"/>
        <v>0.5</v>
      </c>
      <c r="Z1276" s="43">
        <f t="shared" si="305"/>
        <v>0.5</v>
      </c>
      <c r="AA1276" s="43">
        <f t="shared" si="305"/>
        <v>0.5</v>
      </c>
      <c r="AB1276" s="43">
        <f t="shared" si="305"/>
        <v>0.5</v>
      </c>
      <c r="AC1276" s="5">
        <f t="shared" si="289"/>
        <v>0.5</v>
      </c>
      <c r="AD1276" s="98"/>
    </row>
    <row r="1277" spans="1:30">
      <c r="A1277" s="5" t="str">
        <f t="shared" si="303"/>
        <v>b11</v>
      </c>
      <c r="B1277" s="5" t="str">
        <f t="shared" si="304"/>
        <v>hydroDam</v>
      </c>
      <c r="C1277" s="5" t="str">
        <f t="shared" si="300"/>
        <v>g8</v>
      </c>
      <c r="D1277" s="69">
        <f t="shared" si="300"/>
        <v>4</v>
      </c>
      <c r="E1277" s="43">
        <f>VLOOKUP($A1276,hydro_!$A$2:$C$16,3,0)*VLOOKUP($D1276,hydro_!F$2:H$13,3,0)</f>
        <v>0.4</v>
      </c>
      <c r="F1277" s="43">
        <f t="shared" ref="F1277:AB1277" si="306">E1277</f>
        <v>0.4</v>
      </c>
      <c r="G1277" s="43">
        <f t="shared" si="306"/>
        <v>0.4</v>
      </c>
      <c r="H1277" s="43">
        <f t="shared" si="306"/>
        <v>0.4</v>
      </c>
      <c r="I1277" s="43">
        <f t="shared" si="306"/>
        <v>0.4</v>
      </c>
      <c r="J1277" s="43">
        <f t="shared" si="306"/>
        <v>0.4</v>
      </c>
      <c r="K1277" s="43">
        <f t="shared" si="306"/>
        <v>0.4</v>
      </c>
      <c r="L1277" s="43">
        <f t="shared" si="306"/>
        <v>0.4</v>
      </c>
      <c r="M1277" s="43">
        <f t="shared" si="306"/>
        <v>0.4</v>
      </c>
      <c r="N1277" s="43">
        <f t="shared" si="306"/>
        <v>0.4</v>
      </c>
      <c r="O1277" s="43">
        <f t="shared" si="306"/>
        <v>0.4</v>
      </c>
      <c r="P1277" s="43">
        <f t="shared" si="306"/>
        <v>0.4</v>
      </c>
      <c r="Q1277" s="43">
        <f t="shared" si="306"/>
        <v>0.4</v>
      </c>
      <c r="R1277" s="43">
        <f t="shared" si="306"/>
        <v>0.4</v>
      </c>
      <c r="S1277" s="43">
        <f t="shared" si="306"/>
        <v>0.4</v>
      </c>
      <c r="T1277" s="43">
        <f t="shared" si="306"/>
        <v>0.4</v>
      </c>
      <c r="U1277" s="43">
        <f t="shared" si="306"/>
        <v>0.4</v>
      </c>
      <c r="V1277" s="43">
        <f t="shared" si="306"/>
        <v>0.4</v>
      </c>
      <c r="W1277" s="43">
        <f t="shared" si="306"/>
        <v>0.4</v>
      </c>
      <c r="X1277" s="43">
        <f t="shared" si="306"/>
        <v>0.4</v>
      </c>
      <c r="Y1277" s="43">
        <f t="shared" si="306"/>
        <v>0.4</v>
      </c>
      <c r="Z1277" s="43">
        <f t="shared" si="306"/>
        <v>0.4</v>
      </c>
      <c r="AA1277" s="43">
        <f t="shared" si="306"/>
        <v>0.4</v>
      </c>
      <c r="AB1277" s="43">
        <f t="shared" si="306"/>
        <v>0.4</v>
      </c>
      <c r="AC1277" s="5">
        <f t="shared" si="289"/>
        <v>0.40000000000000013</v>
      </c>
      <c r="AD1277" s="98"/>
    </row>
    <row r="1278" spans="1:30">
      <c r="A1278" s="5" t="str">
        <f t="shared" si="303"/>
        <v>b11</v>
      </c>
      <c r="B1278" s="5" t="str">
        <f t="shared" si="304"/>
        <v>wind</v>
      </c>
      <c r="C1278" s="5" t="str">
        <f t="shared" si="300"/>
        <v>g8</v>
      </c>
      <c r="D1278" s="69">
        <f t="shared" si="300"/>
        <v>4</v>
      </c>
      <c r="E1278" s="67">
        <f>VLOOKUP($A1278,wind_!$A$2:$B$16,2,0)*VLOOKUP($D1278,wind_!$E$2:$AC$13,MID(E$1,2,LEN(E$1)-1)+2,0)</f>
        <v>0.26830086187896685</v>
      </c>
      <c r="F1278" s="67">
        <f>VLOOKUP($A1278,wind_!$A$2:$B$16,2,0)*VLOOKUP($D1278,wind_!$E$2:$AC$13,MID(F$1,2,LEN(F$1)-1)+2,0)</f>
        <v>0.25981666367351863</v>
      </c>
      <c r="G1278" s="67">
        <f>VLOOKUP($A1278,wind_!$A$2:$B$16,2,0)*VLOOKUP($D1278,wind_!$E$2:$AC$13,MID(G$1,2,LEN(G$1)-1)+2,0)</f>
        <v>0.25527673172080972</v>
      </c>
      <c r="H1278" s="67">
        <f>VLOOKUP($A1278,wind_!$A$2:$B$16,2,0)*VLOOKUP($D1278,wind_!$E$2:$AC$13,MID(H$1,2,LEN(H$1)-1)+2,0)</f>
        <v>0.25390440445566032</v>
      </c>
      <c r="I1278" s="67">
        <f>VLOOKUP($A1278,wind_!$A$2:$B$16,2,0)*VLOOKUP($D1278,wind_!$E$2:$AC$13,MID(I$1,2,LEN(I$1)-1)+2,0)</f>
        <v>0.25166441379152016</v>
      </c>
      <c r="J1278" s="67">
        <f>VLOOKUP($A1278,wind_!$A$2:$B$16,2,0)*VLOOKUP($D1278,wind_!$E$2:$AC$13,MID(J$1,2,LEN(J$1)-1)+2,0)</f>
        <v>0.24896666293012912</v>
      </c>
      <c r="K1278" s="67">
        <f>VLOOKUP($A1278,wind_!$A$2:$B$16,2,0)*VLOOKUP($D1278,wind_!$E$2:$AC$13,MID(K$1,2,LEN(K$1)-1)+2,0)</f>
        <v>0.24984957955478082</v>
      </c>
      <c r="L1278" s="67">
        <f>VLOOKUP($A1278,wind_!$A$2:$B$16,2,0)*VLOOKUP($D1278,wind_!$E$2:$AC$13,MID(L$1,2,LEN(L$1)-1)+2,0)</f>
        <v>0.24333255717736244</v>
      </c>
      <c r="M1278" s="67">
        <f>VLOOKUP($A1278,wind_!$A$2:$B$16,2,0)*VLOOKUP($D1278,wind_!$E$2:$AC$13,MID(M$1,2,LEN(M$1)-1)+2,0)</f>
        <v>0.23545933237335043</v>
      </c>
      <c r="N1278" s="67">
        <f>VLOOKUP($A1278,wind_!$A$2:$B$16,2,0)*VLOOKUP($D1278,wind_!$E$2:$AC$13,MID(N$1,2,LEN(N$1)-1)+2,0)</f>
        <v>0.23305664971479292</v>
      </c>
      <c r="O1278" s="67">
        <f>VLOOKUP($A1278,wind_!$A$2:$B$16,2,0)*VLOOKUP($D1278,wind_!$E$2:$AC$13,MID(O$1,2,LEN(O$1)-1)+2,0)</f>
        <v>0.24443430311444503</v>
      </c>
      <c r="P1278" s="67">
        <f>VLOOKUP($A1278,wind_!$A$2:$B$16,2,0)*VLOOKUP($D1278,wind_!$E$2:$AC$13,MID(P$1,2,LEN(P$1)-1)+2,0)</f>
        <v>0.2614977053308879</v>
      </c>
      <c r="Q1278" s="67">
        <f>VLOOKUP($A1278,wind_!$A$2:$B$16,2,0)*VLOOKUP($D1278,wind_!$E$2:$AC$13,MID(Q$1,2,LEN(Q$1)-1)+2,0)</f>
        <v>0.27658317274762917</v>
      </c>
      <c r="R1278" s="67">
        <f>VLOOKUP($A1278,wind_!$A$2:$B$16,2,0)*VLOOKUP($D1278,wind_!$E$2:$AC$13,MID(R$1,2,LEN(R$1)-1)+2,0)</f>
        <v>0.29176274711911887</v>
      </c>
      <c r="S1278" s="67">
        <f>VLOOKUP($A1278,wind_!$A$2:$B$16,2,0)*VLOOKUP($D1278,wind_!$E$2:$AC$13,MID(S$1,2,LEN(S$1)-1)+2,0)</f>
        <v>0.30608607077296096</v>
      </c>
      <c r="T1278" s="67">
        <f>VLOOKUP($A1278,wind_!$A$2:$B$16,2,0)*VLOOKUP($D1278,wind_!$E$2:$AC$13,MID(T$1,2,LEN(T$1)-1)+2,0)</f>
        <v>0.30912513979642248</v>
      </c>
      <c r="U1278" s="67">
        <f>VLOOKUP($A1278,wind_!$A$2:$B$16,2,0)*VLOOKUP($D1278,wind_!$E$2:$AC$13,MID(U$1,2,LEN(U$1)-1)+2,0)</f>
        <v>0.31408521640238601</v>
      </c>
      <c r="V1278" s="67">
        <f>VLOOKUP($A1278,wind_!$A$2:$B$16,2,0)*VLOOKUP($D1278,wind_!$E$2:$AC$13,MID(V$1,2,LEN(V$1)-1)+2,0)</f>
        <v>0.30894591439490443</v>
      </c>
      <c r="W1278" s="67">
        <f>VLOOKUP($A1278,wind_!$A$2:$B$16,2,0)*VLOOKUP($D1278,wind_!$E$2:$AC$13,MID(W$1,2,LEN(W$1)-1)+2,0)</f>
        <v>0.298905070034934</v>
      </c>
      <c r="X1278" s="67">
        <f>VLOOKUP($A1278,wind_!$A$2:$B$16,2,0)*VLOOKUP($D1278,wind_!$E$2:$AC$13,MID(X$1,2,LEN(X$1)-1)+2,0)</f>
        <v>0.29103211760995168</v>
      </c>
      <c r="Y1278" s="67">
        <f>VLOOKUP($A1278,wind_!$A$2:$B$16,2,0)*VLOOKUP($D1278,wind_!$E$2:$AC$13,MID(Y$1,2,LEN(Y$1)-1)+2,0)</f>
        <v>0.28826104231377536</v>
      </c>
      <c r="Z1278" s="67">
        <f>VLOOKUP($A1278,wind_!$A$2:$B$16,2,0)*VLOOKUP($D1278,wind_!$E$2:$AC$13,MID(Z$1,2,LEN(Z$1)-1)+2,0)</f>
        <v>0.28145616977780952</v>
      </c>
      <c r="AA1278" s="67">
        <f>VLOOKUP($A1278,wind_!$A$2:$B$16,2,0)*VLOOKUP($D1278,wind_!$E$2:$AC$13,MID(AA$1,2,LEN(AA$1)-1)+2,0)</f>
        <v>0.27134148346289738</v>
      </c>
      <c r="AB1278" s="67">
        <f>VLOOKUP($A1278,wind_!$A$2:$B$16,2,0)*VLOOKUP($D1278,wind_!$E$2:$AC$13,MID(AB$1,2,LEN(AB$1)-1)+2,0)</f>
        <v>0.26190583806893442</v>
      </c>
      <c r="AC1278" s="5">
        <f t="shared" si="289"/>
        <v>0.27104374367574785</v>
      </c>
      <c r="AD1278" s="98"/>
    </row>
    <row r="1279" spans="1:30">
      <c r="A1279" s="5" t="str">
        <f t="shared" si="303"/>
        <v>b11</v>
      </c>
      <c r="B1279" s="5" t="str">
        <f t="shared" si="304"/>
        <v>solar</v>
      </c>
      <c r="C1279" s="5" t="str">
        <f t="shared" si="300"/>
        <v>g8</v>
      </c>
      <c r="D1279" s="69">
        <f t="shared" si="300"/>
        <v>4</v>
      </c>
      <c r="E1279" s="68">
        <f>VLOOKUP($A1279,solar_!$A$2:$B$16,2,0)*VLOOKUP($D1279,solar_!$E$2:$AC$13,MID(E$1,2,LEN(E$1)-1)+2,0)</f>
        <v>0</v>
      </c>
      <c r="F1279" s="68">
        <f>VLOOKUP($A1279,solar_!$A$2:$B$16,2,0)*VLOOKUP($D1279,solar_!$E$2:$AC$13,MID(F$1,2,LEN(F$1)-1)+2,0)</f>
        <v>0</v>
      </c>
      <c r="G1279" s="68">
        <f>VLOOKUP($A1279,solar_!$A$2:$B$16,2,0)*VLOOKUP($D1279,solar_!$E$2:$AC$13,MID(G$1,2,LEN(G$1)-1)+2,0)</f>
        <v>0</v>
      </c>
      <c r="H1279" s="68">
        <f>VLOOKUP($A1279,solar_!$A$2:$B$16,2,0)*VLOOKUP($D1279,solar_!$E$2:$AC$13,MID(H$1,2,LEN(H$1)-1)+2,0)</f>
        <v>0</v>
      </c>
      <c r="I1279" s="68">
        <f>VLOOKUP($A1279,solar_!$A$2:$B$16,2,0)*VLOOKUP($D1279,solar_!$E$2:$AC$13,MID(I$1,2,LEN(I$1)-1)+2,0)</f>
        <v>0</v>
      </c>
      <c r="J1279" s="68">
        <f>VLOOKUP($A1279,solar_!$A$2:$B$16,2,0)*VLOOKUP($D1279,solar_!$E$2:$AC$13,MID(J$1,2,LEN(J$1)-1)+2,0)</f>
        <v>1.335436964069804E-3</v>
      </c>
      <c r="K1279" s="68">
        <f>VLOOKUP($A1279,solar_!$A$2:$B$16,2,0)*VLOOKUP($D1279,solar_!$E$2:$AC$13,MID(K$1,2,LEN(K$1)-1)+2,0)</f>
        <v>2.6851880522123943E-2</v>
      </c>
      <c r="L1279" s="68">
        <f>VLOOKUP($A1279,solar_!$A$2:$B$16,2,0)*VLOOKUP($D1279,solar_!$E$2:$AC$13,MID(L$1,2,LEN(L$1)-1)+2,0)</f>
        <v>0.15749658745478715</v>
      </c>
      <c r="M1279" s="68">
        <f>VLOOKUP($A1279,solar_!$A$2:$B$16,2,0)*VLOOKUP($D1279,solar_!$E$2:$AC$13,MID(M$1,2,LEN(M$1)-1)+2,0)</f>
        <v>0.31682695076914635</v>
      </c>
      <c r="N1279" s="68">
        <f>VLOOKUP($A1279,solar_!$A$2:$B$16,2,0)*VLOOKUP($D1279,solar_!$E$2:$AC$13,MID(N$1,2,LEN(N$1)-1)+2,0)</f>
        <v>0.40179822142228255</v>
      </c>
      <c r="O1279" s="68">
        <f>VLOOKUP($A1279,solar_!$A$2:$B$16,2,0)*VLOOKUP($D1279,solar_!$E$2:$AC$13,MID(O$1,2,LEN(O$1)-1)+2,0)</f>
        <v>0.45573932885243668</v>
      </c>
      <c r="P1279" s="68">
        <f>VLOOKUP($A1279,solar_!$A$2:$B$16,2,0)*VLOOKUP($D1279,solar_!$E$2:$AC$13,MID(P$1,2,LEN(P$1)-1)+2,0)</f>
        <v>0.45734106922019296</v>
      </c>
      <c r="Q1279" s="68">
        <f>VLOOKUP($A1279,solar_!$A$2:$B$16,2,0)*VLOOKUP($D1279,solar_!$E$2:$AC$13,MID(Q$1,2,LEN(Q$1)-1)+2,0)</f>
        <v>0.4492205857057911</v>
      </c>
      <c r="R1279" s="68">
        <f>VLOOKUP($A1279,solar_!$A$2:$B$16,2,0)*VLOOKUP($D1279,solar_!$E$2:$AC$13,MID(R$1,2,LEN(R$1)-1)+2,0)</f>
        <v>0.44175814725918749</v>
      </c>
      <c r="S1279" s="68">
        <f>VLOOKUP($A1279,solar_!$A$2:$B$16,2,0)*VLOOKUP($D1279,solar_!$E$2:$AC$13,MID(S$1,2,LEN(S$1)-1)+2,0)</f>
        <v>0.42498368827399602</v>
      </c>
      <c r="T1279" s="68">
        <f>VLOOKUP($A1279,solar_!$A$2:$B$16,2,0)*VLOOKUP($D1279,solar_!$E$2:$AC$13,MID(T$1,2,LEN(T$1)-1)+2,0)</f>
        <v>0.38264321738590445</v>
      </c>
      <c r="U1279" s="68">
        <f>VLOOKUP($A1279,solar_!$A$2:$B$16,2,0)*VLOOKUP($D1279,solar_!$E$2:$AC$13,MID(U$1,2,LEN(U$1)-1)+2,0)</f>
        <v>0.31215475491786177</v>
      </c>
      <c r="V1279" s="68">
        <f>VLOOKUP($A1279,solar_!$A$2:$B$16,2,0)*VLOOKUP($D1279,solar_!$E$2:$AC$13,MID(V$1,2,LEN(V$1)-1)+2,0)</f>
        <v>0.20397829123496128</v>
      </c>
      <c r="W1279" s="68">
        <f>VLOOKUP($A1279,solar_!$A$2:$B$16,2,0)*VLOOKUP($D1279,solar_!$E$2:$AC$13,MID(W$1,2,LEN(W$1)-1)+2,0)</f>
        <v>5.7141932718621356E-2</v>
      </c>
      <c r="X1279" s="68">
        <f>VLOOKUP($A1279,solar_!$A$2:$B$16,2,0)*VLOOKUP($D1279,solar_!$E$2:$AC$13,MID(X$1,2,LEN(X$1)-1)+2,0)</f>
        <v>1.8718372672214098E-3</v>
      </c>
      <c r="Y1279" s="68">
        <f>VLOOKUP($A1279,solar_!$A$2:$B$16,2,0)*VLOOKUP($D1279,solar_!$E$2:$AC$13,MID(Y$1,2,LEN(Y$1)-1)+2,0)</f>
        <v>0</v>
      </c>
      <c r="Z1279" s="68">
        <f>VLOOKUP($A1279,solar_!$A$2:$B$16,2,0)*VLOOKUP($D1279,solar_!$E$2:$AC$13,MID(Z$1,2,LEN(Z$1)-1)+2,0)</f>
        <v>0</v>
      </c>
      <c r="AA1279" s="68">
        <f>VLOOKUP($A1279,solar_!$A$2:$B$16,2,0)*VLOOKUP($D1279,solar_!$E$2:$AC$13,MID(AA$1,2,LEN(AA$1)-1)+2,0)</f>
        <v>0</v>
      </c>
      <c r="AB1279" s="68">
        <f>VLOOKUP($A1279,solar_!$A$2:$B$16,2,0)*VLOOKUP($D1279,solar_!$E$2:$AC$13,MID(AB$1,2,LEN(AB$1)-1)+2,0)</f>
        <v>0</v>
      </c>
      <c r="AC1279" s="5">
        <f t="shared" si="289"/>
        <v>0.17046424708202434</v>
      </c>
      <c r="AD1279" s="98"/>
    </row>
    <row r="1280" spans="1:30">
      <c r="A1280" s="5" t="str">
        <f t="shared" si="303"/>
        <v>b11</v>
      </c>
      <c r="B1280" s="5" t="str">
        <f t="shared" si="304"/>
        <v>nuclear</v>
      </c>
      <c r="C1280" s="5" t="str">
        <f t="shared" si="300"/>
        <v>g8</v>
      </c>
      <c r="D1280" s="69">
        <f t="shared" si="300"/>
        <v>4</v>
      </c>
      <c r="E1280" s="9">
        <v>0</v>
      </c>
      <c r="F1280" s="9">
        <v>0</v>
      </c>
      <c r="G1280" s="9">
        <v>0</v>
      </c>
      <c r="H1280" s="9">
        <v>0</v>
      </c>
      <c r="I1280" s="9">
        <v>0</v>
      </c>
      <c r="J1280" s="9">
        <v>0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  <c r="V1280" s="9">
        <v>0</v>
      </c>
      <c r="W1280" s="9">
        <v>0</v>
      </c>
      <c r="X1280" s="9">
        <v>0</v>
      </c>
      <c r="Y1280" s="9">
        <v>0</v>
      </c>
      <c r="Z1280" s="9">
        <v>0</v>
      </c>
      <c r="AA1280" s="9">
        <v>0</v>
      </c>
      <c r="AB1280" s="9">
        <v>0</v>
      </c>
      <c r="AC1280" s="5">
        <f t="shared" si="289"/>
        <v>0</v>
      </c>
      <c r="AD1280" s="98"/>
    </row>
    <row r="1281" spans="1:30">
      <c r="A1281" s="5" t="str">
        <f t="shared" si="303"/>
        <v>b11</v>
      </c>
      <c r="B1281" s="5" t="str">
        <f t="shared" si="304"/>
        <v>other</v>
      </c>
      <c r="C1281" s="5" t="str">
        <f t="shared" si="300"/>
        <v>g8</v>
      </c>
      <c r="D1281" s="69">
        <f t="shared" si="300"/>
        <v>4</v>
      </c>
      <c r="E1281" s="9">
        <v>0</v>
      </c>
      <c r="F1281" s="9">
        <v>0</v>
      </c>
      <c r="G1281" s="9">
        <v>0</v>
      </c>
      <c r="H1281" s="9">
        <v>0</v>
      </c>
      <c r="I1281" s="9">
        <v>0</v>
      </c>
      <c r="J1281" s="9">
        <v>0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  <c r="V1281" s="9">
        <v>0</v>
      </c>
      <c r="W1281" s="9">
        <v>0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5">
        <f t="shared" si="289"/>
        <v>0</v>
      </c>
      <c r="AD1281" s="98"/>
    </row>
    <row r="1282" spans="1:30">
      <c r="A1282" s="5" t="str">
        <f t="shared" si="303"/>
        <v>b11</v>
      </c>
      <c r="B1282" s="5" t="str">
        <f t="shared" si="304"/>
        <v>coal</v>
      </c>
      <c r="C1282" s="5" t="str">
        <f t="shared" si="300"/>
        <v>g9</v>
      </c>
      <c r="D1282" s="69">
        <f t="shared" si="300"/>
        <v>5</v>
      </c>
      <c r="E1282" s="53">
        <v>0.8</v>
      </c>
      <c r="F1282" s="53">
        <v>0.8</v>
      </c>
      <c r="G1282" s="53">
        <v>0.8</v>
      </c>
      <c r="H1282" s="53">
        <v>0.8</v>
      </c>
      <c r="I1282" s="53">
        <v>0.8</v>
      </c>
      <c r="J1282" s="53">
        <v>0.8</v>
      </c>
      <c r="K1282" s="53">
        <v>0.8</v>
      </c>
      <c r="L1282" s="53">
        <v>0.8</v>
      </c>
      <c r="M1282" s="53">
        <v>0.8</v>
      </c>
      <c r="N1282" s="53">
        <v>0.8</v>
      </c>
      <c r="O1282" s="53">
        <v>0.8</v>
      </c>
      <c r="P1282" s="53">
        <v>0.8</v>
      </c>
      <c r="Q1282" s="53">
        <v>0.8</v>
      </c>
      <c r="R1282" s="53">
        <v>0.8</v>
      </c>
      <c r="S1282" s="53">
        <v>0.8</v>
      </c>
      <c r="T1282" s="53">
        <v>0.8</v>
      </c>
      <c r="U1282" s="53">
        <v>0.8</v>
      </c>
      <c r="V1282" s="53">
        <v>0.8</v>
      </c>
      <c r="W1282" s="53">
        <v>0.8</v>
      </c>
      <c r="X1282" s="53">
        <v>0.8</v>
      </c>
      <c r="Y1282" s="53">
        <v>0.8</v>
      </c>
      <c r="Z1282" s="53">
        <v>0.8</v>
      </c>
      <c r="AA1282" s="53">
        <v>0.8</v>
      </c>
      <c r="AB1282" s="53">
        <v>0.8</v>
      </c>
      <c r="AC1282" s="5">
        <f t="shared" si="289"/>
        <v>0.80000000000000027</v>
      </c>
      <c r="AD1282" s="98"/>
    </row>
    <row r="1283" spans="1:30">
      <c r="A1283" s="5" t="str">
        <f t="shared" si="303"/>
        <v>b11</v>
      </c>
      <c r="B1283" s="5" t="str">
        <f t="shared" si="304"/>
        <v>naturalGas</v>
      </c>
      <c r="C1283" s="5" t="str">
        <f t="shared" ref="C1283:D1302" si="307">C1163</f>
        <v>g9</v>
      </c>
      <c r="D1283" s="69">
        <f t="shared" si="307"/>
        <v>5</v>
      </c>
      <c r="E1283" s="53">
        <v>0.85</v>
      </c>
      <c r="F1283" s="53">
        <v>0.85</v>
      </c>
      <c r="G1283" s="53">
        <v>0.85</v>
      </c>
      <c r="H1283" s="53">
        <v>0.85</v>
      </c>
      <c r="I1283" s="53">
        <v>0.85</v>
      </c>
      <c r="J1283" s="53">
        <v>0.85</v>
      </c>
      <c r="K1283" s="53">
        <v>0.85</v>
      </c>
      <c r="L1283" s="53">
        <v>0.85</v>
      </c>
      <c r="M1283" s="53">
        <v>0.85</v>
      </c>
      <c r="N1283" s="53">
        <v>0.85</v>
      </c>
      <c r="O1283" s="53">
        <v>0.85</v>
      </c>
      <c r="P1283" s="53">
        <v>0.85</v>
      </c>
      <c r="Q1283" s="53">
        <v>0.85</v>
      </c>
      <c r="R1283" s="53">
        <v>0.85</v>
      </c>
      <c r="S1283" s="53">
        <v>0.85</v>
      </c>
      <c r="T1283" s="53">
        <v>0.85</v>
      </c>
      <c r="U1283" s="53">
        <v>0.85</v>
      </c>
      <c r="V1283" s="53">
        <v>0.85</v>
      </c>
      <c r="W1283" s="53">
        <v>0.85</v>
      </c>
      <c r="X1283" s="53">
        <v>0.85</v>
      </c>
      <c r="Y1283" s="53">
        <v>0.85</v>
      </c>
      <c r="Z1283" s="53">
        <v>0.85</v>
      </c>
      <c r="AA1283" s="53">
        <v>0.85</v>
      </c>
      <c r="AB1283" s="53">
        <v>0.85</v>
      </c>
      <c r="AC1283" s="5">
        <f t="shared" ref="AC1283:AC1346" si="308">AVERAGE(E1283:AB1283)</f>
        <v>0.85000000000000009</v>
      </c>
      <c r="AD1283" s="98"/>
    </row>
    <row r="1284" spans="1:30">
      <c r="A1284" s="5" t="str">
        <f t="shared" si="303"/>
        <v>b11</v>
      </c>
      <c r="B1284" s="5" t="str">
        <f t="shared" si="304"/>
        <v>bioMass</v>
      </c>
      <c r="C1284" s="5" t="str">
        <f t="shared" si="307"/>
        <v>g9</v>
      </c>
      <c r="D1284" s="69">
        <f t="shared" si="307"/>
        <v>5</v>
      </c>
      <c r="E1284" s="53">
        <v>0.83</v>
      </c>
      <c r="F1284" s="53">
        <v>0.83</v>
      </c>
      <c r="G1284" s="53">
        <v>0.83</v>
      </c>
      <c r="H1284" s="53">
        <v>0.83</v>
      </c>
      <c r="I1284" s="53">
        <v>0.83</v>
      </c>
      <c r="J1284" s="53">
        <v>0.83</v>
      </c>
      <c r="K1284" s="53">
        <v>0.83</v>
      </c>
      <c r="L1284" s="53">
        <v>0.83</v>
      </c>
      <c r="M1284" s="53">
        <v>0.83</v>
      </c>
      <c r="N1284" s="53">
        <v>0.83</v>
      </c>
      <c r="O1284" s="53">
        <v>0.83</v>
      </c>
      <c r="P1284" s="53">
        <v>0.83</v>
      </c>
      <c r="Q1284" s="53">
        <v>0.83</v>
      </c>
      <c r="R1284" s="53">
        <v>0.83</v>
      </c>
      <c r="S1284" s="53">
        <v>0.83</v>
      </c>
      <c r="T1284" s="53">
        <v>0.83</v>
      </c>
      <c r="U1284" s="53">
        <v>0.83</v>
      </c>
      <c r="V1284" s="53">
        <v>0.83</v>
      </c>
      <c r="W1284" s="53">
        <v>0.83</v>
      </c>
      <c r="X1284" s="53">
        <v>0.83</v>
      </c>
      <c r="Y1284" s="53">
        <v>0.83</v>
      </c>
      <c r="Z1284" s="53">
        <v>0.83</v>
      </c>
      <c r="AA1284" s="53">
        <v>0.83</v>
      </c>
      <c r="AB1284" s="53">
        <v>0.83</v>
      </c>
      <c r="AC1284" s="5">
        <f t="shared" si="308"/>
        <v>0.82999999999999963</v>
      </c>
      <c r="AD1284" s="98"/>
    </row>
    <row r="1285" spans="1:30">
      <c r="A1285" s="5" t="str">
        <f t="shared" si="303"/>
        <v>b11</v>
      </c>
      <c r="B1285" s="5" t="str">
        <f t="shared" si="304"/>
        <v>geoThermal</v>
      </c>
      <c r="C1285" s="5" t="str">
        <f t="shared" si="307"/>
        <v>g9</v>
      </c>
      <c r="D1285" s="69">
        <f t="shared" si="307"/>
        <v>5</v>
      </c>
      <c r="E1285" s="53">
        <v>0.9</v>
      </c>
      <c r="F1285" s="53">
        <v>0.9</v>
      </c>
      <c r="G1285" s="53">
        <v>0.9</v>
      </c>
      <c r="H1285" s="53">
        <v>0.9</v>
      </c>
      <c r="I1285" s="53">
        <v>0.9</v>
      </c>
      <c r="J1285" s="53">
        <v>0.9</v>
      </c>
      <c r="K1285" s="53">
        <v>0.9</v>
      </c>
      <c r="L1285" s="53">
        <v>0.9</v>
      </c>
      <c r="M1285" s="53">
        <v>0.9</v>
      </c>
      <c r="N1285" s="53">
        <v>0.9</v>
      </c>
      <c r="O1285" s="53">
        <v>0.9</v>
      </c>
      <c r="P1285" s="53">
        <v>0.9</v>
      </c>
      <c r="Q1285" s="53">
        <v>0.9</v>
      </c>
      <c r="R1285" s="53">
        <v>0.9</v>
      </c>
      <c r="S1285" s="53">
        <v>0.9</v>
      </c>
      <c r="T1285" s="53">
        <v>0.9</v>
      </c>
      <c r="U1285" s="53">
        <v>0.9</v>
      </c>
      <c r="V1285" s="53">
        <v>0.9</v>
      </c>
      <c r="W1285" s="53">
        <v>0.9</v>
      </c>
      <c r="X1285" s="53">
        <v>0.9</v>
      </c>
      <c r="Y1285" s="53">
        <v>0.9</v>
      </c>
      <c r="Z1285" s="53">
        <v>0.9</v>
      </c>
      <c r="AA1285" s="53">
        <v>0.9</v>
      </c>
      <c r="AB1285" s="53">
        <v>0.9</v>
      </c>
      <c r="AC1285" s="5">
        <f t="shared" si="308"/>
        <v>0.8999999999999998</v>
      </c>
      <c r="AD1285" s="98"/>
    </row>
    <row r="1286" spans="1:30">
      <c r="A1286" s="5" t="str">
        <f t="shared" si="303"/>
        <v>b11</v>
      </c>
      <c r="B1286" s="5" t="str">
        <f t="shared" si="304"/>
        <v>hydroRiver</v>
      </c>
      <c r="C1286" s="5" t="str">
        <f t="shared" si="307"/>
        <v>g9</v>
      </c>
      <c r="D1286" s="69">
        <f t="shared" si="307"/>
        <v>5</v>
      </c>
      <c r="E1286" s="43">
        <f>VLOOKUP($A1286,hydro_!$A$2:$B$16,2,0)*VLOOKUP($D1286,hydro_!F$2:H$13,2,0)</f>
        <v>0.55000000000000004</v>
      </c>
      <c r="F1286" s="43">
        <f t="shared" ref="F1286:AB1286" si="309">E1286</f>
        <v>0.55000000000000004</v>
      </c>
      <c r="G1286" s="43">
        <f t="shared" si="309"/>
        <v>0.55000000000000004</v>
      </c>
      <c r="H1286" s="43">
        <f t="shared" si="309"/>
        <v>0.55000000000000004</v>
      </c>
      <c r="I1286" s="43">
        <f t="shared" si="309"/>
        <v>0.55000000000000004</v>
      </c>
      <c r="J1286" s="43">
        <f t="shared" si="309"/>
        <v>0.55000000000000004</v>
      </c>
      <c r="K1286" s="43">
        <f t="shared" si="309"/>
        <v>0.55000000000000004</v>
      </c>
      <c r="L1286" s="43">
        <f t="shared" si="309"/>
        <v>0.55000000000000004</v>
      </c>
      <c r="M1286" s="43">
        <f t="shared" si="309"/>
        <v>0.55000000000000004</v>
      </c>
      <c r="N1286" s="43">
        <f t="shared" si="309"/>
        <v>0.55000000000000004</v>
      </c>
      <c r="O1286" s="43">
        <f t="shared" si="309"/>
        <v>0.55000000000000004</v>
      </c>
      <c r="P1286" s="43">
        <f t="shared" si="309"/>
        <v>0.55000000000000004</v>
      </c>
      <c r="Q1286" s="43">
        <f t="shared" si="309"/>
        <v>0.55000000000000004</v>
      </c>
      <c r="R1286" s="43">
        <f t="shared" si="309"/>
        <v>0.55000000000000004</v>
      </c>
      <c r="S1286" s="43">
        <f t="shared" si="309"/>
        <v>0.55000000000000004</v>
      </c>
      <c r="T1286" s="43">
        <f t="shared" si="309"/>
        <v>0.55000000000000004</v>
      </c>
      <c r="U1286" s="43">
        <f t="shared" si="309"/>
        <v>0.55000000000000004</v>
      </c>
      <c r="V1286" s="43">
        <f t="shared" si="309"/>
        <v>0.55000000000000004</v>
      </c>
      <c r="W1286" s="43">
        <f t="shared" si="309"/>
        <v>0.55000000000000004</v>
      </c>
      <c r="X1286" s="43">
        <f t="shared" si="309"/>
        <v>0.55000000000000004</v>
      </c>
      <c r="Y1286" s="43">
        <f t="shared" si="309"/>
        <v>0.55000000000000004</v>
      </c>
      <c r="Z1286" s="43">
        <f t="shared" si="309"/>
        <v>0.55000000000000004</v>
      </c>
      <c r="AA1286" s="43">
        <f t="shared" si="309"/>
        <v>0.55000000000000004</v>
      </c>
      <c r="AB1286" s="43">
        <f t="shared" si="309"/>
        <v>0.55000000000000004</v>
      </c>
      <c r="AC1286" s="5">
        <f t="shared" si="308"/>
        <v>0.55000000000000016</v>
      </c>
      <c r="AD1286" s="98"/>
    </row>
    <row r="1287" spans="1:30">
      <c r="A1287" s="5" t="str">
        <f t="shared" si="303"/>
        <v>b11</v>
      </c>
      <c r="B1287" s="5" t="str">
        <f t="shared" si="304"/>
        <v>hydroDam</v>
      </c>
      <c r="C1287" s="5" t="str">
        <f t="shared" si="307"/>
        <v>g9</v>
      </c>
      <c r="D1287" s="69">
        <f t="shared" si="307"/>
        <v>5</v>
      </c>
      <c r="E1287" s="43">
        <f>VLOOKUP($A1286,hydro_!$A$2:$C$16,3,0)*VLOOKUP($D1286,hydro_!F$2:H$13,3,0)</f>
        <v>0.45</v>
      </c>
      <c r="F1287" s="43">
        <f t="shared" ref="F1287:AB1287" si="310">E1287</f>
        <v>0.45</v>
      </c>
      <c r="G1287" s="43">
        <f t="shared" si="310"/>
        <v>0.45</v>
      </c>
      <c r="H1287" s="43">
        <f t="shared" si="310"/>
        <v>0.45</v>
      </c>
      <c r="I1287" s="43">
        <f t="shared" si="310"/>
        <v>0.45</v>
      </c>
      <c r="J1287" s="43">
        <f t="shared" si="310"/>
        <v>0.45</v>
      </c>
      <c r="K1287" s="43">
        <f t="shared" si="310"/>
        <v>0.45</v>
      </c>
      <c r="L1287" s="43">
        <f t="shared" si="310"/>
        <v>0.45</v>
      </c>
      <c r="M1287" s="43">
        <f t="shared" si="310"/>
        <v>0.45</v>
      </c>
      <c r="N1287" s="43">
        <f t="shared" si="310"/>
        <v>0.45</v>
      </c>
      <c r="O1287" s="43">
        <f t="shared" si="310"/>
        <v>0.45</v>
      </c>
      <c r="P1287" s="43">
        <f t="shared" si="310"/>
        <v>0.45</v>
      </c>
      <c r="Q1287" s="43">
        <f t="shared" si="310"/>
        <v>0.45</v>
      </c>
      <c r="R1287" s="43">
        <f t="shared" si="310"/>
        <v>0.45</v>
      </c>
      <c r="S1287" s="43">
        <f t="shared" si="310"/>
        <v>0.45</v>
      </c>
      <c r="T1287" s="43">
        <f t="shared" si="310"/>
        <v>0.45</v>
      </c>
      <c r="U1287" s="43">
        <f t="shared" si="310"/>
        <v>0.45</v>
      </c>
      <c r="V1287" s="43">
        <f t="shared" si="310"/>
        <v>0.45</v>
      </c>
      <c r="W1287" s="43">
        <f t="shared" si="310"/>
        <v>0.45</v>
      </c>
      <c r="X1287" s="43">
        <f t="shared" si="310"/>
        <v>0.45</v>
      </c>
      <c r="Y1287" s="43">
        <f t="shared" si="310"/>
        <v>0.45</v>
      </c>
      <c r="Z1287" s="43">
        <f t="shared" si="310"/>
        <v>0.45</v>
      </c>
      <c r="AA1287" s="43">
        <f t="shared" si="310"/>
        <v>0.45</v>
      </c>
      <c r="AB1287" s="43">
        <f t="shared" si="310"/>
        <v>0.45</v>
      </c>
      <c r="AC1287" s="5">
        <f t="shared" si="308"/>
        <v>0.4499999999999999</v>
      </c>
      <c r="AD1287" s="98"/>
    </row>
    <row r="1288" spans="1:30">
      <c r="A1288" s="5" t="str">
        <f t="shared" si="303"/>
        <v>b11</v>
      </c>
      <c r="B1288" s="5" t="str">
        <f t="shared" si="304"/>
        <v>wind</v>
      </c>
      <c r="C1288" s="5" t="str">
        <f t="shared" si="307"/>
        <v>g9</v>
      </c>
      <c r="D1288" s="69">
        <f t="shared" si="307"/>
        <v>5</v>
      </c>
      <c r="E1288" s="67">
        <f>VLOOKUP($A1288,wind_!$A$2:$B$16,2,0)*VLOOKUP($D1288,wind_!$E$2:$AC$13,MID(E$1,2,LEN(E$1)-1)+2,0)</f>
        <v>0.24921548117372599</v>
      </c>
      <c r="F1288" s="67">
        <f>VLOOKUP($A1288,wind_!$A$2:$B$16,2,0)*VLOOKUP($D1288,wind_!$E$2:$AC$13,MID(F$1,2,LEN(F$1)-1)+2,0)</f>
        <v>0.24221833628072117</v>
      </c>
      <c r="G1288" s="67">
        <f>VLOOKUP($A1288,wind_!$A$2:$B$16,2,0)*VLOOKUP($D1288,wind_!$E$2:$AC$13,MID(G$1,2,LEN(G$1)-1)+2,0)</f>
        <v>0.24040679783024052</v>
      </c>
      <c r="H1288" s="67">
        <f>VLOOKUP($A1288,wind_!$A$2:$B$16,2,0)*VLOOKUP($D1288,wind_!$E$2:$AC$13,MID(H$1,2,LEN(H$1)-1)+2,0)</f>
        <v>0.24160709050025517</v>
      </c>
      <c r="I1288" s="67">
        <f>VLOOKUP($A1288,wind_!$A$2:$B$16,2,0)*VLOOKUP($D1288,wind_!$E$2:$AC$13,MID(I$1,2,LEN(I$1)-1)+2,0)</f>
        <v>0.24207389368129104</v>
      </c>
      <c r="J1288" s="67">
        <f>VLOOKUP($A1288,wind_!$A$2:$B$16,2,0)*VLOOKUP($D1288,wind_!$E$2:$AC$13,MID(J$1,2,LEN(J$1)-1)+2,0)</f>
        <v>0.24450623841617888</v>
      </c>
      <c r="K1288" s="67">
        <f>VLOOKUP($A1288,wind_!$A$2:$B$16,2,0)*VLOOKUP($D1288,wind_!$E$2:$AC$13,MID(K$1,2,LEN(K$1)-1)+2,0)</f>
        <v>0.24745980766222928</v>
      </c>
      <c r="L1288" s="67">
        <f>VLOOKUP($A1288,wind_!$A$2:$B$16,2,0)*VLOOKUP($D1288,wind_!$E$2:$AC$13,MID(L$1,2,LEN(L$1)-1)+2,0)</f>
        <v>0.24035006127836192</v>
      </c>
      <c r="M1288" s="67">
        <f>VLOOKUP($A1288,wind_!$A$2:$B$16,2,0)*VLOOKUP($D1288,wind_!$E$2:$AC$13,MID(M$1,2,LEN(M$1)-1)+2,0)</f>
        <v>0.23568279212928586</v>
      </c>
      <c r="N1288" s="67">
        <f>VLOOKUP($A1288,wind_!$A$2:$B$16,2,0)*VLOOKUP($D1288,wind_!$E$2:$AC$13,MID(N$1,2,LEN(N$1)-1)+2,0)</f>
        <v>0.23163747325654149</v>
      </c>
      <c r="O1288" s="67">
        <f>VLOOKUP($A1288,wind_!$A$2:$B$16,2,0)*VLOOKUP($D1288,wind_!$E$2:$AC$13,MID(O$1,2,LEN(O$1)-1)+2,0)</f>
        <v>0.2333058220511284</v>
      </c>
      <c r="P1288" s="67">
        <f>VLOOKUP($A1288,wind_!$A$2:$B$16,2,0)*VLOOKUP($D1288,wind_!$E$2:$AC$13,MID(P$1,2,LEN(P$1)-1)+2,0)</f>
        <v>0.24087910306767571</v>
      </c>
      <c r="Q1288" s="67">
        <f>VLOOKUP($A1288,wind_!$A$2:$B$16,2,0)*VLOOKUP($D1288,wind_!$E$2:$AC$13,MID(Q$1,2,LEN(Q$1)-1)+2,0)</f>
        <v>0.24963919399226928</v>
      </c>
      <c r="R1288" s="67">
        <f>VLOOKUP($A1288,wind_!$A$2:$B$16,2,0)*VLOOKUP($D1288,wind_!$E$2:$AC$13,MID(R$1,2,LEN(R$1)-1)+2,0)</f>
        <v>0.26464065971626261</v>
      </c>
      <c r="S1288" s="67">
        <f>VLOOKUP($A1288,wind_!$A$2:$B$16,2,0)*VLOOKUP($D1288,wind_!$E$2:$AC$13,MID(S$1,2,LEN(S$1)-1)+2,0)</f>
        <v>0.278996069619799</v>
      </c>
      <c r="T1288" s="67">
        <f>VLOOKUP($A1288,wind_!$A$2:$B$16,2,0)*VLOOKUP($D1288,wind_!$E$2:$AC$13,MID(T$1,2,LEN(T$1)-1)+2,0)</f>
        <v>0.29662068158895893</v>
      </c>
      <c r="U1288" s="67">
        <f>VLOOKUP($A1288,wind_!$A$2:$B$16,2,0)*VLOOKUP($D1288,wind_!$E$2:$AC$13,MID(U$1,2,LEN(U$1)-1)+2,0)</f>
        <v>0.31244023772854418</v>
      </c>
      <c r="V1288" s="67">
        <f>VLOOKUP($A1288,wind_!$A$2:$B$16,2,0)*VLOOKUP($D1288,wind_!$E$2:$AC$13,MID(V$1,2,LEN(V$1)-1)+2,0)</f>
        <v>0.31883381792971938</v>
      </c>
      <c r="W1288" s="67">
        <f>VLOOKUP($A1288,wind_!$A$2:$B$16,2,0)*VLOOKUP($D1288,wind_!$E$2:$AC$13,MID(W$1,2,LEN(W$1)-1)+2,0)</f>
        <v>0.31250479155857419</v>
      </c>
      <c r="X1288" s="67">
        <f>VLOOKUP($A1288,wind_!$A$2:$B$16,2,0)*VLOOKUP($D1288,wind_!$E$2:$AC$13,MID(X$1,2,LEN(X$1)-1)+2,0)</f>
        <v>0.3035251086602665</v>
      </c>
      <c r="Y1288" s="67">
        <f>VLOOKUP($A1288,wind_!$A$2:$B$16,2,0)*VLOOKUP($D1288,wind_!$E$2:$AC$13,MID(Y$1,2,LEN(Y$1)-1)+2,0)</f>
        <v>0.30172198672180234</v>
      </c>
      <c r="Z1288" s="67">
        <f>VLOOKUP($A1288,wind_!$A$2:$B$16,2,0)*VLOOKUP($D1288,wind_!$E$2:$AC$13,MID(Z$1,2,LEN(Z$1)-1)+2,0)</f>
        <v>0.29421797169249841</v>
      </c>
      <c r="AA1288" s="67">
        <f>VLOOKUP($A1288,wind_!$A$2:$B$16,2,0)*VLOOKUP($D1288,wind_!$E$2:$AC$13,MID(AA$1,2,LEN(AA$1)-1)+2,0)</f>
        <v>0.27782797215109056</v>
      </c>
      <c r="AB1288" s="67">
        <f>VLOOKUP($A1288,wind_!$A$2:$B$16,2,0)*VLOOKUP($D1288,wind_!$E$2:$AC$13,MID(AB$1,2,LEN(AB$1)-1)+2,0)</f>
        <v>0.26375245893843563</v>
      </c>
      <c r="AC1288" s="5">
        <f t="shared" si="308"/>
        <v>0.2651693269844107</v>
      </c>
      <c r="AD1288" s="98"/>
    </row>
    <row r="1289" spans="1:30">
      <c r="A1289" s="5" t="str">
        <f t="shared" si="303"/>
        <v>b11</v>
      </c>
      <c r="B1289" s="5" t="str">
        <f t="shared" si="304"/>
        <v>solar</v>
      </c>
      <c r="C1289" s="5" t="str">
        <f t="shared" si="307"/>
        <v>g9</v>
      </c>
      <c r="D1289" s="69">
        <f t="shared" si="307"/>
        <v>5</v>
      </c>
      <c r="E1289" s="68">
        <f>VLOOKUP($A1289,solar_!$A$2:$B$16,2,0)*VLOOKUP($D1289,solar_!$E$2:$AC$13,MID(E$1,2,LEN(E$1)-1)+2,0)</f>
        <v>0</v>
      </c>
      <c r="F1289" s="68">
        <f>VLOOKUP($A1289,solar_!$A$2:$B$16,2,0)*VLOOKUP($D1289,solar_!$E$2:$AC$13,MID(F$1,2,LEN(F$1)-1)+2,0)</f>
        <v>0</v>
      </c>
      <c r="G1289" s="68">
        <f>VLOOKUP($A1289,solar_!$A$2:$B$16,2,0)*VLOOKUP($D1289,solar_!$E$2:$AC$13,MID(G$1,2,LEN(G$1)-1)+2,0)</f>
        <v>0</v>
      </c>
      <c r="H1289" s="68">
        <f>VLOOKUP($A1289,solar_!$A$2:$B$16,2,0)*VLOOKUP($D1289,solar_!$E$2:$AC$13,MID(H$1,2,LEN(H$1)-1)+2,0)</f>
        <v>0</v>
      </c>
      <c r="I1289" s="68">
        <f>VLOOKUP($A1289,solar_!$A$2:$B$16,2,0)*VLOOKUP($D1289,solar_!$E$2:$AC$13,MID(I$1,2,LEN(I$1)-1)+2,0)</f>
        <v>0</v>
      </c>
      <c r="J1289" s="68">
        <f>VLOOKUP($A1289,solar_!$A$2:$B$16,2,0)*VLOOKUP($D1289,solar_!$E$2:$AC$13,MID(J$1,2,LEN(J$1)-1)+2,0)</f>
        <v>6.1550733512983433E-3</v>
      </c>
      <c r="K1289" s="68">
        <f>VLOOKUP($A1289,solar_!$A$2:$B$16,2,0)*VLOOKUP($D1289,solar_!$E$2:$AC$13,MID(K$1,2,LEN(K$1)-1)+2,0)</f>
        <v>9.0177337810386199E-2</v>
      </c>
      <c r="L1289" s="68">
        <f>VLOOKUP($A1289,solar_!$A$2:$B$16,2,0)*VLOOKUP($D1289,solar_!$E$2:$AC$13,MID(L$1,2,LEN(L$1)-1)+2,0)</f>
        <v>0.28771313516385982</v>
      </c>
      <c r="M1289" s="68">
        <f>VLOOKUP($A1289,solar_!$A$2:$B$16,2,0)*VLOOKUP($D1289,solar_!$E$2:$AC$13,MID(M$1,2,LEN(M$1)-1)+2,0)</f>
        <v>0.4133936735201143</v>
      </c>
      <c r="N1289" s="68">
        <f>VLOOKUP($A1289,solar_!$A$2:$B$16,2,0)*VLOOKUP($D1289,solar_!$E$2:$AC$13,MID(N$1,2,LEN(N$1)-1)+2,0)</f>
        <v>0.44827739620527041</v>
      </c>
      <c r="O1289" s="68">
        <f>VLOOKUP($A1289,solar_!$A$2:$B$16,2,0)*VLOOKUP($D1289,solar_!$E$2:$AC$13,MID(O$1,2,LEN(O$1)-1)+2,0)</f>
        <v>0.48143052611604403</v>
      </c>
      <c r="P1289" s="68">
        <f>VLOOKUP($A1289,solar_!$A$2:$B$16,2,0)*VLOOKUP($D1289,solar_!$E$2:$AC$13,MID(P$1,2,LEN(P$1)-1)+2,0)</f>
        <v>0.48774492629006083</v>
      </c>
      <c r="Q1289" s="68">
        <f>VLOOKUP($A1289,solar_!$A$2:$B$16,2,0)*VLOOKUP($D1289,solar_!$E$2:$AC$13,MID(Q$1,2,LEN(Q$1)-1)+2,0)</f>
        <v>0.48279959874268757</v>
      </c>
      <c r="R1289" s="68">
        <f>VLOOKUP($A1289,solar_!$A$2:$B$16,2,0)*VLOOKUP($D1289,solar_!$E$2:$AC$13,MID(R$1,2,LEN(R$1)-1)+2,0)</f>
        <v>0.4809911128549757</v>
      </c>
      <c r="S1289" s="68">
        <f>VLOOKUP($A1289,solar_!$A$2:$B$16,2,0)*VLOOKUP($D1289,solar_!$E$2:$AC$13,MID(S$1,2,LEN(S$1)-1)+2,0)</f>
        <v>0.46343671113762036</v>
      </c>
      <c r="T1289" s="68">
        <f>VLOOKUP($A1289,solar_!$A$2:$B$16,2,0)*VLOOKUP($D1289,solar_!$E$2:$AC$13,MID(T$1,2,LEN(T$1)-1)+2,0)</f>
        <v>0.42102757797592871</v>
      </c>
      <c r="U1289" s="68">
        <f>VLOOKUP($A1289,solar_!$A$2:$B$16,2,0)*VLOOKUP($D1289,solar_!$E$2:$AC$13,MID(U$1,2,LEN(U$1)-1)+2,0)</f>
        <v>0.35668584316847057</v>
      </c>
      <c r="V1289" s="68">
        <f>VLOOKUP($A1289,solar_!$A$2:$B$16,2,0)*VLOOKUP($D1289,solar_!$E$2:$AC$13,MID(V$1,2,LEN(V$1)-1)+2,0)</f>
        <v>0.2662873445541683</v>
      </c>
      <c r="W1289" s="68">
        <f>VLOOKUP($A1289,solar_!$A$2:$B$16,2,0)*VLOOKUP($D1289,solar_!$E$2:$AC$13,MID(W$1,2,LEN(W$1)-1)+2,0)</f>
        <v>0.1076197049524016</v>
      </c>
      <c r="X1289" s="68">
        <f>VLOOKUP($A1289,solar_!$A$2:$B$16,2,0)*VLOOKUP($D1289,solar_!$E$2:$AC$13,MID(X$1,2,LEN(X$1)-1)+2,0)</f>
        <v>1.1237219646434175E-2</v>
      </c>
      <c r="Y1289" s="68">
        <f>VLOOKUP($A1289,solar_!$A$2:$B$16,2,0)*VLOOKUP($D1289,solar_!$E$2:$AC$13,MID(Y$1,2,LEN(Y$1)-1)+2,0)</f>
        <v>0</v>
      </c>
      <c r="Z1289" s="68">
        <f>VLOOKUP($A1289,solar_!$A$2:$B$16,2,0)*VLOOKUP($D1289,solar_!$E$2:$AC$13,MID(Z$1,2,LEN(Z$1)-1)+2,0)</f>
        <v>0</v>
      </c>
      <c r="AA1289" s="68">
        <f>VLOOKUP($A1289,solar_!$A$2:$B$16,2,0)*VLOOKUP($D1289,solar_!$E$2:$AC$13,MID(AA$1,2,LEN(AA$1)-1)+2,0)</f>
        <v>0</v>
      </c>
      <c r="AB1289" s="68">
        <f>VLOOKUP($A1289,solar_!$A$2:$B$16,2,0)*VLOOKUP($D1289,solar_!$E$2:$AC$13,MID(AB$1,2,LEN(AB$1)-1)+2,0)</f>
        <v>0</v>
      </c>
      <c r="AC1289" s="5">
        <f t="shared" si="308"/>
        <v>0.20020738256207171</v>
      </c>
      <c r="AD1289" s="98"/>
    </row>
    <row r="1290" spans="1:30">
      <c r="A1290" s="5" t="str">
        <f t="shared" si="303"/>
        <v>b11</v>
      </c>
      <c r="B1290" s="5" t="str">
        <f t="shared" si="304"/>
        <v>nuclear</v>
      </c>
      <c r="C1290" s="5" t="str">
        <f t="shared" si="307"/>
        <v>g9</v>
      </c>
      <c r="D1290" s="69">
        <f t="shared" si="307"/>
        <v>5</v>
      </c>
      <c r="E1290" s="9">
        <v>0</v>
      </c>
      <c r="F1290" s="9">
        <v>0</v>
      </c>
      <c r="G1290" s="9">
        <v>0</v>
      </c>
      <c r="H1290" s="9">
        <v>0</v>
      </c>
      <c r="I1290" s="9">
        <v>0</v>
      </c>
      <c r="J1290" s="9">
        <v>0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  <c r="V1290" s="9">
        <v>0</v>
      </c>
      <c r="W1290" s="9">
        <v>0</v>
      </c>
      <c r="X1290" s="9">
        <v>0</v>
      </c>
      <c r="Y1290" s="9">
        <v>0</v>
      </c>
      <c r="Z1290" s="9">
        <v>0</v>
      </c>
      <c r="AA1290" s="9">
        <v>0</v>
      </c>
      <c r="AB1290" s="9">
        <v>0</v>
      </c>
      <c r="AC1290" s="5">
        <f t="shared" si="308"/>
        <v>0</v>
      </c>
      <c r="AD1290" s="98"/>
    </row>
    <row r="1291" spans="1:30">
      <c r="A1291" s="5" t="str">
        <f t="shared" si="303"/>
        <v>b11</v>
      </c>
      <c r="B1291" s="5" t="str">
        <f t="shared" si="304"/>
        <v>other</v>
      </c>
      <c r="C1291" s="5" t="str">
        <f t="shared" si="307"/>
        <v>g9</v>
      </c>
      <c r="D1291" s="69">
        <f t="shared" si="307"/>
        <v>5</v>
      </c>
      <c r="E1291" s="9">
        <v>0</v>
      </c>
      <c r="F1291" s="9">
        <v>0</v>
      </c>
      <c r="G1291" s="9">
        <v>0</v>
      </c>
      <c r="H1291" s="9">
        <v>0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  <c r="V1291" s="9">
        <v>0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5">
        <f t="shared" si="308"/>
        <v>0</v>
      </c>
      <c r="AD1291" s="98"/>
    </row>
    <row r="1292" spans="1:30">
      <c r="A1292" s="5" t="str">
        <f t="shared" si="303"/>
        <v>b11</v>
      </c>
      <c r="B1292" s="5" t="str">
        <f t="shared" si="304"/>
        <v>coal</v>
      </c>
      <c r="C1292" s="5" t="str">
        <f t="shared" si="307"/>
        <v>g10</v>
      </c>
      <c r="D1292" s="69">
        <f t="shared" si="307"/>
        <v>5</v>
      </c>
      <c r="E1292" s="53">
        <v>0.8</v>
      </c>
      <c r="F1292" s="53">
        <v>0.8</v>
      </c>
      <c r="G1292" s="53">
        <v>0.8</v>
      </c>
      <c r="H1292" s="53">
        <v>0.8</v>
      </c>
      <c r="I1292" s="53">
        <v>0.8</v>
      </c>
      <c r="J1292" s="53">
        <v>0.8</v>
      </c>
      <c r="K1292" s="53">
        <v>0.8</v>
      </c>
      <c r="L1292" s="53">
        <v>0.8</v>
      </c>
      <c r="M1292" s="53">
        <v>0.8</v>
      </c>
      <c r="N1292" s="53">
        <v>0.8</v>
      </c>
      <c r="O1292" s="53">
        <v>0.8</v>
      </c>
      <c r="P1292" s="53">
        <v>0.8</v>
      </c>
      <c r="Q1292" s="53">
        <v>0.8</v>
      </c>
      <c r="R1292" s="53">
        <v>0.8</v>
      </c>
      <c r="S1292" s="53">
        <v>0.8</v>
      </c>
      <c r="T1292" s="53">
        <v>0.8</v>
      </c>
      <c r="U1292" s="53">
        <v>0.8</v>
      </c>
      <c r="V1292" s="53">
        <v>0.8</v>
      </c>
      <c r="W1292" s="53">
        <v>0.8</v>
      </c>
      <c r="X1292" s="53">
        <v>0.8</v>
      </c>
      <c r="Y1292" s="53">
        <v>0.8</v>
      </c>
      <c r="Z1292" s="53">
        <v>0.8</v>
      </c>
      <c r="AA1292" s="53">
        <v>0.8</v>
      </c>
      <c r="AB1292" s="53">
        <v>0.8</v>
      </c>
      <c r="AC1292" s="5">
        <f t="shared" si="308"/>
        <v>0.80000000000000027</v>
      </c>
      <c r="AD1292" s="98"/>
    </row>
    <row r="1293" spans="1:30">
      <c r="A1293" s="5" t="str">
        <f t="shared" si="303"/>
        <v>b11</v>
      </c>
      <c r="B1293" s="5" t="str">
        <f t="shared" si="304"/>
        <v>naturalGas</v>
      </c>
      <c r="C1293" s="5" t="str">
        <f t="shared" si="307"/>
        <v>g10</v>
      </c>
      <c r="D1293" s="69">
        <f t="shared" si="307"/>
        <v>5</v>
      </c>
      <c r="E1293" s="53">
        <v>0.85</v>
      </c>
      <c r="F1293" s="53">
        <v>0.85</v>
      </c>
      <c r="G1293" s="53">
        <v>0.85</v>
      </c>
      <c r="H1293" s="53">
        <v>0.85</v>
      </c>
      <c r="I1293" s="53">
        <v>0.85</v>
      </c>
      <c r="J1293" s="53">
        <v>0.85</v>
      </c>
      <c r="K1293" s="53">
        <v>0.85</v>
      </c>
      <c r="L1293" s="53">
        <v>0.85</v>
      </c>
      <c r="M1293" s="53">
        <v>0.85</v>
      </c>
      <c r="N1293" s="53">
        <v>0.85</v>
      </c>
      <c r="O1293" s="53">
        <v>0.85</v>
      </c>
      <c r="P1293" s="53">
        <v>0.85</v>
      </c>
      <c r="Q1293" s="53">
        <v>0.85</v>
      </c>
      <c r="R1293" s="53">
        <v>0.85</v>
      </c>
      <c r="S1293" s="53">
        <v>0.85</v>
      </c>
      <c r="T1293" s="53">
        <v>0.85</v>
      </c>
      <c r="U1293" s="53">
        <v>0.85</v>
      </c>
      <c r="V1293" s="53">
        <v>0.85</v>
      </c>
      <c r="W1293" s="53">
        <v>0.85</v>
      </c>
      <c r="X1293" s="53">
        <v>0.85</v>
      </c>
      <c r="Y1293" s="53">
        <v>0.85</v>
      </c>
      <c r="Z1293" s="53">
        <v>0.85</v>
      </c>
      <c r="AA1293" s="53">
        <v>0.85</v>
      </c>
      <c r="AB1293" s="53">
        <v>0.85</v>
      </c>
      <c r="AC1293" s="5">
        <f t="shared" si="308"/>
        <v>0.85000000000000009</v>
      </c>
      <c r="AD1293" s="98"/>
    </row>
    <row r="1294" spans="1:30">
      <c r="A1294" s="5" t="str">
        <f t="shared" si="303"/>
        <v>b11</v>
      </c>
      <c r="B1294" s="5" t="str">
        <f t="shared" si="304"/>
        <v>bioMass</v>
      </c>
      <c r="C1294" s="5" t="str">
        <f t="shared" si="307"/>
        <v>g10</v>
      </c>
      <c r="D1294" s="69">
        <f t="shared" si="307"/>
        <v>5</v>
      </c>
      <c r="E1294" s="53">
        <v>0.83</v>
      </c>
      <c r="F1294" s="53">
        <v>0.83</v>
      </c>
      <c r="G1294" s="53">
        <v>0.83</v>
      </c>
      <c r="H1294" s="53">
        <v>0.83</v>
      </c>
      <c r="I1294" s="53">
        <v>0.83</v>
      </c>
      <c r="J1294" s="53">
        <v>0.83</v>
      </c>
      <c r="K1294" s="53">
        <v>0.83</v>
      </c>
      <c r="L1294" s="53">
        <v>0.83</v>
      </c>
      <c r="M1294" s="53">
        <v>0.83</v>
      </c>
      <c r="N1294" s="53">
        <v>0.83</v>
      </c>
      <c r="O1294" s="53">
        <v>0.83</v>
      </c>
      <c r="P1294" s="53">
        <v>0.83</v>
      </c>
      <c r="Q1294" s="53">
        <v>0.83</v>
      </c>
      <c r="R1294" s="53">
        <v>0.83</v>
      </c>
      <c r="S1294" s="53">
        <v>0.83</v>
      </c>
      <c r="T1294" s="53">
        <v>0.83</v>
      </c>
      <c r="U1294" s="53">
        <v>0.83</v>
      </c>
      <c r="V1294" s="53">
        <v>0.83</v>
      </c>
      <c r="W1294" s="53">
        <v>0.83</v>
      </c>
      <c r="X1294" s="53">
        <v>0.83</v>
      </c>
      <c r="Y1294" s="53">
        <v>0.83</v>
      </c>
      <c r="Z1294" s="53">
        <v>0.83</v>
      </c>
      <c r="AA1294" s="53">
        <v>0.83</v>
      </c>
      <c r="AB1294" s="53">
        <v>0.83</v>
      </c>
      <c r="AC1294" s="5">
        <f t="shared" si="308"/>
        <v>0.82999999999999963</v>
      </c>
      <c r="AD1294" s="98"/>
    </row>
    <row r="1295" spans="1:30">
      <c r="A1295" s="5" t="str">
        <f t="shared" si="303"/>
        <v>b11</v>
      </c>
      <c r="B1295" s="5" t="str">
        <f t="shared" si="304"/>
        <v>geoThermal</v>
      </c>
      <c r="C1295" s="5" t="str">
        <f t="shared" si="307"/>
        <v>g10</v>
      </c>
      <c r="D1295" s="69">
        <f t="shared" si="307"/>
        <v>5</v>
      </c>
      <c r="E1295" s="53">
        <v>0.9</v>
      </c>
      <c r="F1295" s="53">
        <v>0.9</v>
      </c>
      <c r="G1295" s="53">
        <v>0.9</v>
      </c>
      <c r="H1295" s="53">
        <v>0.9</v>
      </c>
      <c r="I1295" s="53">
        <v>0.9</v>
      </c>
      <c r="J1295" s="53">
        <v>0.9</v>
      </c>
      <c r="K1295" s="53">
        <v>0.9</v>
      </c>
      <c r="L1295" s="53">
        <v>0.9</v>
      </c>
      <c r="M1295" s="53">
        <v>0.9</v>
      </c>
      <c r="N1295" s="53">
        <v>0.9</v>
      </c>
      <c r="O1295" s="53">
        <v>0.9</v>
      </c>
      <c r="P1295" s="53">
        <v>0.9</v>
      </c>
      <c r="Q1295" s="53">
        <v>0.9</v>
      </c>
      <c r="R1295" s="53">
        <v>0.9</v>
      </c>
      <c r="S1295" s="53">
        <v>0.9</v>
      </c>
      <c r="T1295" s="53">
        <v>0.9</v>
      </c>
      <c r="U1295" s="53">
        <v>0.9</v>
      </c>
      <c r="V1295" s="53">
        <v>0.9</v>
      </c>
      <c r="W1295" s="53">
        <v>0.9</v>
      </c>
      <c r="X1295" s="53">
        <v>0.9</v>
      </c>
      <c r="Y1295" s="53">
        <v>0.9</v>
      </c>
      <c r="Z1295" s="53">
        <v>0.9</v>
      </c>
      <c r="AA1295" s="53">
        <v>0.9</v>
      </c>
      <c r="AB1295" s="53">
        <v>0.9</v>
      </c>
      <c r="AC1295" s="5">
        <f t="shared" si="308"/>
        <v>0.8999999999999998</v>
      </c>
      <c r="AD1295" s="98"/>
    </row>
    <row r="1296" spans="1:30">
      <c r="A1296" s="5" t="str">
        <f t="shared" si="303"/>
        <v>b11</v>
      </c>
      <c r="B1296" s="5" t="str">
        <f t="shared" si="304"/>
        <v>hydroRiver</v>
      </c>
      <c r="C1296" s="5" t="str">
        <f t="shared" si="307"/>
        <v>g10</v>
      </c>
      <c r="D1296" s="69">
        <f t="shared" si="307"/>
        <v>5</v>
      </c>
      <c r="E1296" s="43">
        <f>VLOOKUP($A1296,hydro_!$A$2:$B$16,2,0)*VLOOKUP($D1296,hydro_!F$2:H$13,2,0)</f>
        <v>0.55000000000000004</v>
      </c>
      <c r="F1296" s="43">
        <f t="shared" ref="F1296:AB1296" si="311">E1296</f>
        <v>0.55000000000000004</v>
      </c>
      <c r="G1296" s="43">
        <f t="shared" si="311"/>
        <v>0.55000000000000004</v>
      </c>
      <c r="H1296" s="43">
        <f t="shared" si="311"/>
        <v>0.55000000000000004</v>
      </c>
      <c r="I1296" s="43">
        <f t="shared" si="311"/>
        <v>0.55000000000000004</v>
      </c>
      <c r="J1296" s="43">
        <f t="shared" si="311"/>
        <v>0.55000000000000004</v>
      </c>
      <c r="K1296" s="43">
        <f t="shared" si="311"/>
        <v>0.55000000000000004</v>
      </c>
      <c r="L1296" s="43">
        <f t="shared" si="311"/>
        <v>0.55000000000000004</v>
      </c>
      <c r="M1296" s="43">
        <f t="shared" si="311"/>
        <v>0.55000000000000004</v>
      </c>
      <c r="N1296" s="43">
        <f t="shared" si="311"/>
        <v>0.55000000000000004</v>
      </c>
      <c r="O1296" s="43">
        <f t="shared" si="311"/>
        <v>0.55000000000000004</v>
      </c>
      <c r="P1296" s="43">
        <f t="shared" si="311"/>
        <v>0.55000000000000004</v>
      </c>
      <c r="Q1296" s="43">
        <f t="shared" si="311"/>
        <v>0.55000000000000004</v>
      </c>
      <c r="R1296" s="43">
        <f t="shared" si="311"/>
        <v>0.55000000000000004</v>
      </c>
      <c r="S1296" s="43">
        <f t="shared" si="311"/>
        <v>0.55000000000000004</v>
      </c>
      <c r="T1296" s="43">
        <f t="shared" si="311"/>
        <v>0.55000000000000004</v>
      </c>
      <c r="U1296" s="43">
        <f t="shared" si="311"/>
        <v>0.55000000000000004</v>
      </c>
      <c r="V1296" s="43">
        <f t="shared" si="311"/>
        <v>0.55000000000000004</v>
      </c>
      <c r="W1296" s="43">
        <f t="shared" si="311"/>
        <v>0.55000000000000004</v>
      </c>
      <c r="X1296" s="43">
        <f t="shared" si="311"/>
        <v>0.55000000000000004</v>
      </c>
      <c r="Y1296" s="43">
        <f t="shared" si="311"/>
        <v>0.55000000000000004</v>
      </c>
      <c r="Z1296" s="43">
        <f t="shared" si="311"/>
        <v>0.55000000000000004</v>
      </c>
      <c r="AA1296" s="43">
        <f t="shared" si="311"/>
        <v>0.55000000000000004</v>
      </c>
      <c r="AB1296" s="43">
        <f t="shared" si="311"/>
        <v>0.55000000000000004</v>
      </c>
      <c r="AC1296" s="5">
        <f t="shared" si="308"/>
        <v>0.55000000000000016</v>
      </c>
      <c r="AD1296" s="98"/>
    </row>
    <row r="1297" spans="1:30">
      <c r="A1297" s="5" t="str">
        <f t="shared" si="303"/>
        <v>b11</v>
      </c>
      <c r="B1297" s="5" t="str">
        <f t="shared" si="304"/>
        <v>hydroDam</v>
      </c>
      <c r="C1297" s="5" t="str">
        <f t="shared" si="307"/>
        <v>g10</v>
      </c>
      <c r="D1297" s="69">
        <f t="shared" si="307"/>
        <v>5</v>
      </c>
      <c r="E1297" s="43">
        <f>VLOOKUP($A1296,hydro_!$A$2:$C$16,3,0)*VLOOKUP($D1296,hydro_!F$2:H$13,3,0)</f>
        <v>0.45</v>
      </c>
      <c r="F1297" s="43">
        <f t="shared" ref="F1297:AB1297" si="312">E1297</f>
        <v>0.45</v>
      </c>
      <c r="G1297" s="43">
        <f t="shared" si="312"/>
        <v>0.45</v>
      </c>
      <c r="H1297" s="43">
        <f t="shared" si="312"/>
        <v>0.45</v>
      </c>
      <c r="I1297" s="43">
        <f t="shared" si="312"/>
        <v>0.45</v>
      </c>
      <c r="J1297" s="43">
        <f t="shared" si="312"/>
        <v>0.45</v>
      </c>
      <c r="K1297" s="43">
        <f t="shared" si="312"/>
        <v>0.45</v>
      </c>
      <c r="L1297" s="43">
        <f t="shared" si="312"/>
        <v>0.45</v>
      </c>
      <c r="M1297" s="43">
        <f t="shared" si="312"/>
        <v>0.45</v>
      </c>
      <c r="N1297" s="43">
        <f t="shared" si="312"/>
        <v>0.45</v>
      </c>
      <c r="O1297" s="43">
        <f t="shared" si="312"/>
        <v>0.45</v>
      </c>
      <c r="P1297" s="43">
        <f t="shared" si="312"/>
        <v>0.45</v>
      </c>
      <c r="Q1297" s="43">
        <f t="shared" si="312"/>
        <v>0.45</v>
      </c>
      <c r="R1297" s="43">
        <f t="shared" si="312"/>
        <v>0.45</v>
      </c>
      <c r="S1297" s="43">
        <f t="shared" si="312"/>
        <v>0.45</v>
      </c>
      <c r="T1297" s="43">
        <f t="shared" si="312"/>
        <v>0.45</v>
      </c>
      <c r="U1297" s="43">
        <f t="shared" si="312"/>
        <v>0.45</v>
      </c>
      <c r="V1297" s="43">
        <f t="shared" si="312"/>
        <v>0.45</v>
      </c>
      <c r="W1297" s="43">
        <f t="shared" si="312"/>
        <v>0.45</v>
      </c>
      <c r="X1297" s="43">
        <f t="shared" si="312"/>
        <v>0.45</v>
      </c>
      <c r="Y1297" s="43">
        <f t="shared" si="312"/>
        <v>0.45</v>
      </c>
      <c r="Z1297" s="43">
        <f t="shared" si="312"/>
        <v>0.45</v>
      </c>
      <c r="AA1297" s="43">
        <f t="shared" si="312"/>
        <v>0.45</v>
      </c>
      <c r="AB1297" s="43">
        <f t="shared" si="312"/>
        <v>0.45</v>
      </c>
      <c r="AC1297" s="5">
        <f t="shared" si="308"/>
        <v>0.4499999999999999</v>
      </c>
      <c r="AD1297" s="98"/>
    </row>
    <row r="1298" spans="1:30">
      <c r="A1298" s="5" t="str">
        <f t="shared" si="303"/>
        <v>b11</v>
      </c>
      <c r="B1298" s="5" t="str">
        <f t="shared" si="304"/>
        <v>wind</v>
      </c>
      <c r="C1298" s="5" t="str">
        <f t="shared" si="307"/>
        <v>g10</v>
      </c>
      <c r="D1298" s="69">
        <f t="shared" si="307"/>
        <v>5</v>
      </c>
      <c r="E1298" s="67">
        <f>VLOOKUP($A1298,wind_!$A$2:$B$16,2,0)*VLOOKUP($D1298,wind_!$E$2:$AC$13,MID(E$1,2,LEN(E$1)-1)+2,0)</f>
        <v>0.24921548117372599</v>
      </c>
      <c r="F1298" s="67">
        <f>VLOOKUP($A1298,wind_!$A$2:$B$16,2,0)*VLOOKUP($D1298,wind_!$E$2:$AC$13,MID(F$1,2,LEN(F$1)-1)+2,0)</f>
        <v>0.24221833628072117</v>
      </c>
      <c r="G1298" s="67">
        <f>VLOOKUP($A1298,wind_!$A$2:$B$16,2,0)*VLOOKUP($D1298,wind_!$E$2:$AC$13,MID(G$1,2,LEN(G$1)-1)+2,0)</f>
        <v>0.24040679783024052</v>
      </c>
      <c r="H1298" s="67">
        <f>VLOOKUP($A1298,wind_!$A$2:$B$16,2,0)*VLOOKUP($D1298,wind_!$E$2:$AC$13,MID(H$1,2,LEN(H$1)-1)+2,0)</f>
        <v>0.24160709050025517</v>
      </c>
      <c r="I1298" s="67">
        <f>VLOOKUP($A1298,wind_!$A$2:$B$16,2,0)*VLOOKUP($D1298,wind_!$E$2:$AC$13,MID(I$1,2,LEN(I$1)-1)+2,0)</f>
        <v>0.24207389368129104</v>
      </c>
      <c r="J1298" s="67">
        <f>VLOOKUP($A1298,wind_!$A$2:$B$16,2,0)*VLOOKUP($D1298,wind_!$E$2:$AC$13,MID(J$1,2,LEN(J$1)-1)+2,0)</f>
        <v>0.24450623841617888</v>
      </c>
      <c r="K1298" s="67">
        <f>VLOOKUP($A1298,wind_!$A$2:$B$16,2,0)*VLOOKUP($D1298,wind_!$E$2:$AC$13,MID(K$1,2,LEN(K$1)-1)+2,0)</f>
        <v>0.24745980766222928</v>
      </c>
      <c r="L1298" s="67">
        <f>VLOOKUP($A1298,wind_!$A$2:$B$16,2,0)*VLOOKUP($D1298,wind_!$E$2:$AC$13,MID(L$1,2,LEN(L$1)-1)+2,0)</f>
        <v>0.24035006127836192</v>
      </c>
      <c r="M1298" s="67">
        <f>VLOOKUP($A1298,wind_!$A$2:$B$16,2,0)*VLOOKUP($D1298,wind_!$E$2:$AC$13,MID(M$1,2,LEN(M$1)-1)+2,0)</f>
        <v>0.23568279212928586</v>
      </c>
      <c r="N1298" s="67">
        <f>VLOOKUP($A1298,wind_!$A$2:$B$16,2,0)*VLOOKUP($D1298,wind_!$E$2:$AC$13,MID(N$1,2,LEN(N$1)-1)+2,0)</f>
        <v>0.23163747325654149</v>
      </c>
      <c r="O1298" s="67">
        <f>VLOOKUP($A1298,wind_!$A$2:$B$16,2,0)*VLOOKUP($D1298,wind_!$E$2:$AC$13,MID(O$1,2,LEN(O$1)-1)+2,0)</f>
        <v>0.2333058220511284</v>
      </c>
      <c r="P1298" s="67">
        <f>VLOOKUP($A1298,wind_!$A$2:$B$16,2,0)*VLOOKUP($D1298,wind_!$E$2:$AC$13,MID(P$1,2,LEN(P$1)-1)+2,0)</f>
        <v>0.24087910306767571</v>
      </c>
      <c r="Q1298" s="67">
        <f>VLOOKUP($A1298,wind_!$A$2:$B$16,2,0)*VLOOKUP($D1298,wind_!$E$2:$AC$13,MID(Q$1,2,LEN(Q$1)-1)+2,0)</f>
        <v>0.24963919399226928</v>
      </c>
      <c r="R1298" s="67">
        <f>VLOOKUP($A1298,wind_!$A$2:$B$16,2,0)*VLOOKUP($D1298,wind_!$E$2:$AC$13,MID(R$1,2,LEN(R$1)-1)+2,0)</f>
        <v>0.26464065971626261</v>
      </c>
      <c r="S1298" s="67">
        <f>VLOOKUP($A1298,wind_!$A$2:$B$16,2,0)*VLOOKUP($D1298,wind_!$E$2:$AC$13,MID(S$1,2,LEN(S$1)-1)+2,0)</f>
        <v>0.278996069619799</v>
      </c>
      <c r="T1298" s="67">
        <f>VLOOKUP($A1298,wind_!$A$2:$B$16,2,0)*VLOOKUP($D1298,wind_!$E$2:$AC$13,MID(T$1,2,LEN(T$1)-1)+2,0)</f>
        <v>0.29662068158895893</v>
      </c>
      <c r="U1298" s="67">
        <f>VLOOKUP($A1298,wind_!$A$2:$B$16,2,0)*VLOOKUP($D1298,wind_!$E$2:$AC$13,MID(U$1,2,LEN(U$1)-1)+2,0)</f>
        <v>0.31244023772854418</v>
      </c>
      <c r="V1298" s="67">
        <f>VLOOKUP($A1298,wind_!$A$2:$B$16,2,0)*VLOOKUP($D1298,wind_!$E$2:$AC$13,MID(V$1,2,LEN(V$1)-1)+2,0)</f>
        <v>0.31883381792971938</v>
      </c>
      <c r="W1298" s="67">
        <f>VLOOKUP($A1298,wind_!$A$2:$B$16,2,0)*VLOOKUP($D1298,wind_!$E$2:$AC$13,MID(W$1,2,LEN(W$1)-1)+2,0)</f>
        <v>0.31250479155857419</v>
      </c>
      <c r="X1298" s="67">
        <f>VLOOKUP($A1298,wind_!$A$2:$B$16,2,0)*VLOOKUP($D1298,wind_!$E$2:$AC$13,MID(X$1,2,LEN(X$1)-1)+2,0)</f>
        <v>0.3035251086602665</v>
      </c>
      <c r="Y1298" s="67">
        <f>VLOOKUP($A1298,wind_!$A$2:$B$16,2,0)*VLOOKUP($D1298,wind_!$E$2:$AC$13,MID(Y$1,2,LEN(Y$1)-1)+2,0)</f>
        <v>0.30172198672180234</v>
      </c>
      <c r="Z1298" s="67">
        <f>VLOOKUP($A1298,wind_!$A$2:$B$16,2,0)*VLOOKUP($D1298,wind_!$E$2:$AC$13,MID(Z$1,2,LEN(Z$1)-1)+2,0)</f>
        <v>0.29421797169249841</v>
      </c>
      <c r="AA1298" s="67">
        <f>VLOOKUP($A1298,wind_!$A$2:$B$16,2,0)*VLOOKUP($D1298,wind_!$E$2:$AC$13,MID(AA$1,2,LEN(AA$1)-1)+2,0)</f>
        <v>0.27782797215109056</v>
      </c>
      <c r="AB1298" s="67">
        <f>VLOOKUP($A1298,wind_!$A$2:$B$16,2,0)*VLOOKUP($D1298,wind_!$E$2:$AC$13,MID(AB$1,2,LEN(AB$1)-1)+2,0)</f>
        <v>0.26375245893843563</v>
      </c>
      <c r="AC1298" s="5">
        <f t="shared" si="308"/>
        <v>0.2651693269844107</v>
      </c>
      <c r="AD1298" s="98"/>
    </row>
    <row r="1299" spans="1:30">
      <c r="A1299" s="5" t="str">
        <f t="shared" si="303"/>
        <v>b11</v>
      </c>
      <c r="B1299" s="5" t="str">
        <f t="shared" si="304"/>
        <v>solar</v>
      </c>
      <c r="C1299" s="5" t="str">
        <f t="shared" si="307"/>
        <v>g10</v>
      </c>
      <c r="D1299" s="69">
        <f t="shared" si="307"/>
        <v>5</v>
      </c>
      <c r="E1299" s="68">
        <f>VLOOKUP($A1299,solar_!$A$2:$B$16,2,0)*VLOOKUP($D1299,solar_!$E$2:$AC$13,MID(E$1,2,LEN(E$1)-1)+2,0)</f>
        <v>0</v>
      </c>
      <c r="F1299" s="68">
        <f>VLOOKUP($A1299,solar_!$A$2:$B$16,2,0)*VLOOKUP($D1299,solar_!$E$2:$AC$13,MID(F$1,2,LEN(F$1)-1)+2,0)</f>
        <v>0</v>
      </c>
      <c r="G1299" s="68">
        <f>VLOOKUP($A1299,solar_!$A$2:$B$16,2,0)*VLOOKUP($D1299,solar_!$E$2:$AC$13,MID(G$1,2,LEN(G$1)-1)+2,0)</f>
        <v>0</v>
      </c>
      <c r="H1299" s="68">
        <f>VLOOKUP($A1299,solar_!$A$2:$B$16,2,0)*VLOOKUP($D1299,solar_!$E$2:$AC$13,MID(H$1,2,LEN(H$1)-1)+2,0)</f>
        <v>0</v>
      </c>
      <c r="I1299" s="68">
        <f>VLOOKUP($A1299,solar_!$A$2:$B$16,2,0)*VLOOKUP($D1299,solar_!$E$2:$AC$13,MID(I$1,2,LEN(I$1)-1)+2,0)</f>
        <v>0</v>
      </c>
      <c r="J1299" s="68">
        <f>VLOOKUP($A1299,solar_!$A$2:$B$16,2,0)*VLOOKUP($D1299,solar_!$E$2:$AC$13,MID(J$1,2,LEN(J$1)-1)+2,0)</f>
        <v>6.1550733512983433E-3</v>
      </c>
      <c r="K1299" s="68">
        <f>VLOOKUP($A1299,solar_!$A$2:$B$16,2,0)*VLOOKUP($D1299,solar_!$E$2:$AC$13,MID(K$1,2,LEN(K$1)-1)+2,0)</f>
        <v>9.0177337810386199E-2</v>
      </c>
      <c r="L1299" s="68">
        <f>VLOOKUP($A1299,solar_!$A$2:$B$16,2,0)*VLOOKUP($D1299,solar_!$E$2:$AC$13,MID(L$1,2,LEN(L$1)-1)+2,0)</f>
        <v>0.28771313516385982</v>
      </c>
      <c r="M1299" s="68">
        <f>VLOOKUP($A1299,solar_!$A$2:$B$16,2,0)*VLOOKUP($D1299,solar_!$E$2:$AC$13,MID(M$1,2,LEN(M$1)-1)+2,0)</f>
        <v>0.4133936735201143</v>
      </c>
      <c r="N1299" s="68">
        <f>VLOOKUP($A1299,solar_!$A$2:$B$16,2,0)*VLOOKUP($D1299,solar_!$E$2:$AC$13,MID(N$1,2,LEN(N$1)-1)+2,0)</f>
        <v>0.44827739620527041</v>
      </c>
      <c r="O1299" s="68">
        <f>VLOOKUP($A1299,solar_!$A$2:$B$16,2,0)*VLOOKUP($D1299,solar_!$E$2:$AC$13,MID(O$1,2,LEN(O$1)-1)+2,0)</f>
        <v>0.48143052611604403</v>
      </c>
      <c r="P1299" s="68">
        <f>VLOOKUP($A1299,solar_!$A$2:$B$16,2,0)*VLOOKUP($D1299,solar_!$E$2:$AC$13,MID(P$1,2,LEN(P$1)-1)+2,0)</f>
        <v>0.48774492629006083</v>
      </c>
      <c r="Q1299" s="68">
        <f>VLOOKUP($A1299,solar_!$A$2:$B$16,2,0)*VLOOKUP($D1299,solar_!$E$2:$AC$13,MID(Q$1,2,LEN(Q$1)-1)+2,0)</f>
        <v>0.48279959874268757</v>
      </c>
      <c r="R1299" s="68">
        <f>VLOOKUP($A1299,solar_!$A$2:$B$16,2,0)*VLOOKUP($D1299,solar_!$E$2:$AC$13,MID(R$1,2,LEN(R$1)-1)+2,0)</f>
        <v>0.4809911128549757</v>
      </c>
      <c r="S1299" s="68">
        <f>VLOOKUP($A1299,solar_!$A$2:$B$16,2,0)*VLOOKUP($D1299,solar_!$E$2:$AC$13,MID(S$1,2,LEN(S$1)-1)+2,0)</f>
        <v>0.46343671113762036</v>
      </c>
      <c r="T1299" s="68">
        <f>VLOOKUP($A1299,solar_!$A$2:$B$16,2,0)*VLOOKUP($D1299,solar_!$E$2:$AC$13,MID(T$1,2,LEN(T$1)-1)+2,0)</f>
        <v>0.42102757797592871</v>
      </c>
      <c r="U1299" s="68">
        <f>VLOOKUP($A1299,solar_!$A$2:$B$16,2,0)*VLOOKUP($D1299,solar_!$E$2:$AC$13,MID(U$1,2,LEN(U$1)-1)+2,0)</f>
        <v>0.35668584316847057</v>
      </c>
      <c r="V1299" s="68">
        <f>VLOOKUP($A1299,solar_!$A$2:$B$16,2,0)*VLOOKUP($D1299,solar_!$E$2:$AC$13,MID(V$1,2,LEN(V$1)-1)+2,0)</f>
        <v>0.2662873445541683</v>
      </c>
      <c r="W1299" s="68">
        <f>VLOOKUP($A1299,solar_!$A$2:$B$16,2,0)*VLOOKUP($D1299,solar_!$E$2:$AC$13,MID(W$1,2,LEN(W$1)-1)+2,0)</f>
        <v>0.1076197049524016</v>
      </c>
      <c r="X1299" s="68">
        <f>VLOOKUP($A1299,solar_!$A$2:$B$16,2,0)*VLOOKUP($D1299,solar_!$E$2:$AC$13,MID(X$1,2,LEN(X$1)-1)+2,0)</f>
        <v>1.1237219646434175E-2</v>
      </c>
      <c r="Y1299" s="68">
        <f>VLOOKUP($A1299,solar_!$A$2:$B$16,2,0)*VLOOKUP($D1299,solar_!$E$2:$AC$13,MID(Y$1,2,LEN(Y$1)-1)+2,0)</f>
        <v>0</v>
      </c>
      <c r="Z1299" s="68">
        <f>VLOOKUP($A1299,solar_!$A$2:$B$16,2,0)*VLOOKUP($D1299,solar_!$E$2:$AC$13,MID(Z$1,2,LEN(Z$1)-1)+2,0)</f>
        <v>0</v>
      </c>
      <c r="AA1299" s="68">
        <f>VLOOKUP($A1299,solar_!$A$2:$B$16,2,0)*VLOOKUP($D1299,solar_!$E$2:$AC$13,MID(AA$1,2,LEN(AA$1)-1)+2,0)</f>
        <v>0</v>
      </c>
      <c r="AB1299" s="68">
        <f>VLOOKUP($A1299,solar_!$A$2:$B$16,2,0)*VLOOKUP($D1299,solar_!$E$2:$AC$13,MID(AB$1,2,LEN(AB$1)-1)+2,0)</f>
        <v>0</v>
      </c>
      <c r="AC1299" s="5">
        <f t="shared" si="308"/>
        <v>0.20020738256207171</v>
      </c>
      <c r="AD1299" s="98"/>
    </row>
    <row r="1300" spans="1:30">
      <c r="A1300" s="5" t="str">
        <f t="shared" si="303"/>
        <v>b11</v>
      </c>
      <c r="B1300" s="5" t="str">
        <f t="shared" si="304"/>
        <v>nuclear</v>
      </c>
      <c r="C1300" s="5" t="str">
        <f t="shared" si="307"/>
        <v>g10</v>
      </c>
      <c r="D1300" s="69">
        <f t="shared" si="307"/>
        <v>5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5">
        <f t="shared" si="308"/>
        <v>0</v>
      </c>
      <c r="AD1300" s="98"/>
    </row>
    <row r="1301" spans="1:30">
      <c r="A1301" s="5" t="str">
        <f t="shared" si="303"/>
        <v>b11</v>
      </c>
      <c r="B1301" s="5" t="str">
        <f t="shared" si="304"/>
        <v>other</v>
      </c>
      <c r="C1301" s="5" t="str">
        <f t="shared" si="307"/>
        <v>g10</v>
      </c>
      <c r="D1301" s="69">
        <f t="shared" si="307"/>
        <v>5</v>
      </c>
      <c r="E1301" s="9">
        <v>0</v>
      </c>
      <c r="F1301" s="9">
        <v>0</v>
      </c>
      <c r="G1301" s="9">
        <v>0</v>
      </c>
      <c r="H1301" s="9">
        <v>0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  <c r="V1301" s="9">
        <v>0</v>
      </c>
      <c r="W1301" s="9">
        <v>0</v>
      </c>
      <c r="X1301" s="9">
        <v>0</v>
      </c>
      <c r="Y1301" s="9">
        <v>0</v>
      </c>
      <c r="Z1301" s="9">
        <v>0</v>
      </c>
      <c r="AA1301" s="9">
        <v>0</v>
      </c>
      <c r="AB1301" s="9">
        <v>0</v>
      </c>
      <c r="AC1301" s="5">
        <f t="shared" si="308"/>
        <v>0</v>
      </c>
      <c r="AD1301" s="98"/>
    </row>
    <row r="1302" spans="1:30">
      <c r="A1302" s="5" t="str">
        <f t="shared" si="303"/>
        <v>b11</v>
      </c>
      <c r="B1302" s="5" t="str">
        <f t="shared" si="304"/>
        <v>coal</v>
      </c>
      <c r="C1302" s="5" t="str">
        <f t="shared" si="307"/>
        <v>g11</v>
      </c>
      <c r="D1302" s="69">
        <f t="shared" si="307"/>
        <v>6</v>
      </c>
      <c r="E1302" s="53">
        <v>0.8</v>
      </c>
      <c r="F1302" s="53">
        <v>0.8</v>
      </c>
      <c r="G1302" s="53">
        <v>0.8</v>
      </c>
      <c r="H1302" s="53">
        <v>0.8</v>
      </c>
      <c r="I1302" s="53">
        <v>0.8</v>
      </c>
      <c r="J1302" s="53">
        <v>0.8</v>
      </c>
      <c r="K1302" s="53">
        <v>0.8</v>
      </c>
      <c r="L1302" s="53">
        <v>0.8</v>
      </c>
      <c r="M1302" s="53">
        <v>0.8</v>
      </c>
      <c r="N1302" s="53">
        <v>0.8</v>
      </c>
      <c r="O1302" s="53">
        <v>0.8</v>
      </c>
      <c r="P1302" s="53">
        <v>0.8</v>
      </c>
      <c r="Q1302" s="53">
        <v>0.8</v>
      </c>
      <c r="R1302" s="53">
        <v>0.8</v>
      </c>
      <c r="S1302" s="53">
        <v>0.8</v>
      </c>
      <c r="T1302" s="53">
        <v>0.8</v>
      </c>
      <c r="U1302" s="53">
        <v>0.8</v>
      </c>
      <c r="V1302" s="53">
        <v>0.8</v>
      </c>
      <c r="W1302" s="53">
        <v>0.8</v>
      </c>
      <c r="X1302" s="53">
        <v>0.8</v>
      </c>
      <c r="Y1302" s="53">
        <v>0.8</v>
      </c>
      <c r="Z1302" s="53">
        <v>0.8</v>
      </c>
      <c r="AA1302" s="53">
        <v>0.8</v>
      </c>
      <c r="AB1302" s="53">
        <v>0.8</v>
      </c>
      <c r="AC1302" s="5">
        <f t="shared" si="308"/>
        <v>0.80000000000000027</v>
      </c>
      <c r="AD1302" s="98"/>
    </row>
    <row r="1303" spans="1:30">
      <c r="A1303" s="5" t="str">
        <f t="shared" si="303"/>
        <v>b11</v>
      </c>
      <c r="B1303" s="5" t="str">
        <f t="shared" si="304"/>
        <v>naturalGas</v>
      </c>
      <c r="C1303" s="5" t="str">
        <f t="shared" ref="C1303:D1322" si="313">C1183</f>
        <v>g11</v>
      </c>
      <c r="D1303" s="69">
        <f t="shared" si="313"/>
        <v>6</v>
      </c>
      <c r="E1303" s="53">
        <v>0.85</v>
      </c>
      <c r="F1303" s="53">
        <v>0.85</v>
      </c>
      <c r="G1303" s="53">
        <v>0.85</v>
      </c>
      <c r="H1303" s="53">
        <v>0.85</v>
      </c>
      <c r="I1303" s="53">
        <v>0.85</v>
      </c>
      <c r="J1303" s="53">
        <v>0.85</v>
      </c>
      <c r="K1303" s="53">
        <v>0.85</v>
      </c>
      <c r="L1303" s="53">
        <v>0.85</v>
      </c>
      <c r="M1303" s="53">
        <v>0.85</v>
      </c>
      <c r="N1303" s="53">
        <v>0.85</v>
      </c>
      <c r="O1303" s="53">
        <v>0.85</v>
      </c>
      <c r="P1303" s="53">
        <v>0.85</v>
      </c>
      <c r="Q1303" s="53">
        <v>0.85</v>
      </c>
      <c r="R1303" s="53">
        <v>0.85</v>
      </c>
      <c r="S1303" s="53">
        <v>0.85</v>
      </c>
      <c r="T1303" s="53">
        <v>0.85</v>
      </c>
      <c r="U1303" s="53">
        <v>0.85</v>
      </c>
      <c r="V1303" s="53">
        <v>0.85</v>
      </c>
      <c r="W1303" s="53">
        <v>0.85</v>
      </c>
      <c r="X1303" s="53">
        <v>0.85</v>
      </c>
      <c r="Y1303" s="53">
        <v>0.85</v>
      </c>
      <c r="Z1303" s="53">
        <v>0.85</v>
      </c>
      <c r="AA1303" s="53">
        <v>0.85</v>
      </c>
      <c r="AB1303" s="53">
        <v>0.85</v>
      </c>
      <c r="AC1303" s="5">
        <f t="shared" si="308"/>
        <v>0.85000000000000009</v>
      </c>
      <c r="AD1303" s="98"/>
    </row>
    <row r="1304" spans="1:30">
      <c r="A1304" s="5" t="str">
        <f t="shared" si="303"/>
        <v>b11</v>
      </c>
      <c r="B1304" s="5" t="str">
        <f t="shared" si="304"/>
        <v>bioMass</v>
      </c>
      <c r="C1304" s="5" t="str">
        <f t="shared" si="313"/>
        <v>g11</v>
      </c>
      <c r="D1304" s="69">
        <f t="shared" si="313"/>
        <v>6</v>
      </c>
      <c r="E1304" s="53">
        <v>0.83</v>
      </c>
      <c r="F1304" s="53">
        <v>0.83</v>
      </c>
      <c r="G1304" s="53">
        <v>0.83</v>
      </c>
      <c r="H1304" s="53">
        <v>0.83</v>
      </c>
      <c r="I1304" s="53">
        <v>0.83</v>
      </c>
      <c r="J1304" s="53">
        <v>0.83</v>
      </c>
      <c r="K1304" s="53">
        <v>0.83</v>
      </c>
      <c r="L1304" s="53">
        <v>0.83</v>
      </c>
      <c r="M1304" s="53">
        <v>0.83</v>
      </c>
      <c r="N1304" s="53">
        <v>0.83</v>
      </c>
      <c r="O1304" s="53">
        <v>0.83</v>
      </c>
      <c r="P1304" s="53">
        <v>0.83</v>
      </c>
      <c r="Q1304" s="53">
        <v>0.83</v>
      </c>
      <c r="R1304" s="53">
        <v>0.83</v>
      </c>
      <c r="S1304" s="53">
        <v>0.83</v>
      </c>
      <c r="T1304" s="53">
        <v>0.83</v>
      </c>
      <c r="U1304" s="53">
        <v>0.83</v>
      </c>
      <c r="V1304" s="53">
        <v>0.83</v>
      </c>
      <c r="W1304" s="53">
        <v>0.83</v>
      </c>
      <c r="X1304" s="53">
        <v>0.83</v>
      </c>
      <c r="Y1304" s="53">
        <v>0.83</v>
      </c>
      <c r="Z1304" s="53">
        <v>0.83</v>
      </c>
      <c r="AA1304" s="53">
        <v>0.83</v>
      </c>
      <c r="AB1304" s="53">
        <v>0.83</v>
      </c>
      <c r="AC1304" s="5">
        <f t="shared" si="308"/>
        <v>0.82999999999999963</v>
      </c>
      <c r="AD1304" s="98"/>
    </row>
    <row r="1305" spans="1:30">
      <c r="A1305" s="5" t="str">
        <f t="shared" si="303"/>
        <v>b11</v>
      </c>
      <c r="B1305" s="5" t="str">
        <f t="shared" si="304"/>
        <v>geoThermal</v>
      </c>
      <c r="C1305" s="5" t="str">
        <f t="shared" si="313"/>
        <v>g11</v>
      </c>
      <c r="D1305" s="69">
        <f t="shared" si="313"/>
        <v>6</v>
      </c>
      <c r="E1305" s="53">
        <v>0.9</v>
      </c>
      <c r="F1305" s="53">
        <v>0.9</v>
      </c>
      <c r="G1305" s="53">
        <v>0.9</v>
      </c>
      <c r="H1305" s="53">
        <v>0.9</v>
      </c>
      <c r="I1305" s="53">
        <v>0.9</v>
      </c>
      <c r="J1305" s="53">
        <v>0.9</v>
      </c>
      <c r="K1305" s="53">
        <v>0.9</v>
      </c>
      <c r="L1305" s="53">
        <v>0.9</v>
      </c>
      <c r="M1305" s="53">
        <v>0.9</v>
      </c>
      <c r="N1305" s="53">
        <v>0.9</v>
      </c>
      <c r="O1305" s="53">
        <v>0.9</v>
      </c>
      <c r="P1305" s="53">
        <v>0.9</v>
      </c>
      <c r="Q1305" s="53">
        <v>0.9</v>
      </c>
      <c r="R1305" s="53">
        <v>0.9</v>
      </c>
      <c r="S1305" s="53">
        <v>0.9</v>
      </c>
      <c r="T1305" s="53">
        <v>0.9</v>
      </c>
      <c r="U1305" s="53">
        <v>0.9</v>
      </c>
      <c r="V1305" s="53">
        <v>0.9</v>
      </c>
      <c r="W1305" s="53">
        <v>0.9</v>
      </c>
      <c r="X1305" s="53">
        <v>0.9</v>
      </c>
      <c r="Y1305" s="53">
        <v>0.9</v>
      </c>
      <c r="Z1305" s="53">
        <v>0.9</v>
      </c>
      <c r="AA1305" s="53">
        <v>0.9</v>
      </c>
      <c r="AB1305" s="53">
        <v>0.9</v>
      </c>
      <c r="AC1305" s="5">
        <f t="shared" si="308"/>
        <v>0.8999999999999998</v>
      </c>
      <c r="AD1305" s="98"/>
    </row>
    <row r="1306" spans="1:30">
      <c r="A1306" s="5" t="str">
        <f t="shared" si="303"/>
        <v>b11</v>
      </c>
      <c r="B1306" s="5" t="str">
        <f t="shared" si="304"/>
        <v>hydroRiver</v>
      </c>
      <c r="C1306" s="5" t="str">
        <f t="shared" si="313"/>
        <v>g11</v>
      </c>
      <c r="D1306" s="69">
        <f t="shared" si="313"/>
        <v>6</v>
      </c>
      <c r="E1306" s="43">
        <f>VLOOKUP($A1306,hydro_!$A$2:$B$16,2,0)*VLOOKUP($D1306,hydro_!F$2:H$13,2,0)</f>
        <v>0.45</v>
      </c>
      <c r="F1306" s="43">
        <f t="shared" ref="F1306:AB1306" si="314">E1306</f>
        <v>0.45</v>
      </c>
      <c r="G1306" s="43">
        <f t="shared" si="314"/>
        <v>0.45</v>
      </c>
      <c r="H1306" s="43">
        <f t="shared" si="314"/>
        <v>0.45</v>
      </c>
      <c r="I1306" s="43">
        <f t="shared" si="314"/>
        <v>0.45</v>
      </c>
      <c r="J1306" s="43">
        <f t="shared" si="314"/>
        <v>0.45</v>
      </c>
      <c r="K1306" s="43">
        <f t="shared" si="314"/>
        <v>0.45</v>
      </c>
      <c r="L1306" s="43">
        <f t="shared" si="314"/>
        <v>0.45</v>
      </c>
      <c r="M1306" s="43">
        <f t="shared" si="314"/>
        <v>0.45</v>
      </c>
      <c r="N1306" s="43">
        <f t="shared" si="314"/>
        <v>0.45</v>
      </c>
      <c r="O1306" s="43">
        <f t="shared" si="314"/>
        <v>0.45</v>
      </c>
      <c r="P1306" s="43">
        <f t="shared" si="314"/>
        <v>0.45</v>
      </c>
      <c r="Q1306" s="43">
        <f t="shared" si="314"/>
        <v>0.45</v>
      </c>
      <c r="R1306" s="43">
        <f t="shared" si="314"/>
        <v>0.45</v>
      </c>
      <c r="S1306" s="43">
        <f t="shared" si="314"/>
        <v>0.45</v>
      </c>
      <c r="T1306" s="43">
        <f t="shared" si="314"/>
        <v>0.45</v>
      </c>
      <c r="U1306" s="43">
        <f t="shared" si="314"/>
        <v>0.45</v>
      </c>
      <c r="V1306" s="43">
        <f t="shared" si="314"/>
        <v>0.45</v>
      </c>
      <c r="W1306" s="43">
        <f t="shared" si="314"/>
        <v>0.45</v>
      </c>
      <c r="X1306" s="43">
        <f t="shared" si="314"/>
        <v>0.45</v>
      </c>
      <c r="Y1306" s="43">
        <f t="shared" si="314"/>
        <v>0.45</v>
      </c>
      <c r="Z1306" s="43">
        <f t="shared" si="314"/>
        <v>0.45</v>
      </c>
      <c r="AA1306" s="43">
        <f t="shared" si="314"/>
        <v>0.45</v>
      </c>
      <c r="AB1306" s="43">
        <f t="shared" si="314"/>
        <v>0.45</v>
      </c>
      <c r="AC1306" s="5">
        <f t="shared" si="308"/>
        <v>0.4499999999999999</v>
      </c>
      <c r="AD1306" s="98"/>
    </row>
    <row r="1307" spans="1:30">
      <c r="A1307" s="5" t="str">
        <f t="shared" si="303"/>
        <v>b11</v>
      </c>
      <c r="B1307" s="5" t="str">
        <f t="shared" si="304"/>
        <v>hydroDam</v>
      </c>
      <c r="C1307" s="5" t="str">
        <f t="shared" si="313"/>
        <v>g11</v>
      </c>
      <c r="D1307" s="69">
        <f t="shared" si="313"/>
        <v>6</v>
      </c>
      <c r="E1307" s="43">
        <f>VLOOKUP($A1306,hydro_!$A$2:$C$16,3,0)*VLOOKUP($D1306,hydro_!F$2:H$13,3,0)</f>
        <v>0.35</v>
      </c>
      <c r="F1307" s="43">
        <f t="shared" ref="F1307:AB1307" si="315">E1307</f>
        <v>0.35</v>
      </c>
      <c r="G1307" s="43">
        <f t="shared" si="315"/>
        <v>0.35</v>
      </c>
      <c r="H1307" s="43">
        <f t="shared" si="315"/>
        <v>0.35</v>
      </c>
      <c r="I1307" s="43">
        <f t="shared" si="315"/>
        <v>0.35</v>
      </c>
      <c r="J1307" s="43">
        <f t="shared" si="315"/>
        <v>0.35</v>
      </c>
      <c r="K1307" s="43">
        <f t="shared" si="315"/>
        <v>0.35</v>
      </c>
      <c r="L1307" s="43">
        <f t="shared" si="315"/>
        <v>0.35</v>
      </c>
      <c r="M1307" s="43">
        <f t="shared" si="315"/>
        <v>0.35</v>
      </c>
      <c r="N1307" s="43">
        <f t="shared" si="315"/>
        <v>0.35</v>
      </c>
      <c r="O1307" s="43">
        <f t="shared" si="315"/>
        <v>0.35</v>
      </c>
      <c r="P1307" s="43">
        <f t="shared" si="315"/>
        <v>0.35</v>
      </c>
      <c r="Q1307" s="43">
        <f t="shared" si="315"/>
        <v>0.35</v>
      </c>
      <c r="R1307" s="43">
        <f t="shared" si="315"/>
        <v>0.35</v>
      </c>
      <c r="S1307" s="43">
        <f t="shared" si="315"/>
        <v>0.35</v>
      </c>
      <c r="T1307" s="43">
        <f t="shared" si="315"/>
        <v>0.35</v>
      </c>
      <c r="U1307" s="43">
        <f t="shared" si="315"/>
        <v>0.35</v>
      </c>
      <c r="V1307" s="43">
        <f t="shared" si="315"/>
        <v>0.35</v>
      </c>
      <c r="W1307" s="43">
        <f t="shared" si="315"/>
        <v>0.35</v>
      </c>
      <c r="X1307" s="43">
        <f t="shared" si="315"/>
        <v>0.35</v>
      </c>
      <c r="Y1307" s="43">
        <f t="shared" si="315"/>
        <v>0.35</v>
      </c>
      <c r="Z1307" s="43">
        <f t="shared" si="315"/>
        <v>0.35</v>
      </c>
      <c r="AA1307" s="43">
        <f t="shared" si="315"/>
        <v>0.35</v>
      </c>
      <c r="AB1307" s="43">
        <f t="shared" si="315"/>
        <v>0.35</v>
      </c>
      <c r="AC1307" s="5">
        <f t="shared" si="308"/>
        <v>0.34999999999999987</v>
      </c>
      <c r="AD1307" s="98"/>
    </row>
    <row r="1308" spans="1:30">
      <c r="A1308" s="5" t="str">
        <f t="shared" si="303"/>
        <v>b11</v>
      </c>
      <c r="B1308" s="5" t="str">
        <f t="shared" si="304"/>
        <v>wind</v>
      </c>
      <c r="C1308" s="5" t="str">
        <f t="shared" si="313"/>
        <v>g11</v>
      </c>
      <c r="D1308" s="69">
        <f t="shared" si="313"/>
        <v>6</v>
      </c>
      <c r="E1308" s="67">
        <f>VLOOKUP($A1308,wind_!$A$2:$B$16,2,0)*VLOOKUP($D1308,wind_!$E$2:$AC$13,MID(E$1,2,LEN(E$1)-1)+2,0)</f>
        <v>0.25768330939949152</v>
      </c>
      <c r="F1308" s="67">
        <f>VLOOKUP($A1308,wind_!$A$2:$B$16,2,0)*VLOOKUP($D1308,wind_!$E$2:$AC$13,MID(F$1,2,LEN(F$1)-1)+2,0)</f>
        <v>0.24497519339154908</v>
      </c>
      <c r="G1308" s="67">
        <f>VLOOKUP($A1308,wind_!$A$2:$B$16,2,0)*VLOOKUP($D1308,wind_!$E$2:$AC$13,MID(G$1,2,LEN(G$1)-1)+2,0)</f>
        <v>0.23686897556556369</v>
      </c>
      <c r="H1308" s="67">
        <f>VLOOKUP($A1308,wind_!$A$2:$B$16,2,0)*VLOOKUP($D1308,wind_!$E$2:$AC$13,MID(H$1,2,LEN(H$1)-1)+2,0)</f>
        <v>0.23456192518432081</v>
      </c>
      <c r="I1308" s="67">
        <f>VLOOKUP($A1308,wind_!$A$2:$B$16,2,0)*VLOOKUP($D1308,wind_!$E$2:$AC$13,MID(I$1,2,LEN(I$1)-1)+2,0)</f>
        <v>0.23414643821247336</v>
      </c>
      <c r="J1308" s="67">
        <f>VLOOKUP($A1308,wind_!$A$2:$B$16,2,0)*VLOOKUP($D1308,wind_!$E$2:$AC$13,MID(J$1,2,LEN(J$1)-1)+2,0)</f>
        <v>0.23510278822352196</v>
      </c>
      <c r="K1308" s="67">
        <f>VLOOKUP($A1308,wind_!$A$2:$B$16,2,0)*VLOOKUP($D1308,wind_!$E$2:$AC$13,MID(K$1,2,LEN(K$1)-1)+2,0)</f>
        <v>0.23307255665012525</v>
      </c>
      <c r="L1308" s="67">
        <f>VLOOKUP($A1308,wind_!$A$2:$B$16,2,0)*VLOOKUP($D1308,wind_!$E$2:$AC$13,MID(L$1,2,LEN(L$1)-1)+2,0)</f>
        <v>0.21608937005791803</v>
      </c>
      <c r="M1308" s="67">
        <f>VLOOKUP($A1308,wind_!$A$2:$B$16,2,0)*VLOOKUP($D1308,wind_!$E$2:$AC$13,MID(M$1,2,LEN(M$1)-1)+2,0)</f>
        <v>0.20526047868932748</v>
      </c>
      <c r="N1308" s="67">
        <f>VLOOKUP($A1308,wind_!$A$2:$B$16,2,0)*VLOOKUP($D1308,wind_!$E$2:$AC$13,MID(N$1,2,LEN(N$1)-1)+2,0)</f>
        <v>0.20029628916001602</v>
      </c>
      <c r="O1308" s="67">
        <f>VLOOKUP($A1308,wind_!$A$2:$B$16,2,0)*VLOOKUP($D1308,wind_!$E$2:$AC$13,MID(O$1,2,LEN(O$1)-1)+2,0)</f>
        <v>0.20611896291501827</v>
      </c>
      <c r="P1308" s="67">
        <f>VLOOKUP($A1308,wind_!$A$2:$B$16,2,0)*VLOOKUP($D1308,wind_!$E$2:$AC$13,MID(P$1,2,LEN(P$1)-1)+2,0)</f>
        <v>0.2151512694418567</v>
      </c>
      <c r="Q1308" s="67">
        <f>VLOOKUP($A1308,wind_!$A$2:$B$16,2,0)*VLOOKUP($D1308,wind_!$E$2:$AC$13,MID(Q$1,2,LEN(Q$1)-1)+2,0)</f>
        <v>0.22721180430677618</v>
      </c>
      <c r="R1308" s="67">
        <f>VLOOKUP($A1308,wind_!$A$2:$B$16,2,0)*VLOOKUP($D1308,wind_!$E$2:$AC$13,MID(R$1,2,LEN(R$1)-1)+2,0)</f>
        <v>0.24249646250790971</v>
      </c>
      <c r="S1308" s="67">
        <f>VLOOKUP($A1308,wind_!$A$2:$B$16,2,0)*VLOOKUP($D1308,wind_!$E$2:$AC$13,MID(S$1,2,LEN(S$1)-1)+2,0)</f>
        <v>0.26430846625168597</v>
      </c>
      <c r="T1308" s="67">
        <f>VLOOKUP($A1308,wind_!$A$2:$B$16,2,0)*VLOOKUP($D1308,wind_!$E$2:$AC$13,MID(T$1,2,LEN(T$1)-1)+2,0)</f>
        <v>0.28606465953228433</v>
      </c>
      <c r="U1308" s="67">
        <f>VLOOKUP($A1308,wind_!$A$2:$B$16,2,0)*VLOOKUP($D1308,wind_!$E$2:$AC$13,MID(U$1,2,LEN(U$1)-1)+2,0)</f>
        <v>0.30345764037461898</v>
      </c>
      <c r="V1308" s="67">
        <f>VLOOKUP($A1308,wind_!$A$2:$B$16,2,0)*VLOOKUP($D1308,wind_!$E$2:$AC$13,MID(V$1,2,LEN(V$1)-1)+2,0)</f>
        <v>0.31548505394953136</v>
      </c>
      <c r="W1308" s="67">
        <f>VLOOKUP($A1308,wind_!$A$2:$B$16,2,0)*VLOOKUP($D1308,wind_!$E$2:$AC$13,MID(W$1,2,LEN(W$1)-1)+2,0)</f>
        <v>0.31765773975544176</v>
      </c>
      <c r="X1308" s="67">
        <f>VLOOKUP($A1308,wind_!$A$2:$B$16,2,0)*VLOOKUP($D1308,wind_!$E$2:$AC$13,MID(X$1,2,LEN(X$1)-1)+2,0)</f>
        <v>0.30806327014928242</v>
      </c>
      <c r="Y1308" s="67">
        <f>VLOOKUP($A1308,wind_!$A$2:$B$16,2,0)*VLOOKUP($D1308,wind_!$E$2:$AC$13,MID(Y$1,2,LEN(Y$1)-1)+2,0)</f>
        <v>0.30831955157829205</v>
      </c>
      <c r="Z1308" s="67">
        <f>VLOOKUP($A1308,wind_!$A$2:$B$16,2,0)*VLOOKUP($D1308,wind_!$E$2:$AC$13,MID(Z$1,2,LEN(Z$1)-1)+2,0)</f>
        <v>0.3030573249147237</v>
      </c>
      <c r="AA1308" s="67">
        <f>VLOOKUP($A1308,wind_!$A$2:$B$16,2,0)*VLOOKUP($D1308,wind_!$E$2:$AC$13,MID(AA$1,2,LEN(AA$1)-1)+2,0)</f>
        <v>0.28792963874838473</v>
      </c>
      <c r="AB1308" s="67">
        <f>VLOOKUP($A1308,wind_!$A$2:$B$16,2,0)*VLOOKUP($D1308,wind_!$E$2:$AC$13,MID(AB$1,2,LEN(AB$1)-1)+2,0)</f>
        <v>0.26923997029743785</v>
      </c>
      <c r="AC1308" s="5">
        <f t="shared" si="308"/>
        <v>0.25635913080239797</v>
      </c>
      <c r="AD1308" s="98"/>
    </row>
    <row r="1309" spans="1:30">
      <c r="A1309" s="5" t="str">
        <f t="shared" si="303"/>
        <v>b11</v>
      </c>
      <c r="B1309" s="5" t="str">
        <f t="shared" si="304"/>
        <v>solar</v>
      </c>
      <c r="C1309" s="5" t="str">
        <f t="shared" si="313"/>
        <v>g11</v>
      </c>
      <c r="D1309" s="69">
        <f t="shared" si="313"/>
        <v>6</v>
      </c>
      <c r="E1309" s="68">
        <f>VLOOKUP($A1309,solar_!$A$2:$B$16,2,0)*VLOOKUP($D1309,solar_!$E$2:$AC$13,MID(E$1,2,LEN(E$1)-1)+2,0)</f>
        <v>0</v>
      </c>
      <c r="F1309" s="68">
        <f>VLOOKUP($A1309,solar_!$A$2:$B$16,2,0)*VLOOKUP($D1309,solar_!$E$2:$AC$13,MID(F$1,2,LEN(F$1)-1)+2,0)</f>
        <v>0</v>
      </c>
      <c r="G1309" s="68">
        <f>VLOOKUP($A1309,solar_!$A$2:$B$16,2,0)*VLOOKUP($D1309,solar_!$E$2:$AC$13,MID(G$1,2,LEN(G$1)-1)+2,0)</f>
        <v>0</v>
      </c>
      <c r="H1309" s="68">
        <f>VLOOKUP($A1309,solar_!$A$2:$B$16,2,0)*VLOOKUP($D1309,solar_!$E$2:$AC$13,MID(H$1,2,LEN(H$1)-1)+2,0)</f>
        <v>0</v>
      </c>
      <c r="I1309" s="68">
        <f>VLOOKUP($A1309,solar_!$A$2:$B$16,2,0)*VLOOKUP($D1309,solar_!$E$2:$AC$13,MID(I$1,2,LEN(I$1)-1)+2,0)</f>
        <v>0</v>
      </c>
      <c r="J1309" s="68">
        <f>VLOOKUP($A1309,solar_!$A$2:$B$16,2,0)*VLOOKUP($D1309,solar_!$E$2:$AC$13,MID(J$1,2,LEN(J$1)-1)+2,0)</f>
        <v>1.0058201158318765E-2</v>
      </c>
      <c r="K1309" s="68">
        <f>VLOOKUP($A1309,solar_!$A$2:$B$16,2,0)*VLOOKUP($D1309,solar_!$E$2:$AC$13,MID(K$1,2,LEN(K$1)-1)+2,0)</f>
        <v>0.10517555562198735</v>
      </c>
      <c r="L1309" s="68">
        <f>VLOOKUP($A1309,solar_!$A$2:$B$16,2,0)*VLOOKUP($D1309,solar_!$E$2:$AC$13,MID(L$1,2,LEN(L$1)-1)+2,0)</f>
        <v>0.29564634643663806</v>
      </c>
      <c r="M1309" s="68">
        <f>VLOOKUP($A1309,solar_!$A$2:$B$16,2,0)*VLOOKUP($D1309,solar_!$E$2:$AC$13,MID(M$1,2,LEN(M$1)-1)+2,0)</f>
        <v>0.40652934290800091</v>
      </c>
      <c r="N1309" s="68">
        <f>VLOOKUP($A1309,solar_!$A$2:$B$16,2,0)*VLOOKUP($D1309,solar_!$E$2:$AC$13,MID(N$1,2,LEN(N$1)-1)+2,0)</f>
        <v>0.46472675260220131</v>
      </c>
      <c r="O1309" s="68">
        <f>VLOOKUP($A1309,solar_!$A$2:$B$16,2,0)*VLOOKUP($D1309,solar_!$E$2:$AC$13,MID(O$1,2,LEN(O$1)-1)+2,0)</f>
        <v>0.50062864955444331</v>
      </c>
      <c r="P1309" s="68">
        <f>VLOOKUP($A1309,solar_!$A$2:$B$16,2,0)*VLOOKUP($D1309,solar_!$E$2:$AC$13,MID(P$1,2,LEN(P$1)-1)+2,0)</f>
        <v>0.50252122459858961</v>
      </c>
      <c r="Q1309" s="68">
        <f>VLOOKUP($A1309,solar_!$A$2:$B$16,2,0)*VLOOKUP($D1309,solar_!$E$2:$AC$13,MID(Q$1,2,LEN(Q$1)-1)+2,0)</f>
        <v>0.50464242098835121</v>
      </c>
      <c r="R1309" s="68">
        <f>VLOOKUP($A1309,solar_!$A$2:$B$16,2,0)*VLOOKUP($D1309,solar_!$E$2:$AC$13,MID(R$1,2,LEN(R$1)-1)+2,0)</f>
        <v>0.49297274282311038</v>
      </c>
      <c r="S1309" s="68">
        <f>VLOOKUP($A1309,solar_!$A$2:$B$16,2,0)*VLOOKUP($D1309,solar_!$E$2:$AC$13,MID(S$1,2,LEN(S$1)-1)+2,0)</f>
        <v>0.46724007000565276</v>
      </c>
      <c r="T1309" s="68">
        <f>VLOOKUP($A1309,solar_!$A$2:$B$16,2,0)*VLOOKUP($D1309,solar_!$E$2:$AC$13,MID(T$1,2,LEN(T$1)-1)+2,0)</f>
        <v>0.44749062518070459</v>
      </c>
      <c r="U1309" s="68">
        <f>VLOOKUP($A1309,solar_!$A$2:$B$16,2,0)*VLOOKUP($D1309,solar_!$E$2:$AC$13,MID(U$1,2,LEN(U$1)-1)+2,0)</f>
        <v>0.40325075095606427</v>
      </c>
      <c r="V1309" s="68">
        <f>VLOOKUP($A1309,solar_!$A$2:$B$16,2,0)*VLOOKUP($D1309,solar_!$E$2:$AC$13,MID(V$1,2,LEN(V$1)-1)+2,0)</f>
        <v>0.32973811365299704</v>
      </c>
      <c r="W1309" s="68">
        <f>VLOOKUP($A1309,solar_!$A$2:$B$16,2,0)*VLOOKUP($D1309,solar_!$E$2:$AC$13,MID(W$1,2,LEN(W$1)-1)+2,0)</f>
        <v>0.16806058805030685</v>
      </c>
      <c r="X1309" s="68">
        <f>VLOOKUP($A1309,solar_!$A$2:$B$16,2,0)*VLOOKUP($D1309,solar_!$E$2:$AC$13,MID(X$1,2,LEN(X$1)-1)+2,0)</f>
        <v>3.0342149538529102E-2</v>
      </c>
      <c r="Y1309" s="68">
        <f>VLOOKUP($A1309,solar_!$A$2:$B$16,2,0)*VLOOKUP($D1309,solar_!$E$2:$AC$13,MID(Y$1,2,LEN(Y$1)-1)+2,0)</f>
        <v>1.6940855760043175E-2</v>
      </c>
      <c r="Z1309" s="68">
        <f>VLOOKUP($A1309,solar_!$A$2:$B$16,2,0)*VLOOKUP($D1309,solar_!$E$2:$AC$13,MID(Z$1,2,LEN(Z$1)-1)+2,0)</f>
        <v>0</v>
      </c>
      <c r="AA1309" s="68">
        <f>VLOOKUP($A1309,solar_!$A$2:$B$16,2,0)*VLOOKUP($D1309,solar_!$E$2:$AC$13,MID(AA$1,2,LEN(AA$1)-1)+2,0)</f>
        <v>0</v>
      </c>
      <c r="AB1309" s="68">
        <f>VLOOKUP($A1309,solar_!$A$2:$B$16,2,0)*VLOOKUP($D1309,solar_!$E$2:$AC$13,MID(AB$1,2,LEN(AB$1)-1)+2,0)</f>
        <v>0</v>
      </c>
      <c r="AC1309" s="5">
        <f t="shared" si="308"/>
        <v>0.21441518290983078</v>
      </c>
      <c r="AD1309" s="98"/>
    </row>
    <row r="1310" spans="1:30">
      <c r="A1310" s="5" t="str">
        <f t="shared" si="303"/>
        <v>b11</v>
      </c>
      <c r="B1310" s="5" t="str">
        <f t="shared" si="304"/>
        <v>nuclear</v>
      </c>
      <c r="C1310" s="5" t="str">
        <f t="shared" si="313"/>
        <v>g11</v>
      </c>
      <c r="D1310" s="69">
        <f t="shared" si="313"/>
        <v>6</v>
      </c>
      <c r="E1310" s="9">
        <v>0</v>
      </c>
      <c r="F1310" s="9">
        <v>0</v>
      </c>
      <c r="G1310" s="9">
        <v>0</v>
      </c>
      <c r="H1310" s="9">
        <v>0</v>
      </c>
      <c r="I1310" s="9">
        <v>0</v>
      </c>
      <c r="J1310" s="9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  <c r="V1310" s="9">
        <v>0</v>
      </c>
      <c r="W1310" s="9">
        <v>0</v>
      </c>
      <c r="X1310" s="9">
        <v>0</v>
      </c>
      <c r="Y1310" s="9">
        <v>0</v>
      </c>
      <c r="Z1310" s="9">
        <v>0</v>
      </c>
      <c r="AA1310" s="9">
        <v>0</v>
      </c>
      <c r="AB1310" s="9">
        <v>0</v>
      </c>
      <c r="AC1310" s="5">
        <f t="shared" si="308"/>
        <v>0</v>
      </c>
      <c r="AD1310" s="98"/>
    </row>
    <row r="1311" spans="1:30">
      <c r="A1311" s="5" t="str">
        <f t="shared" si="303"/>
        <v>b11</v>
      </c>
      <c r="B1311" s="5" t="str">
        <f t="shared" si="304"/>
        <v>other</v>
      </c>
      <c r="C1311" s="5" t="str">
        <f t="shared" si="313"/>
        <v>g11</v>
      </c>
      <c r="D1311" s="69">
        <f t="shared" si="313"/>
        <v>6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5">
        <f t="shared" si="308"/>
        <v>0</v>
      </c>
      <c r="AD1311" s="98"/>
    </row>
    <row r="1312" spans="1:30">
      <c r="A1312" s="5" t="str">
        <f t="shared" si="303"/>
        <v>b11</v>
      </c>
      <c r="B1312" s="5" t="str">
        <f t="shared" si="304"/>
        <v>coal</v>
      </c>
      <c r="C1312" s="5" t="str">
        <f t="shared" si="313"/>
        <v>g12</v>
      </c>
      <c r="D1312" s="69">
        <f t="shared" si="313"/>
        <v>6</v>
      </c>
      <c r="E1312" s="53">
        <v>0.8</v>
      </c>
      <c r="F1312" s="53">
        <v>0.8</v>
      </c>
      <c r="G1312" s="53">
        <v>0.8</v>
      </c>
      <c r="H1312" s="53">
        <v>0.8</v>
      </c>
      <c r="I1312" s="53">
        <v>0.8</v>
      </c>
      <c r="J1312" s="53">
        <v>0.8</v>
      </c>
      <c r="K1312" s="53">
        <v>0.8</v>
      </c>
      <c r="L1312" s="53">
        <v>0.8</v>
      </c>
      <c r="M1312" s="53">
        <v>0.8</v>
      </c>
      <c r="N1312" s="53">
        <v>0.8</v>
      </c>
      <c r="O1312" s="53">
        <v>0.8</v>
      </c>
      <c r="P1312" s="53">
        <v>0.8</v>
      </c>
      <c r="Q1312" s="53">
        <v>0.8</v>
      </c>
      <c r="R1312" s="53">
        <v>0.8</v>
      </c>
      <c r="S1312" s="53">
        <v>0.8</v>
      </c>
      <c r="T1312" s="53">
        <v>0.8</v>
      </c>
      <c r="U1312" s="53">
        <v>0.8</v>
      </c>
      <c r="V1312" s="53">
        <v>0.8</v>
      </c>
      <c r="W1312" s="53">
        <v>0.8</v>
      </c>
      <c r="X1312" s="53">
        <v>0.8</v>
      </c>
      <c r="Y1312" s="53">
        <v>0.8</v>
      </c>
      <c r="Z1312" s="53">
        <v>0.8</v>
      </c>
      <c r="AA1312" s="53">
        <v>0.8</v>
      </c>
      <c r="AB1312" s="53">
        <v>0.8</v>
      </c>
      <c r="AC1312" s="5">
        <f t="shared" si="308"/>
        <v>0.80000000000000027</v>
      </c>
      <c r="AD1312" s="98"/>
    </row>
    <row r="1313" spans="1:30">
      <c r="A1313" s="5" t="str">
        <f t="shared" si="303"/>
        <v>b11</v>
      </c>
      <c r="B1313" s="5" t="str">
        <f t="shared" si="304"/>
        <v>naturalGas</v>
      </c>
      <c r="C1313" s="5" t="str">
        <f t="shared" si="313"/>
        <v>g12</v>
      </c>
      <c r="D1313" s="69">
        <f t="shared" si="313"/>
        <v>6</v>
      </c>
      <c r="E1313" s="53">
        <v>0.85</v>
      </c>
      <c r="F1313" s="53">
        <v>0.85</v>
      </c>
      <c r="G1313" s="53">
        <v>0.85</v>
      </c>
      <c r="H1313" s="53">
        <v>0.85</v>
      </c>
      <c r="I1313" s="53">
        <v>0.85</v>
      </c>
      <c r="J1313" s="53">
        <v>0.85</v>
      </c>
      <c r="K1313" s="53">
        <v>0.85</v>
      </c>
      <c r="L1313" s="53">
        <v>0.85</v>
      </c>
      <c r="M1313" s="53">
        <v>0.85</v>
      </c>
      <c r="N1313" s="53">
        <v>0.85</v>
      </c>
      <c r="O1313" s="53">
        <v>0.85</v>
      </c>
      <c r="P1313" s="53">
        <v>0.85</v>
      </c>
      <c r="Q1313" s="53">
        <v>0.85</v>
      </c>
      <c r="R1313" s="53">
        <v>0.85</v>
      </c>
      <c r="S1313" s="53">
        <v>0.85</v>
      </c>
      <c r="T1313" s="53">
        <v>0.85</v>
      </c>
      <c r="U1313" s="53">
        <v>0.85</v>
      </c>
      <c r="V1313" s="53">
        <v>0.85</v>
      </c>
      <c r="W1313" s="53">
        <v>0.85</v>
      </c>
      <c r="X1313" s="53">
        <v>0.85</v>
      </c>
      <c r="Y1313" s="53">
        <v>0.85</v>
      </c>
      <c r="Z1313" s="53">
        <v>0.85</v>
      </c>
      <c r="AA1313" s="53">
        <v>0.85</v>
      </c>
      <c r="AB1313" s="53">
        <v>0.85</v>
      </c>
      <c r="AC1313" s="5">
        <f t="shared" si="308"/>
        <v>0.85000000000000009</v>
      </c>
      <c r="AD1313" s="98"/>
    </row>
    <row r="1314" spans="1:30">
      <c r="A1314" s="5" t="str">
        <f t="shared" si="303"/>
        <v>b11</v>
      </c>
      <c r="B1314" s="5" t="str">
        <f t="shared" si="304"/>
        <v>bioMass</v>
      </c>
      <c r="C1314" s="5" t="str">
        <f t="shared" si="313"/>
        <v>g12</v>
      </c>
      <c r="D1314" s="69">
        <f t="shared" si="313"/>
        <v>6</v>
      </c>
      <c r="E1314" s="53">
        <v>0.83</v>
      </c>
      <c r="F1314" s="53">
        <v>0.83</v>
      </c>
      <c r="G1314" s="53">
        <v>0.83</v>
      </c>
      <c r="H1314" s="53">
        <v>0.83</v>
      </c>
      <c r="I1314" s="53">
        <v>0.83</v>
      </c>
      <c r="J1314" s="53">
        <v>0.83</v>
      </c>
      <c r="K1314" s="53">
        <v>0.83</v>
      </c>
      <c r="L1314" s="53">
        <v>0.83</v>
      </c>
      <c r="M1314" s="53">
        <v>0.83</v>
      </c>
      <c r="N1314" s="53">
        <v>0.83</v>
      </c>
      <c r="O1314" s="53">
        <v>0.83</v>
      </c>
      <c r="P1314" s="53">
        <v>0.83</v>
      </c>
      <c r="Q1314" s="53">
        <v>0.83</v>
      </c>
      <c r="R1314" s="53">
        <v>0.83</v>
      </c>
      <c r="S1314" s="53">
        <v>0.83</v>
      </c>
      <c r="T1314" s="53">
        <v>0.83</v>
      </c>
      <c r="U1314" s="53">
        <v>0.83</v>
      </c>
      <c r="V1314" s="53">
        <v>0.83</v>
      </c>
      <c r="W1314" s="53">
        <v>0.83</v>
      </c>
      <c r="X1314" s="53">
        <v>0.83</v>
      </c>
      <c r="Y1314" s="53">
        <v>0.83</v>
      </c>
      <c r="Z1314" s="53">
        <v>0.83</v>
      </c>
      <c r="AA1314" s="53">
        <v>0.83</v>
      </c>
      <c r="AB1314" s="53">
        <v>0.83</v>
      </c>
      <c r="AC1314" s="5">
        <f t="shared" si="308"/>
        <v>0.82999999999999963</v>
      </c>
      <c r="AD1314" s="98"/>
    </row>
    <row r="1315" spans="1:30">
      <c r="A1315" s="5" t="str">
        <f t="shared" si="303"/>
        <v>b11</v>
      </c>
      <c r="B1315" s="5" t="str">
        <f t="shared" si="304"/>
        <v>geoThermal</v>
      </c>
      <c r="C1315" s="5" t="str">
        <f t="shared" si="313"/>
        <v>g12</v>
      </c>
      <c r="D1315" s="69">
        <f t="shared" si="313"/>
        <v>6</v>
      </c>
      <c r="E1315" s="53">
        <v>0.9</v>
      </c>
      <c r="F1315" s="53">
        <v>0.9</v>
      </c>
      <c r="G1315" s="53">
        <v>0.9</v>
      </c>
      <c r="H1315" s="53">
        <v>0.9</v>
      </c>
      <c r="I1315" s="53">
        <v>0.9</v>
      </c>
      <c r="J1315" s="53">
        <v>0.9</v>
      </c>
      <c r="K1315" s="53">
        <v>0.9</v>
      </c>
      <c r="L1315" s="53">
        <v>0.9</v>
      </c>
      <c r="M1315" s="53">
        <v>0.9</v>
      </c>
      <c r="N1315" s="53">
        <v>0.9</v>
      </c>
      <c r="O1315" s="53">
        <v>0.9</v>
      </c>
      <c r="P1315" s="53">
        <v>0.9</v>
      </c>
      <c r="Q1315" s="53">
        <v>0.9</v>
      </c>
      <c r="R1315" s="53">
        <v>0.9</v>
      </c>
      <c r="S1315" s="53">
        <v>0.9</v>
      </c>
      <c r="T1315" s="53">
        <v>0.9</v>
      </c>
      <c r="U1315" s="53">
        <v>0.9</v>
      </c>
      <c r="V1315" s="53">
        <v>0.9</v>
      </c>
      <c r="W1315" s="53">
        <v>0.9</v>
      </c>
      <c r="X1315" s="53">
        <v>0.9</v>
      </c>
      <c r="Y1315" s="53">
        <v>0.9</v>
      </c>
      <c r="Z1315" s="53">
        <v>0.9</v>
      </c>
      <c r="AA1315" s="53">
        <v>0.9</v>
      </c>
      <c r="AB1315" s="53">
        <v>0.9</v>
      </c>
      <c r="AC1315" s="5">
        <f t="shared" si="308"/>
        <v>0.8999999999999998</v>
      </c>
      <c r="AD1315" s="98"/>
    </row>
    <row r="1316" spans="1:30">
      <c r="A1316" s="5" t="str">
        <f t="shared" si="303"/>
        <v>b11</v>
      </c>
      <c r="B1316" s="5" t="str">
        <f t="shared" si="304"/>
        <v>hydroRiver</v>
      </c>
      <c r="C1316" s="5" t="str">
        <f t="shared" si="313"/>
        <v>g12</v>
      </c>
      <c r="D1316" s="69">
        <f t="shared" si="313"/>
        <v>6</v>
      </c>
      <c r="E1316" s="43">
        <f>VLOOKUP($A1316,hydro_!$A$2:$B$16,2,0)*VLOOKUP($D1316,hydro_!F$2:H$13,2,0)</f>
        <v>0.45</v>
      </c>
      <c r="F1316" s="43">
        <f t="shared" ref="F1316:AB1316" si="316">E1316</f>
        <v>0.45</v>
      </c>
      <c r="G1316" s="43">
        <f t="shared" si="316"/>
        <v>0.45</v>
      </c>
      <c r="H1316" s="43">
        <f t="shared" si="316"/>
        <v>0.45</v>
      </c>
      <c r="I1316" s="43">
        <f t="shared" si="316"/>
        <v>0.45</v>
      </c>
      <c r="J1316" s="43">
        <f t="shared" si="316"/>
        <v>0.45</v>
      </c>
      <c r="K1316" s="43">
        <f t="shared" si="316"/>
        <v>0.45</v>
      </c>
      <c r="L1316" s="43">
        <f t="shared" si="316"/>
        <v>0.45</v>
      </c>
      <c r="M1316" s="43">
        <f t="shared" si="316"/>
        <v>0.45</v>
      </c>
      <c r="N1316" s="43">
        <f t="shared" si="316"/>
        <v>0.45</v>
      </c>
      <c r="O1316" s="43">
        <f t="shared" si="316"/>
        <v>0.45</v>
      </c>
      <c r="P1316" s="43">
        <f t="shared" si="316"/>
        <v>0.45</v>
      </c>
      <c r="Q1316" s="43">
        <f t="shared" si="316"/>
        <v>0.45</v>
      </c>
      <c r="R1316" s="43">
        <f t="shared" si="316"/>
        <v>0.45</v>
      </c>
      <c r="S1316" s="43">
        <f t="shared" si="316"/>
        <v>0.45</v>
      </c>
      <c r="T1316" s="43">
        <f t="shared" si="316"/>
        <v>0.45</v>
      </c>
      <c r="U1316" s="43">
        <f t="shared" si="316"/>
        <v>0.45</v>
      </c>
      <c r="V1316" s="43">
        <f t="shared" si="316"/>
        <v>0.45</v>
      </c>
      <c r="W1316" s="43">
        <f t="shared" si="316"/>
        <v>0.45</v>
      </c>
      <c r="X1316" s="43">
        <f t="shared" si="316"/>
        <v>0.45</v>
      </c>
      <c r="Y1316" s="43">
        <f t="shared" si="316"/>
        <v>0.45</v>
      </c>
      <c r="Z1316" s="43">
        <f t="shared" si="316"/>
        <v>0.45</v>
      </c>
      <c r="AA1316" s="43">
        <f t="shared" si="316"/>
        <v>0.45</v>
      </c>
      <c r="AB1316" s="43">
        <f t="shared" si="316"/>
        <v>0.45</v>
      </c>
      <c r="AC1316" s="5">
        <f t="shared" si="308"/>
        <v>0.4499999999999999</v>
      </c>
      <c r="AD1316" s="98"/>
    </row>
    <row r="1317" spans="1:30">
      <c r="A1317" s="5" t="str">
        <f t="shared" si="303"/>
        <v>b11</v>
      </c>
      <c r="B1317" s="5" t="str">
        <f t="shared" si="304"/>
        <v>hydroDam</v>
      </c>
      <c r="C1317" s="5" t="str">
        <f t="shared" si="313"/>
        <v>g12</v>
      </c>
      <c r="D1317" s="69">
        <f t="shared" si="313"/>
        <v>6</v>
      </c>
      <c r="E1317" s="43">
        <f>VLOOKUP($A1316,hydro_!$A$2:$C$16,3,0)*VLOOKUP($D1316,hydro_!F$2:H$13,3,0)</f>
        <v>0.35</v>
      </c>
      <c r="F1317" s="43">
        <f t="shared" ref="F1317:AB1317" si="317">E1317</f>
        <v>0.35</v>
      </c>
      <c r="G1317" s="43">
        <f t="shared" si="317"/>
        <v>0.35</v>
      </c>
      <c r="H1317" s="43">
        <f t="shared" si="317"/>
        <v>0.35</v>
      </c>
      <c r="I1317" s="43">
        <f t="shared" si="317"/>
        <v>0.35</v>
      </c>
      <c r="J1317" s="43">
        <f t="shared" si="317"/>
        <v>0.35</v>
      </c>
      <c r="K1317" s="43">
        <f t="shared" si="317"/>
        <v>0.35</v>
      </c>
      <c r="L1317" s="43">
        <f t="shared" si="317"/>
        <v>0.35</v>
      </c>
      <c r="M1317" s="43">
        <f t="shared" si="317"/>
        <v>0.35</v>
      </c>
      <c r="N1317" s="43">
        <f t="shared" si="317"/>
        <v>0.35</v>
      </c>
      <c r="O1317" s="43">
        <f t="shared" si="317"/>
        <v>0.35</v>
      </c>
      <c r="P1317" s="43">
        <f t="shared" si="317"/>
        <v>0.35</v>
      </c>
      <c r="Q1317" s="43">
        <f t="shared" si="317"/>
        <v>0.35</v>
      </c>
      <c r="R1317" s="43">
        <f t="shared" si="317"/>
        <v>0.35</v>
      </c>
      <c r="S1317" s="43">
        <f t="shared" si="317"/>
        <v>0.35</v>
      </c>
      <c r="T1317" s="43">
        <f t="shared" si="317"/>
        <v>0.35</v>
      </c>
      <c r="U1317" s="43">
        <f t="shared" si="317"/>
        <v>0.35</v>
      </c>
      <c r="V1317" s="43">
        <f t="shared" si="317"/>
        <v>0.35</v>
      </c>
      <c r="W1317" s="43">
        <f t="shared" si="317"/>
        <v>0.35</v>
      </c>
      <c r="X1317" s="43">
        <f t="shared" si="317"/>
        <v>0.35</v>
      </c>
      <c r="Y1317" s="43">
        <f t="shared" si="317"/>
        <v>0.35</v>
      </c>
      <c r="Z1317" s="43">
        <f t="shared" si="317"/>
        <v>0.35</v>
      </c>
      <c r="AA1317" s="43">
        <f t="shared" si="317"/>
        <v>0.35</v>
      </c>
      <c r="AB1317" s="43">
        <f t="shared" si="317"/>
        <v>0.35</v>
      </c>
      <c r="AC1317" s="5">
        <f t="shared" si="308"/>
        <v>0.34999999999999987</v>
      </c>
      <c r="AD1317" s="98"/>
    </row>
    <row r="1318" spans="1:30">
      <c r="A1318" s="5" t="str">
        <f t="shared" si="303"/>
        <v>b11</v>
      </c>
      <c r="B1318" s="5" t="str">
        <f t="shared" si="304"/>
        <v>wind</v>
      </c>
      <c r="C1318" s="5" t="str">
        <f t="shared" si="313"/>
        <v>g12</v>
      </c>
      <c r="D1318" s="69">
        <f t="shared" si="313"/>
        <v>6</v>
      </c>
      <c r="E1318" s="67">
        <f>VLOOKUP($A1318,wind_!$A$2:$B$16,2,0)*VLOOKUP($D1318,wind_!$E$2:$AC$13,MID(E$1,2,LEN(E$1)-1)+2,0)</f>
        <v>0.25768330939949152</v>
      </c>
      <c r="F1318" s="67">
        <f>VLOOKUP($A1318,wind_!$A$2:$B$16,2,0)*VLOOKUP($D1318,wind_!$E$2:$AC$13,MID(F$1,2,LEN(F$1)-1)+2,0)</f>
        <v>0.24497519339154908</v>
      </c>
      <c r="G1318" s="67">
        <f>VLOOKUP($A1318,wind_!$A$2:$B$16,2,0)*VLOOKUP($D1318,wind_!$E$2:$AC$13,MID(G$1,2,LEN(G$1)-1)+2,0)</f>
        <v>0.23686897556556369</v>
      </c>
      <c r="H1318" s="67">
        <f>VLOOKUP($A1318,wind_!$A$2:$B$16,2,0)*VLOOKUP($D1318,wind_!$E$2:$AC$13,MID(H$1,2,LEN(H$1)-1)+2,0)</f>
        <v>0.23456192518432081</v>
      </c>
      <c r="I1318" s="67">
        <f>VLOOKUP($A1318,wind_!$A$2:$B$16,2,0)*VLOOKUP($D1318,wind_!$E$2:$AC$13,MID(I$1,2,LEN(I$1)-1)+2,0)</f>
        <v>0.23414643821247336</v>
      </c>
      <c r="J1318" s="67">
        <f>VLOOKUP($A1318,wind_!$A$2:$B$16,2,0)*VLOOKUP($D1318,wind_!$E$2:$AC$13,MID(J$1,2,LEN(J$1)-1)+2,0)</f>
        <v>0.23510278822352196</v>
      </c>
      <c r="K1318" s="67">
        <f>VLOOKUP($A1318,wind_!$A$2:$B$16,2,0)*VLOOKUP($D1318,wind_!$E$2:$AC$13,MID(K$1,2,LEN(K$1)-1)+2,0)</f>
        <v>0.23307255665012525</v>
      </c>
      <c r="L1318" s="67">
        <f>VLOOKUP($A1318,wind_!$A$2:$B$16,2,0)*VLOOKUP($D1318,wind_!$E$2:$AC$13,MID(L$1,2,LEN(L$1)-1)+2,0)</f>
        <v>0.21608937005791803</v>
      </c>
      <c r="M1318" s="67">
        <f>VLOOKUP($A1318,wind_!$A$2:$B$16,2,0)*VLOOKUP($D1318,wind_!$E$2:$AC$13,MID(M$1,2,LEN(M$1)-1)+2,0)</f>
        <v>0.20526047868932748</v>
      </c>
      <c r="N1318" s="67">
        <f>VLOOKUP($A1318,wind_!$A$2:$B$16,2,0)*VLOOKUP($D1318,wind_!$E$2:$AC$13,MID(N$1,2,LEN(N$1)-1)+2,0)</f>
        <v>0.20029628916001602</v>
      </c>
      <c r="O1318" s="67">
        <f>VLOOKUP($A1318,wind_!$A$2:$B$16,2,0)*VLOOKUP($D1318,wind_!$E$2:$AC$13,MID(O$1,2,LEN(O$1)-1)+2,0)</f>
        <v>0.20611896291501827</v>
      </c>
      <c r="P1318" s="67">
        <f>VLOOKUP($A1318,wind_!$A$2:$B$16,2,0)*VLOOKUP($D1318,wind_!$E$2:$AC$13,MID(P$1,2,LEN(P$1)-1)+2,0)</f>
        <v>0.2151512694418567</v>
      </c>
      <c r="Q1318" s="67">
        <f>VLOOKUP($A1318,wind_!$A$2:$B$16,2,0)*VLOOKUP($D1318,wind_!$E$2:$AC$13,MID(Q$1,2,LEN(Q$1)-1)+2,0)</f>
        <v>0.22721180430677618</v>
      </c>
      <c r="R1318" s="67">
        <f>VLOOKUP($A1318,wind_!$A$2:$B$16,2,0)*VLOOKUP($D1318,wind_!$E$2:$AC$13,MID(R$1,2,LEN(R$1)-1)+2,0)</f>
        <v>0.24249646250790971</v>
      </c>
      <c r="S1318" s="67">
        <f>VLOOKUP($A1318,wind_!$A$2:$B$16,2,0)*VLOOKUP($D1318,wind_!$E$2:$AC$13,MID(S$1,2,LEN(S$1)-1)+2,0)</f>
        <v>0.26430846625168597</v>
      </c>
      <c r="T1318" s="67">
        <f>VLOOKUP($A1318,wind_!$A$2:$B$16,2,0)*VLOOKUP($D1318,wind_!$E$2:$AC$13,MID(T$1,2,LEN(T$1)-1)+2,0)</f>
        <v>0.28606465953228433</v>
      </c>
      <c r="U1318" s="67">
        <f>VLOOKUP($A1318,wind_!$A$2:$B$16,2,0)*VLOOKUP($D1318,wind_!$E$2:$AC$13,MID(U$1,2,LEN(U$1)-1)+2,0)</f>
        <v>0.30345764037461898</v>
      </c>
      <c r="V1318" s="67">
        <f>VLOOKUP($A1318,wind_!$A$2:$B$16,2,0)*VLOOKUP($D1318,wind_!$E$2:$AC$13,MID(V$1,2,LEN(V$1)-1)+2,0)</f>
        <v>0.31548505394953136</v>
      </c>
      <c r="W1318" s="67">
        <f>VLOOKUP($A1318,wind_!$A$2:$B$16,2,0)*VLOOKUP($D1318,wind_!$E$2:$AC$13,MID(W$1,2,LEN(W$1)-1)+2,0)</f>
        <v>0.31765773975544176</v>
      </c>
      <c r="X1318" s="67">
        <f>VLOOKUP($A1318,wind_!$A$2:$B$16,2,0)*VLOOKUP($D1318,wind_!$E$2:$AC$13,MID(X$1,2,LEN(X$1)-1)+2,0)</f>
        <v>0.30806327014928242</v>
      </c>
      <c r="Y1318" s="67">
        <f>VLOOKUP($A1318,wind_!$A$2:$B$16,2,0)*VLOOKUP($D1318,wind_!$E$2:$AC$13,MID(Y$1,2,LEN(Y$1)-1)+2,0)</f>
        <v>0.30831955157829205</v>
      </c>
      <c r="Z1318" s="67">
        <f>VLOOKUP($A1318,wind_!$A$2:$B$16,2,0)*VLOOKUP($D1318,wind_!$E$2:$AC$13,MID(Z$1,2,LEN(Z$1)-1)+2,0)</f>
        <v>0.3030573249147237</v>
      </c>
      <c r="AA1318" s="67">
        <f>VLOOKUP($A1318,wind_!$A$2:$B$16,2,0)*VLOOKUP($D1318,wind_!$E$2:$AC$13,MID(AA$1,2,LEN(AA$1)-1)+2,0)</f>
        <v>0.28792963874838473</v>
      </c>
      <c r="AB1318" s="67">
        <f>VLOOKUP($A1318,wind_!$A$2:$B$16,2,0)*VLOOKUP($D1318,wind_!$E$2:$AC$13,MID(AB$1,2,LEN(AB$1)-1)+2,0)</f>
        <v>0.26923997029743785</v>
      </c>
      <c r="AC1318" s="5">
        <f t="shared" si="308"/>
        <v>0.25635913080239797</v>
      </c>
      <c r="AD1318" s="98"/>
    </row>
    <row r="1319" spans="1:30">
      <c r="A1319" s="5" t="str">
        <f t="shared" si="303"/>
        <v>b11</v>
      </c>
      <c r="B1319" s="5" t="str">
        <f t="shared" si="304"/>
        <v>solar</v>
      </c>
      <c r="C1319" s="5" t="str">
        <f t="shared" si="313"/>
        <v>g12</v>
      </c>
      <c r="D1319" s="69">
        <f t="shared" si="313"/>
        <v>6</v>
      </c>
      <c r="E1319" s="68">
        <f>VLOOKUP($A1319,solar_!$A$2:$B$16,2,0)*VLOOKUP($D1319,solar_!$E$2:$AC$13,MID(E$1,2,LEN(E$1)-1)+2,0)</f>
        <v>0</v>
      </c>
      <c r="F1319" s="68">
        <f>VLOOKUP($A1319,solar_!$A$2:$B$16,2,0)*VLOOKUP($D1319,solar_!$E$2:$AC$13,MID(F$1,2,LEN(F$1)-1)+2,0)</f>
        <v>0</v>
      </c>
      <c r="G1319" s="68">
        <f>VLOOKUP($A1319,solar_!$A$2:$B$16,2,0)*VLOOKUP($D1319,solar_!$E$2:$AC$13,MID(G$1,2,LEN(G$1)-1)+2,0)</f>
        <v>0</v>
      </c>
      <c r="H1319" s="68">
        <f>VLOOKUP($A1319,solar_!$A$2:$B$16,2,0)*VLOOKUP($D1319,solar_!$E$2:$AC$13,MID(H$1,2,LEN(H$1)-1)+2,0)</f>
        <v>0</v>
      </c>
      <c r="I1319" s="68">
        <f>VLOOKUP($A1319,solar_!$A$2:$B$16,2,0)*VLOOKUP($D1319,solar_!$E$2:$AC$13,MID(I$1,2,LEN(I$1)-1)+2,0)</f>
        <v>0</v>
      </c>
      <c r="J1319" s="68">
        <f>VLOOKUP($A1319,solar_!$A$2:$B$16,2,0)*VLOOKUP($D1319,solar_!$E$2:$AC$13,MID(J$1,2,LEN(J$1)-1)+2,0)</f>
        <v>1.0058201158318765E-2</v>
      </c>
      <c r="K1319" s="68">
        <f>VLOOKUP($A1319,solar_!$A$2:$B$16,2,0)*VLOOKUP($D1319,solar_!$E$2:$AC$13,MID(K$1,2,LEN(K$1)-1)+2,0)</f>
        <v>0.10517555562198735</v>
      </c>
      <c r="L1319" s="68">
        <f>VLOOKUP($A1319,solar_!$A$2:$B$16,2,0)*VLOOKUP($D1319,solar_!$E$2:$AC$13,MID(L$1,2,LEN(L$1)-1)+2,0)</f>
        <v>0.29564634643663806</v>
      </c>
      <c r="M1319" s="68">
        <f>VLOOKUP($A1319,solar_!$A$2:$B$16,2,0)*VLOOKUP($D1319,solar_!$E$2:$AC$13,MID(M$1,2,LEN(M$1)-1)+2,0)</f>
        <v>0.40652934290800091</v>
      </c>
      <c r="N1319" s="68">
        <f>VLOOKUP($A1319,solar_!$A$2:$B$16,2,0)*VLOOKUP($D1319,solar_!$E$2:$AC$13,MID(N$1,2,LEN(N$1)-1)+2,0)</f>
        <v>0.46472675260220131</v>
      </c>
      <c r="O1319" s="68">
        <f>VLOOKUP($A1319,solar_!$A$2:$B$16,2,0)*VLOOKUP($D1319,solar_!$E$2:$AC$13,MID(O$1,2,LEN(O$1)-1)+2,0)</f>
        <v>0.50062864955444331</v>
      </c>
      <c r="P1319" s="68">
        <f>VLOOKUP($A1319,solar_!$A$2:$B$16,2,0)*VLOOKUP($D1319,solar_!$E$2:$AC$13,MID(P$1,2,LEN(P$1)-1)+2,0)</f>
        <v>0.50252122459858961</v>
      </c>
      <c r="Q1319" s="68">
        <f>VLOOKUP($A1319,solar_!$A$2:$B$16,2,0)*VLOOKUP($D1319,solar_!$E$2:$AC$13,MID(Q$1,2,LEN(Q$1)-1)+2,0)</f>
        <v>0.50464242098835121</v>
      </c>
      <c r="R1319" s="68">
        <f>VLOOKUP($A1319,solar_!$A$2:$B$16,2,0)*VLOOKUP($D1319,solar_!$E$2:$AC$13,MID(R$1,2,LEN(R$1)-1)+2,0)</f>
        <v>0.49297274282311038</v>
      </c>
      <c r="S1319" s="68">
        <f>VLOOKUP($A1319,solar_!$A$2:$B$16,2,0)*VLOOKUP($D1319,solar_!$E$2:$AC$13,MID(S$1,2,LEN(S$1)-1)+2,0)</f>
        <v>0.46724007000565276</v>
      </c>
      <c r="T1319" s="68">
        <f>VLOOKUP($A1319,solar_!$A$2:$B$16,2,0)*VLOOKUP($D1319,solar_!$E$2:$AC$13,MID(T$1,2,LEN(T$1)-1)+2,0)</f>
        <v>0.44749062518070459</v>
      </c>
      <c r="U1319" s="68">
        <f>VLOOKUP($A1319,solar_!$A$2:$B$16,2,0)*VLOOKUP($D1319,solar_!$E$2:$AC$13,MID(U$1,2,LEN(U$1)-1)+2,0)</f>
        <v>0.40325075095606427</v>
      </c>
      <c r="V1319" s="68">
        <f>VLOOKUP($A1319,solar_!$A$2:$B$16,2,0)*VLOOKUP($D1319,solar_!$E$2:$AC$13,MID(V$1,2,LEN(V$1)-1)+2,0)</f>
        <v>0.32973811365299704</v>
      </c>
      <c r="W1319" s="68">
        <f>VLOOKUP($A1319,solar_!$A$2:$B$16,2,0)*VLOOKUP($D1319,solar_!$E$2:$AC$13,MID(W$1,2,LEN(W$1)-1)+2,0)</f>
        <v>0.16806058805030685</v>
      </c>
      <c r="X1319" s="68">
        <f>VLOOKUP($A1319,solar_!$A$2:$B$16,2,0)*VLOOKUP($D1319,solar_!$E$2:$AC$13,MID(X$1,2,LEN(X$1)-1)+2,0)</f>
        <v>3.0342149538529102E-2</v>
      </c>
      <c r="Y1319" s="68">
        <f>VLOOKUP($A1319,solar_!$A$2:$B$16,2,0)*VLOOKUP($D1319,solar_!$E$2:$AC$13,MID(Y$1,2,LEN(Y$1)-1)+2,0)</f>
        <v>1.6940855760043175E-2</v>
      </c>
      <c r="Z1319" s="68">
        <f>VLOOKUP($A1319,solar_!$A$2:$B$16,2,0)*VLOOKUP($D1319,solar_!$E$2:$AC$13,MID(Z$1,2,LEN(Z$1)-1)+2,0)</f>
        <v>0</v>
      </c>
      <c r="AA1319" s="68">
        <f>VLOOKUP($A1319,solar_!$A$2:$B$16,2,0)*VLOOKUP($D1319,solar_!$E$2:$AC$13,MID(AA$1,2,LEN(AA$1)-1)+2,0)</f>
        <v>0</v>
      </c>
      <c r="AB1319" s="68">
        <f>VLOOKUP($A1319,solar_!$A$2:$B$16,2,0)*VLOOKUP($D1319,solar_!$E$2:$AC$13,MID(AB$1,2,LEN(AB$1)-1)+2,0)</f>
        <v>0</v>
      </c>
      <c r="AC1319" s="5">
        <f t="shared" si="308"/>
        <v>0.21441518290983078</v>
      </c>
      <c r="AD1319" s="98"/>
    </row>
    <row r="1320" spans="1:30">
      <c r="A1320" s="5" t="str">
        <f t="shared" si="303"/>
        <v>b11</v>
      </c>
      <c r="B1320" s="5" t="str">
        <f t="shared" si="304"/>
        <v>nuclear</v>
      </c>
      <c r="C1320" s="5" t="str">
        <f t="shared" si="313"/>
        <v>g12</v>
      </c>
      <c r="D1320" s="69">
        <f t="shared" si="313"/>
        <v>6</v>
      </c>
      <c r="E1320" s="9">
        <v>0</v>
      </c>
      <c r="F1320" s="9">
        <v>0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  <c r="V1320" s="9">
        <v>0</v>
      </c>
      <c r="W1320" s="9">
        <v>0</v>
      </c>
      <c r="X1320" s="9">
        <v>0</v>
      </c>
      <c r="Y1320" s="9">
        <v>0</v>
      </c>
      <c r="Z1320" s="9">
        <v>0</v>
      </c>
      <c r="AA1320" s="9">
        <v>0</v>
      </c>
      <c r="AB1320" s="9">
        <v>0</v>
      </c>
      <c r="AC1320" s="5">
        <f t="shared" si="308"/>
        <v>0</v>
      </c>
      <c r="AD1320" s="98"/>
    </row>
    <row r="1321" spans="1:30">
      <c r="A1321" s="5" t="str">
        <f t="shared" si="303"/>
        <v>b11</v>
      </c>
      <c r="B1321" s="5" t="str">
        <f t="shared" si="304"/>
        <v>other</v>
      </c>
      <c r="C1321" s="5" t="str">
        <f t="shared" si="313"/>
        <v>g12</v>
      </c>
      <c r="D1321" s="69">
        <f t="shared" si="313"/>
        <v>6</v>
      </c>
      <c r="E1321" s="9">
        <v>0</v>
      </c>
      <c r="F1321" s="9">
        <v>0</v>
      </c>
      <c r="G1321" s="9">
        <v>0</v>
      </c>
      <c r="H1321" s="9">
        <v>0</v>
      </c>
      <c r="I1321" s="9">
        <v>0</v>
      </c>
      <c r="J1321" s="9">
        <v>0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  <c r="V1321" s="9">
        <v>0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5">
        <f t="shared" si="308"/>
        <v>0</v>
      </c>
      <c r="AD1321" s="98"/>
    </row>
    <row r="1322" spans="1:30">
      <c r="A1322" s="5" t="s">
        <v>1257</v>
      </c>
      <c r="B1322" s="5" t="str">
        <f t="shared" si="304"/>
        <v>coal</v>
      </c>
      <c r="C1322" s="5" t="str">
        <f t="shared" si="313"/>
        <v>g1</v>
      </c>
      <c r="D1322" s="69">
        <f t="shared" si="313"/>
        <v>1</v>
      </c>
      <c r="E1322" s="53">
        <v>0.8</v>
      </c>
      <c r="F1322" s="53">
        <v>0.8</v>
      </c>
      <c r="G1322" s="53">
        <v>0.8</v>
      </c>
      <c r="H1322" s="53">
        <v>0.8</v>
      </c>
      <c r="I1322" s="53">
        <v>0.8</v>
      </c>
      <c r="J1322" s="53">
        <v>0.8</v>
      </c>
      <c r="K1322" s="53">
        <v>0.8</v>
      </c>
      <c r="L1322" s="53">
        <v>0.8</v>
      </c>
      <c r="M1322" s="53">
        <v>0.8</v>
      </c>
      <c r="N1322" s="53">
        <v>0.8</v>
      </c>
      <c r="O1322" s="53">
        <v>0.8</v>
      </c>
      <c r="P1322" s="53">
        <v>0.8</v>
      </c>
      <c r="Q1322" s="53">
        <v>0.8</v>
      </c>
      <c r="R1322" s="53">
        <v>0.8</v>
      </c>
      <c r="S1322" s="53">
        <v>0.8</v>
      </c>
      <c r="T1322" s="53">
        <v>0.8</v>
      </c>
      <c r="U1322" s="53">
        <v>0.8</v>
      </c>
      <c r="V1322" s="53">
        <v>0.8</v>
      </c>
      <c r="W1322" s="53">
        <v>0.8</v>
      </c>
      <c r="X1322" s="53">
        <v>0.8</v>
      </c>
      <c r="Y1322" s="53">
        <v>0.8</v>
      </c>
      <c r="Z1322" s="53">
        <v>0.8</v>
      </c>
      <c r="AA1322" s="53">
        <v>0.8</v>
      </c>
      <c r="AB1322" s="53">
        <v>0.8</v>
      </c>
      <c r="AC1322" s="5">
        <f t="shared" si="308"/>
        <v>0.80000000000000027</v>
      </c>
      <c r="AD1322" s="98"/>
    </row>
    <row r="1323" spans="1:30">
      <c r="A1323" s="5" t="str">
        <f t="shared" si="303"/>
        <v>b12</v>
      </c>
      <c r="B1323" s="5" t="str">
        <f t="shared" si="304"/>
        <v>naturalGas</v>
      </c>
      <c r="C1323" s="5" t="str">
        <f t="shared" ref="C1323:D1342" si="318">C1203</f>
        <v>g1</v>
      </c>
      <c r="D1323" s="69">
        <f t="shared" si="318"/>
        <v>1</v>
      </c>
      <c r="E1323" s="53">
        <v>0.85</v>
      </c>
      <c r="F1323" s="53">
        <v>0.85</v>
      </c>
      <c r="G1323" s="53">
        <v>0.85</v>
      </c>
      <c r="H1323" s="53">
        <v>0.85</v>
      </c>
      <c r="I1323" s="53">
        <v>0.85</v>
      </c>
      <c r="J1323" s="53">
        <v>0.85</v>
      </c>
      <c r="K1323" s="53">
        <v>0.85</v>
      </c>
      <c r="L1323" s="53">
        <v>0.85</v>
      </c>
      <c r="M1323" s="53">
        <v>0.85</v>
      </c>
      <c r="N1323" s="53">
        <v>0.85</v>
      </c>
      <c r="O1323" s="53">
        <v>0.85</v>
      </c>
      <c r="P1323" s="53">
        <v>0.85</v>
      </c>
      <c r="Q1323" s="53">
        <v>0.85</v>
      </c>
      <c r="R1323" s="53">
        <v>0.85</v>
      </c>
      <c r="S1323" s="53">
        <v>0.85</v>
      </c>
      <c r="T1323" s="53">
        <v>0.85</v>
      </c>
      <c r="U1323" s="53">
        <v>0.85</v>
      </c>
      <c r="V1323" s="53">
        <v>0.85</v>
      </c>
      <c r="W1323" s="53">
        <v>0.85</v>
      </c>
      <c r="X1323" s="53">
        <v>0.85</v>
      </c>
      <c r="Y1323" s="53">
        <v>0.85</v>
      </c>
      <c r="Z1323" s="53">
        <v>0.85</v>
      </c>
      <c r="AA1323" s="53">
        <v>0.85</v>
      </c>
      <c r="AB1323" s="53">
        <v>0.85</v>
      </c>
      <c r="AC1323" s="5">
        <f t="shared" si="308"/>
        <v>0.85000000000000009</v>
      </c>
      <c r="AD1323" s="98"/>
    </row>
    <row r="1324" spans="1:30">
      <c r="A1324" s="5" t="str">
        <f t="shared" si="303"/>
        <v>b12</v>
      </c>
      <c r="B1324" s="5" t="str">
        <f t="shared" si="304"/>
        <v>bioMass</v>
      </c>
      <c r="C1324" s="5" t="str">
        <f t="shared" si="318"/>
        <v>g1</v>
      </c>
      <c r="D1324" s="69">
        <f t="shared" si="318"/>
        <v>1</v>
      </c>
      <c r="E1324" s="53">
        <v>0.83</v>
      </c>
      <c r="F1324" s="53">
        <v>0.83</v>
      </c>
      <c r="G1324" s="53">
        <v>0.83</v>
      </c>
      <c r="H1324" s="53">
        <v>0.83</v>
      </c>
      <c r="I1324" s="53">
        <v>0.83</v>
      </c>
      <c r="J1324" s="53">
        <v>0.83</v>
      </c>
      <c r="K1324" s="53">
        <v>0.83</v>
      </c>
      <c r="L1324" s="53">
        <v>0.83</v>
      </c>
      <c r="M1324" s="53">
        <v>0.83</v>
      </c>
      <c r="N1324" s="53">
        <v>0.83</v>
      </c>
      <c r="O1324" s="53">
        <v>0.83</v>
      </c>
      <c r="P1324" s="53">
        <v>0.83</v>
      </c>
      <c r="Q1324" s="53">
        <v>0.83</v>
      </c>
      <c r="R1324" s="53">
        <v>0.83</v>
      </c>
      <c r="S1324" s="53">
        <v>0.83</v>
      </c>
      <c r="T1324" s="53">
        <v>0.83</v>
      </c>
      <c r="U1324" s="53">
        <v>0.83</v>
      </c>
      <c r="V1324" s="53">
        <v>0.83</v>
      </c>
      <c r="W1324" s="53">
        <v>0.83</v>
      </c>
      <c r="X1324" s="53">
        <v>0.83</v>
      </c>
      <c r="Y1324" s="53">
        <v>0.83</v>
      </c>
      <c r="Z1324" s="53">
        <v>0.83</v>
      </c>
      <c r="AA1324" s="53">
        <v>0.83</v>
      </c>
      <c r="AB1324" s="53">
        <v>0.83</v>
      </c>
      <c r="AC1324" s="5">
        <f t="shared" si="308"/>
        <v>0.82999999999999963</v>
      </c>
      <c r="AD1324" s="98"/>
    </row>
    <row r="1325" spans="1:30">
      <c r="A1325" s="5" t="str">
        <f t="shared" si="303"/>
        <v>b12</v>
      </c>
      <c r="B1325" s="5" t="str">
        <f t="shared" si="304"/>
        <v>geoThermal</v>
      </c>
      <c r="C1325" s="5" t="str">
        <f t="shared" si="318"/>
        <v>g1</v>
      </c>
      <c r="D1325" s="69">
        <f t="shared" si="318"/>
        <v>1</v>
      </c>
      <c r="E1325" s="53">
        <v>0.9</v>
      </c>
      <c r="F1325" s="53">
        <v>0.9</v>
      </c>
      <c r="G1325" s="53">
        <v>0.9</v>
      </c>
      <c r="H1325" s="53">
        <v>0.9</v>
      </c>
      <c r="I1325" s="53">
        <v>0.9</v>
      </c>
      <c r="J1325" s="53">
        <v>0.9</v>
      </c>
      <c r="K1325" s="53">
        <v>0.9</v>
      </c>
      <c r="L1325" s="53">
        <v>0.9</v>
      </c>
      <c r="M1325" s="53">
        <v>0.9</v>
      </c>
      <c r="N1325" s="53">
        <v>0.9</v>
      </c>
      <c r="O1325" s="53">
        <v>0.9</v>
      </c>
      <c r="P1325" s="53">
        <v>0.9</v>
      </c>
      <c r="Q1325" s="53">
        <v>0.9</v>
      </c>
      <c r="R1325" s="53">
        <v>0.9</v>
      </c>
      <c r="S1325" s="53">
        <v>0.9</v>
      </c>
      <c r="T1325" s="53">
        <v>0.9</v>
      </c>
      <c r="U1325" s="53">
        <v>0.9</v>
      </c>
      <c r="V1325" s="53">
        <v>0.9</v>
      </c>
      <c r="W1325" s="53">
        <v>0.9</v>
      </c>
      <c r="X1325" s="53">
        <v>0.9</v>
      </c>
      <c r="Y1325" s="53">
        <v>0.9</v>
      </c>
      <c r="Z1325" s="53">
        <v>0.9</v>
      </c>
      <c r="AA1325" s="53">
        <v>0.9</v>
      </c>
      <c r="AB1325" s="53">
        <v>0.9</v>
      </c>
      <c r="AC1325" s="5">
        <f t="shared" si="308"/>
        <v>0.8999999999999998</v>
      </c>
      <c r="AD1325" s="98"/>
    </row>
    <row r="1326" spans="1:30">
      <c r="A1326" s="5" t="str">
        <f t="shared" si="303"/>
        <v>b12</v>
      </c>
      <c r="B1326" s="5" t="str">
        <f t="shared" si="304"/>
        <v>hydroRiver</v>
      </c>
      <c r="C1326" s="5" t="str">
        <f t="shared" si="318"/>
        <v>g1</v>
      </c>
      <c r="D1326" s="69">
        <f t="shared" si="318"/>
        <v>1</v>
      </c>
      <c r="E1326" s="43">
        <f>VLOOKUP($A1326,hydro_!$A$2:$B$16,2,0)*VLOOKUP($D1326,hydro_!F$2:H$13,2,0)</f>
        <v>0.3</v>
      </c>
      <c r="F1326" s="43">
        <f t="shared" ref="F1326:AB1326" si="319">E1326</f>
        <v>0.3</v>
      </c>
      <c r="G1326" s="43">
        <f t="shared" si="319"/>
        <v>0.3</v>
      </c>
      <c r="H1326" s="43">
        <f t="shared" si="319"/>
        <v>0.3</v>
      </c>
      <c r="I1326" s="43">
        <f t="shared" si="319"/>
        <v>0.3</v>
      </c>
      <c r="J1326" s="43">
        <f t="shared" si="319"/>
        <v>0.3</v>
      </c>
      <c r="K1326" s="43">
        <f t="shared" si="319"/>
        <v>0.3</v>
      </c>
      <c r="L1326" s="43">
        <f t="shared" si="319"/>
        <v>0.3</v>
      </c>
      <c r="M1326" s="43">
        <f t="shared" si="319"/>
        <v>0.3</v>
      </c>
      <c r="N1326" s="43">
        <f t="shared" si="319"/>
        <v>0.3</v>
      </c>
      <c r="O1326" s="43">
        <f t="shared" si="319"/>
        <v>0.3</v>
      </c>
      <c r="P1326" s="43">
        <f t="shared" si="319"/>
        <v>0.3</v>
      </c>
      <c r="Q1326" s="43">
        <f t="shared" si="319"/>
        <v>0.3</v>
      </c>
      <c r="R1326" s="43">
        <f t="shared" si="319"/>
        <v>0.3</v>
      </c>
      <c r="S1326" s="43">
        <f t="shared" si="319"/>
        <v>0.3</v>
      </c>
      <c r="T1326" s="43">
        <f t="shared" si="319"/>
        <v>0.3</v>
      </c>
      <c r="U1326" s="43">
        <f t="shared" si="319"/>
        <v>0.3</v>
      </c>
      <c r="V1326" s="43">
        <f t="shared" si="319"/>
        <v>0.3</v>
      </c>
      <c r="W1326" s="43">
        <f t="shared" si="319"/>
        <v>0.3</v>
      </c>
      <c r="X1326" s="43">
        <f t="shared" si="319"/>
        <v>0.3</v>
      </c>
      <c r="Y1326" s="43">
        <f t="shared" si="319"/>
        <v>0.3</v>
      </c>
      <c r="Z1326" s="43">
        <f t="shared" si="319"/>
        <v>0.3</v>
      </c>
      <c r="AA1326" s="43">
        <f t="shared" si="319"/>
        <v>0.3</v>
      </c>
      <c r="AB1326" s="43">
        <f t="shared" si="319"/>
        <v>0.3</v>
      </c>
      <c r="AC1326" s="5">
        <f t="shared" si="308"/>
        <v>0.29999999999999988</v>
      </c>
      <c r="AD1326" s="98"/>
    </row>
    <row r="1327" spans="1:30">
      <c r="A1327" s="5" t="str">
        <f t="shared" si="303"/>
        <v>b12</v>
      </c>
      <c r="B1327" s="5" t="str">
        <f t="shared" si="304"/>
        <v>hydroDam</v>
      </c>
      <c r="C1327" s="5" t="str">
        <f t="shared" si="318"/>
        <v>g1</v>
      </c>
      <c r="D1327" s="69">
        <f t="shared" si="318"/>
        <v>1</v>
      </c>
      <c r="E1327" s="43">
        <f>VLOOKUP($A1326,hydro_!$A$2:$C$16,3,0)*VLOOKUP($D1326,hydro_!F$2:H$13,3,0)</f>
        <v>0.3</v>
      </c>
      <c r="F1327" s="43">
        <f t="shared" ref="F1327:AB1327" si="320">E1327</f>
        <v>0.3</v>
      </c>
      <c r="G1327" s="43">
        <f t="shared" si="320"/>
        <v>0.3</v>
      </c>
      <c r="H1327" s="43">
        <f t="shared" si="320"/>
        <v>0.3</v>
      </c>
      <c r="I1327" s="43">
        <f t="shared" si="320"/>
        <v>0.3</v>
      </c>
      <c r="J1327" s="43">
        <f t="shared" si="320"/>
        <v>0.3</v>
      </c>
      <c r="K1327" s="43">
        <f t="shared" si="320"/>
        <v>0.3</v>
      </c>
      <c r="L1327" s="43">
        <f t="shared" si="320"/>
        <v>0.3</v>
      </c>
      <c r="M1327" s="43">
        <f t="shared" si="320"/>
        <v>0.3</v>
      </c>
      <c r="N1327" s="43">
        <f t="shared" si="320"/>
        <v>0.3</v>
      </c>
      <c r="O1327" s="43">
        <f t="shared" si="320"/>
        <v>0.3</v>
      </c>
      <c r="P1327" s="43">
        <f t="shared" si="320"/>
        <v>0.3</v>
      </c>
      <c r="Q1327" s="43">
        <f t="shared" si="320"/>
        <v>0.3</v>
      </c>
      <c r="R1327" s="43">
        <f t="shared" si="320"/>
        <v>0.3</v>
      </c>
      <c r="S1327" s="43">
        <f t="shared" si="320"/>
        <v>0.3</v>
      </c>
      <c r="T1327" s="43">
        <f t="shared" si="320"/>
        <v>0.3</v>
      </c>
      <c r="U1327" s="43">
        <f t="shared" si="320"/>
        <v>0.3</v>
      </c>
      <c r="V1327" s="43">
        <f t="shared" si="320"/>
        <v>0.3</v>
      </c>
      <c r="W1327" s="43">
        <f t="shared" si="320"/>
        <v>0.3</v>
      </c>
      <c r="X1327" s="43">
        <f t="shared" si="320"/>
        <v>0.3</v>
      </c>
      <c r="Y1327" s="43">
        <f t="shared" si="320"/>
        <v>0.3</v>
      </c>
      <c r="Z1327" s="43">
        <f t="shared" si="320"/>
        <v>0.3</v>
      </c>
      <c r="AA1327" s="43">
        <f t="shared" si="320"/>
        <v>0.3</v>
      </c>
      <c r="AB1327" s="43">
        <f t="shared" si="320"/>
        <v>0.3</v>
      </c>
      <c r="AC1327" s="5">
        <f t="shared" si="308"/>
        <v>0.29999999999999988</v>
      </c>
      <c r="AD1327" s="98"/>
    </row>
    <row r="1328" spans="1:30">
      <c r="A1328" s="5" t="str">
        <f t="shared" si="303"/>
        <v>b12</v>
      </c>
      <c r="B1328" s="5" t="str">
        <f t="shared" si="304"/>
        <v>wind</v>
      </c>
      <c r="C1328" s="5" t="str">
        <f t="shared" si="318"/>
        <v>g1</v>
      </c>
      <c r="D1328" s="69">
        <f t="shared" si="318"/>
        <v>1</v>
      </c>
      <c r="E1328" s="67">
        <f>VLOOKUP($A1328,wind_!$A$2:$B$16,2,0)*VLOOKUP($D1328,wind_!$E$2:$AC$13,MID(E$1,2,LEN(E$1)-1)+2,0)</f>
        <v>0.37828569904114884</v>
      </c>
      <c r="F1328" s="67">
        <f>VLOOKUP($A1328,wind_!$A$2:$B$16,2,0)*VLOOKUP($D1328,wind_!$E$2:$AC$13,MID(F$1,2,LEN(F$1)-1)+2,0)</f>
        <v>0.37193003801268687</v>
      </c>
      <c r="G1328" s="67">
        <f>VLOOKUP($A1328,wind_!$A$2:$B$16,2,0)*VLOOKUP($D1328,wind_!$E$2:$AC$13,MID(G$1,2,LEN(G$1)-1)+2,0)</f>
        <v>0.36200119316480867</v>
      </c>
      <c r="H1328" s="67">
        <f>VLOOKUP($A1328,wind_!$A$2:$B$16,2,0)*VLOOKUP($D1328,wind_!$E$2:$AC$13,MID(H$1,2,LEN(H$1)-1)+2,0)</f>
        <v>0.3556012741335175</v>
      </c>
      <c r="I1328" s="67">
        <f>VLOOKUP($A1328,wind_!$A$2:$B$16,2,0)*VLOOKUP($D1328,wind_!$E$2:$AC$13,MID(I$1,2,LEN(I$1)-1)+2,0)</f>
        <v>0.34758521587781593</v>
      </c>
      <c r="J1328" s="67">
        <f>VLOOKUP($A1328,wind_!$A$2:$B$16,2,0)*VLOOKUP($D1328,wind_!$E$2:$AC$13,MID(J$1,2,LEN(J$1)-1)+2,0)</f>
        <v>0.3455873473672203</v>
      </c>
      <c r="K1328" s="67">
        <f>VLOOKUP($A1328,wind_!$A$2:$B$16,2,0)*VLOOKUP($D1328,wind_!$E$2:$AC$13,MID(K$1,2,LEN(K$1)-1)+2,0)</f>
        <v>0.3462946730556542</v>
      </c>
      <c r="L1328" s="67">
        <f>VLOOKUP($A1328,wind_!$A$2:$B$16,2,0)*VLOOKUP($D1328,wind_!$E$2:$AC$13,MID(L$1,2,LEN(L$1)-1)+2,0)</f>
        <v>0.34898471875770398</v>
      </c>
      <c r="M1328" s="67">
        <f>VLOOKUP($A1328,wind_!$A$2:$B$16,2,0)*VLOOKUP($D1328,wind_!$E$2:$AC$13,MID(M$1,2,LEN(M$1)-1)+2,0)</f>
        <v>0.35289373705253962</v>
      </c>
      <c r="N1328" s="67">
        <f>VLOOKUP($A1328,wind_!$A$2:$B$16,2,0)*VLOOKUP($D1328,wind_!$E$2:$AC$13,MID(N$1,2,LEN(N$1)-1)+2,0)</f>
        <v>0.35314670411439536</v>
      </c>
      <c r="O1328" s="67">
        <f>VLOOKUP($A1328,wind_!$A$2:$B$16,2,0)*VLOOKUP($D1328,wind_!$E$2:$AC$13,MID(O$1,2,LEN(O$1)-1)+2,0)</f>
        <v>0.34698646511582915</v>
      </c>
      <c r="P1328" s="67">
        <f>VLOOKUP($A1328,wind_!$A$2:$B$16,2,0)*VLOOKUP($D1328,wind_!$E$2:$AC$13,MID(P$1,2,LEN(P$1)-1)+2,0)</f>
        <v>0.33947845920587427</v>
      </c>
      <c r="Q1328" s="67">
        <f>VLOOKUP($A1328,wind_!$A$2:$B$16,2,0)*VLOOKUP($D1328,wind_!$E$2:$AC$13,MID(Q$1,2,LEN(Q$1)-1)+2,0)</f>
        <v>0.33420402214935524</v>
      </c>
      <c r="R1328" s="67">
        <f>VLOOKUP($A1328,wind_!$A$2:$B$16,2,0)*VLOOKUP($D1328,wind_!$E$2:$AC$13,MID(R$1,2,LEN(R$1)-1)+2,0)</f>
        <v>0.33398629459954188</v>
      </c>
      <c r="S1328" s="67">
        <f>VLOOKUP($A1328,wind_!$A$2:$B$16,2,0)*VLOOKUP($D1328,wind_!$E$2:$AC$13,MID(S$1,2,LEN(S$1)-1)+2,0)</f>
        <v>0.33336395454670709</v>
      </c>
      <c r="T1328" s="67">
        <f>VLOOKUP($A1328,wind_!$A$2:$B$16,2,0)*VLOOKUP($D1328,wind_!$E$2:$AC$13,MID(T$1,2,LEN(T$1)-1)+2,0)</f>
        <v>0.33276099943492315</v>
      </c>
      <c r="U1328" s="67">
        <f>VLOOKUP($A1328,wind_!$A$2:$B$16,2,0)*VLOOKUP($D1328,wind_!$E$2:$AC$13,MID(U$1,2,LEN(U$1)-1)+2,0)</f>
        <v>0.33769889594201058</v>
      </c>
      <c r="V1328" s="67">
        <f>VLOOKUP($A1328,wind_!$A$2:$B$16,2,0)*VLOOKUP($D1328,wind_!$E$2:$AC$13,MID(V$1,2,LEN(V$1)-1)+2,0)</f>
        <v>0.34875466700695779</v>
      </c>
      <c r="W1328" s="67">
        <f>VLOOKUP($A1328,wind_!$A$2:$B$16,2,0)*VLOOKUP($D1328,wind_!$E$2:$AC$13,MID(W$1,2,LEN(W$1)-1)+2,0)</f>
        <v>0.36649830692290802</v>
      </c>
      <c r="X1328" s="67">
        <f>VLOOKUP($A1328,wind_!$A$2:$B$16,2,0)*VLOOKUP($D1328,wind_!$E$2:$AC$13,MID(X$1,2,LEN(X$1)-1)+2,0)</f>
        <v>0.37734296185833383</v>
      </c>
      <c r="Y1328" s="67">
        <f>VLOOKUP($A1328,wind_!$A$2:$B$16,2,0)*VLOOKUP($D1328,wind_!$E$2:$AC$13,MID(Y$1,2,LEN(Y$1)-1)+2,0)</f>
        <v>0.38417567216457094</v>
      </c>
      <c r="Z1328" s="67">
        <f>VLOOKUP($A1328,wind_!$A$2:$B$16,2,0)*VLOOKUP($D1328,wind_!$E$2:$AC$13,MID(Z$1,2,LEN(Z$1)-1)+2,0)</f>
        <v>0.38697085870582887</v>
      </c>
      <c r="AA1328" s="67">
        <f>VLOOKUP($A1328,wind_!$A$2:$B$16,2,0)*VLOOKUP($D1328,wind_!$E$2:$AC$13,MID(AA$1,2,LEN(AA$1)-1)+2,0)</f>
        <v>0.38946715128019233</v>
      </c>
      <c r="AB1328" s="67">
        <f>VLOOKUP($A1328,wind_!$A$2:$B$16,2,0)*VLOOKUP($D1328,wind_!$E$2:$AC$13,MID(AB$1,2,LEN(AB$1)-1)+2,0)</f>
        <v>0.38554949962584889</v>
      </c>
      <c r="AC1328" s="5">
        <f t="shared" si="308"/>
        <v>0.35664786704734891</v>
      </c>
      <c r="AD1328" s="98"/>
    </row>
    <row r="1329" spans="1:30">
      <c r="A1329" s="5" t="str">
        <f t="shared" si="303"/>
        <v>b12</v>
      </c>
      <c r="B1329" s="5" t="str">
        <f t="shared" si="304"/>
        <v>solar</v>
      </c>
      <c r="C1329" s="5" t="str">
        <f t="shared" si="318"/>
        <v>g1</v>
      </c>
      <c r="D1329" s="69">
        <f t="shared" si="318"/>
        <v>1</v>
      </c>
      <c r="E1329" s="68">
        <f>VLOOKUP($A1329,solar_!$A$2:$B$16,2,0)*VLOOKUP($D1329,solar_!$E$2:$AC$13,MID(E$1,2,LEN(E$1)-1)+2,0)</f>
        <v>0</v>
      </c>
      <c r="F1329" s="68">
        <f>VLOOKUP($A1329,solar_!$A$2:$B$16,2,0)*VLOOKUP($D1329,solar_!$E$2:$AC$13,MID(F$1,2,LEN(F$1)-1)+2,0)</f>
        <v>0</v>
      </c>
      <c r="G1329" s="68">
        <f>VLOOKUP($A1329,solar_!$A$2:$B$16,2,0)*VLOOKUP($D1329,solar_!$E$2:$AC$13,MID(G$1,2,LEN(G$1)-1)+2,0)</f>
        <v>0</v>
      </c>
      <c r="H1329" s="68">
        <f>VLOOKUP($A1329,solar_!$A$2:$B$16,2,0)*VLOOKUP($D1329,solar_!$E$2:$AC$13,MID(H$1,2,LEN(H$1)-1)+2,0)</f>
        <v>0</v>
      </c>
      <c r="I1329" s="68">
        <f>VLOOKUP($A1329,solar_!$A$2:$B$16,2,0)*VLOOKUP($D1329,solar_!$E$2:$AC$13,MID(I$1,2,LEN(I$1)-1)+2,0)</f>
        <v>0</v>
      </c>
      <c r="J1329" s="68">
        <f>VLOOKUP($A1329,solar_!$A$2:$B$16,2,0)*VLOOKUP($D1329,solar_!$E$2:$AC$13,MID(J$1,2,LEN(J$1)-1)+2,0)</f>
        <v>3.58388675087475E-5</v>
      </c>
      <c r="K1329" s="68">
        <f>VLOOKUP($A1329,solar_!$A$2:$B$16,2,0)*VLOOKUP($D1329,solar_!$E$2:$AC$13,MID(K$1,2,LEN(K$1)-1)+2,0)</f>
        <v>1.009697995011297E-3</v>
      </c>
      <c r="L1329" s="68">
        <f>VLOOKUP($A1329,solar_!$A$2:$B$16,2,0)*VLOOKUP($D1329,solar_!$E$2:$AC$13,MID(L$1,2,LEN(L$1)-1)+2,0)</f>
        <v>9.1534596658975325E-3</v>
      </c>
      <c r="M1329" s="68">
        <f>VLOOKUP($A1329,solar_!$A$2:$B$16,2,0)*VLOOKUP($D1329,solar_!$E$2:$AC$13,MID(M$1,2,LEN(M$1)-1)+2,0)</f>
        <v>7.3460097705578556E-2</v>
      </c>
      <c r="N1329" s="68">
        <f>VLOOKUP($A1329,solar_!$A$2:$B$16,2,0)*VLOOKUP($D1329,solar_!$E$2:$AC$13,MID(N$1,2,LEN(N$1)-1)+2,0)</f>
        <v>0.26853140839596362</v>
      </c>
      <c r="O1329" s="68">
        <f>VLOOKUP($A1329,solar_!$A$2:$B$16,2,0)*VLOOKUP($D1329,solar_!$E$2:$AC$13,MID(O$1,2,LEN(O$1)-1)+2,0)</f>
        <v>0.39471580281099522</v>
      </c>
      <c r="P1329" s="68">
        <f>VLOOKUP($A1329,solar_!$A$2:$B$16,2,0)*VLOOKUP($D1329,solar_!$E$2:$AC$13,MID(P$1,2,LEN(P$1)-1)+2,0)</f>
        <v>0.4498336745776787</v>
      </c>
      <c r="Q1329" s="68">
        <f>VLOOKUP($A1329,solar_!$A$2:$B$16,2,0)*VLOOKUP($D1329,solar_!$E$2:$AC$13,MID(Q$1,2,LEN(Q$1)-1)+2,0)</f>
        <v>0.47351323047333438</v>
      </c>
      <c r="R1329" s="68">
        <f>VLOOKUP($A1329,solar_!$A$2:$B$16,2,0)*VLOOKUP($D1329,solar_!$E$2:$AC$13,MID(R$1,2,LEN(R$1)-1)+2,0)</f>
        <v>0.4787364792825301</v>
      </c>
      <c r="S1329" s="68">
        <f>VLOOKUP($A1329,solar_!$A$2:$B$16,2,0)*VLOOKUP($D1329,solar_!$E$2:$AC$13,MID(S$1,2,LEN(S$1)-1)+2,0)</f>
        <v>0.45620891233110339</v>
      </c>
      <c r="T1329" s="68">
        <f>VLOOKUP($A1329,solar_!$A$2:$B$16,2,0)*VLOOKUP($D1329,solar_!$E$2:$AC$13,MID(T$1,2,LEN(T$1)-1)+2,0)</f>
        <v>0.39200659733149723</v>
      </c>
      <c r="U1329" s="68">
        <f>VLOOKUP($A1329,solar_!$A$2:$B$16,2,0)*VLOOKUP($D1329,solar_!$E$2:$AC$13,MID(U$1,2,LEN(U$1)-1)+2,0)</f>
        <v>0.20183155013932463</v>
      </c>
      <c r="V1329" s="68">
        <f>VLOOKUP($A1329,solar_!$A$2:$B$16,2,0)*VLOOKUP($D1329,solar_!$E$2:$AC$13,MID(V$1,2,LEN(V$1)-1)+2,0)</f>
        <v>3.1490299970928691E-2</v>
      </c>
      <c r="W1329" s="68">
        <f>VLOOKUP($A1329,solar_!$A$2:$B$16,2,0)*VLOOKUP($D1329,solar_!$E$2:$AC$13,MID(W$1,2,LEN(W$1)-1)+2,0)</f>
        <v>1.4637161235008265E-4</v>
      </c>
      <c r="X1329" s="68">
        <f>VLOOKUP($A1329,solar_!$A$2:$B$16,2,0)*VLOOKUP($D1329,solar_!$E$2:$AC$13,MID(X$1,2,LEN(X$1)-1)+2,0)</f>
        <v>3.0161423150926113E-6</v>
      </c>
      <c r="Y1329" s="68">
        <f>VLOOKUP($A1329,solar_!$A$2:$B$16,2,0)*VLOOKUP($D1329,solar_!$E$2:$AC$13,MID(Y$1,2,LEN(Y$1)-1)+2,0)</f>
        <v>0</v>
      </c>
      <c r="Z1329" s="68">
        <f>VLOOKUP($A1329,solar_!$A$2:$B$16,2,0)*VLOOKUP($D1329,solar_!$E$2:$AC$13,MID(Z$1,2,LEN(Z$1)-1)+2,0)</f>
        <v>0</v>
      </c>
      <c r="AA1329" s="68">
        <f>VLOOKUP($A1329,solar_!$A$2:$B$16,2,0)*VLOOKUP($D1329,solar_!$E$2:$AC$13,MID(AA$1,2,LEN(AA$1)-1)+2,0)</f>
        <v>0</v>
      </c>
      <c r="AB1329" s="68">
        <f>VLOOKUP($A1329,solar_!$A$2:$B$16,2,0)*VLOOKUP($D1329,solar_!$E$2:$AC$13,MID(AB$1,2,LEN(AB$1)-1)+2,0)</f>
        <v>0</v>
      </c>
      <c r="AC1329" s="5">
        <f t="shared" si="308"/>
        <v>0.13461151822091741</v>
      </c>
      <c r="AD1329" s="98"/>
    </row>
    <row r="1330" spans="1:30">
      <c r="A1330" s="5" t="str">
        <f t="shared" si="303"/>
        <v>b12</v>
      </c>
      <c r="B1330" s="5" t="str">
        <f t="shared" si="304"/>
        <v>nuclear</v>
      </c>
      <c r="C1330" s="5" t="str">
        <f t="shared" si="318"/>
        <v>g1</v>
      </c>
      <c r="D1330" s="69">
        <f t="shared" si="318"/>
        <v>1</v>
      </c>
      <c r="E1330" s="9">
        <v>0</v>
      </c>
      <c r="F1330" s="9">
        <v>0</v>
      </c>
      <c r="G1330" s="9">
        <v>0</v>
      </c>
      <c r="H1330" s="9">
        <v>0</v>
      </c>
      <c r="I1330" s="9">
        <v>0</v>
      </c>
      <c r="J1330" s="9">
        <v>0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  <c r="V1330" s="9">
        <v>0</v>
      </c>
      <c r="W1330" s="9">
        <v>0</v>
      </c>
      <c r="X1330" s="9">
        <v>0</v>
      </c>
      <c r="Y1330" s="9">
        <v>0</v>
      </c>
      <c r="Z1330" s="9">
        <v>0</v>
      </c>
      <c r="AA1330" s="9">
        <v>0</v>
      </c>
      <c r="AB1330" s="9">
        <v>0</v>
      </c>
      <c r="AC1330" s="5">
        <f t="shared" si="308"/>
        <v>0</v>
      </c>
      <c r="AD1330" s="98"/>
    </row>
    <row r="1331" spans="1:30">
      <c r="A1331" s="5" t="str">
        <f t="shared" si="303"/>
        <v>b12</v>
      </c>
      <c r="B1331" s="5" t="str">
        <f t="shared" si="304"/>
        <v>other</v>
      </c>
      <c r="C1331" s="5" t="str">
        <f t="shared" si="318"/>
        <v>g1</v>
      </c>
      <c r="D1331" s="69">
        <f t="shared" si="318"/>
        <v>1</v>
      </c>
      <c r="E1331" s="9">
        <v>0</v>
      </c>
      <c r="F1331" s="9">
        <v>0</v>
      </c>
      <c r="G1331" s="9">
        <v>0</v>
      </c>
      <c r="H1331" s="9">
        <v>0</v>
      </c>
      <c r="I1331" s="9">
        <v>0</v>
      </c>
      <c r="J1331" s="9">
        <v>0</v>
      </c>
      <c r="K1331" s="9">
        <v>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  <c r="T1331" s="9">
        <v>0</v>
      </c>
      <c r="U1331" s="9">
        <v>0</v>
      </c>
      <c r="V1331" s="9">
        <v>0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5">
        <f t="shared" si="308"/>
        <v>0</v>
      </c>
      <c r="AD1331" s="98"/>
    </row>
    <row r="1332" spans="1:30">
      <c r="A1332" s="5" t="str">
        <f t="shared" ref="A1332:A1395" si="321">A1331</f>
        <v>b12</v>
      </c>
      <c r="B1332" s="5" t="str">
        <f t="shared" si="304"/>
        <v>coal</v>
      </c>
      <c r="C1332" s="5" t="str">
        <f t="shared" si="318"/>
        <v>g2</v>
      </c>
      <c r="D1332" s="69">
        <f t="shared" si="318"/>
        <v>1</v>
      </c>
      <c r="E1332" s="53">
        <v>0.8</v>
      </c>
      <c r="F1332" s="53">
        <v>0.8</v>
      </c>
      <c r="G1332" s="53">
        <v>0.8</v>
      </c>
      <c r="H1332" s="53">
        <v>0.8</v>
      </c>
      <c r="I1332" s="53">
        <v>0.8</v>
      </c>
      <c r="J1332" s="53">
        <v>0.8</v>
      </c>
      <c r="K1332" s="53">
        <v>0.8</v>
      </c>
      <c r="L1332" s="53">
        <v>0.8</v>
      </c>
      <c r="M1332" s="53">
        <v>0.8</v>
      </c>
      <c r="N1332" s="53">
        <v>0.8</v>
      </c>
      <c r="O1332" s="53">
        <v>0.8</v>
      </c>
      <c r="P1332" s="53">
        <v>0.8</v>
      </c>
      <c r="Q1332" s="53">
        <v>0.8</v>
      </c>
      <c r="R1332" s="53">
        <v>0.8</v>
      </c>
      <c r="S1332" s="53">
        <v>0.8</v>
      </c>
      <c r="T1332" s="53">
        <v>0.8</v>
      </c>
      <c r="U1332" s="53">
        <v>0.8</v>
      </c>
      <c r="V1332" s="53">
        <v>0.8</v>
      </c>
      <c r="W1332" s="53">
        <v>0.8</v>
      </c>
      <c r="X1332" s="53">
        <v>0.8</v>
      </c>
      <c r="Y1332" s="53">
        <v>0.8</v>
      </c>
      <c r="Z1332" s="53">
        <v>0.8</v>
      </c>
      <c r="AA1332" s="53">
        <v>0.8</v>
      </c>
      <c r="AB1332" s="53">
        <v>0.8</v>
      </c>
      <c r="AC1332" s="5">
        <f t="shared" si="308"/>
        <v>0.80000000000000027</v>
      </c>
      <c r="AD1332" s="98"/>
    </row>
    <row r="1333" spans="1:30">
      <c r="A1333" s="5" t="str">
        <f t="shared" si="321"/>
        <v>b12</v>
      </c>
      <c r="B1333" s="5" t="str">
        <f t="shared" si="304"/>
        <v>naturalGas</v>
      </c>
      <c r="C1333" s="5" t="str">
        <f t="shared" si="318"/>
        <v>g2</v>
      </c>
      <c r="D1333" s="69">
        <f t="shared" si="318"/>
        <v>1</v>
      </c>
      <c r="E1333" s="53">
        <v>0.85</v>
      </c>
      <c r="F1333" s="53">
        <v>0.85</v>
      </c>
      <c r="G1333" s="53">
        <v>0.85</v>
      </c>
      <c r="H1333" s="53">
        <v>0.85</v>
      </c>
      <c r="I1333" s="53">
        <v>0.85</v>
      </c>
      <c r="J1333" s="53">
        <v>0.85</v>
      </c>
      <c r="K1333" s="53">
        <v>0.85</v>
      </c>
      <c r="L1333" s="53">
        <v>0.85</v>
      </c>
      <c r="M1333" s="53">
        <v>0.85</v>
      </c>
      <c r="N1333" s="53">
        <v>0.85</v>
      </c>
      <c r="O1333" s="53">
        <v>0.85</v>
      </c>
      <c r="P1333" s="53">
        <v>0.85</v>
      </c>
      <c r="Q1333" s="53">
        <v>0.85</v>
      </c>
      <c r="R1333" s="53">
        <v>0.85</v>
      </c>
      <c r="S1333" s="53">
        <v>0.85</v>
      </c>
      <c r="T1333" s="53">
        <v>0.85</v>
      </c>
      <c r="U1333" s="53">
        <v>0.85</v>
      </c>
      <c r="V1333" s="53">
        <v>0.85</v>
      </c>
      <c r="W1333" s="53">
        <v>0.85</v>
      </c>
      <c r="X1333" s="53">
        <v>0.85</v>
      </c>
      <c r="Y1333" s="53">
        <v>0.85</v>
      </c>
      <c r="Z1333" s="53">
        <v>0.85</v>
      </c>
      <c r="AA1333" s="53">
        <v>0.85</v>
      </c>
      <c r="AB1333" s="53">
        <v>0.85</v>
      </c>
      <c r="AC1333" s="5">
        <f t="shared" si="308"/>
        <v>0.85000000000000009</v>
      </c>
      <c r="AD1333" s="98"/>
    </row>
    <row r="1334" spans="1:30">
      <c r="A1334" s="5" t="str">
        <f t="shared" si="321"/>
        <v>b12</v>
      </c>
      <c r="B1334" s="5" t="str">
        <f t="shared" si="304"/>
        <v>bioMass</v>
      </c>
      <c r="C1334" s="5" t="str">
        <f t="shared" si="318"/>
        <v>g2</v>
      </c>
      <c r="D1334" s="69">
        <f t="shared" si="318"/>
        <v>1</v>
      </c>
      <c r="E1334" s="53">
        <v>0.83</v>
      </c>
      <c r="F1334" s="53">
        <v>0.83</v>
      </c>
      <c r="G1334" s="53">
        <v>0.83</v>
      </c>
      <c r="H1334" s="53">
        <v>0.83</v>
      </c>
      <c r="I1334" s="53">
        <v>0.83</v>
      </c>
      <c r="J1334" s="53">
        <v>0.83</v>
      </c>
      <c r="K1334" s="53">
        <v>0.83</v>
      </c>
      <c r="L1334" s="53">
        <v>0.83</v>
      </c>
      <c r="M1334" s="53">
        <v>0.83</v>
      </c>
      <c r="N1334" s="53">
        <v>0.83</v>
      </c>
      <c r="O1334" s="53">
        <v>0.83</v>
      </c>
      <c r="P1334" s="53">
        <v>0.83</v>
      </c>
      <c r="Q1334" s="53">
        <v>0.83</v>
      </c>
      <c r="R1334" s="53">
        <v>0.83</v>
      </c>
      <c r="S1334" s="53">
        <v>0.83</v>
      </c>
      <c r="T1334" s="53">
        <v>0.83</v>
      </c>
      <c r="U1334" s="53">
        <v>0.83</v>
      </c>
      <c r="V1334" s="53">
        <v>0.83</v>
      </c>
      <c r="W1334" s="53">
        <v>0.83</v>
      </c>
      <c r="X1334" s="53">
        <v>0.83</v>
      </c>
      <c r="Y1334" s="53">
        <v>0.83</v>
      </c>
      <c r="Z1334" s="53">
        <v>0.83</v>
      </c>
      <c r="AA1334" s="53">
        <v>0.83</v>
      </c>
      <c r="AB1334" s="53">
        <v>0.83</v>
      </c>
      <c r="AC1334" s="5">
        <f t="shared" si="308"/>
        <v>0.82999999999999963</v>
      </c>
      <c r="AD1334" s="98"/>
    </row>
    <row r="1335" spans="1:30">
      <c r="A1335" s="5" t="str">
        <f t="shared" si="321"/>
        <v>b12</v>
      </c>
      <c r="B1335" s="5" t="str">
        <f t="shared" si="304"/>
        <v>geoThermal</v>
      </c>
      <c r="C1335" s="5" t="str">
        <f t="shared" si="318"/>
        <v>g2</v>
      </c>
      <c r="D1335" s="69">
        <f t="shared" si="318"/>
        <v>1</v>
      </c>
      <c r="E1335" s="53">
        <v>0.9</v>
      </c>
      <c r="F1335" s="53">
        <v>0.9</v>
      </c>
      <c r="G1335" s="53">
        <v>0.9</v>
      </c>
      <c r="H1335" s="53">
        <v>0.9</v>
      </c>
      <c r="I1335" s="53">
        <v>0.9</v>
      </c>
      <c r="J1335" s="53">
        <v>0.9</v>
      </c>
      <c r="K1335" s="53">
        <v>0.9</v>
      </c>
      <c r="L1335" s="53">
        <v>0.9</v>
      </c>
      <c r="M1335" s="53">
        <v>0.9</v>
      </c>
      <c r="N1335" s="53">
        <v>0.9</v>
      </c>
      <c r="O1335" s="53">
        <v>0.9</v>
      </c>
      <c r="P1335" s="53">
        <v>0.9</v>
      </c>
      <c r="Q1335" s="53">
        <v>0.9</v>
      </c>
      <c r="R1335" s="53">
        <v>0.9</v>
      </c>
      <c r="S1335" s="53">
        <v>0.9</v>
      </c>
      <c r="T1335" s="53">
        <v>0.9</v>
      </c>
      <c r="U1335" s="53">
        <v>0.9</v>
      </c>
      <c r="V1335" s="53">
        <v>0.9</v>
      </c>
      <c r="W1335" s="53">
        <v>0.9</v>
      </c>
      <c r="X1335" s="53">
        <v>0.9</v>
      </c>
      <c r="Y1335" s="53">
        <v>0.9</v>
      </c>
      <c r="Z1335" s="53">
        <v>0.9</v>
      </c>
      <c r="AA1335" s="53">
        <v>0.9</v>
      </c>
      <c r="AB1335" s="53">
        <v>0.9</v>
      </c>
      <c r="AC1335" s="5">
        <f t="shared" si="308"/>
        <v>0.8999999999999998</v>
      </c>
      <c r="AD1335" s="98"/>
    </row>
    <row r="1336" spans="1:30">
      <c r="A1336" s="5" t="str">
        <f t="shared" si="321"/>
        <v>b12</v>
      </c>
      <c r="B1336" s="5" t="str">
        <f t="shared" si="304"/>
        <v>hydroRiver</v>
      </c>
      <c r="C1336" s="5" t="str">
        <f t="shared" si="318"/>
        <v>g2</v>
      </c>
      <c r="D1336" s="69">
        <f t="shared" si="318"/>
        <v>1</v>
      </c>
      <c r="E1336" s="43">
        <f>VLOOKUP($A1336,hydro_!$A$2:$B$16,2,0)*VLOOKUP($D1336,hydro_!F$2:H$13,2,0)</f>
        <v>0.3</v>
      </c>
      <c r="F1336" s="43">
        <f t="shared" ref="F1336:AB1336" si="322">E1336</f>
        <v>0.3</v>
      </c>
      <c r="G1336" s="43">
        <f t="shared" si="322"/>
        <v>0.3</v>
      </c>
      <c r="H1336" s="43">
        <f t="shared" si="322"/>
        <v>0.3</v>
      </c>
      <c r="I1336" s="43">
        <f t="shared" si="322"/>
        <v>0.3</v>
      </c>
      <c r="J1336" s="43">
        <f t="shared" si="322"/>
        <v>0.3</v>
      </c>
      <c r="K1336" s="43">
        <f t="shared" si="322"/>
        <v>0.3</v>
      </c>
      <c r="L1336" s="43">
        <f t="shared" si="322"/>
        <v>0.3</v>
      </c>
      <c r="M1336" s="43">
        <f t="shared" si="322"/>
        <v>0.3</v>
      </c>
      <c r="N1336" s="43">
        <f t="shared" si="322"/>
        <v>0.3</v>
      </c>
      <c r="O1336" s="43">
        <f t="shared" si="322"/>
        <v>0.3</v>
      </c>
      <c r="P1336" s="43">
        <f t="shared" si="322"/>
        <v>0.3</v>
      </c>
      <c r="Q1336" s="43">
        <f t="shared" si="322"/>
        <v>0.3</v>
      </c>
      <c r="R1336" s="43">
        <f t="shared" si="322"/>
        <v>0.3</v>
      </c>
      <c r="S1336" s="43">
        <f t="shared" si="322"/>
        <v>0.3</v>
      </c>
      <c r="T1336" s="43">
        <f t="shared" si="322"/>
        <v>0.3</v>
      </c>
      <c r="U1336" s="43">
        <f t="shared" si="322"/>
        <v>0.3</v>
      </c>
      <c r="V1336" s="43">
        <f t="shared" si="322"/>
        <v>0.3</v>
      </c>
      <c r="W1336" s="43">
        <f t="shared" si="322"/>
        <v>0.3</v>
      </c>
      <c r="X1336" s="43">
        <f t="shared" si="322"/>
        <v>0.3</v>
      </c>
      <c r="Y1336" s="43">
        <f t="shared" si="322"/>
        <v>0.3</v>
      </c>
      <c r="Z1336" s="43">
        <f t="shared" si="322"/>
        <v>0.3</v>
      </c>
      <c r="AA1336" s="43">
        <f t="shared" si="322"/>
        <v>0.3</v>
      </c>
      <c r="AB1336" s="43">
        <f t="shared" si="322"/>
        <v>0.3</v>
      </c>
      <c r="AC1336" s="5">
        <f t="shared" si="308"/>
        <v>0.29999999999999988</v>
      </c>
      <c r="AD1336" s="98"/>
    </row>
    <row r="1337" spans="1:30">
      <c r="A1337" s="5" t="str">
        <f t="shared" si="321"/>
        <v>b12</v>
      </c>
      <c r="B1337" s="5" t="str">
        <f t="shared" si="304"/>
        <v>hydroDam</v>
      </c>
      <c r="C1337" s="5" t="str">
        <f t="shared" si="318"/>
        <v>g2</v>
      </c>
      <c r="D1337" s="69">
        <f t="shared" si="318"/>
        <v>1</v>
      </c>
      <c r="E1337" s="43">
        <f>VLOOKUP($A1336,hydro_!$A$2:$C$16,3,0)*VLOOKUP($D1336,hydro_!F$2:H$13,3,0)</f>
        <v>0.3</v>
      </c>
      <c r="F1337" s="43">
        <f t="shared" ref="F1337:AB1337" si="323">E1337</f>
        <v>0.3</v>
      </c>
      <c r="G1337" s="43">
        <f t="shared" si="323"/>
        <v>0.3</v>
      </c>
      <c r="H1337" s="43">
        <f t="shared" si="323"/>
        <v>0.3</v>
      </c>
      <c r="I1337" s="43">
        <f t="shared" si="323"/>
        <v>0.3</v>
      </c>
      <c r="J1337" s="43">
        <f t="shared" si="323"/>
        <v>0.3</v>
      </c>
      <c r="K1337" s="43">
        <f t="shared" si="323"/>
        <v>0.3</v>
      </c>
      <c r="L1337" s="43">
        <f t="shared" si="323"/>
        <v>0.3</v>
      </c>
      <c r="M1337" s="43">
        <f t="shared" si="323"/>
        <v>0.3</v>
      </c>
      <c r="N1337" s="43">
        <f t="shared" si="323"/>
        <v>0.3</v>
      </c>
      <c r="O1337" s="43">
        <f t="shared" si="323"/>
        <v>0.3</v>
      </c>
      <c r="P1337" s="43">
        <f t="shared" si="323"/>
        <v>0.3</v>
      </c>
      <c r="Q1337" s="43">
        <f t="shared" si="323"/>
        <v>0.3</v>
      </c>
      <c r="R1337" s="43">
        <f t="shared" si="323"/>
        <v>0.3</v>
      </c>
      <c r="S1337" s="43">
        <f t="shared" si="323"/>
        <v>0.3</v>
      </c>
      <c r="T1337" s="43">
        <f t="shared" si="323"/>
        <v>0.3</v>
      </c>
      <c r="U1337" s="43">
        <f t="shared" si="323"/>
        <v>0.3</v>
      </c>
      <c r="V1337" s="43">
        <f t="shared" si="323"/>
        <v>0.3</v>
      </c>
      <c r="W1337" s="43">
        <f t="shared" si="323"/>
        <v>0.3</v>
      </c>
      <c r="X1337" s="43">
        <f t="shared" si="323"/>
        <v>0.3</v>
      </c>
      <c r="Y1337" s="43">
        <f t="shared" si="323"/>
        <v>0.3</v>
      </c>
      <c r="Z1337" s="43">
        <f t="shared" si="323"/>
        <v>0.3</v>
      </c>
      <c r="AA1337" s="43">
        <f t="shared" si="323"/>
        <v>0.3</v>
      </c>
      <c r="AB1337" s="43">
        <f t="shared" si="323"/>
        <v>0.3</v>
      </c>
      <c r="AC1337" s="5">
        <f t="shared" si="308"/>
        <v>0.29999999999999988</v>
      </c>
      <c r="AD1337" s="98"/>
    </row>
    <row r="1338" spans="1:30">
      <c r="A1338" s="5" t="str">
        <f t="shared" si="321"/>
        <v>b12</v>
      </c>
      <c r="B1338" s="5" t="str">
        <f t="shared" ref="B1338:B1401" si="324">B1218</f>
        <v>wind</v>
      </c>
      <c r="C1338" s="5" t="str">
        <f t="shared" si="318"/>
        <v>g2</v>
      </c>
      <c r="D1338" s="69">
        <f t="shared" si="318"/>
        <v>1</v>
      </c>
      <c r="E1338" s="67">
        <f>VLOOKUP($A1338,wind_!$A$2:$B$16,2,0)*VLOOKUP($D1338,wind_!$E$2:$AC$13,MID(E$1,2,LEN(E$1)-1)+2,0)</f>
        <v>0.37828569904114884</v>
      </c>
      <c r="F1338" s="67">
        <f>VLOOKUP($A1338,wind_!$A$2:$B$16,2,0)*VLOOKUP($D1338,wind_!$E$2:$AC$13,MID(F$1,2,LEN(F$1)-1)+2,0)</f>
        <v>0.37193003801268687</v>
      </c>
      <c r="G1338" s="67">
        <f>VLOOKUP($A1338,wind_!$A$2:$B$16,2,0)*VLOOKUP($D1338,wind_!$E$2:$AC$13,MID(G$1,2,LEN(G$1)-1)+2,0)</f>
        <v>0.36200119316480867</v>
      </c>
      <c r="H1338" s="67">
        <f>VLOOKUP($A1338,wind_!$A$2:$B$16,2,0)*VLOOKUP($D1338,wind_!$E$2:$AC$13,MID(H$1,2,LEN(H$1)-1)+2,0)</f>
        <v>0.3556012741335175</v>
      </c>
      <c r="I1338" s="67">
        <f>VLOOKUP($A1338,wind_!$A$2:$B$16,2,0)*VLOOKUP($D1338,wind_!$E$2:$AC$13,MID(I$1,2,LEN(I$1)-1)+2,0)</f>
        <v>0.34758521587781593</v>
      </c>
      <c r="J1338" s="67">
        <f>VLOOKUP($A1338,wind_!$A$2:$B$16,2,0)*VLOOKUP($D1338,wind_!$E$2:$AC$13,MID(J$1,2,LEN(J$1)-1)+2,0)</f>
        <v>0.3455873473672203</v>
      </c>
      <c r="K1338" s="67">
        <f>VLOOKUP($A1338,wind_!$A$2:$B$16,2,0)*VLOOKUP($D1338,wind_!$E$2:$AC$13,MID(K$1,2,LEN(K$1)-1)+2,0)</f>
        <v>0.3462946730556542</v>
      </c>
      <c r="L1338" s="67">
        <f>VLOOKUP($A1338,wind_!$A$2:$B$16,2,0)*VLOOKUP($D1338,wind_!$E$2:$AC$13,MID(L$1,2,LEN(L$1)-1)+2,0)</f>
        <v>0.34898471875770398</v>
      </c>
      <c r="M1338" s="67">
        <f>VLOOKUP($A1338,wind_!$A$2:$B$16,2,0)*VLOOKUP($D1338,wind_!$E$2:$AC$13,MID(M$1,2,LEN(M$1)-1)+2,0)</f>
        <v>0.35289373705253962</v>
      </c>
      <c r="N1338" s="67">
        <f>VLOOKUP($A1338,wind_!$A$2:$B$16,2,0)*VLOOKUP($D1338,wind_!$E$2:$AC$13,MID(N$1,2,LEN(N$1)-1)+2,0)</f>
        <v>0.35314670411439536</v>
      </c>
      <c r="O1338" s="67">
        <f>VLOOKUP($A1338,wind_!$A$2:$B$16,2,0)*VLOOKUP($D1338,wind_!$E$2:$AC$13,MID(O$1,2,LEN(O$1)-1)+2,0)</f>
        <v>0.34698646511582915</v>
      </c>
      <c r="P1338" s="67">
        <f>VLOOKUP($A1338,wind_!$A$2:$B$16,2,0)*VLOOKUP($D1338,wind_!$E$2:$AC$13,MID(P$1,2,LEN(P$1)-1)+2,0)</f>
        <v>0.33947845920587427</v>
      </c>
      <c r="Q1338" s="67">
        <f>VLOOKUP($A1338,wind_!$A$2:$B$16,2,0)*VLOOKUP($D1338,wind_!$E$2:$AC$13,MID(Q$1,2,LEN(Q$1)-1)+2,0)</f>
        <v>0.33420402214935524</v>
      </c>
      <c r="R1338" s="67">
        <f>VLOOKUP($A1338,wind_!$A$2:$B$16,2,0)*VLOOKUP($D1338,wind_!$E$2:$AC$13,MID(R$1,2,LEN(R$1)-1)+2,0)</f>
        <v>0.33398629459954188</v>
      </c>
      <c r="S1338" s="67">
        <f>VLOOKUP($A1338,wind_!$A$2:$B$16,2,0)*VLOOKUP($D1338,wind_!$E$2:$AC$13,MID(S$1,2,LEN(S$1)-1)+2,0)</f>
        <v>0.33336395454670709</v>
      </c>
      <c r="T1338" s="67">
        <f>VLOOKUP($A1338,wind_!$A$2:$B$16,2,0)*VLOOKUP($D1338,wind_!$E$2:$AC$13,MID(T$1,2,LEN(T$1)-1)+2,0)</f>
        <v>0.33276099943492315</v>
      </c>
      <c r="U1338" s="67">
        <f>VLOOKUP($A1338,wind_!$A$2:$B$16,2,0)*VLOOKUP($D1338,wind_!$E$2:$AC$13,MID(U$1,2,LEN(U$1)-1)+2,0)</f>
        <v>0.33769889594201058</v>
      </c>
      <c r="V1338" s="67">
        <f>VLOOKUP($A1338,wind_!$A$2:$B$16,2,0)*VLOOKUP($D1338,wind_!$E$2:$AC$13,MID(V$1,2,LEN(V$1)-1)+2,0)</f>
        <v>0.34875466700695779</v>
      </c>
      <c r="W1338" s="67">
        <f>VLOOKUP($A1338,wind_!$A$2:$B$16,2,0)*VLOOKUP($D1338,wind_!$E$2:$AC$13,MID(W$1,2,LEN(W$1)-1)+2,0)</f>
        <v>0.36649830692290802</v>
      </c>
      <c r="X1338" s="67">
        <f>VLOOKUP($A1338,wind_!$A$2:$B$16,2,0)*VLOOKUP($D1338,wind_!$E$2:$AC$13,MID(X$1,2,LEN(X$1)-1)+2,0)</f>
        <v>0.37734296185833383</v>
      </c>
      <c r="Y1338" s="67">
        <f>VLOOKUP($A1338,wind_!$A$2:$B$16,2,0)*VLOOKUP($D1338,wind_!$E$2:$AC$13,MID(Y$1,2,LEN(Y$1)-1)+2,0)</f>
        <v>0.38417567216457094</v>
      </c>
      <c r="Z1338" s="67">
        <f>VLOOKUP($A1338,wind_!$A$2:$B$16,2,0)*VLOOKUP($D1338,wind_!$E$2:$AC$13,MID(Z$1,2,LEN(Z$1)-1)+2,0)</f>
        <v>0.38697085870582887</v>
      </c>
      <c r="AA1338" s="67">
        <f>VLOOKUP($A1338,wind_!$A$2:$B$16,2,0)*VLOOKUP($D1338,wind_!$E$2:$AC$13,MID(AA$1,2,LEN(AA$1)-1)+2,0)</f>
        <v>0.38946715128019233</v>
      </c>
      <c r="AB1338" s="67">
        <f>VLOOKUP($A1338,wind_!$A$2:$B$16,2,0)*VLOOKUP($D1338,wind_!$E$2:$AC$13,MID(AB$1,2,LEN(AB$1)-1)+2,0)</f>
        <v>0.38554949962584889</v>
      </c>
      <c r="AC1338" s="5">
        <f t="shared" si="308"/>
        <v>0.35664786704734891</v>
      </c>
      <c r="AD1338" s="98"/>
    </row>
    <row r="1339" spans="1:30">
      <c r="A1339" s="5" t="str">
        <f t="shared" si="321"/>
        <v>b12</v>
      </c>
      <c r="B1339" s="5" t="str">
        <f t="shared" si="324"/>
        <v>solar</v>
      </c>
      <c r="C1339" s="5" t="str">
        <f t="shared" si="318"/>
        <v>g2</v>
      </c>
      <c r="D1339" s="69">
        <f t="shared" si="318"/>
        <v>1</v>
      </c>
      <c r="E1339" s="68">
        <f>VLOOKUP($A1339,solar_!$A$2:$B$16,2,0)*VLOOKUP($D1339,solar_!$E$2:$AC$13,MID(E$1,2,LEN(E$1)-1)+2,0)</f>
        <v>0</v>
      </c>
      <c r="F1339" s="68">
        <f>VLOOKUP($A1339,solar_!$A$2:$B$16,2,0)*VLOOKUP($D1339,solar_!$E$2:$AC$13,MID(F$1,2,LEN(F$1)-1)+2,0)</f>
        <v>0</v>
      </c>
      <c r="G1339" s="68">
        <f>VLOOKUP($A1339,solar_!$A$2:$B$16,2,0)*VLOOKUP($D1339,solar_!$E$2:$AC$13,MID(G$1,2,LEN(G$1)-1)+2,0)</f>
        <v>0</v>
      </c>
      <c r="H1339" s="68">
        <f>VLOOKUP($A1339,solar_!$A$2:$B$16,2,0)*VLOOKUP($D1339,solar_!$E$2:$AC$13,MID(H$1,2,LEN(H$1)-1)+2,0)</f>
        <v>0</v>
      </c>
      <c r="I1339" s="68">
        <f>VLOOKUP($A1339,solar_!$A$2:$B$16,2,0)*VLOOKUP($D1339,solar_!$E$2:$AC$13,MID(I$1,2,LEN(I$1)-1)+2,0)</f>
        <v>0</v>
      </c>
      <c r="J1339" s="68">
        <f>VLOOKUP($A1339,solar_!$A$2:$B$16,2,0)*VLOOKUP($D1339,solar_!$E$2:$AC$13,MID(J$1,2,LEN(J$1)-1)+2,0)</f>
        <v>3.58388675087475E-5</v>
      </c>
      <c r="K1339" s="68">
        <f>VLOOKUP($A1339,solar_!$A$2:$B$16,2,0)*VLOOKUP($D1339,solar_!$E$2:$AC$13,MID(K$1,2,LEN(K$1)-1)+2,0)</f>
        <v>1.009697995011297E-3</v>
      </c>
      <c r="L1339" s="68">
        <f>VLOOKUP($A1339,solar_!$A$2:$B$16,2,0)*VLOOKUP($D1339,solar_!$E$2:$AC$13,MID(L$1,2,LEN(L$1)-1)+2,0)</f>
        <v>9.1534596658975325E-3</v>
      </c>
      <c r="M1339" s="68">
        <f>VLOOKUP($A1339,solar_!$A$2:$B$16,2,0)*VLOOKUP($D1339,solar_!$E$2:$AC$13,MID(M$1,2,LEN(M$1)-1)+2,0)</f>
        <v>7.3460097705578556E-2</v>
      </c>
      <c r="N1339" s="68">
        <f>VLOOKUP($A1339,solar_!$A$2:$B$16,2,0)*VLOOKUP($D1339,solar_!$E$2:$AC$13,MID(N$1,2,LEN(N$1)-1)+2,0)</f>
        <v>0.26853140839596362</v>
      </c>
      <c r="O1339" s="68">
        <f>VLOOKUP($A1339,solar_!$A$2:$B$16,2,0)*VLOOKUP($D1339,solar_!$E$2:$AC$13,MID(O$1,2,LEN(O$1)-1)+2,0)</f>
        <v>0.39471580281099522</v>
      </c>
      <c r="P1339" s="68">
        <f>VLOOKUP($A1339,solar_!$A$2:$B$16,2,0)*VLOOKUP($D1339,solar_!$E$2:$AC$13,MID(P$1,2,LEN(P$1)-1)+2,0)</f>
        <v>0.4498336745776787</v>
      </c>
      <c r="Q1339" s="68">
        <f>VLOOKUP($A1339,solar_!$A$2:$B$16,2,0)*VLOOKUP($D1339,solar_!$E$2:$AC$13,MID(Q$1,2,LEN(Q$1)-1)+2,0)</f>
        <v>0.47351323047333438</v>
      </c>
      <c r="R1339" s="68">
        <f>VLOOKUP($A1339,solar_!$A$2:$B$16,2,0)*VLOOKUP($D1339,solar_!$E$2:$AC$13,MID(R$1,2,LEN(R$1)-1)+2,0)</f>
        <v>0.4787364792825301</v>
      </c>
      <c r="S1339" s="68">
        <f>VLOOKUP($A1339,solar_!$A$2:$B$16,2,0)*VLOOKUP($D1339,solar_!$E$2:$AC$13,MID(S$1,2,LEN(S$1)-1)+2,0)</f>
        <v>0.45620891233110339</v>
      </c>
      <c r="T1339" s="68">
        <f>VLOOKUP($A1339,solar_!$A$2:$B$16,2,0)*VLOOKUP($D1339,solar_!$E$2:$AC$13,MID(T$1,2,LEN(T$1)-1)+2,0)</f>
        <v>0.39200659733149723</v>
      </c>
      <c r="U1339" s="68">
        <f>VLOOKUP($A1339,solar_!$A$2:$B$16,2,0)*VLOOKUP($D1339,solar_!$E$2:$AC$13,MID(U$1,2,LEN(U$1)-1)+2,0)</f>
        <v>0.20183155013932463</v>
      </c>
      <c r="V1339" s="68">
        <f>VLOOKUP($A1339,solar_!$A$2:$B$16,2,0)*VLOOKUP($D1339,solar_!$E$2:$AC$13,MID(V$1,2,LEN(V$1)-1)+2,0)</f>
        <v>3.1490299970928691E-2</v>
      </c>
      <c r="W1339" s="68">
        <f>VLOOKUP($A1339,solar_!$A$2:$B$16,2,0)*VLOOKUP($D1339,solar_!$E$2:$AC$13,MID(W$1,2,LEN(W$1)-1)+2,0)</f>
        <v>1.4637161235008265E-4</v>
      </c>
      <c r="X1339" s="68">
        <f>VLOOKUP($A1339,solar_!$A$2:$B$16,2,0)*VLOOKUP($D1339,solar_!$E$2:$AC$13,MID(X$1,2,LEN(X$1)-1)+2,0)</f>
        <v>3.0161423150926113E-6</v>
      </c>
      <c r="Y1339" s="68">
        <f>VLOOKUP($A1339,solar_!$A$2:$B$16,2,0)*VLOOKUP($D1339,solar_!$E$2:$AC$13,MID(Y$1,2,LEN(Y$1)-1)+2,0)</f>
        <v>0</v>
      </c>
      <c r="Z1339" s="68">
        <f>VLOOKUP($A1339,solar_!$A$2:$B$16,2,0)*VLOOKUP($D1339,solar_!$E$2:$AC$13,MID(Z$1,2,LEN(Z$1)-1)+2,0)</f>
        <v>0</v>
      </c>
      <c r="AA1339" s="68">
        <f>VLOOKUP($A1339,solar_!$A$2:$B$16,2,0)*VLOOKUP($D1339,solar_!$E$2:$AC$13,MID(AA$1,2,LEN(AA$1)-1)+2,0)</f>
        <v>0</v>
      </c>
      <c r="AB1339" s="68">
        <f>VLOOKUP($A1339,solar_!$A$2:$B$16,2,0)*VLOOKUP($D1339,solar_!$E$2:$AC$13,MID(AB$1,2,LEN(AB$1)-1)+2,0)</f>
        <v>0</v>
      </c>
      <c r="AC1339" s="5">
        <f t="shared" si="308"/>
        <v>0.13461151822091741</v>
      </c>
      <c r="AD1339" s="98"/>
    </row>
    <row r="1340" spans="1:30">
      <c r="A1340" s="5" t="str">
        <f t="shared" si="321"/>
        <v>b12</v>
      </c>
      <c r="B1340" s="5" t="str">
        <f t="shared" si="324"/>
        <v>nuclear</v>
      </c>
      <c r="C1340" s="5" t="str">
        <f t="shared" si="318"/>
        <v>g2</v>
      </c>
      <c r="D1340" s="69">
        <f t="shared" si="318"/>
        <v>1</v>
      </c>
      <c r="E1340" s="9">
        <v>0</v>
      </c>
      <c r="F1340" s="9">
        <v>0</v>
      </c>
      <c r="G1340" s="9">
        <v>0</v>
      </c>
      <c r="H1340" s="9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  <c r="T1340" s="9">
        <v>0</v>
      </c>
      <c r="U1340" s="9">
        <v>0</v>
      </c>
      <c r="V1340" s="9">
        <v>0</v>
      </c>
      <c r="W1340" s="9">
        <v>0</v>
      </c>
      <c r="X1340" s="9">
        <v>0</v>
      </c>
      <c r="Y1340" s="9">
        <v>0</v>
      </c>
      <c r="Z1340" s="9">
        <v>0</v>
      </c>
      <c r="AA1340" s="9">
        <v>0</v>
      </c>
      <c r="AB1340" s="9">
        <v>0</v>
      </c>
      <c r="AC1340" s="5">
        <f t="shared" si="308"/>
        <v>0</v>
      </c>
      <c r="AD1340" s="98"/>
    </row>
    <row r="1341" spans="1:30">
      <c r="A1341" s="5" t="str">
        <f t="shared" si="321"/>
        <v>b12</v>
      </c>
      <c r="B1341" s="5" t="str">
        <f t="shared" si="324"/>
        <v>other</v>
      </c>
      <c r="C1341" s="5" t="str">
        <f t="shared" si="318"/>
        <v>g2</v>
      </c>
      <c r="D1341" s="69">
        <f t="shared" si="318"/>
        <v>1</v>
      </c>
      <c r="E1341" s="9">
        <v>0</v>
      </c>
      <c r="F1341" s="9">
        <v>0</v>
      </c>
      <c r="G1341" s="9">
        <v>0</v>
      </c>
      <c r="H1341" s="9">
        <v>0</v>
      </c>
      <c r="I1341" s="9">
        <v>0</v>
      </c>
      <c r="J1341" s="9">
        <v>0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5">
        <f t="shared" si="308"/>
        <v>0</v>
      </c>
      <c r="AD1341" s="98"/>
    </row>
    <row r="1342" spans="1:30">
      <c r="A1342" s="5" t="str">
        <f t="shared" si="321"/>
        <v>b12</v>
      </c>
      <c r="B1342" s="5" t="str">
        <f t="shared" si="324"/>
        <v>coal</v>
      </c>
      <c r="C1342" s="5" t="str">
        <f t="shared" si="318"/>
        <v>g3</v>
      </c>
      <c r="D1342" s="69">
        <f t="shared" si="318"/>
        <v>2</v>
      </c>
      <c r="E1342" s="53">
        <v>0.8</v>
      </c>
      <c r="F1342" s="53">
        <v>0.8</v>
      </c>
      <c r="G1342" s="53">
        <v>0.8</v>
      </c>
      <c r="H1342" s="53">
        <v>0.8</v>
      </c>
      <c r="I1342" s="53">
        <v>0.8</v>
      </c>
      <c r="J1342" s="53">
        <v>0.8</v>
      </c>
      <c r="K1342" s="53">
        <v>0.8</v>
      </c>
      <c r="L1342" s="53">
        <v>0.8</v>
      </c>
      <c r="M1342" s="53">
        <v>0.8</v>
      </c>
      <c r="N1342" s="53">
        <v>0.8</v>
      </c>
      <c r="O1342" s="53">
        <v>0.8</v>
      </c>
      <c r="P1342" s="53">
        <v>0.8</v>
      </c>
      <c r="Q1342" s="53">
        <v>0.8</v>
      </c>
      <c r="R1342" s="53">
        <v>0.8</v>
      </c>
      <c r="S1342" s="53">
        <v>0.8</v>
      </c>
      <c r="T1342" s="53">
        <v>0.8</v>
      </c>
      <c r="U1342" s="53">
        <v>0.8</v>
      </c>
      <c r="V1342" s="53">
        <v>0.8</v>
      </c>
      <c r="W1342" s="53">
        <v>0.8</v>
      </c>
      <c r="X1342" s="53">
        <v>0.8</v>
      </c>
      <c r="Y1342" s="53">
        <v>0.8</v>
      </c>
      <c r="Z1342" s="53">
        <v>0.8</v>
      </c>
      <c r="AA1342" s="53">
        <v>0.8</v>
      </c>
      <c r="AB1342" s="53">
        <v>0.8</v>
      </c>
      <c r="AC1342" s="5">
        <f t="shared" si="308"/>
        <v>0.80000000000000027</v>
      </c>
      <c r="AD1342" s="98"/>
    </row>
    <row r="1343" spans="1:30">
      <c r="A1343" s="5" t="str">
        <f t="shared" si="321"/>
        <v>b12</v>
      </c>
      <c r="B1343" s="5" t="str">
        <f t="shared" si="324"/>
        <v>naturalGas</v>
      </c>
      <c r="C1343" s="5" t="str">
        <f t="shared" ref="C1343:D1362" si="325">C1223</f>
        <v>g3</v>
      </c>
      <c r="D1343" s="69">
        <f t="shared" si="325"/>
        <v>2</v>
      </c>
      <c r="E1343" s="53">
        <v>0.85</v>
      </c>
      <c r="F1343" s="53">
        <v>0.85</v>
      </c>
      <c r="G1343" s="53">
        <v>0.85</v>
      </c>
      <c r="H1343" s="53">
        <v>0.85</v>
      </c>
      <c r="I1343" s="53">
        <v>0.85</v>
      </c>
      <c r="J1343" s="53">
        <v>0.85</v>
      </c>
      <c r="K1343" s="53">
        <v>0.85</v>
      </c>
      <c r="L1343" s="53">
        <v>0.85</v>
      </c>
      <c r="M1343" s="53">
        <v>0.85</v>
      </c>
      <c r="N1343" s="53">
        <v>0.85</v>
      </c>
      <c r="O1343" s="53">
        <v>0.85</v>
      </c>
      <c r="P1343" s="53">
        <v>0.85</v>
      </c>
      <c r="Q1343" s="53">
        <v>0.85</v>
      </c>
      <c r="R1343" s="53">
        <v>0.85</v>
      </c>
      <c r="S1343" s="53">
        <v>0.85</v>
      </c>
      <c r="T1343" s="53">
        <v>0.85</v>
      </c>
      <c r="U1343" s="53">
        <v>0.85</v>
      </c>
      <c r="V1343" s="53">
        <v>0.85</v>
      </c>
      <c r="W1343" s="53">
        <v>0.85</v>
      </c>
      <c r="X1343" s="53">
        <v>0.85</v>
      </c>
      <c r="Y1343" s="53">
        <v>0.85</v>
      </c>
      <c r="Z1343" s="53">
        <v>0.85</v>
      </c>
      <c r="AA1343" s="53">
        <v>0.85</v>
      </c>
      <c r="AB1343" s="53">
        <v>0.85</v>
      </c>
      <c r="AC1343" s="5">
        <f t="shared" si="308"/>
        <v>0.85000000000000009</v>
      </c>
      <c r="AD1343" s="98"/>
    </row>
    <row r="1344" spans="1:30">
      <c r="A1344" s="5" t="str">
        <f t="shared" si="321"/>
        <v>b12</v>
      </c>
      <c r="B1344" s="5" t="str">
        <f t="shared" si="324"/>
        <v>bioMass</v>
      </c>
      <c r="C1344" s="5" t="str">
        <f t="shared" si="325"/>
        <v>g3</v>
      </c>
      <c r="D1344" s="69">
        <f t="shared" si="325"/>
        <v>2</v>
      </c>
      <c r="E1344" s="53">
        <v>0.83</v>
      </c>
      <c r="F1344" s="53">
        <v>0.83</v>
      </c>
      <c r="G1344" s="53">
        <v>0.83</v>
      </c>
      <c r="H1344" s="53">
        <v>0.83</v>
      </c>
      <c r="I1344" s="53">
        <v>0.83</v>
      </c>
      <c r="J1344" s="53">
        <v>0.83</v>
      </c>
      <c r="K1344" s="53">
        <v>0.83</v>
      </c>
      <c r="L1344" s="53">
        <v>0.83</v>
      </c>
      <c r="M1344" s="53">
        <v>0.83</v>
      </c>
      <c r="N1344" s="53">
        <v>0.83</v>
      </c>
      <c r="O1344" s="53">
        <v>0.83</v>
      </c>
      <c r="P1344" s="53">
        <v>0.83</v>
      </c>
      <c r="Q1344" s="53">
        <v>0.83</v>
      </c>
      <c r="R1344" s="53">
        <v>0.83</v>
      </c>
      <c r="S1344" s="53">
        <v>0.83</v>
      </c>
      <c r="T1344" s="53">
        <v>0.83</v>
      </c>
      <c r="U1344" s="53">
        <v>0.83</v>
      </c>
      <c r="V1344" s="53">
        <v>0.83</v>
      </c>
      <c r="W1344" s="53">
        <v>0.83</v>
      </c>
      <c r="X1344" s="53">
        <v>0.83</v>
      </c>
      <c r="Y1344" s="53">
        <v>0.83</v>
      </c>
      <c r="Z1344" s="53">
        <v>0.83</v>
      </c>
      <c r="AA1344" s="53">
        <v>0.83</v>
      </c>
      <c r="AB1344" s="53">
        <v>0.83</v>
      </c>
      <c r="AC1344" s="5">
        <f t="shared" si="308"/>
        <v>0.82999999999999963</v>
      </c>
      <c r="AD1344" s="98"/>
    </row>
    <row r="1345" spans="1:30">
      <c r="A1345" s="5" t="str">
        <f t="shared" si="321"/>
        <v>b12</v>
      </c>
      <c r="B1345" s="5" t="str">
        <f t="shared" si="324"/>
        <v>geoThermal</v>
      </c>
      <c r="C1345" s="5" t="str">
        <f t="shared" si="325"/>
        <v>g3</v>
      </c>
      <c r="D1345" s="69">
        <f t="shared" si="325"/>
        <v>2</v>
      </c>
      <c r="E1345" s="53">
        <v>0.9</v>
      </c>
      <c r="F1345" s="53">
        <v>0.9</v>
      </c>
      <c r="G1345" s="53">
        <v>0.9</v>
      </c>
      <c r="H1345" s="53">
        <v>0.9</v>
      </c>
      <c r="I1345" s="53">
        <v>0.9</v>
      </c>
      <c r="J1345" s="53">
        <v>0.9</v>
      </c>
      <c r="K1345" s="53">
        <v>0.9</v>
      </c>
      <c r="L1345" s="53">
        <v>0.9</v>
      </c>
      <c r="M1345" s="53">
        <v>0.9</v>
      </c>
      <c r="N1345" s="53">
        <v>0.9</v>
      </c>
      <c r="O1345" s="53">
        <v>0.9</v>
      </c>
      <c r="P1345" s="53">
        <v>0.9</v>
      </c>
      <c r="Q1345" s="53">
        <v>0.9</v>
      </c>
      <c r="R1345" s="53">
        <v>0.9</v>
      </c>
      <c r="S1345" s="53">
        <v>0.9</v>
      </c>
      <c r="T1345" s="53">
        <v>0.9</v>
      </c>
      <c r="U1345" s="53">
        <v>0.9</v>
      </c>
      <c r="V1345" s="53">
        <v>0.9</v>
      </c>
      <c r="W1345" s="53">
        <v>0.9</v>
      </c>
      <c r="X1345" s="53">
        <v>0.9</v>
      </c>
      <c r="Y1345" s="53">
        <v>0.9</v>
      </c>
      <c r="Z1345" s="53">
        <v>0.9</v>
      </c>
      <c r="AA1345" s="53">
        <v>0.9</v>
      </c>
      <c r="AB1345" s="53">
        <v>0.9</v>
      </c>
      <c r="AC1345" s="5">
        <f t="shared" si="308"/>
        <v>0.8999999999999998</v>
      </c>
      <c r="AD1345" s="98"/>
    </row>
    <row r="1346" spans="1:30">
      <c r="A1346" s="5" t="str">
        <f t="shared" si="321"/>
        <v>b12</v>
      </c>
      <c r="B1346" s="5" t="str">
        <f t="shared" si="324"/>
        <v>hydroRiver</v>
      </c>
      <c r="C1346" s="5" t="str">
        <f t="shared" si="325"/>
        <v>g3</v>
      </c>
      <c r="D1346" s="69">
        <f t="shared" si="325"/>
        <v>2</v>
      </c>
      <c r="E1346" s="43">
        <f>VLOOKUP($A1346,hydro_!$A$2:$B$16,2,0)*VLOOKUP($D1346,hydro_!F$2:H$13,2,0)</f>
        <v>0.32</v>
      </c>
      <c r="F1346" s="43">
        <f t="shared" ref="F1346:AB1346" si="326">E1346</f>
        <v>0.32</v>
      </c>
      <c r="G1346" s="43">
        <f t="shared" si="326"/>
        <v>0.32</v>
      </c>
      <c r="H1346" s="43">
        <f t="shared" si="326"/>
        <v>0.32</v>
      </c>
      <c r="I1346" s="43">
        <f t="shared" si="326"/>
        <v>0.32</v>
      </c>
      <c r="J1346" s="43">
        <f t="shared" si="326"/>
        <v>0.32</v>
      </c>
      <c r="K1346" s="43">
        <f t="shared" si="326"/>
        <v>0.32</v>
      </c>
      <c r="L1346" s="43">
        <f t="shared" si="326"/>
        <v>0.32</v>
      </c>
      <c r="M1346" s="43">
        <f t="shared" si="326"/>
        <v>0.32</v>
      </c>
      <c r="N1346" s="43">
        <f t="shared" si="326"/>
        <v>0.32</v>
      </c>
      <c r="O1346" s="43">
        <f t="shared" si="326"/>
        <v>0.32</v>
      </c>
      <c r="P1346" s="43">
        <f t="shared" si="326"/>
        <v>0.32</v>
      </c>
      <c r="Q1346" s="43">
        <f t="shared" si="326"/>
        <v>0.32</v>
      </c>
      <c r="R1346" s="43">
        <f t="shared" si="326"/>
        <v>0.32</v>
      </c>
      <c r="S1346" s="43">
        <f t="shared" si="326"/>
        <v>0.32</v>
      </c>
      <c r="T1346" s="43">
        <f t="shared" si="326"/>
        <v>0.32</v>
      </c>
      <c r="U1346" s="43">
        <f t="shared" si="326"/>
        <v>0.32</v>
      </c>
      <c r="V1346" s="43">
        <f t="shared" si="326"/>
        <v>0.32</v>
      </c>
      <c r="W1346" s="43">
        <f t="shared" si="326"/>
        <v>0.32</v>
      </c>
      <c r="X1346" s="43">
        <f t="shared" si="326"/>
        <v>0.32</v>
      </c>
      <c r="Y1346" s="43">
        <f t="shared" si="326"/>
        <v>0.32</v>
      </c>
      <c r="Z1346" s="43">
        <f t="shared" si="326"/>
        <v>0.32</v>
      </c>
      <c r="AA1346" s="43">
        <f t="shared" si="326"/>
        <v>0.32</v>
      </c>
      <c r="AB1346" s="43">
        <f t="shared" si="326"/>
        <v>0.32</v>
      </c>
      <c r="AC1346" s="5">
        <f t="shared" si="308"/>
        <v>0.32000000000000012</v>
      </c>
      <c r="AD1346" s="98"/>
    </row>
    <row r="1347" spans="1:30">
      <c r="A1347" s="5" t="str">
        <f t="shared" si="321"/>
        <v>b12</v>
      </c>
      <c r="B1347" s="5" t="str">
        <f t="shared" si="324"/>
        <v>hydroDam</v>
      </c>
      <c r="C1347" s="5" t="str">
        <f t="shared" si="325"/>
        <v>g3</v>
      </c>
      <c r="D1347" s="69">
        <f t="shared" si="325"/>
        <v>2</v>
      </c>
      <c r="E1347" s="43">
        <f>VLOOKUP($A1346,hydro_!$A$2:$C$16,3,0)*VLOOKUP($D1346,hydro_!F$2:H$13,3,0)</f>
        <v>0.3</v>
      </c>
      <c r="F1347" s="43">
        <f t="shared" ref="F1347:AB1347" si="327">E1347</f>
        <v>0.3</v>
      </c>
      <c r="G1347" s="43">
        <f t="shared" si="327"/>
        <v>0.3</v>
      </c>
      <c r="H1347" s="43">
        <f t="shared" si="327"/>
        <v>0.3</v>
      </c>
      <c r="I1347" s="43">
        <f t="shared" si="327"/>
        <v>0.3</v>
      </c>
      <c r="J1347" s="43">
        <f t="shared" si="327"/>
        <v>0.3</v>
      </c>
      <c r="K1347" s="43">
        <f t="shared" si="327"/>
        <v>0.3</v>
      </c>
      <c r="L1347" s="43">
        <f t="shared" si="327"/>
        <v>0.3</v>
      </c>
      <c r="M1347" s="43">
        <f t="shared" si="327"/>
        <v>0.3</v>
      </c>
      <c r="N1347" s="43">
        <f t="shared" si="327"/>
        <v>0.3</v>
      </c>
      <c r="O1347" s="43">
        <f t="shared" si="327"/>
        <v>0.3</v>
      </c>
      <c r="P1347" s="43">
        <f t="shared" si="327"/>
        <v>0.3</v>
      </c>
      <c r="Q1347" s="43">
        <f t="shared" si="327"/>
        <v>0.3</v>
      </c>
      <c r="R1347" s="43">
        <f t="shared" si="327"/>
        <v>0.3</v>
      </c>
      <c r="S1347" s="43">
        <f t="shared" si="327"/>
        <v>0.3</v>
      </c>
      <c r="T1347" s="43">
        <f t="shared" si="327"/>
        <v>0.3</v>
      </c>
      <c r="U1347" s="43">
        <f t="shared" si="327"/>
        <v>0.3</v>
      </c>
      <c r="V1347" s="43">
        <f t="shared" si="327"/>
        <v>0.3</v>
      </c>
      <c r="W1347" s="43">
        <f t="shared" si="327"/>
        <v>0.3</v>
      </c>
      <c r="X1347" s="43">
        <f t="shared" si="327"/>
        <v>0.3</v>
      </c>
      <c r="Y1347" s="43">
        <f t="shared" si="327"/>
        <v>0.3</v>
      </c>
      <c r="Z1347" s="43">
        <f t="shared" si="327"/>
        <v>0.3</v>
      </c>
      <c r="AA1347" s="43">
        <f t="shared" si="327"/>
        <v>0.3</v>
      </c>
      <c r="AB1347" s="43">
        <f t="shared" si="327"/>
        <v>0.3</v>
      </c>
      <c r="AC1347" s="5">
        <f t="shared" ref="AC1347:AC1410" si="328">AVERAGE(E1347:AB1347)</f>
        <v>0.29999999999999988</v>
      </c>
      <c r="AD1347" s="98"/>
    </row>
    <row r="1348" spans="1:30">
      <c r="A1348" s="5" t="str">
        <f t="shared" si="321"/>
        <v>b12</v>
      </c>
      <c r="B1348" s="5" t="str">
        <f t="shared" si="324"/>
        <v>wind</v>
      </c>
      <c r="C1348" s="5" t="str">
        <f t="shared" si="325"/>
        <v>g3</v>
      </c>
      <c r="D1348" s="69">
        <f t="shared" si="325"/>
        <v>2</v>
      </c>
      <c r="E1348" s="67">
        <f>VLOOKUP($A1348,wind_!$A$2:$B$16,2,0)*VLOOKUP($D1348,wind_!$E$2:$AC$13,MID(E$1,2,LEN(E$1)-1)+2,0)</f>
        <v>0.37860384957200083</v>
      </c>
      <c r="F1348" s="67">
        <f>VLOOKUP($A1348,wind_!$A$2:$B$16,2,0)*VLOOKUP($D1348,wind_!$E$2:$AC$13,MID(F$1,2,LEN(F$1)-1)+2,0)</f>
        <v>0.37678654344278056</v>
      </c>
      <c r="G1348" s="67">
        <f>VLOOKUP($A1348,wind_!$A$2:$B$16,2,0)*VLOOKUP($D1348,wind_!$E$2:$AC$13,MID(G$1,2,LEN(G$1)-1)+2,0)</f>
        <v>0.37639576357153531</v>
      </c>
      <c r="H1348" s="67">
        <f>VLOOKUP($A1348,wind_!$A$2:$B$16,2,0)*VLOOKUP($D1348,wind_!$E$2:$AC$13,MID(H$1,2,LEN(H$1)-1)+2,0)</f>
        <v>0.37772761172338593</v>
      </c>
      <c r="I1348" s="67">
        <f>VLOOKUP($A1348,wind_!$A$2:$B$16,2,0)*VLOOKUP($D1348,wind_!$E$2:$AC$13,MID(I$1,2,LEN(I$1)-1)+2,0)</f>
        <v>0.37680008722609737</v>
      </c>
      <c r="J1348" s="67">
        <f>VLOOKUP($A1348,wind_!$A$2:$B$16,2,0)*VLOOKUP($D1348,wind_!$E$2:$AC$13,MID(J$1,2,LEN(J$1)-1)+2,0)</f>
        <v>0.38183144225692561</v>
      </c>
      <c r="K1348" s="67">
        <f>VLOOKUP($A1348,wind_!$A$2:$B$16,2,0)*VLOOKUP($D1348,wind_!$E$2:$AC$13,MID(K$1,2,LEN(K$1)-1)+2,0)</f>
        <v>0.38450813674129797</v>
      </c>
      <c r="L1348" s="67">
        <f>VLOOKUP($A1348,wind_!$A$2:$B$16,2,0)*VLOOKUP($D1348,wind_!$E$2:$AC$13,MID(L$1,2,LEN(L$1)-1)+2,0)</f>
        <v>0.38795599242362383</v>
      </c>
      <c r="M1348" s="67">
        <f>VLOOKUP($A1348,wind_!$A$2:$B$16,2,0)*VLOOKUP($D1348,wind_!$E$2:$AC$13,MID(M$1,2,LEN(M$1)-1)+2,0)</f>
        <v>0.38953852894392832</v>
      </c>
      <c r="N1348" s="67">
        <f>VLOOKUP($A1348,wind_!$A$2:$B$16,2,0)*VLOOKUP($D1348,wind_!$E$2:$AC$13,MID(N$1,2,LEN(N$1)-1)+2,0)</f>
        <v>0.37644727488012175</v>
      </c>
      <c r="O1348" s="67">
        <f>VLOOKUP($A1348,wind_!$A$2:$B$16,2,0)*VLOOKUP($D1348,wind_!$E$2:$AC$13,MID(O$1,2,LEN(O$1)-1)+2,0)</f>
        <v>0.36813771449543375</v>
      </c>
      <c r="P1348" s="67">
        <f>VLOOKUP($A1348,wind_!$A$2:$B$16,2,0)*VLOOKUP($D1348,wind_!$E$2:$AC$13,MID(P$1,2,LEN(P$1)-1)+2,0)</f>
        <v>0.3694051494408464</v>
      </c>
      <c r="Q1348" s="67">
        <f>VLOOKUP($A1348,wind_!$A$2:$B$16,2,0)*VLOOKUP($D1348,wind_!$E$2:$AC$13,MID(Q$1,2,LEN(Q$1)-1)+2,0)</f>
        <v>0.37547144850157299</v>
      </c>
      <c r="R1348" s="67">
        <f>VLOOKUP($A1348,wind_!$A$2:$B$16,2,0)*VLOOKUP($D1348,wind_!$E$2:$AC$13,MID(R$1,2,LEN(R$1)-1)+2,0)</f>
        <v>0.38028212330944772</v>
      </c>
      <c r="S1348" s="67">
        <f>VLOOKUP($A1348,wind_!$A$2:$B$16,2,0)*VLOOKUP($D1348,wind_!$E$2:$AC$13,MID(S$1,2,LEN(S$1)-1)+2,0)</f>
        <v>0.38377375558050369</v>
      </c>
      <c r="T1348" s="67">
        <f>VLOOKUP($A1348,wind_!$A$2:$B$16,2,0)*VLOOKUP($D1348,wind_!$E$2:$AC$13,MID(T$1,2,LEN(T$1)-1)+2,0)</f>
        <v>0.38576526942499328</v>
      </c>
      <c r="U1348" s="67">
        <f>VLOOKUP($A1348,wind_!$A$2:$B$16,2,0)*VLOOKUP($D1348,wind_!$E$2:$AC$13,MID(U$1,2,LEN(U$1)-1)+2,0)</f>
        <v>0.38516363017841287</v>
      </c>
      <c r="V1348" s="67">
        <f>VLOOKUP($A1348,wind_!$A$2:$B$16,2,0)*VLOOKUP($D1348,wind_!$E$2:$AC$13,MID(V$1,2,LEN(V$1)-1)+2,0)</f>
        <v>0.38234132397624826</v>
      </c>
      <c r="W1348" s="67">
        <f>VLOOKUP($A1348,wind_!$A$2:$B$16,2,0)*VLOOKUP($D1348,wind_!$E$2:$AC$13,MID(W$1,2,LEN(W$1)-1)+2,0)</f>
        <v>0.38100893022175214</v>
      </c>
      <c r="X1348" s="67">
        <f>VLOOKUP($A1348,wind_!$A$2:$B$16,2,0)*VLOOKUP($D1348,wind_!$E$2:$AC$13,MID(X$1,2,LEN(X$1)-1)+2,0)</f>
        <v>0.38559083704981101</v>
      </c>
      <c r="Y1348" s="67">
        <f>VLOOKUP($A1348,wind_!$A$2:$B$16,2,0)*VLOOKUP($D1348,wind_!$E$2:$AC$13,MID(Y$1,2,LEN(Y$1)-1)+2,0)</f>
        <v>0.38830739262157571</v>
      </c>
      <c r="Z1348" s="67">
        <f>VLOOKUP($A1348,wind_!$A$2:$B$16,2,0)*VLOOKUP($D1348,wind_!$E$2:$AC$13,MID(Z$1,2,LEN(Z$1)-1)+2,0)</f>
        <v>0.3855615670725957</v>
      </c>
      <c r="AA1348" s="67">
        <f>VLOOKUP($A1348,wind_!$A$2:$B$16,2,0)*VLOOKUP($D1348,wind_!$E$2:$AC$13,MID(AA$1,2,LEN(AA$1)-1)+2,0)</f>
        <v>0.3813013411454475</v>
      </c>
      <c r="AB1348" s="67">
        <f>VLOOKUP($A1348,wind_!$A$2:$B$16,2,0)*VLOOKUP($D1348,wind_!$E$2:$AC$13,MID(AB$1,2,LEN(AB$1)-1)+2,0)</f>
        <v>0.37767054810552503</v>
      </c>
      <c r="AC1348" s="5">
        <f t="shared" si="328"/>
        <v>0.38068234424607761</v>
      </c>
      <c r="AD1348" s="98"/>
    </row>
    <row r="1349" spans="1:30">
      <c r="A1349" s="5" t="str">
        <f t="shared" si="321"/>
        <v>b12</v>
      </c>
      <c r="B1349" s="5" t="str">
        <f t="shared" si="324"/>
        <v>solar</v>
      </c>
      <c r="C1349" s="5" t="str">
        <f t="shared" si="325"/>
        <v>g3</v>
      </c>
      <c r="D1349" s="69">
        <f t="shared" si="325"/>
        <v>2</v>
      </c>
      <c r="E1349" s="68">
        <f>VLOOKUP($A1349,solar_!$A$2:$B$16,2,0)*VLOOKUP($D1349,solar_!$E$2:$AC$13,MID(E$1,2,LEN(E$1)-1)+2,0)</f>
        <v>0</v>
      </c>
      <c r="F1349" s="68">
        <f>VLOOKUP($A1349,solar_!$A$2:$B$16,2,0)*VLOOKUP($D1349,solar_!$E$2:$AC$13,MID(F$1,2,LEN(F$1)-1)+2,0)</f>
        <v>0</v>
      </c>
      <c r="G1349" s="68">
        <f>VLOOKUP($A1349,solar_!$A$2:$B$16,2,0)*VLOOKUP($D1349,solar_!$E$2:$AC$13,MID(G$1,2,LEN(G$1)-1)+2,0)</f>
        <v>0</v>
      </c>
      <c r="H1349" s="68">
        <f>VLOOKUP($A1349,solar_!$A$2:$B$16,2,0)*VLOOKUP($D1349,solar_!$E$2:$AC$13,MID(H$1,2,LEN(H$1)-1)+2,0)</f>
        <v>0</v>
      </c>
      <c r="I1349" s="68">
        <f>VLOOKUP($A1349,solar_!$A$2:$B$16,2,0)*VLOOKUP($D1349,solar_!$E$2:$AC$13,MID(I$1,2,LEN(I$1)-1)+2,0)</f>
        <v>0</v>
      </c>
      <c r="J1349" s="68">
        <f>VLOOKUP($A1349,solar_!$A$2:$B$16,2,0)*VLOOKUP($D1349,solar_!$E$2:$AC$13,MID(J$1,2,LEN(J$1)-1)+2,0)</f>
        <v>4.3467933364570009E-5</v>
      </c>
      <c r="K1349" s="68">
        <f>VLOOKUP($A1349,solar_!$A$2:$B$16,2,0)*VLOOKUP($D1349,solar_!$E$2:$AC$13,MID(K$1,2,LEN(K$1)-1)+2,0)</f>
        <v>2.587495266077097E-3</v>
      </c>
      <c r="L1349" s="68">
        <f>VLOOKUP($A1349,solar_!$A$2:$B$16,2,0)*VLOOKUP($D1349,solar_!$E$2:$AC$13,MID(L$1,2,LEN(L$1)-1)+2,0)</f>
        <v>1.9187455467665926E-2</v>
      </c>
      <c r="M1349" s="68">
        <f>VLOOKUP($A1349,solar_!$A$2:$B$16,2,0)*VLOOKUP($D1349,solar_!$E$2:$AC$13,MID(M$1,2,LEN(M$1)-1)+2,0)</f>
        <v>0.13695911928535953</v>
      </c>
      <c r="N1349" s="68">
        <f>VLOOKUP($A1349,solar_!$A$2:$B$16,2,0)*VLOOKUP($D1349,solar_!$E$2:$AC$13,MID(N$1,2,LEN(N$1)-1)+2,0)</f>
        <v>0.35021120359071434</v>
      </c>
      <c r="O1349" s="68">
        <f>VLOOKUP($A1349,solar_!$A$2:$B$16,2,0)*VLOOKUP($D1349,solar_!$E$2:$AC$13,MID(O$1,2,LEN(O$1)-1)+2,0)</f>
        <v>0.49820975858958527</v>
      </c>
      <c r="P1349" s="68">
        <f>VLOOKUP($A1349,solar_!$A$2:$B$16,2,0)*VLOOKUP($D1349,solar_!$E$2:$AC$13,MID(P$1,2,LEN(P$1)-1)+2,0)</f>
        <v>0.57233358502462028</v>
      </c>
      <c r="Q1349" s="68">
        <f>VLOOKUP($A1349,solar_!$A$2:$B$16,2,0)*VLOOKUP($D1349,solar_!$E$2:$AC$13,MID(Q$1,2,LEN(Q$1)-1)+2,0)</f>
        <v>0.58842949461931637</v>
      </c>
      <c r="R1349" s="68">
        <f>VLOOKUP($A1349,solar_!$A$2:$B$16,2,0)*VLOOKUP($D1349,solar_!$E$2:$AC$13,MID(R$1,2,LEN(R$1)-1)+2,0)</f>
        <v>0.56494740733523086</v>
      </c>
      <c r="S1349" s="68">
        <f>VLOOKUP($A1349,solar_!$A$2:$B$16,2,0)*VLOOKUP($D1349,solar_!$E$2:$AC$13,MID(S$1,2,LEN(S$1)-1)+2,0)</f>
        <v>0.5344802892896634</v>
      </c>
      <c r="T1349" s="68">
        <f>VLOOKUP($A1349,solar_!$A$2:$B$16,2,0)*VLOOKUP($D1349,solar_!$E$2:$AC$13,MID(T$1,2,LEN(T$1)-1)+2,0)</f>
        <v>0.4412057333551519</v>
      </c>
      <c r="U1349" s="68">
        <f>VLOOKUP($A1349,solar_!$A$2:$B$16,2,0)*VLOOKUP($D1349,solar_!$E$2:$AC$13,MID(U$1,2,LEN(U$1)-1)+2,0)</f>
        <v>0.31518438804527144</v>
      </c>
      <c r="V1349" s="68">
        <f>VLOOKUP($A1349,solar_!$A$2:$B$16,2,0)*VLOOKUP($D1349,solar_!$E$2:$AC$13,MID(V$1,2,LEN(V$1)-1)+2,0)</f>
        <v>0.11249997931132025</v>
      </c>
      <c r="W1349" s="68">
        <f>VLOOKUP($A1349,solar_!$A$2:$B$16,2,0)*VLOOKUP($D1349,solar_!$E$2:$AC$13,MID(W$1,2,LEN(W$1)-1)+2,0)</f>
        <v>6.3159794279401124E-3</v>
      </c>
      <c r="X1349" s="68">
        <f>VLOOKUP($A1349,solar_!$A$2:$B$16,2,0)*VLOOKUP($D1349,solar_!$E$2:$AC$13,MID(X$1,2,LEN(X$1)-1)+2,0)</f>
        <v>2.6080760018742003E-5</v>
      </c>
      <c r="Y1349" s="68">
        <f>VLOOKUP($A1349,solar_!$A$2:$B$16,2,0)*VLOOKUP($D1349,solar_!$E$2:$AC$13,MID(Y$1,2,LEN(Y$1)-1)+2,0)</f>
        <v>0</v>
      </c>
      <c r="Z1349" s="68">
        <f>VLOOKUP($A1349,solar_!$A$2:$B$16,2,0)*VLOOKUP($D1349,solar_!$E$2:$AC$13,MID(Z$1,2,LEN(Z$1)-1)+2,0)</f>
        <v>0</v>
      </c>
      <c r="AA1349" s="68">
        <f>VLOOKUP($A1349,solar_!$A$2:$B$16,2,0)*VLOOKUP($D1349,solar_!$E$2:$AC$13,MID(AA$1,2,LEN(AA$1)-1)+2,0)</f>
        <v>0</v>
      </c>
      <c r="AB1349" s="68">
        <f>VLOOKUP($A1349,solar_!$A$2:$B$16,2,0)*VLOOKUP($D1349,solar_!$E$2:$AC$13,MID(AB$1,2,LEN(AB$1)-1)+2,0)</f>
        <v>0</v>
      </c>
      <c r="AC1349" s="5">
        <f t="shared" si="328"/>
        <v>0.17260922655422087</v>
      </c>
      <c r="AD1349" s="98"/>
    </row>
    <row r="1350" spans="1:30">
      <c r="A1350" s="5" t="str">
        <f t="shared" si="321"/>
        <v>b12</v>
      </c>
      <c r="B1350" s="5" t="str">
        <f t="shared" si="324"/>
        <v>nuclear</v>
      </c>
      <c r="C1350" s="5" t="str">
        <f t="shared" si="325"/>
        <v>g3</v>
      </c>
      <c r="D1350" s="69">
        <f t="shared" si="325"/>
        <v>2</v>
      </c>
      <c r="E1350" s="9">
        <v>0</v>
      </c>
      <c r="F1350" s="9">
        <v>0</v>
      </c>
      <c r="G1350" s="9">
        <v>0</v>
      </c>
      <c r="H1350" s="9">
        <v>0</v>
      </c>
      <c r="I1350" s="9">
        <v>0</v>
      </c>
      <c r="J1350" s="9">
        <v>0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0</v>
      </c>
      <c r="U1350" s="9">
        <v>0</v>
      </c>
      <c r="V1350" s="9">
        <v>0</v>
      </c>
      <c r="W1350" s="9">
        <v>0</v>
      </c>
      <c r="X1350" s="9">
        <v>0</v>
      </c>
      <c r="Y1350" s="9">
        <v>0</v>
      </c>
      <c r="Z1350" s="9">
        <v>0</v>
      </c>
      <c r="AA1350" s="9">
        <v>0</v>
      </c>
      <c r="AB1350" s="9">
        <v>0</v>
      </c>
      <c r="AC1350" s="5">
        <f t="shared" si="328"/>
        <v>0</v>
      </c>
      <c r="AD1350" s="98"/>
    </row>
    <row r="1351" spans="1:30">
      <c r="A1351" s="5" t="str">
        <f t="shared" si="321"/>
        <v>b12</v>
      </c>
      <c r="B1351" s="5" t="str">
        <f t="shared" si="324"/>
        <v>other</v>
      </c>
      <c r="C1351" s="5" t="str">
        <f t="shared" si="325"/>
        <v>g3</v>
      </c>
      <c r="D1351" s="69">
        <f t="shared" si="325"/>
        <v>2</v>
      </c>
      <c r="E1351" s="9">
        <v>0</v>
      </c>
      <c r="F1351" s="9">
        <v>0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5">
        <f t="shared" si="328"/>
        <v>0</v>
      </c>
      <c r="AD1351" s="98"/>
    </row>
    <row r="1352" spans="1:30">
      <c r="A1352" s="5" t="str">
        <f t="shared" si="321"/>
        <v>b12</v>
      </c>
      <c r="B1352" s="5" t="str">
        <f t="shared" si="324"/>
        <v>coal</v>
      </c>
      <c r="C1352" s="5" t="str">
        <f t="shared" si="325"/>
        <v>g4</v>
      </c>
      <c r="D1352" s="69">
        <f t="shared" si="325"/>
        <v>2</v>
      </c>
      <c r="E1352" s="53">
        <v>0.8</v>
      </c>
      <c r="F1352" s="53">
        <v>0.8</v>
      </c>
      <c r="G1352" s="53">
        <v>0.8</v>
      </c>
      <c r="H1352" s="53">
        <v>0.8</v>
      </c>
      <c r="I1352" s="53">
        <v>0.8</v>
      </c>
      <c r="J1352" s="53">
        <v>0.8</v>
      </c>
      <c r="K1352" s="53">
        <v>0.8</v>
      </c>
      <c r="L1352" s="53">
        <v>0.8</v>
      </c>
      <c r="M1352" s="53">
        <v>0.8</v>
      </c>
      <c r="N1352" s="53">
        <v>0.8</v>
      </c>
      <c r="O1352" s="53">
        <v>0.8</v>
      </c>
      <c r="P1352" s="53">
        <v>0.8</v>
      </c>
      <c r="Q1352" s="53">
        <v>0.8</v>
      </c>
      <c r="R1352" s="53">
        <v>0.8</v>
      </c>
      <c r="S1352" s="53">
        <v>0.8</v>
      </c>
      <c r="T1352" s="53">
        <v>0.8</v>
      </c>
      <c r="U1352" s="53">
        <v>0.8</v>
      </c>
      <c r="V1352" s="53">
        <v>0.8</v>
      </c>
      <c r="W1352" s="53">
        <v>0.8</v>
      </c>
      <c r="X1352" s="53">
        <v>0.8</v>
      </c>
      <c r="Y1352" s="53">
        <v>0.8</v>
      </c>
      <c r="Z1352" s="53">
        <v>0.8</v>
      </c>
      <c r="AA1352" s="53">
        <v>0.8</v>
      </c>
      <c r="AB1352" s="53">
        <v>0.8</v>
      </c>
      <c r="AC1352" s="5">
        <f t="shared" si="328"/>
        <v>0.80000000000000027</v>
      </c>
      <c r="AD1352" s="98"/>
    </row>
    <row r="1353" spans="1:30">
      <c r="A1353" s="5" t="str">
        <f t="shared" si="321"/>
        <v>b12</v>
      </c>
      <c r="B1353" s="5" t="str">
        <f t="shared" si="324"/>
        <v>naturalGas</v>
      </c>
      <c r="C1353" s="5" t="str">
        <f t="shared" si="325"/>
        <v>g4</v>
      </c>
      <c r="D1353" s="69">
        <f t="shared" si="325"/>
        <v>2</v>
      </c>
      <c r="E1353" s="53">
        <v>0.85</v>
      </c>
      <c r="F1353" s="53">
        <v>0.85</v>
      </c>
      <c r="G1353" s="53">
        <v>0.85</v>
      </c>
      <c r="H1353" s="53">
        <v>0.85</v>
      </c>
      <c r="I1353" s="53">
        <v>0.85</v>
      </c>
      <c r="J1353" s="53">
        <v>0.85</v>
      </c>
      <c r="K1353" s="53">
        <v>0.85</v>
      </c>
      <c r="L1353" s="53">
        <v>0.85</v>
      </c>
      <c r="M1353" s="53">
        <v>0.85</v>
      </c>
      <c r="N1353" s="53">
        <v>0.85</v>
      </c>
      <c r="O1353" s="53">
        <v>0.85</v>
      </c>
      <c r="P1353" s="53">
        <v>0.85</v>
      </c>
      <c r="Q1353" s="53">
        <v>0.85</v>
      </c>
      <c r="R1353" s="53">
        <v>0.85</v>
      </c>
      <c r="S1353" s="53">
        <v>0.85</v>
      </c>
      <c r="T1353" s="53">
        <v>0.85</v>
      </c>
      <c r="U1353" s="53">
        <v>0.85</v>
      </c>
      <c r="V1353" s="53">
        <v>0.85</v>
      </c>
      <c r="W1353" s="53">
        <v>0.85</v>
      </c>
      <c r="X1353" s="53">
        <v>0.85</v>
      </c>
      <c r="Y1353" s="53">
        <v>0.85</v>
      </c>
      <c r="Z1353" s="53">
        <v>0.85</v>
      </c>
      <c r="AA1353" s="53">
        <v>0.85</v>
      </c>
      <c r="AB1353" s="53">
        <v>0.85</v>
      </c>
      <c r="AC1353" s="5">
        <f t="shared" si="328"/>
        <v>0.85000000000000009</v>
      </c>
      <c r="AD1353" s="98"/>
    </row>
    <row r="1354" spans="1:30">
      <c r="A1354" s="5" t="str">
        <f t="shared" si="321"/>
        <v>b12</v>
      </c>
      <c r="B1354" s="5" t="str">
        <f t="shared" si="324"/>
        <v>bioMass</v>
      </c>
      <c r="C1354" s="5" t="str">
        <f t="shared" si="325"/>
        <v>g4</v>
      </c>
      <c r="D1354" s="69">
        <f t="shared" si="325"/>
        <v>2</v>
      </c>
      <c r="E1354" s="53">
        <v>0.83</v>
      </c>
      <c r="F1354" s="53">
        <v>0.83</v>
      </c>
      <c r="G1354" s="53">
        <v>0.83</v>
      </c>
      <c r="H1354" s="53">
        <v>0.83</v>
      </c>
      <c r="I1354" s="53">
        <v>0.83</v>
      </c>
      <c r="J1354" s="53">
        <v>0.83</v>
      </c>
      <c r="K1354" s="53">
        <v>0.83</v>
      </c>
      <c r="L1354" s="53">
        <v>0.83</v>
      </c>
      <c r="M1354" s="53">
        <v>0.83</v>
      </c>
      <c r="N1354" s="53">
        <v>0.83</v>
      </c>
      <c r="O1354" s="53">
        <v>0.83</v>
      </c>
      <c r="P1354" s="53">
        <v>0.83</v>
      </c>
      <c r="Q1354" s="53">
        <v>0.83</v>
      </c>
      <c r="R1354" s="53">
        <v>0.83</v>
      </c>
      <c r="S1354" s="53">
        <v>0.83</v>
      </c>
      <c r="T1354" s="53">
        <v>0.83</v>
      </c>
      <c r="U1354" s="53">
        <v>0.83</v>
      </c>
      <c r="V1354" s="53">
        <v>0.83</v>
      </c>
      <c r="W1354" s="53">
        <v>0.83</v>
      </c>
      <c r="X1354" s="53">
        <v>0.83</v>
      </c>
      <c r="Y1354" s="53">
        <v>0.83</v>
      </c>
      <c r="Z1354" s="53">
        <v>0.83</v>
      </c>
      <c r="AA1354" s="53">
        <v>0.83</v>
      </c>
      <c r="AB1354" s="53">
        <v>0.83</v>
      </c>
      <c r="AC1354" s="5">
        <f t="shared" si="328"/>
        <v>0.82999999999999963</v>
      </c>
      <c r="AD1354" s="98"/>
    </row>
    <row r="1355" spans="1:30">
      <c r="A1355" s="5" t="str">
        <f t="shared" si="321"/>
        <v>b12</v>
      </c>
      <c r="B1355" s="5" t="str">
        <f t="shared" si="324"/>
        <v>geoThermal</v>
      </c>
      <c r="C1355" s="5" t="str">
        <f t="shared" si="325"/>
        <v>g4</v>
      </c>
      <c r="D1355" s="69">
        <f t="shared" si="325"/>
        <v>2</v>
      </c>
      <c r="E1355" s="53">
        <v>0.9</v>
      </c>
      <c r="F1355" s="53">
        <v>0.9</v>
      </c>
      <c r="G1355" s="53">
        <v>0.9</v>
      </c>
      <c r="H1355" s="53">
        <v>0.9</v>
      </c>
      <c r="I1355" s="53">
        <v>0.9</v>
      </c>
      <c r="J1355" s="53">
        <v>0.9</v>
      </c>
      <c r="K1355" s="53">
        <v>0.9</v>
      </c>
      <c r="L1355" s="53">
        <v>0.9</v>
      </c>
      <c r="M1355" s="53">
        <v>0.9</v>
      </c>
      <c r="N1355" s="53">
        <v>0.9</v>
      </c>
      <c r="O1355" s="53">
        <v>0.9</v>
      </c>
      <c r="P1355" s="53">
        <v>0.9</v>
      </c>
      <c r="Q1355" s="53">
        <v>0.9</v>
      </c>
      <c r="R1355" s="53">
        <v>0.9</v>
      </c>
      <c r="S1355" s="53">
        <v>0.9</v>
      </c>
      <c r="T1355" s="53">
        <v>0.9</v>
      </c>
      <c r="U1355" s="53">
        <v>0.9</v>
      </c>
      <c r="V1355" s="53">
        <v>0.9</v>
      </c>
      <c r="W1355" s="53">
        <v>0.9</v>
      </c>
      <c r="X1355" s="53">
        <v>0.9</v>
      </c>
      <c r="Y1355" s="53">
        <v>0.9</v>
      </c>
      <c r="Z1355" s="53">
        <v>0.9</v>
      </c>
      <c r="AA1355" s="53">
        <v>0.9</v>
      </c>
      <c r="AB1355" s="53">
        <v>0.9</v>
      </c>
      <c r="AC1355" s="5">
        <f t="shared" si="328"/>
        <v>0.8999999999999998</v>
      </c>
      <c r="AD1355" s="98"/>
    </row>
    <row r="1356" spans="1:30">
      <c r="A1356" s="5" t="str">
        <f t="shared" si="321"/>
        <v>b12</v>
      </c>
      <c r="B1356" s="5" t="str">
        <f t="shared" si="324"/>
        <v>hydroRiver</v>
      </c>
      <c r="C1356" s="5" t="str">
        <f t="shared" si="325"/>
        <v>g4</v>
      </c>
      <c r="D1356" s="69">
        <f t="shared" si="325"/>
        <v>2</v>
      </c>
      <c r="E1356" s="43">
        <f>VLOOKUP($A1356,hydro_!$A$2:$B$16,2,0)*VLOOKUP($D1356,hydro_!F$2:H$13,2,0)</f>
        <v>0.32</v>
      </c>
      <c r="F1356" s="43">
        <f t="shared" ref="F1356:AB1356" si="329">E1356</f>
        <v>0.32</v>
      </c>
      <c r="G1356" s="43">
        <f t="shared" si="329"/>
        <v>0.32</v>
      </c>
      <c r="H1356" s="43">
        <f t="shared" si="329"/>
        <v>0.32</v>
      </c>
      <c r="I1356" s="43">
        <f t="shared" si="329"/>
        <v>0.32</v>
      </c>
      <c r="J1356" s="43">
        <f t="shared" si="329"/>
        <v>0.32</v>
      </c>
      <c r="K1356" s="43">
        <f t="shared" si="329"/>
        <v>0.32</v>
      </c>
      <c r="L1356" s="43">
        <f t="shared" si="329"/>
        <v>0.32</v>
      </c>
      <c r="M1356" s="43">
        <f t="shared" si="329"/>
        <v>0.32</v>
      </c>
      <c r="N1356" s="43">
        <f t="shared" si="329"/>
        <v>0.32</v>
      </c>
      <c r="O1356" s="43">
        <f t="shared" si="329"/>
        <v>0.32</v>
      </c>
      <c r="P1356" s="43">
        <f t="shared" si="329"/>
        <v>0.32</v>
      </c>
      <c r="Q1356" s="43">
        <f t="shared" si="329"/>
        <v>0.32</v>
      </c>
      <c r="R1356" s="43">
        <f t="shared" si="329"/>
        <v>0.32</v>
      </c>
      <c r="S1356" s="43">
        <f t="shared" si="329"/>
        <v>0.32</v>
      </c>
      <c r="T1356" s="43">
        <f t="shared" si="329"/>
        <v>0.32</v>
      </c>
      <c r="U1356" s="43">
        <f t="shared" si="329"/>
        <v>0.32</v>
      </c>
      <c r="V1356" s="43">
        <f t="shared" si="329"/>
        <v>0.32</v>
      </c>
      <c r="W1356" s="43">
        <f t="shared" si="329"/>
        <v>0.32</v>
      </c>
      <c r="X1356" s="43">
        <f t="shared" si="329"/>
        <v>0.32</v>
      </c>
      <c r="Y1356" s="43">
        <f t="shared" si="329"/>
        <v>0.32</v>
      </c>
      <c r="Z1356" s="43">
        <f t="shared" si="329"/>
        <v>0.32</v>
      </c>
      <c r="AA1356" s="43">
        <f t="shared" si="329"/>
        <v>0.32</v>
      </c>
      <c r="AB1356" s="43">
        <f t="shared" si="329"/>
        <v>0.32</v>
      </c>
      <c r="AC1356" s="5">
        <f t="shared" si="328"/>
        <v>0.32000000000000012</v>
      </c>
      <c r="AD1356" s="98"/>
    </row>
    <row r="1357" spans="1:30">
      <c r="A1357" s="5" t="str">
        <f t="shared" si="321"/>
        <v>b12</v>
      </c>
      <c r="B1357" s="5" t="str">
        <f t="shared" si="324"/>
        <v>hydroDam</v>
      </c>
      <c r="C1357" s="5" t="str">
        <f t="shared" si="325"/>
        <v>g4</v>
      </c>
      <c r="D1357" s="69">
        <f t="shared" si="325"/>
        <v>2</v>
      </c>
      <c r="E1357" s="43">
        <f>VLOOKUP($A1356,hydro_!$A$2:$C$16,3,0)*VLOOKUP($D1356,hydro_!F$2:H$13,3,0)</f>
        <v>0.3</v>
      </c>
      <c r="F1357" s="43">
        <f t="shared" ref="F1357:AB1357" si="330">E1357</f>
        <v>0.3</v>
      </c>
      <c r="G1357" s="43">
        <f t="shared" si="330"/>
        <v>0.3</v>
      </c>
      <c r="H1357" s="43">
        <f t="shared" si="330"/>
        <v>0.3</v>
      </c>
      <c r="I1357" s="43">
        <f t="shared" si="330"/>
        <v>0.3</v>
      </c>
      <c r="J1357" s="43">
        <f t="shared" si="330"/>
        <v>0.3</v>
      </c>
      <c r="K1357" s="43">
        <f t="shared" si="330"/>
        <v>0.3</v>
      </c>
      <c r="L1357" s="43">
        <f t="shared" si="330"/>
        <v>0.3</v>
      </c>
      <c r="M1357" s="43">
        <f t="shared" si="330"/>
        <v>0.3</v>
      </c>
      <c r="N1357" s="43">
        <f t="shared" si="330"/>
        <v>0.3</v>
      </c>
      <c r="O1357" s="43">
        <f t="shared" si="330"/>
        <v>0.3</v>
      </c>
      <c r="P1357" s="43">
        <f t="shared" si="330"/>
        <v>0.3</v>
      </c>
      <c r="Q1357" s="43">
        <f t="shared" si="330"/>
        <v>0.3</v>
      </c>
      <c r="R1357" s="43">
        <f t="shared" si="330"/>
        <v>0.3</v>
      </c>
      <c r="S1357" s="43">
        <f t="shared" si="330"/>
        <v>0.3</v>
      </c>
      <c r="T1357" s="43">
        <f t="shared" si="330"/>
        <v>0.3</v>
      </c>
      <c r="U1357" s="43">
        <f t="shared" si="330"/>
        <v>0.3</v>
      </c>
      <c r="V1357" s="43">
        <f t="shared" si="330"/>
        <v>0.3</v>
      </c>
      <c r="W1357" s="43">
        <f t="shared" si="330"/>
        <v>0.3</v>
      </c>
      <c r="X1357" s="43">
        <f t="shared" si="330"/>
        <v>0.3</v>
      </c>
      <c r="Y1357" s="43">
        <f t="shared" si="330"/>
        <v>0.3</v>
      </c>
      <c r="Z1357" s="43">
        <f t="shared" si="330"/>
        <v>0.3</v>
      </c>
      <c r="AA1357" s="43">
        <f t="shared" si="330"/>
        <v>0.3</v>
      </c>
      <c r="AB1357" s="43">
        <f t="shared" si="330"/>
        <v>0.3</v>
      </c>
      <c r="AC1357" s="5">
        <f t="shared" si="328"/>
        <v>0.29999999999999988</v>
      </c>
      <c r="AD1357" s="98"/>
    </row>
    <row r="1358" spans="1:30">
      <c r="A1358" s="5" t="str">
        <f t="shared" si="321"/>
        <v>b12</v>
      </c>
      <c r="B1358" s="5" t="str">
        <f t="shared" si="324"/>
        <v>wind</v>
      </c>
      <c r="C1358" s="5" t="str">
        <f t="shared" si="325"/>
        <v>g4</v>
      </c>
      <c r="D1358" s="69">
        <f t="shared" si="325"/>
        <v>2</v>
      </c>
      <c r="E1358" s="67">
        <f>VLOOKUP($A1358,wind_!$A$2:$B$16,2,0)*VLOOKUP($D1358,wind_!$E$2:$AC$13,MID(E$1,2,LEN(E$1)-1)+2,0)</f>
        <v>0.37860384957200083</v>
      </c>
      <c r="F1358" s="67">
        <f>VLOOKUP($A1358,wind_!$A$2:$B$16,2,0)*VLOOKUP($D1358,wind_!$E$2:$AC$13,MID(F$1,2,LEN(F$1)-1)+2,0)</f>
        <v>0.37678654344278056</v>
      </c>
      <c r="G1358" s="67">
        <f>VLOOKUP($A1358,wind_!$A$2:$B$16,2,0)*VLOOKUP($D1358,wind_!$E$2:$AC$13,MID(G$1,2,LEN(G$1)-1)+2,0)</f>
        <v>0.37639576357153531</v>
      </c>
      <c r="H1358" s="67">
        <f>VLOOKUP($A1358,wind_!$A$2:$B$16,2,0)*VLOOKUP($D1358,wind_!$E$2:$AC$13,MID(H$1,2,LEN(H$1)-1)+2,0)</f>
        <v>0.37772761172338593</v>
      </c>
      <c r="I1358" s="67">
        <f>VLOOKUP($A1358,wind_!$A$2:$B$16,2,0)*VLOOKUP($D1358,wind_!$E$2:$AC$13,MID(I$1,2,LEN(I$1)-1)+2,0)</f>
        <v>0.37680008722609737</v>
      </c>
      <c r="J1358" s="67">
        <f>VLOOKUP($A1358,wind_!$A$2:$B$16,2,0)*VLOOKUP($D1358,wind_!$E$2:$AC$13,MID(J$1,2,LEN(J$1)-1)+2,0)</f>
        <v>0.38183144225692561</v>
      </c>
      <c r="K1358" s="67">
        <f>VLOOKUP($A1358,wind_!$A$2:$B$16,2,0)*VLOOKUP($D1358,wind_!$E$2:$AC$13,MID(K$1,2,LEN(K$1)-1)+2,0)</f>
        <v>0.38450813674129797</v>
      </c>
      <c r="L1358" s="67">
        <f>VLOOKUP($A1358,wind_!$A$2:$B$16,2,0)*VLOOKUP($D1358,wind_!$E$2:$AC$13,MID(L$1,2,LEN(L$1)-1)+2,0)</f>
        <v>0.38795599242362383</v>
      </c>
      <c r="M1358" s="67">
        <f>VLOOKUP($A1358,wind_!$A$2:$B$16,2,0)*VLOOKUP($D1358,wind_!$E$2:$AC$13,MID(M$1,2,LEN(M$1)-1)+2,0)</f>
        <v>0.38953852894392832</v>
      </c>
      <c r="N1358" s="67">
        <f>VLOOKUP($A1358,wind_!$A$2:$B$16,2,0)*VLOOKUP($D1358,wind_!$E$2:$AC$13,MID(N$1,2,LEN(N$1)-1)+2,0)</f>
        <v>0.37644727488012175</v>
      </c>
      <c r="O1358" s="67">
        <f>VLOOKUP($A1358,wind_!$A$2:$B$16,2,0)*VLOOKUP($D1358,wind_!$E$2:$AC$13,MID(O$1,2,LEN(O$1)-1)+2,0)</f>
        <v>0.36813771449543375</v>
      </c>
      <c r="P1358" s="67">
        <f>VLOOKUP($A1358,wind_!$A$2:$B$16,2,0)*VLOOKUP($D1358,wind_!$E$2:$AC$13,MID(P$1,2,LEN(P$1)-1)+2,0)</f>
        <v>0.3694051494408464</v>
      </c>
      <c r="Q1358" s="67">
        <f>VLOOKUP($A1358,wind_!$A$2:$B$16,2,0)*VLOOKUP($D1358,wind_!$E$2:$AC$13,MID(Q$1,2,LEN(Q$1)-1)+2,0)</f>
        <v>0.37547144850157299</v>
      </c>
      <c r="R1358" s="67">
        <f>VLOOKUP($A1358,wind_!$A$2:$B$16,2,0)*VLOOKUP($D1358,wind_!$E$2:$AC$13,MID(R$1,2,LEN(R$1)-1)+2,0)</f>
        <v>0.38028212330944772</v>
      </c>
      <c r="S1358" s="67">
        <f>VLOOKUP($A1358,wind_!$A$2:$B$16,2,0)*VLOOKUP($D1358,wind_!$E$2:$AC$13,MID(S$1,2,LEN(S$1)-1)+2,0)</f>
        <v>0.38377375558050369</v>
      </c>
      <c r="T1358" s="67">
        <f>VLOOKUP($A1358,wind_!$A$2:$B$16,2,0)*VLOOKUP($D1358,wind_!$E$2:$AC$13,MID(T$1,2,LEN(T$1)-1)+2,0)</f>
        <v>0.38576526942499328</v>
      </c>
      <c r="U1358" s="67">
        <f>VLOOKUP($A1358,wind_!$A$2:$B$16,2,0)*VLOOKUP($D1358,wind_!$E$2:$AC$13,MID(U$1,2,LEN(U$1)-1)+2,0)</f>
        <v>0.38516363017841287</v>
      </c>
      <c r="V1358" s="67">
        <f>VLOOKUP($A1358,wind_!$A$2:$B$16,2,0)*VLOOKUP($D1358,wind_!$E$2:$AC$13,MID(V$1,2,LEN(V$1)-1)+2,0)</f>
        <v>0.38234132397624826</v>
      </c>
      <c r="W1358" s="67">
        <f>VLOOKUP($A1358,wind_!$A$2:$B$16,2,0)*VLOOKUP($D1358,wind_!$E$2:$AC$13,MID(W$1,2,LEN(W$1)-1)+2,0)</f>
        <v>0.38100893022175214</v>
      </c>
      <c r="X1358" s="67">
        <f>VLOOKUP($A1358,wind_!$A$2:$B$16,2,0)*VLOOKUP($D1358,wind_!$E$2:$AC$13,MID(X$1,2,LEN(X$1)-1)+2,0)</f>
        <v>0.38559083704981101</v>
      </c>
      <c r="Y1358" s="67">
        <f>VLOOKUP($A1358,wind_!$A$2:$B$16,2,0)*VLOOKUP($D1358,wind_!$E$2:$AC$13,MID(Y$1,2,LEN(Y$1)-1)+2,0)</f>
        <v>0.38830739262157571</v>
      </c>
      <c r="Z1358" s="67">
        <f>VLOOKUP($A1358,wind_!$A$2:$B$16,2,0)*VLOOKUP($D1358,wind_!$E$2:$AC$13,MID(Z$1,2,LEN(Z$1)-1)+2,0)</f>
        <v>0.3855615670725957</v>
      </c>
      <c r="AA1358" s="67">
        <f>VLOOKUP($A1358,wind_!$A$2:$B$16,2,0)*VLOOKUP($D1358,wind_!$E$2:$AC$13,MID(AA$1,2,LEN(AA$1)-1)+2,0)</f>
        <v>0.3813013411454475</v>
      </c>
      <c r="AB1358" s="67">
        <f>VLOOKUP($A1358,wind_!$A$2:$B$16,2,0)*VLOOKUP($D1358,wind_!$E$2:$AC$13,MID(AB$1,2,LEN(AB$1)-1)+2,0)</f>
        <v>0.37767054810552503</v>
      </c>
      <c r="AC1358" s="5">
        <f t="shared" si="328"/>
        <v>0.38068234424607761</v>
      </c>
      <c r="AD1358" s="98"/>
    </row>
    <row r="1359" spans="1:30">
      <c r="A1359" s="5" t="str">
        <f t="shared" si="321"/>
        <v>b12</v>
      </c>
      <c r="B1359" s="5" t="str">
        <f t="shared" si="324"/>
        <v>solar</v>
      </c>
      <c r="C1359" s="5" t="str">
        <f t="shared" si="325"/>
        <v>g4</v>
      </c>
      <c r="D1359" s="69">
        <f t="shared" si="325"/>
        <v>2</v>
      </c>
      <c r="E1359" s="68">
        <f>VLOOKUP($A1359,solar_!$A$2:$B$16,2,0)*VLOOKUP($D1359,solar_!$E$2:$AC$13,MID(E$1,2,LEN(E$1)-1)+2,0)</f>
        <v>0</v>
      </c>
      <c r="F1359" s="68">
        <f>VLOOKUP($A1359,solar_!$A$2:$B$16,2,0)*VLOOKUP($D1359,solar_!$E$2:$AC$13,MID(F$1,2,LEN(F$1)-1)+2,0)</f>
        <v>0</v>
      </c>
      <c r="G1359" s="68">
        <f>VLOOKUP($A1359,solar_!$A$2:$B$16,2,0)*VLOOKUP($D1359,solar_!$E$2:$AC$13,MID(G$1,2,LEN(G$1)-1)+2,0)</f>
        <v>0</v>
      </c>
      <c r="H1359" s="68">
        <f>VLOOKUP($A1359,solar_!$A$2:$B$16,2,0)*VLOOKUP($D1359,solar_!$E$2:$AC$13,MID(H$1,2,LEN(H$1)-1)+2,0)</f>
        <v>0</v>
      </c>
      <c r="I1359" s="68">
        <f>VLOOKUP($A1359,solar_!$A$2:$B$16,2,0)*VLOOKUP($D1359,solar_!$E$2:$AC$13,MID(I$1,2,LEN(I$1)-1)+2,0)</f>
        <v>0</v>
      </c>
      <c r="J1359" s="68">
        <f>VLOOKUP($A1359,solar_!$A$2:$B$16,2,0)*VLOOKUP($D1359,solar_!$E$2:$AC$13,MID(J$1,2,LEN(J$1)-1)+2,0)</f>
        <v>4.3467933364570009E-5</v>
      </c>
      <c r="K1359" s="68">
        <f>VLOOKUP($A1359,solar_!$A$2:$B$16,2,0)*VLOOKUP($D1359,solar_!$E$2:$AC$13,MID(K$1,2,LEN(K$1)-1)+2,0)</f>
        <v>2.587495266077097E-3</v>
      </c>
      <c r="L1359" s="68">
        <f>VLOOKUP($A1359,solar_!$A$2:$B$16,2,0)*VLOOKUP($D1359,solar_!$E$2:$AC$13,MID(L$1,2,LEN(L$1)-1)+2,0)</f>
        <v>1.9187455467665926E-2</v>
      </c>
      <c r="M1359" s="68">
        <f>VLOOKUP($A1359,solar_!$A$2:$B$16,2,0)*VLOOKUP($D1359,solar_!$E$2:$AC$13,MID(M$1,2,LEN(M$1)-1)+2,0)</f>
        <v>0.13695911928535953</v>
      </c>
      <c r="N1359" s="68">
        <f>VLOOKUP($A1359,solar_!$A$2:$B$16,2,0)*VLOOKUP($D1359,solar_!$E$2:$AC$13,MID(N$1,2,LEN(N$1)-1)+2,0)</f>
        <v>0.35021120359071434</v>
      </c>
      <c r="O1359" s="68">
        <f>VLOOKUP($A1359,solar_!$A$2:$B$16,2,0)*VLOOKUP($D1359,solar_!$E$2:$AC$13,MID(O$1,2,LEN(O$1)-1)+2,0)</f>
        <v>0.49820975858958527</v>
      </c>
      <c r="P1359" s="68">
        <f>VLOOKUP($A1359,solar_!$A$2:$B$16,2,0)*VLOOKUP($D1359,solar_!$E$2:$AC$13,MID(P$1,2,LEN(P$1)-1)+2,0)</f>
        <v>0.57233358502462028</v>
      </c>
      <c r="Q1359" s="68">
        <f>VLOOKUP($A1359,solar_!$A$2:$B$16,2,0)*VLOOKUP($D1359,solar_!$E$2:$AC$13,MID(Q$1,2,LEN(Q$1)-1)+2,0)</f>
        <v>0.58842949461931637</v>
      </c>
      <c r="R1359" s="68">
        <f>VLOOKUP($A1359,solar_!$A$2:$B$16,2,0)*VLOOKUP($D1359,solar_!$E$2:$AC$13,MID(R$1,2,LEN(R$1)-1)+2,0)</f>
        <v>0.56494740733523086</v>
      </c>
      <c r="S1359" s="68">
        <f>VLOOKUP($A1359,solar_!$A$2:$B$16,2,0)*VLOOKUP($D1359,solar_!$E$2:$AC$13,MID(S$1,2,LEN(S$1)-1)+2,0)</f>
        <v>0.5344802892896634</v>
      </c>
      <c r="T1359" s="68">
        <f>VLOOKUP($A1359,solar_!$A$2:$B$16,2,0)*VLOOKUP($D1359,solar_!$E$2:$AC$13,MID(T$1,2,LEN(T$1)-1)+2,0)</f>
        <v>0.4412057333551519</v>
      </c>
      <c r="U1359" s="68">
        <f>VLOOKUP($A1359,solar_!$A$2:$B$16,2,0)*VLOOKUP($D1359,solar_!$E$2:$AC$13,MID(U$1,2,LEN(U$1)-1)+2,0)</f>
        <v>0.31518438804527144</v>
      </c>
      <c r="V1359" s="68">
        <f>VLOOKUP($A1359,solar_!$A$2:$B$16,2,0)*VLOOKUP($D1359,solar_!$E$2:$AC$13,MID(V$1,2,LEN(V$1)-1)+2,0)</f>
        <v>0.11249997931132025</v>
      </c>
      <c r="W1359" s="68">
        <f>VLOOKUP($A1359,solar_!$A$2:$B$16,2,0)*VLOOKUP($D1359,solar_!$E$2:$AC$13,MID(W$1,2,LEN(W$1)-1)+2,0)</f>
        <v>6.3159794279401124E-3</v>
      </c>
      <c r="X1359" s="68">
        <f>VLOOKUP($A1359,solar_!$A$2:$B$16,2,0)*VLOOKUP($D1359,solar_!$E$2:$AC$13,MID(X$1,2,LEN(X$1)-1)+2,0)</f>
        <v>2.6080760018742003E-5</v>
      </c>
      <c r="Y1359" s="68">
        <f>VLOOKUP($A1359,solar_!$A$2:$B$16,2,0)*VLOOKUP($D1359,solar_!$E$2:$AC$13,MID(Y$1,2,LEN(Y$1)-1)+2,0)</f>
        <v>0</v>
      </c>
      <c r="Z1359" s="68">
        <f>VLOOKUP($A1359,solar_!$A$2:$B$16,2,0)*VLOOKUP($D1359,solar_!$E$2:$AC$13,MID(Z$1,2,LEN(Z$1)-1)+2,0)</f>
        <v>0</v>
      </c>
      <c r="AA1359" s="68">
        <f>VLOOKUP($A1359,solar_!$A$2:$B$16,2,0)*VLOOKUP($D1359,solar_!$E$2:$AC$13,MID(AA$1,2,LEN(AA$1)-1)+2,0)</f>
        <v>0</v>
      </c>
      <c r="AB1359" s="68">
        <f>VLOOKUP($A1359,solar_!$A$2:$B$16,2,0)*VLOOKUP($D1359,solar_!$E$2:$AC$13,MID(AB$1,2,LEN(AB$1)-1)+2,0)</f>
        <v>0</v>
      </c>
      <c r="AC1359" s="5">
        <f t="shared" si="328"/>
        <v>0.17260922655422087</v>
      </c>
      <c r="AD1359" s="98"/>
    </row>
    <row r="1360" spans="1:30">
      <c r="A1360" s="5" t="str">
        <f t="shared" si="321"/>
        <v>b12</v>
      </c>
      <c r="B1360" s="5" t="str">
        <f t="shared" si="324"/>
        <v>nuclear</v>
      </c>
      <c r="C1360" s="5" t="str">
        <f t="shared" si="325"/>
        <v>g4</v>
      </c>
      <c r="D1360" s="69">
        <f t="shared" si="325"/>
        <v>2</v>
      </c>
      <c r="E1360" s="9">
        <v>0</v>
      </c>
      <c r="F1360" s="9">
        <v>0</v>
      </c>
      <c r="G1360" s="9">
        <v>0</v>
      </c>
      <c r="H1360" s="9">
        <v>0</v>
      </c>
      <c r="I1360" s="9">
        <v>0</v>
      </c>
      <c r="J1360" s="9">
        <v>0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  <c r="V1360" s="9">
        <v>0</v>
      </c>
      <c r="W1360" s="9">
        <v>0</v>
      </c>
      <c r="X1360" s="9">
        <v>0</v>
      </c>
      <c r="Y1360" s="9">
        <v>0</v>
      </c>
      <c r="Z1360" s="9">
        <v>0</v>
      </c>
      <c r="AA1360" s="9">
        <v>0</v>
      </c>
      <c r="AB1360" s="9">
        <v>0</v>
      </c>
      <c r="AC1360" s="5">
        <f t="shared" si="328"/>
        <v>0</v>
      </c>
      <c r="AD1360" s="98"/>
    </row>
    <row r="1361" spans="1:30">
      <c r="A1361" s="5" t="str">
        <f t="shared" si="321"/>
        <v>b12</v>
      </c>
      <c r="B1361" s="5" t="str">
        <f t="shared" si="324"/>
        <v>other</v>
      </c>
      <c r="C1361" s="5" t="str">
        <f t="shared" si="325"/>
        <v>g4</v>
      </c>
      <c r="D1361" s="69">
        <f t="shared" si="325"/>
        <v>2</v>
      </c>
      <c r="E1361" s="9">
        <v>0</v>
      </c>
      <c r="F1361" s="9">
        <v>0</v>
      </c>
      <c r="G1361" s="9">
        <v>0</v>
      </c>
      <c r="H1361" s="9">
        <v>0</v>
      </c>
      <c r="I1361" s="9">
        <v>0</v>
      </c>
      <c r="J1361" s="9">
        <v>0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0</v>
      </c>
      <c r="V1361" s="9">
        <v>0</v>
      </c>
      <c r="W1361" s="9">
        <v>0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5">
        <f t="shared" si="328"/>
        <v>0</v>
      </c>
      <c r="AD1361" s="98"/>
    </row>
    <row r="1362" spans="1:30">
      <c r="A1362" s="5" t="str">
        <f t="shared" si="321"/>
        <v>b12</v>
      </c>
      <c r="B1362" s="5" t="str">
        <f t="shared" si="324"/>
        <v>coal</v>
      </c>
      <c r="C1362" s="5" t="str">
        <f t="shared" si="325"/>
        <v>g5</v>
      </c>
      <c r="D1362" s="69">
        <f t="shared" si="325"/>
        <v>3</v>
      </c>
      <c r="E1362" s="53">
        <v>0.8</v>
      </c>
      <c r="F1362" s="53">
        <v>0.8</v>
      </c>
      <c r="G1362" s="53">
        <v>0.8</v>
      </c>
      <c r="H1362" s="53">
        <v>0.8</v>
      </c>
      <c r="I1362" s="53">
        <v>0.8</v>
      </c>
      <c r="J1362" s="53">
        <v>0.8</v>
      </c>
      <c r="K1362" s="53">
        <v>0.8</v>
      </c>
      <c r="L1362" s="53">
        <v>0.8</v>
      </c>
      <c r="M1362" s="53">
        <v>0.8</v>
      </c>
      <c r="N1362" s="53">
        <v>0.8</v>
      </c>
      <c r="O1362" s="53">
        <v>0.8</v>
      </c>
      <c r="P1362" s="53">
        <v>0.8</v>
      </c>
      <c r="Q1362" s="53">
        <v>0.8</v>
      </c>
      <c r="R1362" s="53">
        <v>0.8</v>
      </c>
      <c r="S1362" s="53">
        <v>0.8</v>
      </c>
      <c r="T1362" s="53">
        <v>0.8</v>
      </c>
      <c r="U1362" s="53">
        <v>0.8</v>
      </c>
      <c r="V1362" s="53">
        <v>0.8</v>
      </c>
      <c r="W1362" s="53">
        <v>0.8</v>
      </c>
      <c r="X1362" s="53">
        <v>0.8</v>
      </c>
      <c r="Y1362" s="53">
        <v>0.8</v>
      </c>
      <c r="Z1362" s="53">
        <v>0.8</v>
      </c>
      <c r="AA1362" s="53">
        <v>0.8</v>
      </c>
      <c r="AB1362" s="53">
        <v>0.8</v>
      </c>
      <c r="AC1362" s="5">
        <f t="shared" si="328"/>
        <v>0.80000000000000027</v>
      </c>
      <c r="AD1362" s="98"/>
    </row>
    <row r="1363" spans="1:30">
      <c r="A1363" s="5" t="str">
        <f t="shared" si="321"/>
        <v>b12</v>
      </c>
      <c r="B1363" s="5" t="str">
        <f t="shared" si="324"/>
        <v>naturalGas</v>
      </c>
      <c r="C1363" s="5" t="str">
        <f t="shared" ref="C1363:D1382" si="331">C1243</f>
        <v>g5</v>
      </c>
      <c r="D1363" s="69">
        <f t="shared" si="331"/>
        <v>3</v>
      </c>
      <c r="E1363" s="53">
        <v>0.85</v>
      </c>
      <c r="F1363" s="53">
        <v>0.85</v>
      </c>
      <c r="G1363" s="53">
        <v>0.85</v>
      </c>
      <c r="H1363" s="53">
        <v>0.85</v>
      </c>
      <c r="I1363" s="53">
        <v>0.85</v>
      </c>
      <c r="J1363" s="53">
        <v>0.85</v>
      </c>
      <c r="K1363" s="53">
        <v>0.85</v>
      </c>
      <c r="L1363" s="53">
        <v>0.85</v>
      </c>
      <c r="M1363" s="53">
        <v>0.85</v>
      </c>
      <c r="N1363" s="53">
        <v>0.85</v>
      </c>
      <c r="O1363" s="53">
        <v>0.85</v>
      </c>
      <c r="P1363" s="53">
        <v>0.85</v>
      </c>
      <c r="Q1363" s="53">
        <v>0.85</v>
      </c>
      <c r="R1363" s="53">
        <v>0.85</v>
      </c>
      <c r="S1363" s="53">
        <v>0.85</v>
      </c>
      <c r="T1363" s="53">
        <v>0.85</v>
      </c>
      <c r="U1363" s="53">
        <v>0.85</v>
      </c>
      <c r="V1363" s="53">
        <v>0.85</v>
      </c>
      <c r="W1363" s="53">
        <v>0.85</v>
      </c>
      <c r="X1363" s="53">
        <v>0.85</v>
      </c>
      <c r="Y1363" s="53">
        <v>0.85</v>
      </c>
      <c r="Z1363" s="53">
        <v>0.85</v>
      </c>
      <c r="AA1363" s="53">
        <v>0.85</v>
      </c>
      <c r="AB1363" s="53">
        <v>0.85</v>
      </c>
      <c r="AC1363" s="5">
        <f t="shared" si="328"/>
        <v>0.85000000000000009</v>
      </c>
      <c r="AD1363" s="98"/>
    </row>
    <row r="1364" spans="1:30">
      <c r="A1364" s="5" t="str">
        <f t="shared" si="321"/>
        <v>b12</v>
      </c>
      <c r="B1364" s="5" t="str">
        <f t="shared" si="324"/>
        <v>bioMass</v>
      </c>
      <c r="C1364" s="5" t="str">
        <f t="shared" si="331"/>
        <v>g5</v>
      </c>
      <c r="D1364" s="69">
        <f t="shared" si="331"/>
        <v>3</v>
      </c>
      <c r="E1364" s="53">
        <v>0.83</v>
      </c>
      <c r="F1364" s="53">
        <v>0.83</v>
      </c>
      <c r="G1364" s="53">
        <v>0.83</v>
      </c>
      <c r="H1364" s="53">
        <v>0.83</v>
      </c>
      <c r="I1364" s="53">
        <v>0.83</v>
      </c>
      <c r="J1364" s="53">
        <v>0.83</v>
      </c>
      <c r="K1364" s="53">
        <v>0.83</v>
      </c>
      <c r="L1364" s="53">
        <v>0.83</v>
      </c>
      <c r="M1364" s="53">
        <v>0.83</v>
      </c>
      <c r="N1364" s="53">
        <v>0.83</v>
      </c>
      <c r="O1364" s="53">
        <v>0.83</v>
      </c>
      <c r="P1364" s="53">
        <v>0.83</v>
      </c>
      <c r="Q1364" s="53">
        <v>0.83</v>
      </c>
      <c r="R1364" s="53">
        <v>0.83</v>
      </c>
      <c r="S1364" s="53">
        <v>0.83</v>
      </c>
      <c r="T1364" s="53">
        <v>0.83</v>
      </c>
      <c r="U1364" s="53">
        <v>0.83</v>
      </c>
      <c r="V1364" s="53">
        <v>0.83</v>
      </c>
      <c r="W1364" s="53">
        <v>0.83</v>
      </c>
      <c r="X1364" s="53">
        <v>0.83</v>
      </c>
      <c r="Y1364" s="53">
        <v>0.83</v>
      </c>
      <c r="Z1364" s="53">
        <v>0.83</v>
      </c>
      <c r="AA1364" s="53">
        <v>0.83</v>
      </c>
      <c r="AB1364" s="53">
        <v>0.83</v>
      </c>
      <c r="AC1364" s="5">
        <f t="shared" si="328"/>
        <v>0.82999999999999963</v>
      </c>
      <c r="AD1364" s="98"/>
    </row>
    <row r="1365" spans="1:30">
      <c r="A1365" s="5" t="str">
        <f t="shared" si="321"/>
        <v>b12</v>
      </c>
      <c r="B1365" s="5" t="str">
        <f t="shared" si="324"/>
        <v>geoThermal</v>
      </c>
      <c r="C1365" s="5" t="str">
        <f t="shared" si="331"/>
        <v>g5</v>
      </c>
      <c r="D1365" s="69">
        <f t="shared" si="331"/>
        <v>3</v>
      </c>
      <c r="E1365" s="53">
        <v>0.9</v>
      </c>
      <c r="F1365" s="53">
        <v>0.9</v>
      </c>
      <c r="G1365" s="53">
        <v>0.9</v>
      </c>
      <c r="H1365" s="53">
        <v>0.9</v>
      </c>
      <c r="I1365" s="53">
        <v>0.9</v>
      </c>
      <c r="J1365" s="53">
        <v>0.9</v>
      </c>
      <c r="K1365" s="53">
        <v>0.9</v>
      </c>
      <c r="L1365" s="53">
        <v>0.9</v>
      </c>
      <c r="M1365" s="53">
        <v>0.9</v>
      </c>
      <c r="N1365" s="53">
        <v>0.9</v>
      </c>
      <c r="O1365" s="53">
        <v>0.9</v>
      </c>
      <c r="P1365" s="53">
        <v>0.9</v>
      </c>
      <c r="Q1365" s="53">
        <v>0.9</v>
      </c>
      <c r="R1365" s="53">
        <v>0.9</v>
      </c>
      <c r="S1365" s="53">
        <v>0.9</v>
      </c>
      <c r="T1365" s="53">
        <v>0.9</v>
      </c>
      <c r="U1365" s="53">
        <v>0.9</v>
      </c>
      <c r="V1365" s="53">
        <v>0.9</v>
      </c>
      <c r="W1365" s="53">
        <v>0.9</v>
      </c>
      <c r="X1365" s="53">
        <v>0.9</v>
      </c>
      <c r="Y1365" s="53">
        <v>0.9</v>
      </c>
      <c r="Z1365" s="53">
        <v>0.9</v>
      </c>
      <c r="AA1365" s="53">
        <v>0.9</v>
      </c>
      <c r="AB1365" s="53">
        <v>0.9</v>
      </c>
      <c r="AC1365" s="5">
        <f t="shared" si="328"/>
        <v>0.8999999999999998</v>
      </c>
      <c r="AD1365" s="98"/>
    </row>
    <row r="1366" spans="1:30">
      <c r="A1366" s="5" t="str">
        <f t="shared" si="321"/>
        <v>b12</v>
      </c>
      <c r="B1366" s="5" t="str">
        <f t="shared" si="324"/>
        <v>hydroRiver</v>
      </c>
      <c r="C1366" s="5" t="str">
        <f t="shared" si="331"/>
        <v>g5</v>
      </c>
      <c r="D1366" s="69">
        <f t="shared" si="331"/>
        <v>3</v>
      </c>
      <c r="E1366" s="43">
        <f>VLOOKUP($A1366,hydro_!$A$2:$B$16,2,0)*VLOOKUP($D1366,hydro_!F$2:H$13,2,0)</f>
        <v>0.4</v>
      </c>
      <c r="F1366" s="43">
        <f t="shared" ref="F1366:AB1366" si="332">E1366</f>
        <v>0.4</v>
      </c>
      <c r="G1366" s="43">
        <f t="shared" si="332"/>
        <v>0.4</v>
      </c>
      <c r="H1366" s="43">
        <f t="shared" si="332"/>
        <v>0.4</v>
      </c>
      <c r="I1366" s="43">
        <f t="shared" si="332"/>
        <v>0.4</v>
      </c>
      <c r="J1366" s="43">
        <f t="shared" si="332"/>
        <v>0.4</v>
      </c>
      <c r="K1366" s="43">
        <f t="shared" si="332"/>
        <v>0.4</v>
      </c>
      <c r="L1366" s="43">
        <f t="shared" si="332"/>
        <v>0.4</v>
      </c>
      <c r="M1366" s="43">
        <f t="shared" si="332"/>
        <v>0.4</v>
      </c>
      <c r="N1366" s="43">
        <f t="shared" si="332"/>
        <v>0.4</v>
      </c>
      <c r="O1366" s="43">
        <f t="shared" si="332"/>
        <v>0.4</v>
      </c>
      <c r="P1366" s="43">
        <f t="shared" si="332"/>
        <v>0.4</v>
      </c>
      <c r="Q1366" s="43">
        <f t="shared" si="332"/>
        <v>0.4</v>
      </c>
      <c r="R1366" s="43">
        <f t="shared" si="332"/>
        <v>0.4</v>
      </c>
      <c r="S1366" s="43">
        <f t="shared" si="332"/>
        <v>0.4</v>
      </c>
      <c r="T1366" s="43">
        <f t="shared" si="332"/>
        <v>0.4</v>
      </c>
      <c r="U1366" s="43">
        <f t="shared" si="332"/>
        <v>0.4</v>
      </c>
      <c r="V1366" s="43">
        <f t="shared" si="332"/>
        <v>0.4</v>
      </c>
      <c r="W1366" s="43">
        <f t="shared" si="332"/>
        <v>0.4</v>
      </c>
      <c r="X1366" s="43">
        <f t="shared" si="332"/>
        <v>0.4</v>
      </c>
      <c r="Y1366" s="43">
        <f t="shared" si="332"/>
        <v>0.4</v>
      </c>
      <c r="Z1366" s="43">
        <f t="shared" si="332"/>
        <v>0.4</v>
      </c>
      <c r="AA1366" s="43">
        <f t="shared" si="332"/>
        <v>0.4</v>
      </c>
      <c r="AB1366" s="43">
        <f t="shared" si="332"/>
        <v>0.4</v>
      </c>
      <c r="AC1366" s="5">
        <f t="shared" si="328"/>
        <v>0.40000000000000013</v>
      </c>
      <c r="AD1366" s="98"/>
    </row>
    <row r="1367" spans="1:30">
      <c r="A1367" s="5" t="str">
        <f t="shared" si="321"/>
        <v>b12</v>
      </c>
      <c r="B1367" s="5" t="str">
        <f t="shared" si="324"/>
        <v>hydroDam</v>
      </c>
      <c r="C1367" s="5" t="str">
        <f t="shared" si="331"/>
        <v>g5</v>
      </c>
      <c r="D1367" s="69">
        <f t="shared" si="331"/>
        <v>3</v>
      </c>
      <c r="E1367" s="43">
        <f>VLOOKUP($A1366,hydro_!$A$2:$C$16,3,0)*VLOOKUP($D1366,hydro_!F$2:H$13,3,0)</f>
        <v>0.35</v>
      </c>
      <c r="F1367" s="43">
        <f t="shared" ref="F1367:AB1367" si="333">E1367</f>
        <v>0.35</v>
      </c>
      <c r="G1367" s="43">
        <f t="shared" si="333"/>
        <v>0.35</v>
      </c>
      <c r="H1367" s="43">
        <f t="shared" si="333"/>
        <v>0.35</v>
      </c>
      <c r="I1367" s="43">
        <f t="shared" si="333"/>
        <v>0.35</v>
      </c>
      <c r="J1367" s="43">
        <f t="shared" si="333"/>
        <v>0.35</v>
      </c>
      <c r="K1367" s="43">
        <f t="shared" si="333"/>
        <v>0.35</v>
      </c>
      <c r="L1367" s="43">
        <f t="shared" si="333"/>
        <v>0.35</v>
      </c>
      <c r="M1367" s="43">
        <f t="shared" si="333"/>
        <v>0.35</v>
      </c>
      <c r="N1367" s="43">
        <f t="shared" si="333"/>
        <v>0.35</v>
      </c>
      <c r="O1367" s="43">
        <f t="shared" si="333"/>
        <v>0.35</v>
      </c>
      <c r="P1367" s="43">
        <f t="shared" si="333"/>
        <v>0.35</v>
      </c>
      <c r="Q1367" s="43">
        <f t="shared" si="333"/>
        <v>0.35</v>
      </c>
      <c r="R1367" s="43">
        <f t="shared" si="333"/>
        <v>0.35</v>
      </c>
      <c r="S1367" s="43">
        <f t="shared" si="333"/>
        <v>0.35</v>
      </c>
      <c r="T1367" s="43">
        <f t="shared" si="333"/>
        <v>0.35</v>
      </c>
      <c r="U1367" s="43">
        <f t="shared" si="333"/>
        <v>0.35</v>
      </c>
      <c r="V1367" s="43">
        <f t="shared" si="333"/>
        <v>0.35</v>
      </c>
      <c r="W1367" s="43">
        <f t="shared" si="333"/>
        <v>0.35</v>
      </c>
      <c r="X1367" s="43">
        <f t="shared" si="333"/>
        <v>0.35</v>
      </c>
      <c r="Y1367" s="43">
        <f t="shared" si="333"/>
        <v>0.35</v>
      </c>
      <c r="Z1367" s="43">
        <f t="shared" si="333"/>
        <v>0.35</v>
      </c>
      <c r="AA1367" s="43">
        <f t="shared" si="333"/>
        <v>0.35</v>
      </c>
      <c r="AB1367" s="43">
        <f t="shared" si="333"/>
        <v>0.35</v>
      </c>
      <c r="AC1367" s="5">
        <f t="shared" si="328"/>
        <v>0.34999999999999987</v>
      </c>
      <c r="AD1367" s="98"/>
    </row>
    <row r="1368" spans="1:30">
      <c r="A1368" s="5" t="str">
        <f t="shared" si="321"/>
        <v>b12</v>
      </c>
      <c r="B1368" s="5" t="str">
        <f t="shared" si="324"/>
        <v>wind</v>
      </c>
      <c r="C1368" s="5" t="str">
        <f t="shared" si="331"/>
        <v>g5</v>
      </c>
      <c r="D1368" s="69">
        <f t="shared" si="331"/>
        <v>3</v>
      </c>
      <c r="E1368" s="67">
        <f>VLOOKUP($A1368,wind_!$A$2:$B$16,2,0)*VLOOKUP($D1368,wind_!$E$2:$AC$13,MID(E$1,2,LEN(E$1)-1)+2,0)</f>
        <v>0.40712246775612393</v>
      </c>
      <c r="F1368" s="67">
        <f>VLOOKUP($A1368,wind_!$A$2:$B$16,2,0)*VLOOKUP($D1368,wind_!$E$2:$AC$13,MID(F$1,2,LEN(F$1)-1)+2,0)</f>
        <v>0.39903596257061086</v>
      </c>
      <c r="G1368" s="67">
        <f>VLOOKUP($A1368,wind_!$A$2:$B$16,2,0)*VLOOKUP($D1368,wind_!$E$2:$AC$13,MID(G$1,2,LEN(G$1)-1)+2,0)</f>
        <v>0.39457826058007822</v>
      </c>
      <c r="H1368" s="67">
        <f>VLOOKUP($A1368,wind_!$A$2:$B$16,2,0)*VLOOKUP($D1368,wind_!$E$2:$AC$13,MID(H$1,2,LEN(H$1)-1)+2,0)</f>
        <v>0.39049047718316987</v>
      </c>
      <c r="I1368" s="67">
        <f>VLOOKUP($A1368,wind_!$A$2:$B$16,2,0)*VLOOKUP($D1368,wind_!$E$2:$AC$13,MID(I$1,2,LEN(I$1)-1)+2,0)</f>
        <v>0.38877272748960984</v>
      </c>
      <c r="J1368" s="67">
        <f>VLOOKUP($A1368,wind_!$A$2:$B$16,2,0)*VLOOKUP($D1368,wind_!$E$2:$AC$13,MID(J$1,2,LEN(J$1)-1)+2,0)</f>
        <v>0.38494076754487772</v>
      </c>
      <c r="K1368" s="67">
        <f>VLOOKUP($A1368,wind_!$A$2:$B$16,2,0)*VLOOKUP($D1368,wind_!$E$2:$AC$13,MID(K$1,2,LEN(K$1)-1)+2,0)</f>
        <v>0.3881496813627634</v>
      </c>
      <c r="L1368" s="67">
        <f>VLOOKUP($A1368,wind_!$A$2:$B$16,2,0)*VLOOKUP($D1368,wind_!$E$2:$AC$13,MID(L$1,2,LEN(L$1)-1)+2,0)</f>
        <v>0.39010765669169367</v>
      </c>
      <c r="M1368" s="67">
        <f>VLOOKUP($A1368,wind_!$A$2:$B$16,2,0)*VLOOKUP($D1368,wind_!$E$2:$AC$13,MID(M$1,2,LEN(M$1)-1)+2,0)</f>
        <v>0.39103636867709296</v>
      </c>
      <c r="N1368" s="67">
        <f>VLOOKUP($A1368,wind_!$A$2:$B$16,2,0)*VLOOKUP($D1368,wind_!$E$2:$AC$13,MID(N$1,2,LEN(N$1)-1)+2,0)</f>
        <v>0.38102870029408192</v>
      </c>
      <c r="O1368" s="67">
        <f>VLOOKUP($A1368,wind_!$A$2:$B$16,2,0)*VLOOKUP($D1368,wind_!$E$2:$AC$13,MID(O$1,2,LEN(O$1)-1)+2,0)</f>
        <v>0.37864281201974165</v>
      </c>
      <c r="P1368" s="67">
        <f>VLOOKUP($A1368,wind_!$A$2:$B$16,2,0)*VLOOKUP($D1368,wind_!$E$2:$AC$13,MID(P$1,2,LEN(P$1)-1)+2,0)</f>
        <v>0.38718495960276361</v>
      </c>
      <c r="Q1368" s="67">
        <f>VLOOKUP($A1368,wind_!$A$2:$B$16,2,0)*VLOOKUP($D1368,wind_!$E$2:$AC$13,MID(Q$1,2,LEN(Q$1)-1)+2,0)</f>
        <v>0.39930407812944652</v>
      </c>
      <c r="R1368" s="67">
        <f>VLOOKUP($A1368,wind_!$A$2:$B$16,2,0)*VLOOKUP($D1368,wind_!$E$2:$AC$13,MID(R$1,2,LEN(R$1)-1)+2,0)</f>
        <v>0.40874017959992442</v>
      </c>
      <c r="S1368" s="67">
        <f>VLOOKUP($A1368,wind_!$A$2:$B$16,2,0)*VLOOKUP($D1368,wind_!$E$2:$AC$13,MID(S$1,2,LEN(S$1)-1)+2,0)</f>
        <v>0.41720812522316303</v>
      </c>
      <c r="T1368" s="67">
        <f>VLOOKUP($A1368,wind_!$A$2:$B$16,2,0)*VLOOKUP($D1368,wind_!$E$2:$AC$13,MID(T$1,2,LEN(T$1)-1)+2,0)</f>
        <v>0.42747075051297212</v>
      </c>
      <c r="U1368" s="67">
        <f>VLOOKUP($A1368,wind_!$A$2:$B$16,2,0)*VLOOKUP($D1368,wind_!$E$2:$AC$13,MID(U$1,2,LEN(U$1)-1)+2,0)</f>
        <v>0.43007674131334717</v>
      </c>
      <c r="V1368" s="67">
        <f>VLOOKUP($A1368,wind_!$A$2:$B$16,2,0)*VLOOKUP($D1368,wind_!$E$2:$AC$13,MID(V$1,2,LEN(V$1)-1)+2,0)</f>
        <v>0.43048796523666044</v>
      </c>
      <c r="W1368" s="67">
        <f>VLOOKUP($A1368,wind_!$A$2:$B$16,2,0)*VLOOKUP($D1368,wind_!$E$2:$AC$13,MID(W$1,2,LEN(W$1)-1)+2,0)</f>
        <v>0.42749039220820895</v>
      </c>
      <c r="X1368" s="67">
        <f>VLOOKUP($A1368,wind_!$A$2:$B$16,2,0)*VLOOKUP($D1368,wind_!$E$2:$AC$13,MID(X$1,2,LEN(X$1)-1)+2,0)</f>
        <v>0.4255950969949604</v>
      </c>
      <c r="Y1368" s="67">
        <f>VLOOKUP($A1368,wind_!$A$2:$B$16,2,0)*VLOOKUP($D1368,wind_!$E$2:$AC$13,MID(Y$1,2,LEN(Y$1)-1)+2,0)</f>
        <v>0.42825937099558026</v>
      </c>
      <c r="Z1368" s="67">
        <f>VLOOKUP($A1368,wind_!$A$2:$B$16,2,0)*VLOOKUP($D1368,wind_!$E$2:$AC$13,MID(Z$1,2,LEN(Z$1)-1)+2,0)</f>
        <v>0.42642405997905952</v>
      </c>
      <c r="AA1368" s="67">
        <f>VLOOKUP($A1368,wind_!$A$2:$B$16,2,0)*VLOOKUP($D1368,wind_!$E$2:$AC$13,MID(AA$1,2,LEN(AA$1)-1)+2,0)</f>
        <v>0.42220221880273334</v>
      </c>
      <c r="AB1368" s="67">
        <f>VLOOKUP($A1368,wind_!$A$2:$B$16,2,0)*VLOOKUP($D1368,wind_!$E$2:$AC$13,MID(AB$1,2,LEN(AB$1)-1)+2,0)</f>
        <v>0.41780620200541135</v>
      </c>
      <c r="AC1368" s="5">
        <f t="shared" si="328"/>
        <v>0.4059231676155865</v>
      </c>
      <c r="AD1368" s="98"/>
    </row>
    <row r="1369" spans="1:30">
      <c r="A1369" s="5" t="str">
        <f t="shared" si="321"/>
        <v>b12</v>
      </c>
      <c r="B1369" s="5" t="str">
        <f t="shared" si="324"/>
        <v>solar</v>
      </c>
      <c r="C1369" s="5" t="str">
        <f t="shared" si="331"/>
        <v>g5</v>
      </c>
      <c r="D1369" s="69">
        <f t="shared" si="331"/>
        <v>3</v>
      </c>
      <c r="E1369" s="68">
        <f>VLOOKUP($A1369,solar_!$A$2:$B$16,2,0)*VLOOKUP($D1369,solar_!$E$2:$AC$13,MID(E$1,2,LEN(E$1)-1)+2,0)</f>
        <v>0</v>
      </c>
      <c r="F1369" s="68">
        <f>VLOOKUP($A1369,solar_!$A$2:$B$16,2,0)*VLOOKUP($D1369,solar_!$E$2:$AC$13,MID(F$1,2,LEN(F$1)-1)+2,0)</f>
        <v>0</v>
      </c>
      <c r="G1369" s="68">
        <f>VLOOKUP($A1369,solar_!$A$2:$B$16,2,0)*VLOOKUP($D1369,solar_!$E$2:$AC$13,MID(G$1,2,LEN(G$1)-1)+2,0)</f>
        <v>0</v>
      </c>
      <c r="H1369" s="68">
        <f>VLOOKUP($A1369,solar_!$A$2:$B$16,2,0)*VLOOKUP($D1369,solar_!$E$2:$AC$13,MID(H$1,2,LEN(H$1)-1)+2,0)</f>
        <v>0</v>
      </c>
      <c r="I1369" s="68">
        <f>VLOOKUP($A1369,solar_!$A$2:$B$16,2,0)*VLOOKUP($D1369,solar_!$E$2:$AC$13,MID(I$1,2,LEN(I$1)-1)+2,0)</f>
        <v>0</v>
      </c>
      <c r="J1369" s="68">
        <f>VLOOKUP($A1369,solar_!$A$2:$B$16,2,0)*VLOOKUP($D1369,solar_!$E$2:$AC$13,MID(J$1,2,LEN(J$1)-1)+2,0)</f>
        <v>4.5117940631061852E-4</v>
      </c>
      <c r="K1369" s="68">
        <f>VLOOKUP($A1369,solar_!$A$2:$B$16,2,0)*VLOOKUP($D1369,solar_!$E$2:$AC$13,MID(K$1,2,LEN(K$1)-1)+2,0)</f>
        <v>6.4346734990458152E-3</v>
      </c>
      <c r="L1369" s="68">
        <f>VLOOKUP($A1369,solar_!$A$2:$B$16,2,0)*VLOOKUP($D1369,solar_!$E$2:$AC$13,MID(L$1,2,LEN(L$1)-1)+2,0)</f>
        <v>6.9665258412783523E-2</v>
      </c>
      <c r="M1369" s="68">
        <f>VLOOKUP($A1369,solar_!$A$2:$B$16,2,0)*VLOOKUP($D1369,solar_!$E$2:$AC$13,MID(M$1,2,LEN(M$1)-1)+2,0)</f>
        <v>0.28058320340652904</v>
      </c>
      <c r="N1369" s="68">
        <f>VLOOKUP($A1369,solar_!$A$2:$B$16,2,0)*VLOOKUP($D1369,solar_!$E$2:$AC$13,MID(N$1,2,LEN(N$1)-1)+2,0)</f>
        <v>0.45636131622808385</v>
      </c>
      <c r="O1369" s="68">
        <f>VLOOKUP($A1369,solar_!$A$2:$B$16,2,0)*VLOOKUP($D1369,solar_!$E$2:$AC$13,MID(O$1,2,LEN(O$1)-1)+2,0)</f>
        <v>0.53197298792514047</v>
      </c>
      <c r="P1369" s="68">
        <f>VLOOKUP($A1369,solar_!$A$2:$B$16,2,0)*VLOOKUP($D1369,solar_!$E$2:$AC$13,MID(P$1,2,LEN(P$1)-1)+2,0)</f>
        <v>0.58289114764826178</v>
      </c>
      <c r="Q1369" s="68">
        <f>VLOOKUP($A1369,solar_!$A$2:$B$16,2,0)*VLOOKUP($D1369,solar_!$E$2:$AC$13,MID(Q$1,2,LEN(Q$1)-1)+2,0)</f>
        <v>0.580196845460203</v>
      </c>
      <c r="R1369" s="68">
        <f>VLOOKUP($A1369,solar_!$A$2:$B$16,2,0)*VLOOKUP($D1369,solar_!$E$2:$AC$13,MID(R$1,2,LEN(R$1)-1)+2,0)</f>
        <v>0.58406407216856027</v>
      </c>
      <c r="S1369" s="68">
        <f>VLOOKUP($A1369,solar_!$A$2:$B$16,2,0)*VLOOKUP($D1369,solar_!$E$2:$AC$13,MID(S$1,2,LEN(S$1)-1)+2,0)</f>
        <v>0.54753575001060983</v>
      </c>
      <c r="T1369" s="68">
        <f>VLOOKUP($A1369,solar_!$A$2:$B$16,2,0)*VLOOKUP($D1369,solar_!$E$2:$AC$13,MID(T$1,2,LEN(T$1)-1)+2,0)</f>
        <v>0.46419512492106024</v>
      </c>
      <c r="U1369" s="68">
        <f>VLOOKUP($A1369,solar_!$A$2:$B$16,2,0)*VLOOKUP($D1369,solar_!$E$2:$AC$13,MID(U$1,2,LEN(U$1)-1)+2,0)</f>
        <v>0.36240812827267649</v>
      </c>
      <c r="V1369" s="68">
        <f>VLOOKUP($A1369,solar_!$A$2:$B$16,2,0)*VLOOKUP($D1369,solar_!$E$2:$AC$13,MID(V$1,2,LEN(V$1)-1)+2,0)</f>
        <v>0.18232101260367153</v>
      </c>
      <c r="W1369" s="68">
        <f>VLOOKUP($A1369,solar_!$A$2:$B$16,2,0)*VLOOKUP($D1369,solar_!$E$2:$AC$13,MID(W$1,2,LEN(W$1)-1)+2,0)</f>
        <v>3.4310925295948834E-2</v>
      </c>
      <c r="X1369" s="68">
        <f>VLOOKUP($A1369,solar_!$A$2:$B$16,2,0)*VLOOKUP($D1369,solar_!$E$2:$AC$13,MID(X$1,2,LEN(X$1)-1)+2,0)</f>
        <v>3.2379174853200095E-4</v>
      </c>
      <c r="Y1369" s="68">
        <f>VLOOKUP($A1369,solar_!$A$2:$B$16,2,0)*VLOOKUP($D1369,solar_!$E$2:$AC$13,MID(Y$1,2,LEN(Y$1)-1)+2,0)</f>
        <v>0</v>
      </c>
      <c r="Z1369" s="68">
        <f>VLOOKUP($A1369,solar_!$A$2:$B$16,2,0)*VLOOKUP($D1369,solar_!$E$2:$AC$13,MID(Z$1,2,LEN(Z$1)-1)+2,0)</f>
        <v>0</v>
      </c>
      <c r="AA1369" s="68">
        <f>VLOOKUP($A1369,solar_!$A$2:$B$16,2,0)*VLOOKUP($D1369,solar_!$E$2:$AC$13,MID(AA$1,2,LEN(AA$1)-1)+2,0)</f>
        <v>0</v>
      </c>
      <c r="AB1369" s="68">
        <f>VLOOKUP($A1369,solar_!$A$2:$B$16,2,0)*VLOOKUP($D1369,solar_!$E$2:$AC$13,MID(AB$1,2,LEN(AB$1)-1)+2,0)</f>
        <v>0</v>
      </c>
      <c r="AC1369" s="5">
        <f t="shared" si="328"/>
        <v>0.19515480904197571</v>
      </c>
      <c r="AD1369" s="98"/>
    </row>
    <row r="1370" spans="1:30">
      <c r="A1370" s="5" t="str">
        <f t="shared" si="321"/>
        <v>b12</v>
      </c>
      <c r="B1370" s="5" t="str">
        <f t="shared" si="324"/>
        <v>nuclear</v>
      </c>
      <c r="C1370" s="5" t="str">
        <f t="shared" si="331"/>
        <v>g5</v>
      </c>
      <c r="D1370" s="69">
        <f t="shared" si="331"/>
        <v>3</v>
      </c>
      <c r="E1370" s="9">
        <v>0</v>
      </c>
      <c r="F1370" s="9">
        <v>0</v>
      </c>
      <c r="G1370" s="9">
        <v>0</v>
      </c>
      <c r="H1370" s="9">
        <v>0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  <c r="V1370" s="9">
        <v>0</v>
      </c>
      <c r="W1370" s="9">
        <v>0</v>
      </c>
      <c r="X1370" s="9">
        <v>0</v>
      </c>
      <c r="Y1370" s="9">
        <v>0</v>
      </c>
      <c r="Z1370" s="9">
        <v>0</v>
      </c>
      <c r="AA1370" s="9">
        <v>0</v>
      </c>
      <c r="AB1370" s="9">
        <v>0</v>
      </c>
      <c r="AC1370" s="5">
        <f t="shared" si="328"/>
        <v>0</v>
      </c>
      <c r="AD1370" s="98"/>
    </row>
    <row r="1371" spans="1:30">
      <c r="A1371" s="5" t="str">
        <f t="shared" si="321"/>
        <v>b12</v>
      </c>
      <c r="B1371" s="5" t="str">
        <f t="shared" si="324"/>
        <v>other</v>
      </c>
      <c r="C1371" s="5" t="str">
        <f t="shared" si="331"/>
        <v>g5</v>
      </c>
      <c r="D1371" s="69">
        <f t="shared" si="331"/>
        <v>3</v>
      </c>
      <c r="E1371" s="9">
        <v>0</v>
      </c>
      <c r="F1371" s="9">
        <v>0</v>
      </c>
      <c r="G1371" s="9">
        <v>0</v>
      </c>
      <c r="H1371" s="9">
        <v>0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  <c r="V1371" s="9">
        <v>0</v>
      </c>
      <c r="W1371" s="9">
        <v>0</v>
      </c>
      <c r="X1371" s="9">
        <v>0</v>
      </c>
      <c r="Y1371" s="9">
        <v>0</v>
      </c>
      <c r="Z1371" s="9">
        <v>0</v>
      </c>
      <c r="AA1371" s="9">
        <v>0</v>
      </c>
      <c r="AB1371" s="9">
        <v>0</v>
      </c>
      <c r="AC1371" s="5">
        <f t="shared" si="328"/>
        <v>0</v>
      </c>
      <c r="AD1371" s="98"/>
    </row>
    <row r="1372" spans="1:30">
      <c r="A1372" s="5" t="str">
        <f t="shared" si="321"/>
        <v>b12</v>
      </c>
      <c r="B1372" s="5" t="str">
        <f t="shared" si="324"/>
        <v>coal</v>
      </c>
      <c r="C1372" s="5" t="str">
        <f t="shared" si="331"/>
        <v>g6</v>
      </c>
      <c r="D1372" s="69">
        <f t="shared" si="331"/>
        <v>3</v>
      </c>
      <c r="E1372" s="53">
        <v>0.8</v>
      </c>
      <c r="F1372" s="53">
        <v>0.8</v>
      </c>
      <c r="G1372" s="53">
        <v>0.8</v>
      </c>
      <c r="H1372" s="53">
        <v>0.8</v>
      </c>
      <c r="I1372" s="53">
        <v>0.8</v>
      </c>
      <c r="J1372" s="53">
        <v>0.8</v>
      </c>
      <c r="K1372" s="53">
        <v>0.8</v>
      </c>
      <c r="L1372" s="53">
        <v>0.8</v>
      </c>
      <c r="M1372" s="53">
        <v>0.8</v>
      </c>
      <c r="N1372" s="53">
        <v>0.8</v>
      </c>
      <c r="O1372" s="53">
        <v>0.8</v>
      </c>
      <c r="P1372" s="53">
        <v>0.8</v>
      </c>
      <c r="Q1372" s="53">
        <v>0.8</v>
      </c>
      <c r="R1372" s="53">
        <v>0.8</v>
      </c>
      <c r="S1372" s="53">
        <v>0.8</v>
      </c>
      <c r="T1372" s="53">
        <v>0.8</v>
      </c>
      <c r="U1372" s="53">
        <v>0.8</v>
      </c>
      <c r="V1372" s="53">
        <v>0.8</v>
      </c>
      <c r="W1372" s="53">
        <v>0.8</v>
      </c>
      <c r="X1372" s="53">
        <v>0.8</v>
      </c>
      <c r="Y1372" s="53">
        <v>0.8</v>
      </c>
      <c r="Z1372" s="53">
        <v>0.8</v>
      </c>
      <c r="AA1372" s="53">
        <v>0.8</v>
      </c>
      <c r="AB1372" s="53">
        <v>0.8</v>
      </c>
      <c r="AC1372" s="5">
        <f t="shared" si="328"/>
        <v>0.80000000000000027</v>
      </c>
      <c r="AD1372" s="98"/>
    </row>
    <row r="1373" spans="1:30">
      <c r="A1373" s="5" t="str">
        <f t="shared" si="321"/>
        <v>b12</v>
      </c>
      <c r="B1373" s="5" t="str">
        <f t="shared" si="324"/>
        <v>naturalGas</v>
      </c>
      <c r="C1373" s="5" t="str">
        <f t="shared" si="331"/>
        <v>g6</v>
      </c>
      <c r="D1373" s="69">
        <f t="shared" si="331"/>
        <v>3</v>
      </c>
      <c r="E1373" s="53">
        <v>0.85</v>
      </c>
      <c r="F1373" s="53">
        <v>0.85</v>
      </c>
      <c r="G1373" s="53">
        <v>0.85</v>
      </c>
      <c r="H1373" s="53">
        <v>0.85</v>
      </c>
      <c r="I1373" s="53">
        <v>0.85</v>
      </c>
      <c r="J1373" s="53">
        <v>0.85</v>
      </c>
      <c r="K1373" s="53">
        <v>0.85</v>
      </c>
      <c r="L1373" s="53">
        <v>0.85</v>
      </c>
      <c r="M1373" s="53">
        <v>0.85</v>
      </c>
      <c r="N1373" s="53">
        <v>0.85</v>
      </c>
      <c r="O1373" s="53">
        <v>0.85</v>
      </c>
      <c r="P1373" s="53">
        <v>0.85</v>
      </c>
      <c r="Q1373" s="53">
        <v>0.85</v>
      </c>
      <c r="R1373" s="53">
        <v>0.85</v>
      </c>
      <c r="S1373" s="53">
        <v>0.85</v>
      </c>
      <c r="T1373" s="53">
        <v>0.85</v>
      </c>
      <c r="U1373" s="53">
        <v>0.85</v>
      </c>
      <c r="V1373" s="53">
        <v>0.85</v>
      </c>
      <c r="W1373" s="53">
        <v>0.85</v>
      </c>
      <c r="X1373" s="53">
        <v>0.85</v>
      </c>
      <c r="Y1373" s="53">
        <v>0.85</v>
      </c>
      <c r="Z1373" s="53">
        <v>0.85</v>
      </c>
      <c r="AA1373" s="53">
        <v>0.85</v>
      </c>
      <c r="AB1373" s="53">
        <v>0.85</v>
      </c>
      <c r="AC1373" s="5">
        <f t="shared" si="328"/>
        <v>0.85000000000000009</v>
      </c>
      <c r="AD1373" s="98"/>
    </row>
    <row r="1374" spans="1:30">
      <c r="A1374" s="5" t="str">
        <f t="shared" si="321"/>
        <v>b12</v>
      </c>
      <c r="B1374" s="5" t="str">
        <f t="shared" si="324"/>
        <v>bioMass</v>
      </c>
      <c r="C1374" s="5" t="str">
        <f t="shared" si="331"/>
        <v>g6</v>
      </c>
      <c r="D1374" s="69">
        <f t="shared" si="331"/>
        <v>3</v>
      </c>
      <c r="E1374" s="53">
        <v>0.83</v>
      </c>
      <c r="F1374" s="53">
        <v>0.83</v>
      </c>
      <c r="G1374" s="53">
        <v>0.83</v>
      </c>
      <c r="H1374" s="53">
        <v>0.83</v>
      </c>
      <c r="I1374" s="53">
        <v>0.83</v>
      </c>
      <c r="J1374" s="53">
        <v>0.83</v>
      </c>
      <c r="K1374" s="53">
        <v>0.83</v>
      </c>
      <c r="L1374" s="53">
        <v>0.83</v>
      </c>
      <c r="M1374" s="53">
        <v>0.83</v>
      </c>
      <c r="N1374" s="53">
        <v>0.83</v>
      </c>
      <c r="O1374" s="53">
        <v>0.83</v>
      </c>
      <c r="P1374" s="53">
        <v>0.83</v>
      </c>
      <c r="Q1374" s="53">
        <v>0.83</v>
      </c>
      <c r="R1374" s="53">
        <v>0.83</v>
      </c>
      <c r="S1374" s="53">
        <v>0.83</v>
      </c>
      <c r="T1374" s="53">
        <v>0.83</v>
      </c>
      <c r="U1374" s="53">
        <v>0.83</v>
      </c>
      <c r="V1374" s="53">
        <v>0.83</v>
      </c>
      <c r="W1374" s="53">
        <v>0.83</v>
      </c>
      <c r="X1374" s="53">
        <v>0.83</v>
      </c>
      <c r="Y1374" s="53">
        <v>0.83</v>
      </c>
      <c r="Z1374" s="53">
        <v>0.83</v>
      </c>
      <c r="AA1374" s="53">
        <v>0.83</v>
      </c>
      <c r="AB1374" s="53">
        <v>0.83</v>
      </c>
      <c r="AC1374" s="5">
        <f t="shared" si="328"/>
        <v>0.82999999999999963</v>
      </c>
      <c r="AD1374" s="98"/>
    </row>
    <row r="1375" spans="1:30">
      <c r="A1375" s="5" t="str">
        <f t="shared" si="321"/>
        <v>b12</v>
      </c>
      <c r="B1375" s="5" t="str">
        <f t="shared" si="324"/>
        <v>geoThermal</v>
      </c>
      <c r="C1375" s="5" t="str">
        <f t="shared" si="331"/>
        <v>g6</v>
      </c>
      <c r="D1375" s="69">
        <f t="shared" si="331"/>
        <v>3</v>
      </c>
      <c r="E1375" s="53">
        <v>0.9</v>
      </c>
      <c r="F1375" s="53">
        <v>0.9</v>
      </c>
      <c r="G1375" s="53">
        <v>0.9</v>
      </c>
      <c r="H1375" s="53">
        <v>0.9</v>
      </c>
      <c r="I1375" s="53">
        <v>0.9</v>
      </c>
      <c r="J1375" s="53">
        <v>0.9</v>
      </c>
      <c r="K1375" s="53">
        <v>0.9</v>
      </c>
      <c r="L1375" s="53">
        <v>0.9</v>
      </c>
      <c r="M1375" s="53">
        <v>0.9</v>
      </c>
      <c r="N1375" s="53">
        <v>0.9</v>
      </c>
      <c r="O1375" s="53">
        <v>0.9</v>
      </c>
      <c r="P1375" s="53">
        <v>0.9</v>
      </c>
      <c r="Q1375" s="53">
        <v>0.9</v>
      </c>
      <c r="R1375" s="53">
        <v>0.9</v>
      </c>
      <c r="S1375" s="53">
        <v>0.9</v>
      </c>
      <c r="T1375" s="53">
        <v>0.9</v>
      </c>
      <c r="U1375" s="53">
        <v>0.9</v>
      </c>
      <c r="V1375" s="53">
        <v>0.9</v>
      </c>
      <c r="W1375" s="53">
        <v>0.9</v>
      </c>
      <c r="X1375" s="53">
        <v>0.9</v>
      </c>
      <c r="Y1375" s="53">
        <v>0.9</v>
      </c>
      <c r="Z1375" s="53">
        <v>0.9</v>
      </c>
      <c r="AA1375" s="53">
        <v>0.9</v>
      </c>
      <c r="AB1375" s="53">
        <v>0.9</v>
      </c>
      <c r="AC1375" s="5">
        <f t="shared" si="328"/>
        <v>0.8999999999999998</v>
      </c>
      <c r="AD1375" s="98"/>
    </row>
    <row r="1376" spans="1:30">
      <c r="A1376" s="5" t="str">
        <f t="shared" si="321"/>
        <v>b12</v>
      </c>
      <c r="B1376" s="5" t="str">
        <f t="shared" si="324"/>
        <v>hydroRiver</v>
      </c>
      <c r="C1376" s="5" t="str">
        <f t="shared" si="331"/>
        <v>g6</v>
      </c>
      <c r="D1376" s="69">
        <f t="shared" si="331"/>
        <v>3</v>
      </c>
      <c r="E1376" s="43">
        <f>VLOOKUP($A1376,hydro_!$A$2:$B$16,2,0)*VLOOKUP($D1376,hydro_!F$2:H$13,2,0)</f>
        <v>0.4</v>
      </c>
      <c r="F1376" s="43">
        <f t="shared" ref="F1376:AB1376" si="334">E1376</f>
        <v>0.4</v>
      </c>
      <c r="G1376" s="43">
        <f t="shared" si="334"/>
        <v>0.4</v>
      </c>
      <c r="H1376" s="43">
        <f t="shared" si="334"/>
        <v>0.4</v>
      </c>
      <c r="I1376" s="43">
        <f t="shared" si="334"/>
        <v>0.4</v>
      </c>
      <c r="J1376" s="43">
        <f t="shared" si="334"/>
        <v>0.4</v>
      </c>
      <c r="K1376" s="43">
        <f t="shared" si="334"/>
        <v>0.4</v>
      </c>
      <c r="L1376" s="43">
        <f t="shared" si="334"/>
        <v>0.4</v>
      </c>
      <c r="M1376" s="43">
        <f t="shared" si="334"/>
        <v>0.4</v>
      </c>
      <c r="N1376" s="43">
        <f t="shared" si="334"/>
        <v>0.4</v>
      </c>
      <c r="O1376" s="43">
        <f t="shared" si="334"/>
        <v>0.4</v>
      </c>
      <c r="P1376" s="43">
        <f t="shared" si="334"/>
        <v>0.4</v>
      </c>
      <c r="Q1376" s="43">
        <f t="shared" si="334"/>
        <v>0.4</v>
      </c>
      <c r="R1376" s="43">
        <f t="shared" si="334"/>
        <v>0.4</v>
      </c>
      <c r="S1376" s="43">
        <f t="shared" si="334"/>
        <v>0.4</v>
      </c>
      <c r="T1376" s="43">
        <f t="shared" si="334"/>
        <v>0.4</v>
      </c>
      <c r="U1376" s="43">
        <f t="shared" si="334"/>
        <v>0.4</v>
      </c>
      <c r="V1376" s="43">
        <f t="shared" si="334"/>
        <v>0.4</v>
      </c>
      <c r="W1376" s="43">
        <f t="shared" si="334"/>
        <v>0.4</v>
      </c>
      <c r="X1376" s="43">
        <f t="shared" si="334"/>
        <v>0.4</v>
      </c>
      <c r="Y1376" s="43">
        <f t="shared" si="334"/>
        <v>0.4</v>
      </c>
      <c r="Z1376" s="43">
        <f t="shared" si="334"/>
        <v>0.4</v>
      </c>
      <c r="AA1376" s="43">
        <f t="shared" si="334"/>
        <v>0.4</v>
      </c>
      <c r="AB1376" s="43">
        <f t="shared" si="334"/>
        <v>0.4</v>
      </c>
      <c r="AC1376" s="5">
        <f t="shared" si="328"/>
        <v>0.40000000000000013</v>
      </c>
      <c r="AD1376" s="98"/>
    </row>
    <row r="1377" spans="1:30">
      <c r="A1377" s="5" t="str">
        <f t="shared" si="321"/>
        <v>b12</v>
      </c>
      <c r="B1377" s="5" t="str">
        <f t="shared" si="324"/>
        <v>hydroDam</v>
      </c>
      <c r="C1377" s="5" t="str">
        <f t="shared" si="331"/>
        <v>g6</v>
      </c>
      <c r="D1377" s="69">
        <f t="shared" si="331"/>
        <v>3</v>
      </c>
      <c r="E1377" s="43">
        <f>VLOOKUP($A1376,hydro_!$A$2:$C$16,3,0)*VLOOKUP($D1376,hydro_!F$2:H$13,3,0)</f>
        <v>0.35</v>
      </c>
      <c r="F1377" s="43">
        <f t="shared" ref="F1377:AB1377" si="335">E1377</f>
        <v>0.35</v>
      </c>
      <c r="G1377" s="43">
        <f t="shared" si="335"/>
        <v>0.35</v>
      </c>
      <c r="H1377" s="43">
        <f t="shared" si="335"/>
        <v>0.35</v>
      </c>
      <c r="I1377" s="43">
        <f t="shared" si="335"/>
        <v>0.35</v>
      </c>
      <c r="J1377" s="43">
        <f t="shared" si="335"/>
        <v>0.35</v>
      </c>
      <c r="K1377" s="43">
        <f t="shared" si="335"/>
        <v>0.35</v>
      </c>
      <c r="L1377" s="43">
        <f t="shared" si="335"/>
        <v>0.35</v>
      </c>
      <c r="M1377" s="43">
        <f t="shared" si="335"/>
        <v>0.35</v>
      </c>
      <c r="N1377" s="43">
        <f t="shared" si="335"/>
        <v>0.35</v>
      </c>
      <c r="O1377" s="43">
        <f t="shared" si="335"/>
        <v>0.35</v>
      </c>
      <c r="P1377" s="43">
        <f t="shared" si="335"/>
        <v>0.35</v>
      </c>
      <c r="Q1377" s="43">
        <f t="shared" si="335"/>
        <v>0.35</v>
      </c>
      <c r="R1377" s="43">
        <f t="shared" si="335"/>
        <v>0.35</v>
      </c>
      <c r="S1377" s="43">
        <f t="shared" si="335"/>
        <v>0.35</v>
      </c>
      <c r="T1377" s="43">
        <f t="shared" si="335"/>
        <v>0.35</v>
      </c>
      <c r="U1377" s="43">
        <f t="shared" si="335"/>
        <v>0.35</v>
      </c>
      <c r="V1377" s="43">
        <f t="shared" si="335"/>
        <v>0.35</v>
      </c>
      <c r="W1377" s="43">
        <f t="shared" si="335"/>
        <v>0.35</v>
      </c>
      <c r="X1377" s="43">
        <f t="shared" si="335"/>
        <v>0.35</v>
      </c>
      <c r="Y1377" s="43">
        <f t="shared" si="335"/>
        <v>0.35</v>
      </c>
      <c r="Z1377" s="43">
        <f t="shared" si="335"/>
        <v>0.35</v>
      </c>
      <c r="AA1377" s="43">
        <f t="shared" si="335"/>
        <v>0.35</v>
      </c>
      <c r="AB1377" s="43">
        <f t="shared" si="335"/>
        <v>0.35</v>
      </c>
      <c r="AC1377" s="5">
        <f t="shared" si="328"/>
        <v>0.34999999999999987</v>
      </c>
      <c r="AD1377" s="98"/>
    </row>
    <row r="1378" spans="1:30">
      <c r="A1378" s="5" t="str">
        <f t="shared" si="321"/>
        <v>b12</v>
      </c>
      <c r="B1378" s="5" t="str">
        <f t="shared" si="324"/>
        <v>wind</v>
      </c>
      <c r="C1378" s="5" t="str">
        <f t="shared" si="331"/>
        <v>g6</v>
      </c>
      <c r="D1378" s="69">
        <f t="shared" si="331"/>
        <v>3</v>
      </c>
      <c r="E1378" s="67">
        <f>VLOOKUP($A1378,wind_!$A$2:$B$16,2,0)*VLOOKUP($D1378,wind_!$E$2:$AC$13,MID(E$1,2,LEN(E$1)-1)+2,0)</f>
        <v>0.40712246775612393</v>
      </c>
      <c r="F1378" s="67">
        <f>VLOOKUP($A1378,wind_!$A$2:$B$16,2,0)*VLOOKUP($D1378,wind_!$E$2:$AC$13,MID(F$1,2,LEN(F$1)-1)+2,0)</f>
        <v>0.39903596257061086</v>
      </c>
      <c r="G1378" s="67">
        <f>VLOOKUP($A1378,wind_!$A$2:$B$16,2,0)*VLOOKUP($D1378,wind_!$E$2:$AC$13,MID(G$1,2,LEN(G$1)-1)+2,0)</f>
        <v>0.39457826058007822</v>
      </c>
      <c r="H1378" s="67">
        <f>VLOOKUP($A1378,wind_!$A$2:$B$16,2,0)*VLOOKUP($D1378,wind_!$E$2:$AC$13,MID(H$1,2,LEN(H$1)-1)+2,0)</f>
        <v>0.39049047718316987</v>
      </c>
      <c r="I1378" s="67">
        <f>VLOOKUP($A1378,wind_!$A$2:$B$16,2,0)*VLOOKUP($D1378,wind_!$E$2:$AC$13,MID(I$1,2,LEN(I$1)-1)+2,0)</f>
        <v>0.38877272748960984</v>
      </c>
      <c r="J1378" s="67">
        <f>VLOOKUP($A1378,wind_!$A$2:$B$16,2,0)*VLOOKUP($D1378,wind_!$E$2:$AC$13,MID(J$1,2,LEN(J$1)-1)+2,0)</f>
        <v>0.38494076754487772</v>
      </c>
      <c r="K1378" s="67">
        <f>VLOOKUP($A1378,wind_!$A$2:$B$16,2,0)*VLOOKUP($D1378,wind_!$E$2:$AC$13,MID(K$1,2,LEN(K$1)-1)+2,0)</f>
        <v>0.3881496813627634</v>
      </c>
      <c r="L1378" s="67">
        <f>VLOOKUP($A1378,wind_!$A$2:$B$16,2,0)*VLOOKUP($D1378,wind_!$E$2:$AC$13,MID(L$1,2,LEN(L$1)-1)+2,0)</f>
        <v>0.39010765669169367</v>
      </c>
      <c r="M1378" s="67">
        <f>VLOOKUP($A1378,wind_!$A$2:$B$16,2,0)*VLOOKUP($D1378,wind_!$E$2:$AC$13,MID(M$1,2,LEN(M$1)-1)+2,0)</f>
        <v>0.39103636867709296</v>
      </c>
      <c r="N1378" s="67">
        <f>VLOOKUP($A1378,wind_!$A$2:$B$16,2,0)*VLOOKUP($D1378,wind_!$E$2:$AC$13,MID(N$1,2,LEN(N$1)-1)+2,0)</f>
        <v>0.38102870029408192</v>
      </c>
      <c r="O1378" s="67">
        <f>VLOOKUP($A1378,wind_!$A$2:$B$16,2,0)*VLOOKUP($D1378,wind_!$E$2:$AC$13,MID(O$1,2,LEN(O$1)-1)+2,0)</f>
        <v>0.37864281201974165</v>
      </c>
      <c r="P1378" s="67">
        <f>VLOOKUP($A1378,wind_!$A$2:$B$16,2,0)*VLOOKUP($D1378,wind_!$E$2:$AC$13,MID(P$1,2,LEN(P$1)-1)+2,0)</f>
        <v>0.38718495960276361</v>
      </c>
      <c r="Q1378" s="67">
        <f>VLOOKUP($A1378,wind_!$A$2:$B$16,2,0)*VLOOKUP($D1378,wind_!$E$2:$AC$13,MID(Q$1,2,LEN(Q$1)-1)+2,0)</f>
        <v>0.39930407812944652</v>
      </c>
      <c r="R1378" s="67">
        <f>VLOOKUP($A1378,wind_!$A$2:$B$16,2,0)*VLOOKUP($D1378,wind_!$E$2:$AC$13,MID(R$1,2,LEN(R$1)-1)+2,0)</f>
        <v>0.40874017959992442</v>
      </c>
      <c r="S1378" s="67">
        <f>VLOOKUP($A1378,wind_!$A$2:$B$16,2,0)*VLOOKUP($D1378,wind_!$E$2:$AC$13,MID(S$1,2,LEN(S$1)-1)+2,0)</f>
        <v>0.41720812522316303</v>
      </c>
      <c r="T1378" s="67">
        <f>VLOOKUP($A1378,wind_!$A$2:$B$16,2,0)*VLOOKUP($D1378,wind_!$E$2:$AC$13,MID(T$1,2,LEN(T$1)-1)+2,0)</f>
        <v>0.42747075051297212</v>
      </c>
      <c r="U1378" s="67">
        <f>VLOOKUP($A1378,wind_!$A$2:$B$16,2,0)*VLOOKUP($D1378,wind_!$E$2:$AC$13,MID(U$1,2,LEN(U$1)-1)+2,0)</f>
        <v>0.43007674131334717</v>
      </c>
      <c r="V1378" s="67">
        <f>VLOOKUP($A1378,wind_!$A$2:$B$16,2,0)*VLOOKUP($D1378,wind_!$E$2:$AC$13,MID(V$1,2,LEN(V$1)-1)+2,0)</f>
        <v>0.43048796523666044</v>
      </c>
      <c r="W1378" s="67">
        <f>VLOOKUP($A1378,wind_!$A$2:$B$16,2,0)*VLOOKUP($D1378,wind_!$E$2:$AC$13,MID(W$1,2,LEN(W$1)-1)+2,0)</f>
        <v>0.42749039220820895</v>
      </c>
      <c r="X1378" s="67">
        <f>VLOOKUP($A1378,wind_!$A$2:$B$16,2,0)*VLOOKUP($D1378,wind_!$E$2:$AC$13,MID(X$1,2,LEN(X$1)-1)+2,0)</f>
        <v>0.4255950969949604</v>
      </c>
      <c r="Y1378" s="67">
        <f>VLOOKUP($A1378,wind_!$A$2:$B$16,2,0)*VLOOKUP($D1378,wind_!$E$2:$AC$13,MID(Y$1,2,LEN(Y$1)-1)+2,0)</f>
        <v>0.42825937099558026</v>
      </c>
      <c r="Z1378" s="67">
        <f>VLOOKUP($A1378,wind_!$A$2:$B$16,2,0)*VLOOKUP($D1378,wind_!$E$2:$AC$13,MID(Z$1,2,LEN(Z$1)-1)+2,0)</f>
        <v>0.42642405997905952</v>
      </c>
      <c r="AA1378" s="67">
        <f>VLOOKUP($A1378,wind_!$A$2:$B$16,2,0)*VLOOKUP($D1378,wind_!$E$2:$AC$13,MID(AA$1,2,LEN(AA$1)-1)+2,0)</f>
        <v>0.42220221880273334</v>
      </c>
      <c r="AB1378" s="67">
        <f>VLOOKUP($A1378,wind_!$A$2:$B$16,2,0)*VLOOKUP($D1378,wind_!$E$2:$AC$13,MID(AB$1,2,LEN(AB$1)-1)+2,0)</f>
        <v>0.41780620200541135</v>
      </c>
      <c r="AC1378" s="5">
        <f t="shared" si="328"/>
        <v>0.4059231676155865</v>
      </c>
      <c r="AD1378" s="98"/>
    </row>
    <row r="1379" spans="1:30">
      <c r="A1379" s="5" t="str">
        <f t="shared" si="321"/>
        <v>b12</v>
      </c>
      <c r="B1379" s="5" t="str">
        <f t="shared" si="324"/>
        <v>solar</v>
      </c>
      <c r="C1379" s="5" t="str">
        <f t="shared" si="331"/>
        <v>g6</v>
      </c>
      <c r="D1379" s="69">
        <f t="shared" si="331"/>
        <v>3</v>
      </c>
      <c r="E1379" s="68">
        <f>VLOOKUP($A1379,solar_!$A$2:$B$16,2,0)*VLOOKUP($D1379,solar_!$E$2:$AC$13,MID(E$1,2,LEN(E$1)-1)+2,0)</f>
        <v>0</v>
      </c>
      <c r="F1379" s="68">
        <f>VLOOKUP($A1379,solar_!$A$2:$B$16,2,0)*VLOOKUP($D1379,solar_!$E$2:$AC$13,MID(F$1,2,LEN(F$1)-1)+2,0)</f>
        <v>0</v>
      </c>
      <c r="G1379" s="68">
        <f>VLOOKUP($A1379,solar_!$A$2:$B$16,2,0)*VLOOKUP($D1379,solar_!$E$2:$AC$13,MID(G$1,2,LEN(G$1)-1)+2,0)</f>
        <v>0</v>
      </c>
      <c r="H1379" s="68">
        <f>VLOOKUP($A1379,solar_!$A$2:$B$16,2,0)*VLOOKUP($D1379,solar_!$E$2:$AC$13,MID(H$1,2,LEN(H$1)-1)+2,0)</f>
        <v>0</v>
      </c>
      <c r="I1379" s="68">
        <f>VLOOKUP($A1379,solar_!$A$2:$B$16,2,0)*VLOOKUP($D1379,solar_!$E$2:$AC$13,MID(I$1,2,LEN(I$1)-1)+2,0)</f>
        <v>0</v>
      </c>
      <c r="J1379" s="68">
        <f>VLOOKUP($A1379,solar_!$A$2:$B$16,2,0)*VLOOKUP($D1379,solar_!$E$2:$AC$13,MID(J$1,2,LEN(J$1)-1)+2,0)</f>
        <v>4.5117940631061852E-4</v>
      </c>
      <c r="K1379" s="68">
        <f>VLOOKUP($A1379,solar_!$A$2:$B$16,2,0)*VLOOKUP($D1379,solar_!$E$2:$AC$13,MID(K$1,2,LEN(K$1)-1)+2,0)</f>
        <v>6.4346734990458152E-3</v>
      </c>
      <c r="L1379" s="68">
        <f>VLOOKUP($A1379,solar_!$A$2:$B$16,2,0)*VLOOKUP($D1379,solar_!$E$2:$AC$13,MID(L$1,2,LEN(L$1)-1)+2,0)</f>
        <v>6.9665258412783523E-2</v>
      </c>
      <c r="M1379" s="68">
        <f>VLOOKUP($A1379,solar_!$A$2:$B$16,2,0)*VLOOKUP($D1379,solar_!$E$2:$AC$13,MID(M$1,2,LEN(M$1)-1)+2,0)</f>
        <v>0.28058320340652904</v>
      </c>
      <c r="N1379" s="68">
        <f>VLOOKUP($A1379,solar_!$A$2:$B$16,2,0)*VLOOKUP($D1379,solar_!$E$2:$AC$13,MID(N$1,2,LEN(N$1)-1)+2,0)</f>
        <v>0.45636131622808385</v>
      </c>
      <c r="O1379" s="68">
        <f>VLOOKUP($A1379,solar_!$A$2:$B$16,2,0)*VLOOKUP($D1379,solar_!$E$2:$AC$13,MID(O$1,2,LEN(O$1)-1)+2,0)</f>
        <v>0.53197298792514047</v>
      </c>
      <c r="P1379" s="68">
        <f>VLOOKUP($A1379,solar_!$A$2:$B$16,2,0)*VLOOKUP($D1379,solar_!$E$2:$AC$13,MID(P$1,2,LEN(P$1)-1)+2,0)</f>
        <v>0.58289114764826178</v>
      </c>
      <c r="Q1379" s="68">
        <f>VLOOKUP($A1379,solar_!$A$2:$B$16,2,0)*VLOOKUP($D1379,solar_!$E$2:$AC$13,MID(Q$1,2,LEN(Q$1)-1)+2,0)</f>
        <v>0.580196845460203</v>
      </c>
      <c r="R1379" s="68">
        <f>VLOOKUP($A1379,solar_!$A$2:$B$16,2,0)*VLOOKUP($D1379,solar_!$E$2:$AC$13,MID(R$1,2,LEN(R$1)-1)+2,0)</f>
        <v>0.58406407216856027</v>
      </c>
      <c r="S1379" s="68">
        <f>VLOOKUP($A1379,solar_!$A$2:$B$16,2,0)*VLOOKUP($D1379,solar_!$E$2:$AC$13,MID(S$1,2,LEN(S$1)-1)+2,0)</f>
        <v>0.54753575001060983</v>
      </c>
      <c r="T1379" s="68">
        <f>VLOOKUP($A1379,solar_!$A$2:$B$16,2,0)*VLOOKUP($D1379,solar_!$E$2:$AC$13,MID(T$1,2,LEN(T$1)-1)+2,0)</f>
        <v>0.46419512492106024</v>
      </c>
      <c r="U1379" s="68">
        <f>VLOOKUP($A1379,solar_!$A$2:$B$16,2,0)*VLOOKUP($D1379,solar_!$E$2:$AC$13,MID(U$1,2,LEN(U$1)-1)+2,0)</f>
        <v>0.36240812827267649</v>
      </c>
      <c r="V1379" s="68">
        <f>VLOOKUP($A1379,solar_!$A$2:$B$16,2,0)*VLOOKUP($D1379,solar_!$E$2:$AC$13,MID(V$1,2,LEN(V$1)-1)+2,0)</f>
        <v>0.18232101260367153</v>
      </c>
      <c r="W1379" s="68">
        <f>VLOOKUP($A1379,solar_!$A$2:$B$16,2,0)*VLOOKUP($D1379,solar_!$E$2:$AC$13,MID(W$1,2,LEN(W$1)-1)+2,0)</f>
        <v>3.4310925295948834E-2</v>
      </c>
      <c r="X1379" s="68">
        <f>VLOOKUP($A1379,solar_!$A$2:$B$16,2,0)*VLOOKUP($D1379,solar_!$E$2:$AC$13,MID(X$1,2,LEN(X$1)-1)+2,0)</f>
        <v>3.2379174853200095E-4</v>
      </c>
      <c r="Y1379" s="68">
        <f>VLOOKUP($A1379,solar_!$A$2:$B$16,2,0)*VLOOKUP($D1379,solar_!$E$2:$AC$13,MID(Y$1,2,LEN(Y$1)-1)+2,0)</f>
        <v>0</v>
      </c>
      <c r="Z1379" s="68">
        <f>VLOOKUP($A1379,solar_!$A$2:$B$16,2,0)*VLOOKUP($D1379,solar_!$E$2:$AC$13,MID(Z$1,2,LEN(Z$1)-1)+2,0)</f>
        <v>0</v>
      </c>
      <c r="AA1379" s="68">
        <f>VLOOKUP($A1379,solar_!$A$2:$B$16,2,0)*VLOOKUP($D1379,solar_!$E$2:$AC$13,MID(AA$1,2,LEN(AA$1)-1)+2,0)</f>
        <v>0</v>
      </c>
      <c r="AB1379" s="68">
        <f>VLOOKUP($A1379,solar_!$A$2:$B$16,2,0)*VLOOKUP($D1379,solar_!$E$2:$AC$13,MID(AB$1,2,LEN(AB$1)-1)+2,0)</f>
        <v>0</v>
      </c>
      <c r="AC1379" s="5">
        <f t="shared" si="328"/>
        <v>0.19515480904197571</v>
      </c>
      <c r="AD1379" s="98"/>
    </row>
    <row r="1380" spans="1:30">
      <c r="A1380" s="5" t="str">
        <f t="shared" si="321"/>
        <v>b12</v>
      </c>
      <c r="B1380" s="5" t="str">
        <f t="shared" si="324"/>
        <v>nuclear</v>
      </c>
      <c r="C1380" s="5" t="str">
        <f t="shared" si="331"/>
        <v>g6</v>
      </c>
      <c r="D1380" s="69">
        <f t="shared" si="331"/>
        <v>3</v>
      </c>
      <c r="E1380" s="9">
        <v>0</v>
      </c>
      <c r="F1380" s="9">
        <v>0</v>
      </c>
      <c r="G1380" s="9">
        <v>0</v>
      </c>
      <c r="H1380" s="9">
        <v>0</v>
      </c>
      <c r="I1380" s="9">
        <v>0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0</v>
      </c>
      <c r="V1380" s="9">
        <v>0</v>
      </c>
      <c r="W1380" s="9">
        <v>0</v>
      </c>
      <c r="X1380" s="9">
        <v>0</v>
      </c>
      <c r="Y1380" s="9">
        <v>0</v>
      </c>
      <c r="Z1380" s="9">
        <v>0</v>
      </c>
      <c r="AA1380" s="9">
        <v>0</v>
      </c>
      <c r="AB1380" s="9">
        <v>0</v>
      </c>
      <c r="AC1380" s="5">
        <f t="shared" si="328"/>
        <v>0</v>
      </c>
      <c r="AD1380" s="98"/>
    </row>
    <row r="1381" spans="1:30">
      <c r="A1381" s="5" t="str">
        <f t="shared" si="321"/>
        <v>b12</v>
      </c>
      <c r="B1381" s="5" t="str">
        <f t="shared" si="324"/>
        <v>other</v>
      </c>
      <c r="C1381" s="5" t="str">
        <f t="shared" si="331"/>
        <v>g6</v>
      </c>
      <c r="D1381" s="69">
        <f t="shared" si="331"/>
        <v>3</v>
      </c>
      <c r="E1381" s="9">
        <v>0</v>
      </c>
      <c r="F1381" s="9">
        <v>0</v>
      </c>
      <c r="G1381" s="9">
        <v>0</v>
      </c>
      <c r="H1381" s="9">
        <v>0</v>
      </c>
      <c r="I1381" s="9">
        <v>0</v>
      </c>
      <c r="J1381" s="9">
        <v>0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0</v>
      </c>
      <c r="U1381" s="9">
        <v>0</v>
      </c>
      <c r="V1381" s="9">
        <v>0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5">
        <f t="shared" si="328"/>
        <v>0</v>
      </c>
      <c r="AD1381" s="98"/>
    </row>
    <row r="1382" spans="1:30">
      <c r="A1382" s="5" t="str">
        <f t="shared" si="321"/>
        <v>b12</v>
      </c>
      <c r="B1382" s="5" t="str">
        <f t="shared" si="324"/>
        <v>coal</v>
      </c>
      <c r="C1382" s="5" t="str">
        <f t="shared" si="331"/>
        <v>g7</v>
      </c>
      <c r="D1382" s="69">
        <f t="shared" si="331"/>
        <v>4</v>
      </c>
      <c r="E1382" s="53">
        <v>0.8</v>
      </c>
      <c r="F1382" s="53">
        <v>0.8</v>
      </c>
      <c r="G1382" s="53">
        <v>0.8</v>
      </c>
      <c r="H1382" s="53">
        <v>0.8</v>
      </c>
      <c r="I1382" s="53">
        <v>0.8</v>
      </c>
      <c r="J1382" s="53">
        <v>0.8</v>
      </c>
      <c r="K1382" s="53">
        <v>0.8</v>
      </c>
      <c r="L1382" s="53">
        <v>0.8</v>
      </c>
      <c r="M1382" s="53">
        <v>0.8</v>
      </c>
      <c r="N1382" s="53">
        <v>0.8</v>
      </c>
      <c r="O1382" s="53">
        <v>0.8</v>
      </c>
      <c r="P1382" s="53">
        <v>0.8</v>
      </c>
      <c r="Q1382" s="53">
        <v>0.8</v>
      </c>
      <c r="R1382" s="53">
        <v>0.8</v>
      </c>
      <c r="S1382" s="53">
        <v>0.8</v>
      </c>
      <c r="T1382" s="53">
        <v>0.8</v>
      </c>
      <c r="U1382" s="53">
        <v>0.8</v>
      </c>
      <c r="V1382" s="53">
        <v>0.8</v>
      </c>
      <c r="W1382" s="53">
        <v>0.8</v>
      </c>
      <c r="X1382" s="53">
        <v>0.8</v>
      </c>
      <c r="Y1382" s="53">
        <v>0.8</v>
      </c>
      <c r="Z1382" s="53">
        <v>0.8</v>
      </c>
      <c r="AA1382" s="53">
        <v>0.8</v>
      </c>
      <c r="AB1382" s="53">
        <v>0.8</v>
      </c>
      <c r="AC1382" s="5">
        <f t="shared" si="328"/>
        <v>0.80000000000000027</v>
      </c>
      <c r="AD1382" s="98"/>
    </row>
    <row r="1383" spans="1:30">
      <c r="A1383" s="5" t="str">
        <f t="shared" si="321"/>
        <v>b12</v>
      </c>
      <c r="B1383" s="5" t="str">
        <f t="shared" si="324"/>
        <v>naturalGas</v>
      </c>
      <c r="C1383" s="5" t="str">
        <f t="shared" ref="C1383:D1402" si="336">C1263</f>
        <v>g7</v>
      </c>
      <c r="D1383" s="69">
        <f t="shared" si="336"/>
        <v>4</v>
      </c>
      <c r="E1383" s="53">
        <v>0.85</v>
      </c>
      <c r="F1383" s="53">
        <v>0.85</v>
      </c>
      <c r="G1383" s="53">
        <v>0.85</v>
      </c>
      <c r="H1383" s="53">
        <v>0.85</v>
      </c>
      <c r="I1383" s="53">
        <v>0.85</v>
      </c>
      <c r="J1383" s="53">
        <v>0.85</v>
      </c>
      <c r="K1383" s="53">
        <v>0.85</v>
      </c>
      <c r="L1383" s="53">
        <v>0.85</v>
      </c>
      <c r="M1383" s="53">
        <v>0.85</v>
      </c>
      <c r="N1383" s="53">
        <v>0.85</v>
      </c>
      <c r="O1383" s="53">
        <v>0.85</v>
      </c>
      <c r="P1383" s="53">
        <v>0.85</v>
      </c>
      <c r="Q1383" s="53">
        <v>0.85</v>
      </c>
      <c r="R1383" s="53">
        <v>0.85</v>
      </c>
      <c r="S1383" s="53">
        <v>0.85</v>
      </c>
      <c r="T1383" s="53">
        <v>0.85</v>
      </c>
      <c r="U1383" s="53">
        <v>0.85</v>
      </c>
      <c r="V1383" s="53">
        <v>0.85</v>
      </c>
      <c r="W1383" s="53">
        <v>0.85</v>
      </c>
      <c r="X1383" s="53">
        <v>0.85</v>
      </c>
      <c r="Y1383" s="53">
        <v>0.85</v>
      </c>
      <c r="Z1383" s="53">
        <v>0.85</v>
      </c>
      <c r="AA1383" s="53">
        <v>0.85</v>
      </c>
      <c r="AB1383" s="53">
        <v>0.85</v>
      </c>
      <c r="AC1383" s="5">
        <f t="shared" si="328"/>
        <v>0.85000000000000009</v>
      </c>
      <c r="AD1383" s="98"/>
    </row>
    <row r="1384" spans="1:30">
      <c r="A1384" s="5" t="str">
        <f t="shared" si="321"/>
        <v>b12</v>
      </c>
      <c r="B1384" s="5" t="str">
        <f t="shared" si="324"/>
        <v>bioMass</v>
      </c>
      <c r="C1384" s="5" t="str">
        <f t="shared" si="336"/>
        <v>g7</v>
      </c>
      <c r="D1384" s="69">
        <f t="shared" si="336"/>
        <v>4</v>
      </c>
      <c r="E1384" s="53">
        <v>0.83</v>
      </c>
      <c r="F1384" s="53">
        <v>0.83</v>
      </c>
      <c r="G1384" s="53">
        <v>0.83</v>
      </c>
      <c r="H1384" s="53">
        <v>0.83</v>
      </c>
      <c r="I1384" s="53">
        <v>0.83</v>
      </c>
      <c r="J1384" s="53">
        <v>0.83</v>
      </c>
      <c r="K1384" s="53">
        <v>0.83</v>
      </c>
      <c r="L1384" s="53">
        <v>0.83</v>
      </c>
      <c r="M1384" s="53">
        <v>0.83</v>
      </c>
      <c r="N1384" s="53">
        <v>0.83</v>
      </c>
      <c r="O1384" s="53">
        <v>0.83</v>
      </c>
      <c r="P1384" s="53">
        <v>0.83</v>
      </c>
      <c r="Q1384" s="53">
        <v>0.83</v>
      </c>
      <c r="R1384" s="53">
        <v>0.83</v>
      </c>
      <c r="S1384" s="53">
        <v>0.83</v>
      </c>
      <c r="T1384" s="53">
        <v>0.83</v>
      </c>
      <c r="U1384" s="53">
        <v>0.83</v>
      </c>
      <c r="V1384" s="53">
        <v>0.83</v>
      </c>
      <c r="W1384" s="53">
        <v>0.83</v>
      </c>
      <c r="X1384" s="53">
        <v>0.83</v>
      </c>
      <c r="Y1384" s="53">
        <v>0.83</v>
      </c>
      <c r="Z1384" s="53">
        <v>0.83</v>
      </c>
      <c r="AA1384" s="53">
        <v>0.83</v>
      </c>
      <c r="AB1384" s="53">
        <v>0.83</v>
      </c>
      <c r="AC1384" s="5">
        <f t="shared" si="328"/>
        <v>0.82999999999999963</v>
      </c>
      <c r="AD1384" s="98"/>
    </row>
    <row r="1385" spans="1:30">
      <c r="A1385" s="5" t="str">
        <f t="shared" si="321"/>
        <v>b12</v>
      </c>
      <c r="B1385" s="5" t="str">
        <f t="shared" si="324"/>
        <v>geoThermal</v>
      </c>
      <c r="C1385" s="5" t="str">
        <f t="shared" si="336"/>
        <v>g7</v>
      </c>
      <c r="D1385" s="69">
        <f t="shared" si="336"/>
        <v>4</v>
      </c>
      <c r="E1385" s="53">
        <v>0.9</v>
      </c>
      <c r="F1385" s="53">
        <v>0.9</v>
      </c>
      <c r="G1385" s="53">
        <v>0.9</v>
      </c>
      <c r="H1385" s="53">
        <v>0.9</v>
      </c>
      <c r="I1385" s="53">
        <v>0.9</v>
      </c>
      <c r="J1385" s="53">
        <v>0.9</v>
      </c>
      <c r="K1385" s="53">
        <v>0.9</v>
      </c>
      <c r="L1385" s="53">
        <v>0.9</v>
      </c>
      <c r="M1385" s="53">
        <v>0.9</v>
      </c>
      <c r="N1385" s="53">
        <v>0.9</v>
      </c>
      <c r="O1385" s="53">
        <v>0.9</v>
      </c>
      <c r="P1385" s="53">
        <v>0.9</v>
      </c>
      <c r="Q1385" s="53">
        <v>0.9</v>
      </c>
      <c r="R1385" s="53">
        <v>0.9</v>
      </c>
      <c r="S1385" s="53">
        <v>0.9</v>
      </c>
      <c r="T1385" s="53">
        <v>0.9</v>
      </c>
      <c r="U1385" s="53">
        <v>0.9</v>
      </c>
      <c r="V1385" s="53">
        <v>0.9</v>
      </c>
      <c r="W1385" s="53">
        <v>0.9</v>
      </c>
      <c r="X1385" s="53">
        <v>0.9</v>
      </c>
      <c r="Y1385" s="53">
        <v>0.9</v>
      </c>
      <c r="Z1385" s="53">
        <v>0.9</v>
      </c>
      <c r="AA1385" s="53">
        <v>0.9</v>
      </c>
      <c r="AB1385" s="53">
        <v>0.9</v>
      </c>
      <c r="AC1385" s="5">
        <f t="shared" si="328"/>
        <v>0.8999999999999998</v>
      </c>
      <c r="AD1385" s="98"/>
    </row>
    <row r="1386" spans="1:30">
      <c r="A1386" s="5" t="str">
        <f t="shared" si="321"/>
        <v>b12</v>
      </c>
      <c r="B1386" s="5" t="str">
        <f t="shared" si="324"/>
        <v>hydroRiver</v>
      </c>
      <c r="C1386" s="5" t="str">
        <f t="shared" si="336"/>
        <v>g7</v>
      </c>
      <c r="D1386" s="69">
        <f t="shared" si="336"/>
        <v>4</v>
      </c>
      <c r="E1386" s="43">
        <f>VLOOKUP($A1386,hydro_!$A$2:$B$16,2,0)*VLOOKUP($D1386,hydro_!F$2:H$13,2,0)</f>
        <v>0.5</v>
      </c>
      <c r="F1386" s="43">
        <f t="shared" ref="F1386:AB1386" si="337">E1386</f>
        <v>0.5</v>
      </c>
      <c r="G1386" s="43">
        <f t="shared" si="337"/>
        <v>0.5</v>
      </c>
      <c r="H1386" s="43">
        <f t="shared" si="337"/>
        <v>0.5</v>
      </c>
      <c r="I1386" s="43">
        <f t="shared" si="337"/>
        <v>0.5</v>
      </c>
      <c r="J1386" s="43">
        <f t="shared" si="337"/>
        <v>0.5</v>
      </c>
      <c r="K1386" s="43">
        <f t="shared" si="337"/>
        <v>0.5</v>
      </c>
      <c r="L1386" s="43">
        <f t="shared" si="337"/>
        <v>0.5</v>
      </c>
      <c r="M1386" s="43">
        <f t="shared" si="337"/>
        <v>0.5</v>
      </c>
      <c r="N1386" s="43">
        <f t="shared" si="337"/>
        <v>0.5</v>
      </c>
      <c r="O1386" s="43">
        <f t="shared" si="337"/>
        <v>0.5</v>
      </c>
      <c r="P1386" s="43">
        <f t="shared" si="337"/>
        <v>0.5</v>
      </c>
      <c r="Q1386" s="43">
        <f t="shared" si="337"/>
        <v>0.5</v>
      </c>
      <c r="R1386" s="43">
        <f t="shared" si="337"/>
        <v>0.5</v>
      </c>
      <c r="S1386" s="43">
        <f t="shared" si="337"/>
        <v>0.5</v>
      </c>
      <c r="T1386" s="43">
        <f t="shared" si="337"/>
        <v>0.5</v>
      </c>
      <c r="U1386" s="43">
        <f t="shared" si="337"/>
        <v>0.5</v>
      </c>
      <c r="V1386" s="43">
        <f t="shared" si="337"/>
        <v>0.5</v>
      </c>
      <c r="W1386" s="43">
        <f t="shared" si="337"/>
        <v>0.5</v>
      </c>
      <c r="X1386" s="43">
        <f t="shared" si="337"/>
        <v>0.5</v>
      </c>
      <c r="Y1386" s="43">
        <f t="shared" si="337"/>
        <v>0.5</v>
      </c>
      <c r="Z1386" s="43">
        <f t="shared" si="337"/>
        <v>0.5</v>
      </c>
      <c r="AA1386" s="43">
        <f t="shared" si="337"/>
        <v>0.5</v>
      </c>
      <c r="AB1386" s="43">
        <f t="shared" si="337"/>
        <v>0.5</v>
      </c>
      <c r="AC1386" s="5">
        <f t="shared" si="328"/>
        <v>0.5</v>
      </c>
      <c r="AD1386" s="98"/>
    </row>
    <row r="1387" spans="1:30">
      <c r="A1387" s="5" t="str">
        <f t="shared" si="321"/>
        <v>b12</v>
      </c>
      <c r="B1387" s="5" t="str">
        <f t="shared" si="324"/>
        <v>hydroDam</v>
      </c>
      <c r="C1387" s="5" t="str">
        <f t="shared" si="336"/>
        <v>g7</v>
      </c>
      <c r="D1387" s="69">
        <f t="shared" si="336"/>
        <v>4</v>
      </c>
      <c r="E1387" s="43">
        <f>VLOOKUP($A1386,hydro_!$A$2:$C$16,3,0)*VLOOKUP($D1386,hydro_!F$2:H$13,3,0)</f>
        <v>0.4</v>
      </c>
      <c r="F1387" s="43">
        <f t="shared" ref="F1387:AB1387" si="338">E1387</f>
        <v>0.4</v>
      </c>
      <c r="G1387" s="43">
        <f t="shared" si="338"/>
        <v>0.4</v>
      </c>
      <c r="H1387" s="43">
        <f t="shared" si="338"/>
        <v>0.4</v>
      </c>
      <c r="I1387" s="43">
        <f t="shared" si="338"/>
        <v>0.4</v>
      </c>
      <c r="J1387" s="43">
        <f t="shared" si="338"/>
        <v>0.4</v>
      </c>
      <c r="K1387" s="43">
        <f t="shared" si="338"/>
        <v>0.4</v>
      </c>
      <c r="L1387" s="43">
        <f t="shared" si="338"/>
        <v>0.4</v>
      </c>
      <c r="M1387" s="43">
        <f t="shared" si="338"/>
        <v>0.4</v>
      </c>
      <c r="N1387" s="43">
        <f t="shared" si="338"/>
        <v>0.4</v>
      </c>
      <c r="O1387" s="43">
        <f t="shared" si="338"/>
        <v>0.4</v>
      </c>
      <c r="P1387" s="43">
        <f t="shared" si="338"/>
        <v>0.4</v>
      </c>
      <c r="Q1387" s="43">
        <f t="shared" si="338"/>
        <v>0.4</v>
      </c>
      <c r="R1387" s="43">
        <f t="shared" si="338"/>
        <v>0.4</v>
      </c>
      <c r="S1387" s="43">
        <f t="shared" si="338"/>
        <v>0.4</v>
      </c>
      <c r="T1387" s="43">
        <f t="shared" si="338"/>
        <v>0.4</v>
      </c>
      <c r="U1387" s="43">
        <f t="shared" si="338"/>
        <v>0.4</v>
      </c>
      <c r="V1387" s="43">
        <f t="shared" si="338"/>
        <v>0.4</v>
      </c>
      <c r="W1387" s="43">
        <f t="shared" si="338"/>
        <v>0.4</v>
      </c>
      <c r="X1387" s="43">
        <f t="shared" si="338"/>
        <v>0.4</v>
      </c>
      <c r="Y1387" s="43">
        <f t="shared" si="338"/>
        <v>0.4</v>
      </c>
      <c r="Z1387" s="43">
        <f t="shared" si="338"/>
        <v>0.4</v>
      </c>
      <c r="AA1387" s="43">
        <f t="shared" si="338"/>
        <v>0.4</v>
      </c>
      <c r="AB1387" s="43">
        <f t="shared" si="338"/>
        <v>0.4</v>
      </c>
      <c r="AC1387" s="5">
        <f t="shared" si="328"/>
        <v>0.40000000000000013</v>
      </c>
      <c r="AD1387" s="98"/>
    </row>
    <row r="1388" spans="1:30">
      <c r="A1388" s="5" t="str">
        <f t="shared" si="321"/>
        <v>b12</v>
      </c>
      <c r="B1388" s="5" t="str">
        <f t="shared" si="324"/>
        <v>wind</v>
      </c>
      <c r="C1388" s="5" t="str">
        <f t="shared" si="336"/>
        <v>g7</v>
      </c>
      <c r="D1388" s="69">
        <f t="shared" si="336"/>
        <v>4</v>
      </c>
      <c r="E1388" s="67">
        <f>VLOOKUP($A1388,wind_!$A$2:$B$16,2,0)*VLOOKUP($D1388,wind_!$E$2:$AC$13,MID(E$1,2,LEN(E$1)-1)+2,0)</f>
        <v>0.31613744965583696</v>
      </c>
      <c r="F1388" s="67">
        <f>VLOOKUP($A1388,wind_!$A$2:$B$16,2,0)*VLOOKUP($D1388,wind_!$E$2:$AC$13,MID(F$1,2,LEN(F$1)-1)+2,0)</f>
        <v>0.30614056494864217</v>
      </c>
      <c r="G1388" s="67">
        <f>VLOOKUP($A1388,wind_!$A$2:$B$16,2,0)*VLOOKUP($D1388,wind_!$E$2:$AC$13,MID(G$1,2,LEN(G$1)-1)+2,0)</f>
        <v>0.30079118776405495</v>
      </c>
      <c r="H1388" s="67">
        <f>VLOOKUP($A1388,wind_!$A$2:$B$16,2,0)*VLOOKUP($D1388,wind_!$E$2:$AC$13,MID(H$1,2,LEN(H$1)-1)+2,0)</f>
        <v>0.29917418199426649</v>
      </c>
      <c r="I1388" s="67">
        <f>VLOOKUP($A1388,wind_!$A$2:$B$16,2,0)*VLOOKUP($D1388,wind_!$E$2:$AC$13,MID(I$1,2,LEN(I$1)-1)+2,0)</f>
        <v>0.29653481314969826</v>
      </c>
      <c r="J1388" s="67">
        <f>VLOOKUP($A1388,wind_!$A$2:$B$16,2,0)*VLOOKUP($D1388,wind_!$E$2:$AC$13,MID(J$1,2,LEN(J$1)-1)+2,0)</f>
        <v>0.2933560679486793</v>
      </c>
      <c r="K1388" s="67">
        <f>VLOOKUP($A1388,wind_!$A$2:$B$16,2,0)*VLOOKUP($D1388,wind_!$E$2:$AC$13,MID(K$1,2,LEN(K$1)-1)+2,0)</f>
        <v>0.29439640381648602</v>
      </c>
      <c r="L1388" s="67">
        <f>VLOOKUP($A1388,wind_!$A$2:$B$16,2,0)*VLOOKUP($D1388,wind_!$E$2:$AC$13,MID(L$1,2,LEN(L$1)-1)+2,0)</f>
        <v>0.28671743171286124</v>
      </c>
      <c r="M1388" s="67">
        <f>VLOOKUP($A1388,wind_!$A$2:$B$16,2,0)*VLOOKUP($D1388,wind_!$E$2:$AC$13,MID(M$1,2,LEN(M$1)-1)+2,0)</f>
        <v>0.27744045364921915</v>
      </c>
      <c r="N1388" s="67">
        <f>VLOOKUP($A1388,wind_!$A$2:$B$16,2,0)*VLOOKUP($D1388,wind_!$E$2:$AC$13,MID(N$1,2,LEN(N$1)-1)+2,0)</f>
        <v>0.27460938571045374</v>
      </c>
      <c r="O1388" s="67">
        <f>VLOOKUP($A1388,wind_!$A$2:$B$16,2,0)*VLOOKUP($D1388,wind_!$E$2:$AC$13,MID(O$1,2,LEN(O$1)-1)+2,0)</f>
        <v>0.2880156129720593</v>
      </c>
      <c r="P1388" s="67">
        <f>VLOOKUP($A1388,wind_!$A$2:$B$16,2,0)*VLOOKUP($D1388,wind_!$E$2:$AC$13,MID(P$1,2,LEN(P$1)-1)+2,0)</f>
        <v>0.30812132721158891</v>
      </c>
      <c r="Q1388" s="67">
        <f>VLOOKUP($A1388,wind_!$A$2:$B$16,2,0)*VLOOKUP($D1388,wind_!$E$2:$AC$13,MID(Q$1,2,LEN(Q$1)-1)+2,0)</f>
        <v>0.32589645160960962</v>
      </c>
      <c r="R1388" s="67">
        <f>VLOOKUP($A1388,wind_!$A$2:$B$16,2,0)*VLOOKUP($D1388,wind_!$E$2:$AC$13,MID(R$1,2,LEN(R$1)-1)+2,0)</f>
        <v>0.34378246172175259</v>
      </c>
      <c r="S1388" s="67">
        <f>VLOOKUP($A1388,wind_!$A$2:$B$16,2,0)*VLOOKUP($D1388,wind_!$E$2:$AC$13,MID(S$1,2,LEN(S$1)-1)+2,0)</f>
        <v>0.36065955625961299</v>
      </c>
      <c r="T1388" s="67">
        <f>VLOOKUP($A1388,wind_!$A$2:$B$16,2,0)*VLOOKUP($D1388,wind_!$E$2:$AC$13,MID(T$1,2,LEN(T$1)-1)+2,0)</f>
        <v>0.36424047479888544</v>
      </c>
      <c r="U1388" s="67">
        <f>VLOOKUP($A1388,wind_!$A$2:$B$16,2,0)*VLOOKUP($D1388,wind_!$E$2:$AC$13,MID(U$1,2,LEN(U$1)-1)+2,0)</f>
        <v>0.37008490614854794</v>
      </c>
      <c r="V1388" s="67">
        <f>VLOOKUP($A1388,wind_!$A$2:$B$16,2,0)*VLOOKUP($D1388,wind_!$E$2:$AC$13,MID(V$1,2,LEN(V$1)-1)+2,0)</f>
        <v>0.36402929448081767</v>
      </c>
      <c r="W1388" s="67">
        <f>VLOOKUP($A1388,wind_!$A$2:$B$16,2,0)*VLOOKUP($D1388,wind_!$E$2:$AC$13,MID(W$1,2,LEN(W$1)-1)+2,0)</f>
        <v>0.35219822205666651</v>
      </c>
      <c r="X1388" s="67">
        <f>VLOOKUP($A1388,wind_!$A$2:$B$16,2,0)*VLOOKUP($D1388,wind_!$E$2:$AC$13,MID(X$1,2,LEN(X$1)-1)+2,0)</f>
        <v>0.34292156493575709</v>
      </c>
      <c r="Y1388" s="67">
        <f>VLOOKUP($A1388,wind_!$A$2:$B$16,2,0)*VLOOKUP($D1388,wind_!$E$2:$AC$13,MID(Y$1,2,LEN(Y$1)-1)+2,0)</f>
        <v>0.33965642195111517</v>
      </c>
      <c r="Z1388" s="67">
        <f>VLOOKUP($A1388,wind_!$A$2:$B$16,2,0)*VLOOKUP($D1388,wind_!$E$2:$AC$13,MID(Z$1,2,LEN(Z$1)-1)+2,0)</f>
        <v>0.33163827756765157</v>
      </c>
      <c r="AA1388" s="67">
        <f>VLOOKUP($A1388,wind_!$A$2:$B$16,2,0)*VLOOKUP($D1388,wind_!$E$2:$AC$13,MID(AA$1,2,LEN(AA$1)-1)+2,0)</f>
        <v>0.31972019756868536</v>
      </c>
      <c r="AB1388" s="67">
        <f>VLOOKUP($A1388,wind_!$A$2:$B$16,2,0)*VLOOKUP($D1388,wind_!$E$2:$AC$13,MID(AB$1,2,LEN(AB$1)-1)+2,0)</f>
        <v>0.30860222780215535</v>
      </c>
      <c r="AC1388" s="5">
        <f t="shared" si="328"/>
        <v>0.31936937239312929</v>
      </c>
      <c r="AD1388" s="98"/>
    </row>
    <row r="1389" spans="1:30">
      <c r="A1389" s="5" t="str">
        <f t="shared" si="321"/>
        <v>b12</v>
      </c>
      <c r="B1389" s="5" t="str">
        <f t="shared" si="324"/>
        <v>solar</v>
      </c>
      <c r="C1389" s="5" t="str">
        <f t="shared" si="336"/>
        <v>g7</v>
      </c>
      <c r="D1389" s="69">
        <f t="shared" si="336"/>
        <v>4</v>
      </c>
      <c r="E1389" s="68">
        <f>VLOOKUP($A1389,solar_!$A$2:$B$16,2,0)*VLOOKUP($D1389,solar_!$E$2:$AC$13,MID(E$1,2,LEN(E$1)-1)+2,0)</f>
        <v>0</v>
      </c>
      <c r="F1389" s="68">
        <f>VLOOKUP($A1389,solar_!$A$2:$B$16,2,0)*VLOOKUP($D1389,solar_!$E$2:$AC$13,MID(F$1,2,LEN(F$1)-1)+2,0)</f>
        <v>0</v>
      </c>
      <c r="G1389" s="68">
        <f>VLOOKUP($A1389,solar_!$A$2:$B$16,2,0)*VLOOKUP($D1389,solar_!$E$2:$AC$13,MID(G$1,2,LEN(G$1)-1)+2,0)</f>
        <v>0</v>
      </c>
      <c r="H1389" s="68">
        <f>VLOOKUP($A1389,solar_!$A$2:$B$16,2,0)*VLOOKUP($D1389,solar_!$E$2:$AC$13,MID(H$1,2,LEN(H$1)-1)+2,0)</f>
        <v>0</v>
      </c>
      <c r="I1389" s="68">
        <f>VLOOKUP($A1389,solar_!$A$2:$B$16,2,0)*VLOOKUP($D1389,solar_!$E$2:$AC$13,MID(I$1,2,LEN(I$1)-1)+2,0)</f>
        <v>0</v>
      </c>
      <c r="J1389" s="68">
        <f>VLOOKUP($A1389,solar_!$A$2:$B$16,2,0)*VLOOKUP($D1389,solar_!$E$2:$AC$13,MID(J$1,2,LEN(J$1)-1)+2,0)</f>
        <v>1.8737340582172394E-3</v>
      </c>
      <c r="K1389" s="68">
        <f>VLOOKUP($A1389,solar_!$A$2:$B$16,2,0)*VLOOKUP($D1389,solar_!$E$2:$AC$13,MID(K$1,2,LEN(K$1)-1)+2,0)</f>
        <v>3.7675520758502709E-2</v>
      </c>
      <c r="L1389" s="68">
        <f>VLOOKUP($A1389,solar_!$A$2:$B$16,2,0)*VLOOKUP($D1389,solar_!$E$2:$AC$13,MID(L$1,2,LEN(L$1)-1)+2,0)</f>
        <v>0.22098139253812005</v>
      </c>
      <c r="M1389" s="68">
        <f>VLOOKUP($A1389,solar_!$A$2:$B$16,2,0)*VLOOKUP($D1389,solar_!$E$2:$AC$13,MID(M$1,2,LEN(M$1)-1)+2,0)</f>
        <v>0.44453573189115031</v>
      </c>
      <c r="N1389" s="68">
        <f>VLOOKUP($A1389,solar_!$A$2:$B$16,2,0)*VLOOKUP($D1389,solar_!$E$2:$AC$13,MID(N$1,2,LEN(N$1)-1)+2,0)</f>
        <v>0.56375780532213116</v>
      </c>
      <c r="O1389" s="68">
        <f>VLOOKUP($A1389,solar_!$A$2:$B$16,2,0)*VLOOKUP($D1389,solar_!$E$2:$AC$13,MID(O$1,2,LEN(O$1)-1)+2,0)</f>
        <v>0.6394418644347496</v>
      </c>
      <c r="P1389" s="68">
        <f>VLOOKUP($A1389,solar_!$A$2:$B$16,2,0)*VLOOKUP($D1389,solar_!$E$2:$AC$13,MID(P$1,2,LEN(P$1)-1)+2,0)</f>
        <v>0.64168924529976623</v>
      </c>
      <c r="Q1389" s="68">
        <f>VLOOKUP($A1389,solar_!$A$2:$B$16,2,0)*VLOOKUP($D1389,solar_!$E$2:$AC$13,MID(Q$1,2,LEN(Q$1)-1)+2,0)</f>
        <v>0.6302955015742997</v>
      </c>
      <c r="R1389" s="68">
        <f>VLOOKUP($A1389,solar_!$A$2:$B$16,2,0)*VLOOKUP($D1389,solar_!$E$2:$AC$13,MID(R$1,2,LEN(R$1)-1)+2,0)</f>
        <v>0.61982505223752371</v>
      </c>
      <c r="S1389" s="68">
        <f>VLOOKUP($A1389,solar_!$A$2:$B$16,2,0)*VLOOKUP($D1389,solar_!$E$2:$AC$13,MID(S$1,2,LEN(S$1)-1)+2,0)</f>
        <v>0.59628902923203908</v>
      </c>
      <c r="T1389" s="68">
        <f>VLOOKUP($A1389,solar_!$A$2:$B$16,2,0)*VLOOKUP($D1389,solar_!$E$2:$AC$13,MID(T$1,2,LEN(T$1)-1)+2,0)</f>
        <v>0.53688167083288529</v>
      </c>
      <c r="U1389" s="68">
        <f>VLOOKUP($A1389,solar_!$A$2:$B$16,2,0)*VLOOKUP($D1389,solar_!$E$2:$AC$13,MID(U$1,2,LEN(U$1)-1)+2,0)</f>
        <v>0.43798023527936442</v>
      </c>
      <c r="V1389" s="68">
        <f>VLOOKUP($A1389,solar_!$A$2:$B$16,2,0)*VLOOKUP($D1389,solar_!$E$2:$AC$13,MID(V$1,2,LEN(V$1)-1)+2,0)</f>
        <v>0.28619926039723137</v>
      </c>
      <c r="W1389" s="68">
        <f>VLOOKUP($A1389,solar_!$A$2:$B$16,2,0)*VLOOKUP($D1389,solar_!$E$2:$AC$13,MID(W$1,2,LEN(W$1)-1)+2,0)</f>
        <v>8.0175095019791809E-2</v>
      </c>
      <c r="X1389" s="68">
        <f>VLOOKUP($A1389,solar_!$A$2:$B$16,2,0)*VLOOKUP($D1389,solar_!$E$2:$AC$13,MID(X$1,2,LEN(X$1)-1)+2,0)</f>
        <v>2.626350275900937E-3</v>
      </c>
      <c r="Y1389" s="68">
        <f>VLOOKUP($A1389,solar_!$A$2:$B$16,2,0)*VLOOKUP($D1389,solar_!$E$2:$AC$13,MID(Y$1,2,LEN(Y$1)-1)+2,0)</f>
        <v>0</v>
      </c>
      <c r="Z1389" s="68">
        <f>VLOOKUP($A1389,solar_!$A$2:$B$16,2,0)*VLOOKUP($D1389,solar_!$E$2:$AC$13,MID(Z$1,2,LEN(Z$1)-1)+2,0)</f>
        <v>0</v>
      </c>
      <c r="AA1389" s="68">
        <f>VLOOKUP($A1389,solar_!$A$2:$B$16,2,0)*VLOOKUP($D1389,solar_!$E$2:$AC$13,MID(AA$1,2,LEN(AA$1)-1)+2,0)</f>
        <v>0</v>
      </c>
      <c r="AB1389" s="68">
        <f>VLOOKUP($A1389,solar_!$A$2:$B$16,2,0)*VLOOKUP($D1389,solar_!$E$2:$AC$13,MID(AB$1,2,LEN(AB$1)-1)+2,0)</f>
        <v>0</v>
      </c>
      <c r="AC1389" s="5">
        <f t="shared" si="328"/>
        <v>0.23917614538131973</v>
      </c>
      <c r="AD1389" s="98"/>
    </row>
    <row r="1390" spans="1:30">
      <c r="A1390" s="5" t="str">
        <f t="shared" si="321"/>
        <v>b12</v>
      </c>
      <c r="B1390" s="5" t="str">
        <f t="shared" si="324"/>
        <v>nuclear</v>
      </c>
      <c r="C1390" s="5" t="str">
        <f t="shared" si="336"/>
        <v>g7</v>
      </c>
      <c r="D1390" s="69">
        <f t="shared" si="336"/>
        <v>4</v>
      </c>
      <c r="E1390" s="9">
        <v>0</v>
      </c>
      <c r="F1390" s="9">
        <v>0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  <c r="V1390" s="9">
        <v>0</v>
      </c>
      <c r="W1390" s="9">
        <v>0</v>
      </c>
      <c r="X1390" s="9">
        <v>0</v>
      </c>
      <c r="Y1390" s="9">
        <v>0</v>
      </c>
      <c r="Z1390" s="9">
        <v>0</v>
      </c>
      <c r="AA1390" s="9">
        <v>0</v>
      </c>
      <c r="AB1390" s="9">
        <v>0</v>
      </c>
      <c r="AC1390" s="5">
        <f t="shared" si="328"/>
        <v>0</v>
      </c>
      <c r="AD1390" s="98"/>
    </row>
    <row r="1391" spans="1:30">
      <c r="A1391" s="5" t="str">
        <f t="shared" si="321"/>
        <v>b12</v>
      </c>
      <c r="B1391" s="5" t="str">
        <f t="shared" si="324"/>
        <v>other</v>
      </c>
      <c r="C1391" s="5" t="str">
        <f t="shared" si="336"/>
        <v>g7</v>
      </c>
      <c r="D1391" s="69">
        <f t="shared" si="336"/>
        <v>4</v>
      </c>
      <c r="E1391" s="9">
        <v>0</v>
      </c>
      <c r="F1391" s="9">
        <v>0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5">
        <f t="shared" si="328"/>
        <v>0</v>
      </c>
      <c r="AD1391" s="98"/>
    </row>
    <row r="1392" spans="1:30">
      <c r="A1392" s="5" t="str">
        <f t="shared" si="321"/>
        <v>b12</v>
      </c>
      <c r="B1392" s="5" t="str">
        <f t="shared" si="324"/>
        <v>coal</v>
      </c>
      <c r="C1392" s="5" t="str">
        <f t="shared" si="336"/>
        <v>g8</v>
      </c>
      <c r="D1392" s="69">
        <f t="shared" si="336"/>
        <v>4</v>
      </c>
      <c r="E1392" s="53">
        <v>0.8</v>
      </c>
      <c r="F1392" s="53">
        <v>0.8</v>
      </c>
      <c r="G1392" s="53">
        <v>0.8</v>
      </c>
      <c r="H1392" s="53">
        <v>0.8</v>
      </c>
      <c r="I1392" s="53">
        <v>0.8</v>
      </c>
      <c r="J1392" s="53">
        <v>0.8</v>
      </c>
      <c r="K1392" s="53">
        <v>0.8</v>
      </c>
      <c r="L1392" s="53">
        <v>0.8</v>
      </c>
      <c r="M1392" s="53">
        <v>0.8</v>
      </c>
      <c r="N1392" s="53">
        <v>0.8</v>
      </c>
      <c r="O1392" s="53">
        <v>0.8</v>
      </c>
      <c r="P1392" s="53">
        <v>0.8</v>
      </c>
      <c r="Q1392" s="53">
        <v>0.8</v>
      </c>
      <c r="R1392" s="53">
        <v>0.8</v>
      </c>
      <c r="S1392" s="53">
        <v>0.8</v>
      </c>
      <c r="T1392" s="53">
        <v>0.8</v>
      </c>
      <c r="U1392" s="53">
        <v>0.8</v>
      </c>
      <c r="V1392" s="53">
        <v>0.8</v>
      </c>
      <c r="W1392" s="53">
        <v>0.8</v>
      </c>
      <c r="X1392" s="53">
        <v>0.8</v>
      </c>
      <c r="Y1392" s="53">
        <v>0.8</v>
      </c>
      <c r="Z1392" s="53">
        <v>0.8</v>
      </c>
      <c r="AA1392" s="53">
        <v>0.8</v>
      </c>
      <c r="AB1392" s="53">
        <v>0.8</v>
      </c>
      <c r="AC1392" s="5">
        <f t="shared" si="328"/>
        <v>0.80000000000000027</v>
      </c>
      <c r="AD1392" s="98"/>
    </row>
    <row r="1393" spans="1:30">
      <c r="A1393" s="5" t="str">
        <f t="shared" si="321"/>
        <v>b12</v>
      </c>
      <c r="B1393" s="5" t="str">
        <f t="shared" si="324"/>
        <v>naturalGas</v>
      </c>
      <c r="C1393" s="5" t="str">
        <f t="shared" si="336"/>
        <v>g8</v>
      </c>
      <c r="D1393" s="69">
        <f t="shared" si="336"/>
        <v>4</v>
      </c>
      <c r="E1393" s="53">
        <v>0.85</v>
      </c>
      <c r="F1393" s="53">
        <v>0.85</v>
      </c>
      <c r="G1393" s="53">
        <v>0.85</v>
      </c>
      <c r="H1393" s="53">
        <v>0.85</v>
      </c>
      <c r="I1393" s="53">
        <v>0.85</v>
      </c>
      <c r="J1393" s="53">
        <v>0.85</v>
      </c>
      <c r="K1393" s="53">
        <v>0.85</v>
      </c>
      <c r="L1393" s="53">
        <v>0.85</v>
      </c>
      <c r="M1393" s="53">
        <v>0.85</v>
      </c>
      <c r="N1393" s="53">
        <v>0.85</v>
      </c>
      <c r="O1393" s="53">
        <v>0.85</v>
      </c>
      <c r="P1393" s="53">
        <v>0.85</v>
      </c>
      <c r="Q1393" s="53">
        <v>0.85</v>
      </c>
      <c r="R1393" s="53">
        <v>0.85</v>
      </c>
      <c r="S1393" s="53">
        <v>0.85</v>
      </c>
      <c r="T1393" s="53">
        <v>0.85</v>
      </c>
      <c r="U1393" s="53">
        <v>0.85</v>
      </c>
      <c r="V1393" s="53">
        <v>0.85</v>
      </c>
      <c r="W1393" s="53">
        <v>0.85</v>
      </c>
      <c r="X1393" s="53">
        <v>0.85</v>
      </c>
      <c r="Y1393" s="53">
        <v>0.85</v>
      </c>
      <c r="Z1393" s="53">
        <v>0.85</v>
      </c>
      <c r="AA1393" s="53">
        <v>0.85</v>
      </c>
      <c r="AB1393" s="53">
        <v>0.85</v>
      </c>
      <c r="AC1393" s="5">
        <f t="shared" si="328"/>
        <v>0.85000000000000009</v>
      </c>
      <c r="AD1393" s="98"/>
    </row>
    <row r="1394" spans="1:30">
      <c r="A1394" s="5" t="str">
        <f t="shared" si="321"/>
        <v>b12</v>
      </c>
      <c r="B1394" s="5" t="str">
        <f t="shared" si="324"/>
        <v>bioMass</v>
      </c>
      <c r="C1394" s="5" t="str">
        <f t="shared" si="336"/>
        <v>g8</v>
      </c>
      <c r="D1394" s="69">
        <f t="shared" si="336"/>
        <v>4</v>
      </c>
      <c r="E1394" s="53">
        <v>0.83</v>
      </c>
      <c r="F1394" s="53">
        <v>0.83</v>
      </c>
      <c r="G1394" s="53">
        <v>0.83</v>
      </c>
      <c r="H1394" s="53">
        <v>0.83</v>
      </c>
      <c r="I1394" s="53">
        <v>0.83</v>
      </c>
      <c r="J1394" s="53">
        <v>0.83</v>
      </c>
      <c r="K1394" s="53">
        <v>0.83</v>
      </c>
      <c r="L1394" s="53">
        <v>0.83</v>
      </c>
      <c r="M1394" s="53">
        <v>0.83</v>
      </c>
      <c r="N1394" s="53">
        <v>0.83</v>
      </c>
      <c r="O1394" s="53">
        <v>0.83</v>
      </c>
      <c r="P1394" s="53">
        <v>0.83</v>
      </c>
      <c r="Q1394" s="53">
        <v>0.83</v>
      </c>
      <c r="R1394" s="53">
        <v>0.83</v>
      </c>
      <c r="S1394" s="53">
        <v>0.83</v>
      </c>
      <c r="T1394" s="53">
        <v>0.83</v>
      </c>
      <c r="U1394" s="53">
        <v>0.83</v>
      </c>
      <c r="V1394" s="53">
        <v>0.83</v>
      </c>
      <c r="W1394" s="53">
        <v>0.83</v>
      </c>
      <c r="X1394" s="53">
        <v>0.83</v>
      </c>
      <c r="Y1394" s="53">
        <v>0.83</v>
      </c>
      <c r="Z1394" s="53">
        <v>0.83</v>
      </c>
      <c r="AA1394" s="53">
        <v>0.83</v>
      </c>
      <c r="AB1394" s="53">
        <v>0.83</v>
      </c>
      <c r="AC1394" s="5">
        <f t="shared" si="328"/>
        <v>0.82999999999999963</v>
      </c>
      <c r="AD1394" s="98"/>
    </row>
    <row r="1395" spans="1:30">
      <c r="A1395" s="5" t="str">
        <f t="shared" si="321"/>
        <v>b12</v>
      </c>
      <c r="B1395" s="5" t="str">
        <f t="shared" si="324"/>
        <v>geoThermal</v>
      </c>
      <c r="C1395" s="5" t="str">
        <f t="shared" si="336"/>
        <v>g8</v>
      </c>
      <c r="D1395" s="69">
        <f t="shared" si="336"/>
        <v>4</v>
      </c>
      <c r="E1395" s="53">
        <v>0.9</v>
      </c>
      <c r="F1395" s="53">
        <v>0.9</v>
      </c>
      <c r="G1395" s="53">
        <v>0.9</v>
      </c>
      <c r="H1395" s="53">
        <v>0.9</v>
      </c>
      <c r="I1395" s="53">
        <v>0.9</v>
      </c>
      <c r="J1395" s="53">
        <v>0.9</v>
      </c>
      <c r="K1395" s="53">
        <v>0.9</v>
      </c>
      <c r="L1395" s="53">
        <v>0.9</v>
      </c>
      <c r="M1395" s="53">
        <v>0.9</v>
      </c>
      <c r="N1395" s="53">
        <v>0.9</v>
      </c>
      <c r="O1395" s="53">
        <v>0.9</v>
      </c>
      <c r="P1395" s="53">
        <v>0.9</v>
      </c>
      <c r="Q1395" s="53">
        <v>0.9</v>
      </c>
      <c r="R1395" s="53">
        <v>0.9</v>
      </c>
      <c r="S1395" s="53">
        <v>0.9</v>
      </c>
      <c r="T1395" s="53">
        <v>0.9</v>
      </c>
      <c r="U1395" s="53">
        <v>0.9</v>
      </c>
      <c r="V1395" s="53">
        <v>0.9</v>
      </c>
      <c r="W1395" s="53">
        <v>0.9</v>
      </c>
      <c r="X1395" s="53">
        <v>0.9</v>
      </c>
      <c r="Y1395" s="53">
        <v>0.9</v>
      </c>
      <c r="Z1395" s="53">
        <v>0.9</v>
      </c>
      <c r="AA1395" s="53">
        <v>0.9</v>
      </c>
      <c r="AB1395" s="53">
        <v>0.9</v>
      </c>
      <c r="AC1395" s="5">
        <f t="shared" si="328"/>
        <v>0.8999999999999998</v>
      </c>
      <c r="AD1395" s="98"/>
    </row>
    <row r="1396" spans="1:30">
      <c r="A1396" s="5" t="str">
        <f t="shared" ref="A1396:A1459" si="339">A1395</f>
        <v>b12</v>
      </c>
      <c r="B1396" s="5" t="str">
        <f t="shared" si="324"/>
        <v>hydroRiver</v>
      </c>
      <c r="C1396" s="5" t="str">
        <f t="shared" si="336"/>
        <v>g8</v>
      </c>
      <c r="D1396" s="69">
        <f t="shared" si="336"/>
        <v>4</v>
      </c>
      <c r="E1396" s="43">
        <f>VLOOKUP($A1396,hydro_!$A$2:$B$16,2,0)*VLOOKUP($D1396,hydro_!F$2:H$13,2,0)</f>
        <v>0.5</v>
      </c>
      <c r="F1396" s="43">
        <f t="shared" ref="F1396:AB1396" si="340">E1396</f>
        <v>0.5</v>
      </c>
      <c r="G1396" s="43">
        <f t="shared" si="340"/>
        <v>0.5</v>
      </c>
      <c r="H1396" s="43">
        <f t="shared" si="340"/>
        <v>0.5</v>
      </c>
      <c r="I1396" s="43">
        <f t="shared" si="340"/>
        <v>0.5</v>
      </c>
      <c r="J1396" s="43">
        <f t="shared" si="340"/>
        <v>0.5</v>
      </c>
      <c r="K1396" s="43">
        <f t="shared" si="340"/>
        <v>0.5</v>
      </c>
      <c r="L1396" s="43">
        <f t="shared" si="340"/>
        <v>0.5</v>
      </c>
      <c r="M1396" s="43">
        <f t="shared" si="340"/>
        <v>0.5</v>
      </c>
      <c r="N1396" s="43">
        <f t="shared" si="340"/>
        <v>0.5</v>
      </c>
      <c r="O1396" s="43">
        <f t="shared" si="340"/>
        <v>0.5</v>
      </c>
      <c r="P1396" s="43">
        <f t="shared" si="340"/>
        <v>0.5</v>
      </c>
      <c r="Q1396" s="43">
        <f t="shared" si="340"/>
        <v>0.5</v>
      </c>
      <c r="R1396" s="43">
        <f t="shared" si="340"/>
        <v>0.5</v>
      </c>
      <c r="S1396" s="43">
        <f t="shared" si="340"/>
        <v>0.5</v>
      </c>
      <c r="T1396" s="43">
        <f t="shared" si="340"/>
        <v>0.5</v>
      </c>
      <c r="U1396" s="43">
        <f t="shared" si="340"/>
        <v>0.5</v>
      </c>
      <c r="V1396" s="43">
        <f t="shared" si="340"/>
        <v>0.5</v>
      </c>
      <c r="W1396" s="43">
        <f t="shared" si="340"/>
        <v>0.5</v>
      </c>
      <c r="X1396" s="43">
        <f t="shared" si="340"/>
        <v>0.5</v>
      </c>
      <c r="Y1396" s="43">
        <f t="shared" si="340"/>
        <v>0.5</v>
      </c>
      <c r="Z1396" s="43">
        <f t="shared" si="340"/>
        <v>0.5</v>
      </c>
      <c r="AA1396" s="43">
        <f t="shared" si="340"/>
        <v>0.5</v>
      </c>
      <c r="AB1396" s="43">
        <f t="shared" si="340"/>
        <v>0.5</v>
      </c>
      <c r="AC1396" s="5">
        <f t="shared" si="328"/>
        <v>0.5</v>
      </c>
      <c r="AD1396" s="98"/>
    </row>
    <row r="1397" spans="1:30">
      <c r="A1397" s="5" t="str">
        <f t="shared" si="339"/>
        <v>b12</v>
      </c>
      <c r="B1397" s="5" t="str">
        <f t="shared" si="324"/>
        <v>hydroDam</v>
      </c>
      <c r="C1397" s="5" t="str">
        <f t="shared" si="336"/>
        <v>g8</v>
      </c>
      <c r="D1397" s="69">
        <f t="shared" si="336"/>
        <v>4</v>
      </c>
      <c r="E1397" s="43">
        <f>VLOOKUP($A1396,hydro_!$A$2:$C$16,3,0)*VLOOKUP($D1396,hydro_!F$2:H$13,3,0)</f>
        <v>0.4</v>
      </c>
      <c r="F1397" s="43">
        <f t="shared" ref="F1397:AB1397" si="341">E1397</f>
        <v>0.4</v>
      </c>
      <c r="G1397" s="43">
        <f t="shared" si="341"/>
        <v>0.4</v>
      </c>
      <c r="H1397" s="43">
        <f t="shared" si="341"/>
        <v>0.4</v>
      </c>
      <c r="I1397" s="43">
        <f t="shared" si="341"/>
        <v>0.4</v>
      </c>
      <c r="J1397" s="43">
        <f t="shared" si="341"/>
        <v>0.4</v>
      </c>
      <c r="K1397" s="43">
        <f t="shared" si="341"/>
        <v>0.4</v>
      </c>
      <c r="L1397" s="43">
        <f t="shared" si="341"/>
        <v>0.4</v>
      </c>
      <c r="M1397" s="43">
        <f t="shared" si="341"/>
        <v>0.4</v>
      </c>
      <c r="N1397" s="43">
        <f t="shared" si="341"/>
        <v>0.4</v>
      </c>
      <c r="O1397" s="43">
        <f t="shared" si="341"/>
        <v>0.4</v>
      </c>
      <c r="P1397" s="43">
        <f t="shared" si="341"/>
        <v>0.4</v>
      </c>
      <c r="Q1397" s="43">
        <f t="shared" si="341"/>
        <v>0.4</v>
      </c>
      <c r="R1397" s="43">
        <f t="shared" si="341"/>
        <v>0.4</v>
      </c>
      <c r="S1397" s="43">
        <f t="shared" si="341"/>
        <v>0.4</v>
      </c>
      <c r="T1397" s="43">
        <f t="shared" si="341"/>
        <v>0.4</v>
      </c>
      <c r="U1397" s="43">
        <f t="shared" si="341"/>
        <v>0.4</v>
      </c>
      <c r="V1397" s="43">
        <f t="shared" si="341"/>
        <v>0.4</v>
      </c>
      <c r="W1397" s="43">
        <f t="shared" si="341"/>
        <v>0.4</v>
      </c>
      <c r="X1397" s="43">
        <f t="shared" si="341"/>
        <v>0.4</v>
      </c>
      <c r="Y1397" s="43">
        <f t="shared" si="341"/>
        <v>0.4</v>
      </c>
      <c r="Z1397" s="43">
        <f t="shared" si="341"/>
        <v>0.4</v>
      </c>
      <c r="AA1397" s="43">
        <f t="shared" si="341"/>
        <v>0.4</v>
      </c>
      <c r="AB1397" s="43">
        <f t="shared" si="341"/>
        <v>0.4</v>
      </c>
      <c r="AC1397" s="5">
        <f t="shared" si="328"/>
        <v>0.40000000000000013</v>
      </c>
      <c r="AD1397" s="98"/>
    </row>
    <row r="1398" spans="1:30">
      <c r="A1398" s="5" t="str">
        <f t="shared" si="339"/>
        <v>b12</v>
      </c>
      <c r="B1398" s="5" t="str">
        <f t="shared" si="324"/>
        <v>wind</v>
      </c>
      <c r="C1398" s="5" t="str">
        <f t="shared" si="336"/>
        <v>g8</v>
      </c>
      <c r="D1398" s="69">
        <f t="shared" si="336"/>
        <v>4</v>
      </c>
      <c r="E1398" s="67">
        <f>VLOOKUP($A1398,wind_!$A$2:$B$16,2,0)*VLOOKUP($D1398,wind_!$E$2:$AC$13,MID(E$1,2,LEN(E$1)-1)+2,0)</f>
        <v>0.31613744965583696</v>
      </c>
      <c r="F1398" s="67">
        <f>VLOOKUP($A1398,wind_!$A$2:$B$16,2,0)*VLOOKUP($D1398,wind_!$E$2:$AC$13,MID(F$1,2,LEN(F$1)-1)+2,0)</f>
        <v>0.30614056494864217</v>
      </c>
      <c r="G1398" s="67">
        <f>VLOOKUP($A1398,wind_!$A$2:$B$16,2,0)*VLOOKUP($D1398,wind_!$E$2:$AC$13,MID(G$1,2,LEN(G$1)-1)+2,0)</f>
        <v>0.30079118776405495</v>
      </c>
      <c r="H1398" s="67">
        <f>VLOOKUP($A1398,wind_!$A$2:$B$16,2,0)*VLOOKUP($D1398,wind_!$E$2:$AC$13,MID(H$1,2,LEN(H$1)-1)+2,0)</f>
        <v>0.29917418199426649</v>
      </c>
      <c r="I1398" s="67">
        <f>VLOOKUP($A1398,wind_!$A$2:$B$16,2,0)*VLOOKUP($D1398,wind_!$E$2:$AC$13,MID(I$1,2,LEN(I$1)-1)+2,0)</f>
        <v>0.29653481314969826</v>
      </c>
      <c r="J1398" s="67">
        <f>VLOOKUP($A1398,wind_!$A$2:$B$16,2,0)*VLOOKUP($D1398,wind_!$E$2:$AC$13,MID(J$1,2,LEN(J$1)-1)+2,0)</f>
        <v>0.2933560679486793</v>
      </c>
      <c r="K1398" s="67">
        <f>VLOOKUP($A1398,wind_!$A$2:$B$16,2,0)*VLOOKUP($D1398,wind_!$E$2:$AC$13,MID(K$1,2,LEN(K$1)-1)+2,0)</f>
        <v>0.29439640381648602</v>
      </c>
      <c r="L1398" s="67">
        <f>VLOOKUP($A1398,wind_!$A$2:$B$16,2,0)*VLOOKUP($D1398,wind_!$E$2:$AC$13,MID(L$1,2,LEN(L$1)-1)+2,0)</f>
        <v>0.28671743171286124</v>
      </c>
      <c r="M1398" s="67">
        <f>VLOOKUP($A1398,wind_!$A$2:$B$16,2,0)*VLOOKUP($D1398,wind_!$E$2:$AC$13,MID(M$1,2,LEN(M$1)-1)+2,0)</f>
        <v>0.27744045364921915</v>
      </c>
      <c r="N1398" s="67">
        <f>VLOOKUP($A1398,wind_!$A$2:$B$16,2,0)*VLOOKUP($D1398,wind_!$E$2:$AC$13,MID(N$1,2,LEN(N$1)-1)+2,0)</f>
        <v>0.27460938571045374</v>
      </c>
      <c r="O1398" s="67">
        <f>VLOOKUP($A1398,wind_!$A$2:$B$16,2,0)*VLOOKUP($D1398,wind_!$E$2:$AC$13,MID(O$1,2,LEN(O$1)-1)+2,0)</f>
        <v>0.2880156129720593</v>
      </c>
      <c r="P1398" s="67">
        <f>VLOOKUP($A1398,wind_!$A$2:$B$16,2,0)*VLOOKUP($D1398,wind_!$E$2:$AC$13,MID(P$1,2,LEN(P$1)-1)+2,0)</f>
        <v>0.30812132721158891</v>
      </c>
      <c r="Q1398" s="67">
        <f>VLOOKUP($A1398,wind_!$A$2:$B$16,2,0)*VLOOKUP($D1398,wind_!$E$2:$AC$13,MID(Q$1,2,LEN(Q$1)-1)+2,0)</f>
        <v>0.32589645160960962</v>
      </c>
      <c r="R1398" s="67">
        <f>VLOOKUP($A1398,wind_!$A$2:$B$16,2,0)*VLOOKUP($D1398,wind_!$E$2:$AC$13,MID(R$1,2,LEN(R$1)-1)+2,0)</f>
        <v>0.34378246172175259</v>
      </c>
      <c r="S1398" s="67">
        <f>VLOOKUP($A1398,wind_!$A$2:$B$16,2,0)*VLOOKUP($D1398,wind_!$E$2:$AC$13,MID(S$1,2,LEN(S$1)-1)+2,0)</f>
        <v>0.36065955625961299</v>
      </c>
      <c r="T1398" s="67">
        <f>VLOOKUP($A1398,wind_!$A$2:$B$16,2,0)*VLOOKUP($D1398,wind_!$E$2:$AC$13,MID(T$1,2,LEN(T$1)-1)+2,0)</f>
        <v>0.36424047479888544</v>
      </c>
      <c r="U1398" s="67">
        <f>VLOOKUP($A1398,wind_!$A$2:$B$16,2,0)*VLOOKUP($D1398,wind_!$E$2:$AC$13,MID(U$1,2,LEN(U$1)-1)+2,0)</f>
        <v>0.37008490614854794</v>
      </c>
      <c r="V1398" s="67">
        <f>VLOOKUP($A1398,wind_!$A$2:$B$16,2,0)*VLOOKUP($D1398,wind_!$E$2:$AC$13,MID(V$1,2,LEN(V$1)-1)+2,0)</f>
        <v>0.36402929448081767</v>
      </c>
      <c r="W1398" s="67">
        <f>VLOOKUP($A1398,wind_!$A$2:$B$16,2,0)*VLOOKUP($D1398,wind_!$E$2:$AC$13,MID(W$1,2,LEN(W$1)-1)+2,0)</f>
        <v>0.35219822205666651</v>
      </c>
      <c r="X1398" s="67">
        <f>VLOOKUP($A1398,wind_!$A$2:$B$16,2,0)*VLOOKUP($D1398,wind_!$E$2:$AC$13,MID(X$1,2,LEN(X$1)-1)+2,0)</f>
        <v>0.34292156493575709</v>
      </c>
      <c r="Y1398" s="67">
        <f>VLOOKUP($A1398,wind_!$A$2:$B$16,2,0)*VLOOKUP($D1398,wind_!$E$2:$AC$13,MID(Y$1,2,LEN(Y$1)-1)+2,0)</f>
        <v>0.33965642195111517</v>
      </c>
      <c r="Z1398" s="67">
        <f>VLOOKUP($A1398,wind_!$A$2:$B$16,2,0)*VLOOKUP($D1398,wind_!$E$2:$AC$13,MID(Z$1,2,LEN(Z$1)-1)+2,0)</f>
        <v>0.33163827756765157</v>
      </c>
      <c r="AA1398" s="67">
        <f>VLOOKUP($A1398,wind_!$A$2:$B$16,2,0)*VLOOKUP($D1398,wind_!$E$2:$AC$13,MID(AA$1,2,LEN(AA$1)-1)+2,0)</f>
        <v>0.31972019756868536</v>
      </c>
      <c r="AB1398" s="67">
        <f>VLOOKUP($A1398,wind_!$A$2:$B$16,2,0)*VLOOKUP($D1398,wind_!$E$2:$AC$13,MID(AB$1,2,LEN(AB$1)-1)+2,0)</f>
        <v>0.30860222780215535</v>
      </c>
      <c r="AC1398" s="5">
        <f t="shared" si="328"/>
        <v>0.31936937239312929</v>
      </c>
      <c r="AD1398" s="98"/>
    </row>
    <row r="1399" spans="1:30">
      <c r="A1399" s="5" t="str">
        <f t="shared" si="339"/>
        <v>b12</v>
      </c>
      <c r="B1399" s="5" t="str">
        <f t="shared" si="324"/>
        <v>solar</v>
      </c>
      <c r="C1399" s="5" t="str">
        <f t="shared" si="336"/>
        <v>g8</v>
      </c>
      <c r="D1399" s="69">
        <f t="shared" si="336"/>
        <v>4</v>
      </c>
      <c r="E1399" s="68">
        <f>VLOOKUP($A1399,solar_!$A$2:$B$16,2,0)*VLOOKUP($D1399,solar_!$E$2:$AC$13,MID(E$1,2,LEN(E$1)-1)+2,0)</f>
        <v>0</v>
      </c>
      <c r="F1399" s="68">
        <f>VLOOKUP($A1399,solar_!$A$2:$B$16,2,0)*VLOOKUP($D1399,solar_!$E$2:$AC$13,MID(F$1,2,LEN(F$1)-1)+2,0)</f>
        <v>0</v>
      </c>
      <c r="G1399" s="68">
        <f>VLOOKUP($A1399,solar_!$A$2:$B$16,2,0)*VLOOKUP($D1399,solar_!$E$2:$AC$13,MID(G$1,2,LEN(G$1)-1)+2,0)</f>
        <v>0</v>
      </c>
      <c r="H1399" s="68">
        <f>VLOOKUP($A1399,solar_!$A$2:$B$16,2,0)*VLOOKUP($D1399,solar_!$E$2:$AC$13,MID(H$1,2,LEN(H$1)-1)+2,0)</f>
        <v>0</v>
      </c>
      <c r="I1399" s="68">
        <f>VLOOKUP($A1399,solar_!$A$2:$B$16,2,0)*VLOOKUP($D1399,solar_!$E$2:$AC$13,MID(I$1,2,LEN(I$1)-1)+2,0)</f>
        <v>0</v>
      </c>
      <c r="J1399" s="68">
        <f>VLOOKUP($A1399,solar_!$A$2:$B$16,2,0)*VLOOKUP($D1399,solar_!$E$2:$AC$13,MID(J$1,2,LEN(J$1)-1)+2,0)</f>
        <v>1.8737340582172394E-3</v>
      </c>
      <c r="K1399" s="68">
        <f>VLOOKUP($A1399,solar_!$A$2:$B$16,2,0)*VLOOKUP($D1399,solar_!$E$2:$AC$13,MID(K$1,2,LEN(K$1)-1)+2,0)</f>
        <v>3.7675520758502709E-2</v>
      </c>
      <c r="L1399" s="68">
        <f>VLOOKUP($A1399,solar_!$A$2:$B$16,2,0)*VLOOKUP($D1399,solar_!$E$2:$AC$13,MID(L$1,2,LEN(L$1)-1)+2,0)</f>
        <v>0.22098139253812005</v>
      </c>
      <c r="M1399" s="68">
        <f>VLOOKUP($A1399,solar_!$A$2:$B$16,2,0)*VLOOKUP($D1399,solar_!$E$2:$AC$13,MID(M$1,2,LEN(M$1)-1)+2,0)</f>
        <v>0.44453573189115031</v>
      </c>
      <c r="N1399" s="68">
        <f>VLOOKUP($A1399,solar_!$A$2:$B$16,2,0)*VLOOKUP($D1399,solar_!$E$2:$AC$13,MID(N$1,2,LEN(N$1)-1)+2,0)</f>
        <v>0.56375780532213116</v>
      </c>
      <c r="O1399" s="68">
        <f>VLOOKUP($A1399,solar_!$A$2:$B$16,2,0)*VLOOKUP($D1399,solar_!$E$2:$AC$13,MID(O$1,2,LEN(O$1)-1)+2,0)</f>
        <v>0.6394418644347496</v>
      </c>
      <c r="P1399" s="68">
        <f>VLOOKUP($A1399,solar_!$A$2:$B$16,2,0)*VLOOKUP($D1399,solar_!$E$2:$AC$13,MID(P$1,2,LEN(P$1)-1)+2,0)</f>
        <v>0.64168924529976623</v>
      </c>
      <c r="Q1399" s="68">
        <f>VLOOKUP($A1399,solar_!$A$2:$B$16,2,0)*VLOOKUP($D1399,solar_!$E$2:$AC$13,MID(Q$1,2,LEN(Q$1)-1)+2,0)</f>
        <v>0.6302955015742997</v>
      </c>
      <c r="R1399" s="68">
        <f>VLOOKUP($A1399,solar_!$A$2:$B$16,2,0)*VLOOKUP($D1399,solar_!$E$2:$AC$13,MID(R$1,2,LEN(R$1)-1)+2,0)</f>
        <v>0.61982505223752371</v>
      </c>
      <c r="S1399" s="68">
        <f>VLOOKUP($A1399,solar_!$A$2:$B$16,2,0)*VLOOKUP($D1399,solar_!$E$2:$AC$13,MID(S$1,2,LEN(S$1)-1)+2,0)</f>
        <v>0.59628902923203908</v>
      </c>
      <c r="T1399" s="68">
        <f>VLOOKUP($A1399,solar_!$A$2:$B$16,2,0)*VLOOKUP($D1399,solar_!$E$2:$AC$13,MID(T$1,2,LEN(T$1)-1)+2,0)</f>
        <v>0.53688167083288529</v>
      </c>
      <c r="U1399" s="68">
        <f>VLOOKUP($A1399,solar_!$A$2:$B$16,2,0)*VLOOKUP($D1399,solar_!$E$2:$AC$13,MID(U$1,2,LEN(U$1)-1)+2,0)</f>
        <v>0.43798023527936442</v>
      </c>
      <c r="V1399" s="68">
        <f>VLOOKUP($A1399,solar_!$A$2:$B$16,2,0)*VLOOKUP($D1399,solar_!$E$2:$AC$13,MID(V$1,2,LEN(V$1)-1)+2,0)</f>
        <v>0.28619926039723137</v>
      </c>
      <c r="W1399" s="68">
        <f>VLOOKUP($A1399,solar_!$A$2:$B$16,2,0)*VLOOKUP($D1399,solar_!$E$2:$AC$13,MID(W$1,2,LEN(W$1)-1)+2,0)</f>
        <v>8.0175095019791809E-2</v>
      </c>
      <c r="X1399" s="68">
        <f>VLOOKUP($A1399,solar_!$A$2:$B$16,2,0)*VLOOKUP($D1399,solar_!$E$2:$AC$13,MID(X$1,2,LEN(X$1)-1)+2,0)</f>
        <v>2.626350275900937E-3</v>
      </c>
      <c r="Y1399" s="68">
        <f>VLOOKUP($A1399,solar_!$A$2:$B$16,2,0)*VLOOKUP($D1399,solar_!$E$2:$AC$13,MID(Y$1,2,LEN(Y$1)-1)+2,0)</f>
        <v>0</v>
      </c>
      <c r="Z1399" s="68">
        <f>VLOOKUP($A1399,solar_!$A$2:$B$16,2,0)*VLOOKUP($D1399,solar_!$E$2:$AC$13,MID(Z$1,2,LEN(Z$1)-1)+2,0)</f>
        <v>0</v>
      </c>
      <c r="AA1399" s="68">
        <f>VLOOKUP($A1399,solar_!$A$2:$B$16,2,0)*VLOOKUP($D1399,solar_!$E$2:$AC$13,MID(AA$1,2,LEN(AA$1)-1)+2,0)</f>
        <v>0</v>
      </c>
      <c r="AB1399" s="68">
        <f>VLOOKUP($A1399,solar_!$A$2:$B$16,2,0)*VLOOKUP($D1399,solar_!$E$2:$AC$13,MID(AB$1,2,LEN(AB$1)-1)+2,0)</f>
        <v>0</v>
      </c>
      <c r="AC1399" s="5">
        <f t="shared" si="328"/>
        <v>0.23917614538131973</v>
      </c>
      <c r="AD1399" s="98"/>
    </row>
    <row r="1400" spans="1:30">
      <c r="A1400" s="5" t="str">
        <f t="shared" si="339"/>
        <v>b12</v>
      </c>
      <c r="B1400" s="5" t="str">
        <f t="shared" si="324"/>
        <v>nuclear</v>
      </c>
      <c r="C1400" s="5" t="str">
        <f t="shared" si="336"/>
        <v>g8</v>
      </c>
      <c r="D1400" s="69">
        <f t="shared" si="336"/>
        <v>4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5">
        <f t="shared" si="328"/>
        <v>0</v>
      </c>
      <c r="AD1400" s="98"/>
    </row>
    <row r="1401" spans="1:30">
      <c r="A1401" s="5" t="str">
        <f t="shared" si="339"/>
        <v>b12</v>
      </c>
      <c r="B1401" s="5" t="str">
        <f t="shared" si="324"/>
        <v>other</v>
      </c>
      <c r="C1401" s="5" t="str">
        <f t="shared" si="336"/>
        <v>g8</v>
      </c>
      <c r="D1401" s="69">
        <f t="shared" si="336"/>
        <v>4</v>
      </c>
      <c r="E1401" s="9">
        <v>0</v>
      </c>
      <c r="F1401" s="9">
        <v>0</v>
      </c>
      <c r="G1401" s="9">
        <v>0</v>
      </c>
      <c r="H1401" s="9">
        <v>0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  <c r="V1401" s="9">
        <v>0</v>
      </c>
      <c r="W1401" s="9">
        <v>0</v>
      </c>
      <c r="X1401" s="9">
        <v>0</v>
      </c>
      <c r="Y1401" s="9">
        <v>0</v>
      </c>
      <c r="Z1401" s="9">
        <v>0</v>
      </c>
      <c r="AA1401" s="9">
        <v>0</v>
      </c>
      <c r="AB1401" s="9">
        <v>0</v>
      </c>
      <c r="AC1401" s="5">
        <f t="shared" si="328"/>
        <v>0</v>
      </c>
      <c r="AD1401" s="98"/>
    </row>
    <row r="1402" spans="1:30">
      <c r="A1402" s="5" t="str">
        <f t="shared" si="339"/>
        <v>b12</v>
      </c>
      <c r="B1402" s="5" t="str">
        <f t="shared" ref="B1402:B1465" si="342">B1282</f>
        <v>coal</v>
      </c>
      <c r="C1402" s="5" t="str">
        <f t="shared" si="336"/>
        <v>g9</v>
      </c>
      <c r="D1402" s="69">
        <f t="shared" si="336"/>
        <v>5</v>
      </c>
      <c r="E1402" s="53">
        <v>0.8</v>
      </c>
      <c r="F1402" s="53">
        <v>0.8</v>
      </c>
      <c r="G1402" s="53">
        <v>0.8</v>
      </c>
      <c r="H1402" s="53">
        <v>0.8</v>
      </c>
      <c r="I1402" s="53">
        <v>0.8</v>
      </c>
      <c r="J1402" s="53">
        <v>0.8</v>
      </c>
      <c r="K1402" s="53">
        <v>0.8</v>
      </c>
      <c r="L1402" s="53">
        <v>0.8</v>
      </c>
      <c r="M1402" s="53">
        <v>0.8</v>
      </c>
      <c r="N1402" s="53">
        <v>0.8</v>
      </c>
      <c r="O1402" s="53">
        <v>0.8</v>
      </c>
      <c r="P1402" s="53">
        <v>0.8</v>
      </c>
      <c r="Q1402" s="53">
        <v>0.8</v>
      </c>
      <c r="R1402" s="53">
        <v>0.8</v>
      </c>
      <c r="S1402" s="53">
        <v>0.8</v>
      </c>
      <c r="T1402" s="53">
        <v>0.8</v>
      </c>
      <c r="U1402" s="53">
        <v>0.8</v>
      </c>
      <c r="V1402" s="53">
        <v>0.8</v>
      </c>
      <c r="W1402" s="53">
        <v>0.8</v>
      </c>
      <c r="X1402" s="53">
        <v>0.8</v>
      </c>
      <c r="Y1402" s="53">
        <v>0.8</v>
      </c>
      <c r="Z1402" s="53">
        <v>0.8</v>
      </c>
      <c r="AA1402" s="53">
        <v>0.8</v>
      </c>
      <c r="AB1402" s="53">
        <v>0.8</v>
      </c>
      <c r="AC1402" s="5">
        <f t="shared" si="328"/>
        <v>0.80000000000000027</v>
      </c>
      <c r="AD1402" s="98"/>
    </row>
    <row r="1403" spans="1:30">
      <c r="A1403" s="5" t="str">
        <f t="shared" si="339"/>
        <v>b12</v>
      </c>
      <c r="B1403" s="5" t="str">
        <f t="shared" si="342"/>
        <v>naturalGas</v>
      </c>
      <c r="C1403" s="5" t="str">
        <f t="shared" ref="C1403:D1422" si="343">C1283</f>
        <v>g9</v>
      </c>
      <c r="D1403" s="69">
        <f t="shared" si="343"/>
        <v>5</v>
      </c>
      <c r="E1403" s="53">
        <v>0.85</v>
      </c>
      <c r="F1403" s="53">
        <v>0.85</v>
      </c>
      <c r="G1403" s="53">
        <v>0.85</v>
      </c>
      <c r="H1403" s="53">
        <v>0.85</v>
      </c>
      <c r="I1403" s="53">
        <v>0.85</v>
      </c>
      <c r="J1403" s="53">
        <v>0.85</v>
      </c>
      <c r="K1403" s="53">
        <v>0.85</v>
      </c>
      <c r="L1403" s="53">
        <v>0.85</v>
      </c>
      <c r="M1403" s="53">
        <v>0.85</v>
      </c>
      <c r="N1403" s="53">
        <v>0.85</v>
      </c>
      <c r="O1403" s="53">
        <v>0.85</v>
      </c>
      <c r="P1403" s="53">
        <v>0.85</v>
      </c>
      <c r="Q1403" s="53">
        <v>0.85</v>
      </c>
      <c r="R1403" s="53">
        <v>0.85</v>
      </c>
      <c r="S1403" s="53">
        <v>0.85</v>
      </c>
      <c r="T1403" s="53">
        <v>0.85</v>
      </c>
      <c r="U1403" s="53">
        <v>0.85</v>
      </c>
      <c r="V1403" s="53">
        <v>0.85</v>
      </c>
      <c r="W1403" s="53">
        <v>0.85</v>
      </c>
      <c r="X1403" s="53">
        <v>0.85</v>
      </c>
      <c r="Y1403" s="53">
        <v>0.85</v>
      </c>
      <c r="Z1403" s="53">
        <v>0.85</v>
      </c>
      <c r="AA1403" s="53">
        <v>0.85</v>
      </c>
      <c r="AB1403" s="53">
        <v>0.85</v>
      </c>
      <c r="AC1403" s="5">
        <f t="shared" si="328"/>
        <v>0.85000000000000009</v>
      </c>
      <c r="AD1403" s="98"/>
    </row>
    <row r="1404" spans="1:30">
      <c r="A1404" s="5" t="str">
        <f t="shared" si="339"/>
        <v>b12</v>
      </c>
      <c r="B1404" s="5" t="str">
        <f t="shared" si="342"/>
        <v>bioMass</v>
      </c>
      <c r="C1404" s="5" t="str">
        <f t="shared" si="343"/>
        <v>g9</v>
      </c>
      <c r="D1404" s="69">
        <f t="shared" si="343"/>
        <v>5</v>
      </c>
      <c r="E1404" s="53">
        <v>0.83</v>
      </c>
      <c r="F1404" s="53">
        <v>0.83</v>
      </c>
      <c r="G1404" s="53">
        <v>0.83</v>
      </c>
      <c r="H1404" s="53">
        <v>0.83</v>
      </c>
      <c r="I1404" s="53">
        <v>0.83</v>
      </c>
      <c r="J1404" s="53">
        <v>0.83</v>
      </c>
      <c r="K1404" s="53">
        <v>0.83</v>
      </c>
      <c r="L1404" s="53">
        <v>0.83</v>
      </c>
      <c r="M1404" s="53">
        <v>0.83</v>
      </c>
      <c r="N1404" s="53">
        <v>0.83</v>
      </c>
      <c r="O1404" s="53">
        <v>0.83</v>
      </c>
      <c r="P1404" s="53">
        <v>0.83</v>
      </c>
      <c r="Q1404" s="53">
        <v>0.83</v>
      </c>
      <c r="R1404" s="53">
        <v>0.83</v>
      </c>
      <c r="S1404" s="53">
        <v>0.83</v>
      </c>
      <c r="T1404" s="53">
        <v>0.83</v>
      </c>
      <c r="U1404" s="53">
        <v>0.83</v>
      </c>
      <c r="V1404" s="53">
        <v>0.83</v>
      </c>
      <c r="W1404" s="53">
        <v>0.83</v>
      </c>
      <c r="X1404" s="53">
        <v>0.83</v>
      </c>
      <c r="Y1404" s="53">
        <v>0.83</v>
      </c>
      <c r="Z1404" s="53">
        <v>0.83</v>
      </c>
      <c r="AA1404" s="53">
        <v>0.83</v>
      </c>
      <c r="AB1404" s="53">
        <v>0.83</v>
      </c>
      <c r="AC1404" s="5">
        <f t="shared" si="328"/>
        <v>0.82999999999999963</v>
      </c>
      <c r="AD1404" s="98"/>
    </row>
    <row r="1405" spans="1:30">
      <c r="A1405" s="5" t="str">
        <f t="shared" si="339"/>
        <v>b12</v>
      </c>
      <c r="B1405" s="5" t="str">
        <f t="shared" si="342"/>
        <v>geoThermal</v>
      </c>
      <c r="C1405" s="5" t="str">
        <f t="shared" si="343"/>
        <v>g9</v>
      </c>
      <c r="D1405" s="69">
        <f t="shared" si="343"/>
        <v>5</v>
      </c>
      <c r="E1405" s="53">
        <v>0.9</v>
      </c>
      <c r="F1405" s="53">
        <v>0.9</v>
      </c>
      <c r="G1405" s="53">
        <v>0.9</v>
      </c>
      <c r="H1405" s="53">
        <v>0.9</v>
      </c>
      <c r="I1405" s="53">
        <v>0.9</v>
      </c>
      <c r="J1405" s="53">
        <v>0.9</v>
      </c>
      <c r="K1405" s="53">
        <v>0.9</v>
      </c>
      <c r="L1405" s="53">
        <v>0.9</v>
      </c>
      <c r="M1405" s="53">
        <v>0.9</v>
      </c>
      <c r="N1405" s="53">
        <v>0.9</v>
      </c>
      <c r="O1405" s="53">
        <v>0.9</v>
      </c>
      <c r="P1405" s="53">
        <v>0.9</v>
      </c>
      <c r="Q1405" s="53">
        <v>0.9</v>
      </c>
      <c r="R1405" s="53">
        <v>0.9</v>
      </c>
      <c r="S1405" s="53">
        <v>0.9</v>
      </c>
      <c r="T1405" s="53">
        <v>0.9</v>
      </c>
      <c r="U1405" s="53">
        <v>0.9</v>
      </c>
      <c r="V1405" s="53">
        <v>0.9</v>
      </c>
      <c r="W1405" s="53">
        <v>0.9</v>
      </c>
      <c r="X1405" s="53">
        <v>0.9</v>
      </c>
      <c r="Y1405" s="53">
        <v>0.9</v>
      </c>
      <c r="Z1405" s="53">
        <v>0.9</v>
      </c>
      <c r="AA1405" s="53">
        <v>0.9</v>
      </c>
      <c r="AB1405" s="53">
        <v>0.9</v>
      </c>
      <c r="AC1405" s="5">
        <f t="shared" si="328"/>
        <v>0.8999999999999998</v>
      </c>
      <c r="AD1405" s="98"/>
    </row>
    <row r="1406" spans="1:30">
      <c r="A1406" s="5" t="str">
        <f t="shared" si="339"/>
        <v>b12</v>
      </c>
      <c r="B1406" s="5" t="str">
        <f t="shared" si="342"/>
        <v>hydroRiver</v>
      </c>
      <c r="C1406" s="5" t="str">
        <f t="shared" si="343"/>
        <v>g9</v>
      </c>
      <c r="D1406" s="69">
        <f t="shared" si="343"/>
        <v>5</v>
      </c>
      <c r="E1406" s="43">
        <f>VLOOKUP($A1406,hydro_!$A$2:$B$16,2,0)*VLOOKUP($D1406,hydro_!F$2:H$13,2,0)</f>
        <v>0.55000000000000004</v>
      </c>
      <c r="F1406" s="43">
        <f t="shared" ref="F1406:AB1406" si="344">E1406</f>
        <v>0.55000000000000004</v>
      </c>
      <c r="G1406" s="43">
        <f t="shared" si="344"/>
        <v>0.55000000000000004</v>
      </c>
      <c r="H1406" s="43">
        <f t="shared" si="344"/>
        <v>0.55000000000000004</v>
      </c>
      <c r="I1406" s="43">
        <f t="shared" si="344"/>
        <v>0.55000000000000004</v>
      </c>
      <c r="J1406" s="43">
        <f t="shared" si="344"/>
        <v>0.55000000000000004</v>
      </c>
      <c r="K1406" s="43">
        <f t="shared" si="344"/>
        <v>0.55000000000000004</v>
      </c>
      <c r="L1406" s="43">
        <f t="shared" si="344"/>
        <v>0.55000000000000004</v>
      </c>
      <c r="M1406" s="43">
        <f t="shared" si="344"/>
        <v>0.55000000000000004</v>
      </c>
      <c r="N1406" s="43">
        <f t="shared" si="344"/>
        <v>0.55000000000000004</v>
      </c>
      <c r="O1406" s="43">
        <f t="shared" si="344"/>
        <v>0.55000000000000004</v>
      </c>
      <c r="P1406" s="43">
        <f t="shared" si="344"/>
        <v>0.55000000000000004</v>
      </c>
      <c r="Q1406" s="43">
        <f t="shared" si="344"/>
        <v>0.55000000000000004</v>
      </c>
      <c r="R1406" s="43">
        <f t="shared" si="344"/>
        <v>0.55000000000000004</v>
      </c>
      <c r="S1406" s="43">
        <f t="shared" si="344"/>
        <v>0.55000000000000004</v>
      </c>
      <c r="T1406" s="43">
        <f t="shared" si="344"/>
        <v>0.55000000000000004</v>
      </c>
      <c r="U1406" s="43">
        <f t="shared" si="344"/>
        <v>0.55000000000000004</v>
      </c>
      <c r="V1406" s="43">
        <f t="shared" si="344"/>
        <v>0.55000000000000004</v>
      </c>
      <c r="W1406" s="43">
        <f t="shared" si="344"/>
        <v>0.55000000000000004</v>
      </c>
      <c r="X1406" s="43">
        <f t="shared" si="344"/>
        <v>0.55000000000000004</v>
      </c>
      <c r="Y1406" s="43">
        <f t="shared" si="344"/>
        <v>0.55000000000000004</v>
      </c>
      <c r="Z1406" s="43">
        <f t="shared" si="344"/>
        <v>0.55000000000000004</v>
      </c>
      <c r="AA1406" s="43">
        <f t="shared" si="344"/>
        <v>0.55000000000000004</v>
      </c>
      <c r="AB1406" s="43">
        <f t="shared" si="344"/>
        <v>0.55000000000000004</v>
      </c>
      <c r="AC1406" s="5">
        <f t="shared" si="328"/>
        <v>0.55000000000000016</v>
      </c>
      <c r="AD1406" s="98"/>
    </row>
    <row r="1407" spans="1:30">
      <c r="A1407" s="5" t="str">
        <f t="shared" si="339"/>
        <v>b12</v>
      </c>
      <c r="B1407" s="5" t="str">
        <f t="shared" si="342"/>
        <v>hydroDam</v>
      </c>
      <c r="C1407" s="5" t="str">
        <f t="shared" si="343"/>
        <v>g9</v>
      </c>
      <c r="D1407" s="69">
        <f t="shared" si="343"/>
        <v>5</v>
      </c>
      <c r="E1407" s="43">
        <f>VLOOKUP($A1406,hydro_!$A$2:$C$16,3,0)*VLOOKUP($D1406,hydro_!F$2:H$13,3,0)</f>
        <v>0.45</v>
      </c>
      <c r="F1407" s="43">
        <f t="shared" ref="F1407:AB1407" si="345">E1407</f>
        <v>0.45</v>
      </c>
      <c r="G1407" s="43">
        <f t="shared" si="345"/>
        <v>0.45</v>
      </c>
      <c r="H1407" s="43">
        <f t="shared" si="345"/>
        <v>0.45</v>
      </c>
      <c r="I1407" s="43">
        <f t="shared" si="345"/>
        <v>0.45</v>
      </c>
      <c r="J1407" s="43">
        <f t="shared" si="345"/>
        <v>0.45</v>
      </c>
      <c r="K1407" s="43">
        <f t="shared" si="345"/>
        <v>0.45</v>
      </c>
      <c r="L1407" s="43">
        <f t="shared" si="345"/>
        <v>0.45</v>
      </c>
      <c r="M1407" s="43">
        <f t="shared" si="345"/>
        <v>0.45</v>
      </c>
      <c r="N1407" s="43">
        <f t="shared" si="345"/>
        <v>0.45</v>
      </c>
      <c r="O1407" s="43">
        <f t="shared" si="345"/>
        <v>0.45</v>
      </c>
      <c r="P1407" s="43">
        <f t="shared" si="345"/>
        <v>0.45</v>
      </c>
      <c r="Q1407" s="43">
        <f t="shared" si="345"/>
        <v>0.45</v>
      </c>
      <c r="R1407" s="43">
        <f t="shared" si="345"/>
        <v>0.45</v>
      </c>
      <c r="S1407" s="43">
        <f t="shared" si="345"/>
        <v>0.45</v>
      </c>
      <c r="T1407" s="43">
        <f t="shared" si="345"/>
        <v>0.45</v>
      </c>
      <c r="U1407" s="43">
        <f t="shared" si="345"/>
        <v>0.45</v>
      </c>
      <c r="V1407" s="43">
        <f t="shared" si="345"/>
        <v>0.45</v>
      </c>
      <c r="W1407" s="43">
        <f t="shared" si="345"/>
        <v>0.45</v>
      </c>
      <c r="X1407" s="43">
        <f t="shared" si="345"/>
        <v>0.45</v>
      </c>
      <c r="Y1407" s="43">
        <f t="shared" si="345"/>
        <v>0.45</v>
      </c>
      <c r="Z1407" s="43">
        <f t="shared" si="345"/>
        <v>0.45</v>
      </c>
      <c r="AA1407" s="43">
        <f t="shared" si="345"/>
        <v>0.45</v>
      </c>
      <c r="AB1407" s="43">
        <f t="shared" si="345"/>
        <v>0.45</v>
      </c>
      <c r="AC1407" s="5">
        <f t="shared" si="328"/>
        <v>0.4499999999999999</v>
      </c>
      <c r="AD1407" s="98"/>
    </row>
    <row r="1408" spans="1:30">
      <c r="A1408" s="5" t="str">
        <f t="shared" si="339"/>
        <v>b12</v>
      </c>
      <c r="B1408" s="5" t="str">
        <f t="shared" si="342"/>
        <v>wind</v>
      </c>
      <c r="C1408" s="5" t="str">
        <f t="shared" si="343"/>
        <v>g9</v>
      </c>
      <c r="D1408" s="69">
        <f t="shared" si="343"/>
        <v>5</v>
      </c>
      <c r="E1408" s="67">
        <f>VLOOKUP($A1408,wind_!$A$2:$B$16,2,0)*VLOOKUP($D1408,wind_!$E$2:$AC$13,MID(E$1,2,LEN(E$1)-1)+2,0)</f>
        <v>0.29364924913493301</v>
      </c>
      <c r="F1408" s="67">
        <f>VLOOKUP($A1408,wind_!$A$2:$B$16,2,0)*VLOOKUP($D1408,wind_!$E$2:$AC$13,MID(F$1,2,LEN(F$1)-1)+2,0)</f>
        <v>0.28540455127650871</v>
      </c>
      <c r="G1408" s="67">
        <f>VLOOKUP($A1408,wind_!$A$2:$B$16,2,0)*VLOOKUP($D1408,wind_!$E$2:$AC$13,MID(G$1,2,LEN(G$1)-1)+2,0)</f>
        <v>0.283270025350361</v>
      </c>
      <c r="H1408" s="67">
        <f>VLOOKUP($A1408,wind_!$A$2:$B$16,2,0)*VLOOKUP($D1408,wind_!$E$2:$AC$13,MID(H$1,2,LEN(H$1)-1)+2,0)</f>
        <v>0.28468432369022323</v>
      </c>
      <c r="I1408" s="67">
        <f>VLOOKUP($A1408,wind_!$A$2:$B$16,2,0)*VLOOKUP($D1408,wind_!$E$2:$AC$13,MID(I$1,2,LEN(I$1)-1)+2,0)</f>
        <v>0.28523435534539726</v>
      </c>
      <c r="J1408" s="67">
        <f>VLOOKUP($A1408,wind_!$A$2:$B$16,2,0)*VLOOKUP($D1408,wind_!$E$2:$AC$13,MID(J$1,2,LEN(J$1)-1)+2,0)</f>
        <v>0.28810037394774574</v>
      </c>
      <c r="K1408" s="67">
        <f>VLOOKUP($A1408,wind_!$A$2:$B$16,2,0)*VLOOKUP($D1408,wind_!$E$2:$AC$13,MID(K$1,2,LEN(K$1)-1)+2,0)</f>
        <v>0.29158054856324694</v>
      </c>
      <c r="L1408" s="67">
        <f>VLOOKUP($A1408,wind_!$A$2:$B$16,2,0)*VLOOKUP($D1408,wind_!$E$2:$AC$13,MID(L$1,2,LEN(L$1)-1)+2,0)</f>
        <v>0.2832031729791552</v>
      </c>
      <c r="M1408" s="67">
        <f>VLOOKUP($A1408,wind_!$A$2:$B$16,2,0)*VLOOKUP($D1408,wind_!$E$2:$AC$13,MID(M$1,2,LEN(M$1)-1)+2,0)</f>
        <v>0.27770375506706557</v>
      </c>
      <c r="N1408" s="67">
        <f>VLOOKUP($A1408,wind_!$A$2:$B$16,2,0)*VLOOKUP($D1408,wind_!$E$2:$AC$13,MID(N$1,2,LEN(N$1)-1)+2,0)</f>
        <v>0.27293717779065357</v>
      </c>
      <c r="O1408" s="67">
        <f>VLOOKUP($A1408,wind_!$A$2:$B$16,2,0)*VLOOKUP($D1408,wind_!$E$2:$AC$13,MID(O$1,2,LEN(O$1)-1)+2,0)</f>
        <v>0.27490298412225989</v>
      </c>
      <c r="P1408" s="67">
        <f>VLOOKUP($A1408,wind_!$A$2:$B$16,2,0)*VLOOKUP($D1408,wind_!$E$2:$AC$13,MID(P$1,2,LEN(P$1)-1)+2,0)</f>
        <v>0.28382654004873425</v>
      </c>
      <c r="Q1408" s="67">
        <f>VLOOKUP($A1408,wind_!$A$2:$B$16,2,0)*VLOOKUP($D1408,wind_!$E$2:$AC$13,MID(Q$1,2,LEN(Q$1)-1)+2,0)</f>
        <v>0.29414850764980571</v>
      </c>
      <c r="R1408" s="67">
        <f>VLOOKUP($A1408,wind_!$A$2:$B$16,2,0)*VLOOKUP($D1408,wind_!$E$2:$AC$13,MID(R$1,2,LEN(R$1)-1)+2,0)</f>
        <v>0.31182465330908471</v>
      </c>
      <c r="S1408" s="67">
        <f>VLOOKUP($A1408,wind_!$A$2:$B$16,2,0)*VLOOKUP($D1408,wind_!$E$2:$AC$13,MID(S$1,2,LEN(S$1)-1)+2,0)</f>
        <v>0.3287395549008485</v>
      </c>
      <c r="T1408" s="67">
        <f>VLOOKUP($A1408,wind_!$A$2:$B$16,2,0)*VLOOKUP($D1408,wind_!$E$2:$AC$13,MID(T$1,2,LEN(T$1)-1)+2,0)</f>
        <v>0.34950653954668032</v>
      </c>
      <c r="U1408" s="67">
        <f>VLOOKUP($A1408,wind_!$A$2:$B$16,2,0)*VLOOKUP($D1408,wind_!$E$2:$AC$13,MID(U$1,2,LEN(U$1)-1)+2,0)</f>
        <v>0.36814663670340098</v>
      </c>
      <c r="V1408" s="67">
        <f>VLOOKUP($A1408,wind_!$A$2:$B$16,2,0)*VLOOKUP($D1408,wind_!$E$2:$AC$13,MID(V$1,2,LEN(V$1)-1)+2,0)</f>
        <v>0.37568015756059969</v>
      </c>
      <c r="W1408" s="67">
        <f>VLOOKUP($A1408,wind_!$A$2:$B$16,2,0)*VLOOKUP($D1408,wind_!$E$2:$AC$13,MID(W$1,2,LEN(W$1)-1)+2,0)</f>
        <v>0.36822270013103325</v>
      </c>
      <c r="X1408" s="67">
        <f>VLOOKUP($A1408,wind_!$A$2:$B$16,2,0)*VLOOKUP($D1408,wind_!$E$2:$AC$13,MID(X$1,2,LEN(X$1)-1)+2,0)</f>
        <v>0.35764198849891871</v>
      </c>
      <c r="Y1408" s="67">
        <f>VLOOKUP($A1408,wind_!$A$2:$B$16,2,0)*VLOOKUP($D1408,wind_!$E$2:$AC$13,MID(Y$1,2,LEN(Y$1)-1)+2,0)</f>
        <v>0.35551737970320907</v>
      </c>
      <c r="Z1408" s="67">
        <f>VLOOKUP($A1408,wind_!$A$2:$B$16,2,0)*VLOOKUP($D1408,wind_!$E$2:$AC$13,MID(Z$1,2,LEN(Z$1)-1)+2,0)</f>
        <v>0.3466754395136416</v>
      </c>
      <c r="AA1408" s="67">
        <f>VLOOKUP($A1408,wind_!$A$2:$B$16,2,0)*VLOOKUP($D1408,wind_!$E$2:$AC$13,MID(AA$1,2,LEN(AA$1)-1)+2,0)</f>
        <v>0.32736319199198272</v>
      </c>
      <c r="AB1408" s="67">
        <f>VLOOKUP($A1408,wind_!$A$2:$B$16,2,0)*VLOOKUP($D1408,wind_!$E$2:$AC$13,MID(AB$1,2,LEN(AB$1)-1)+2,0)</f>
        <v>0.31077809115226529</v>
      </c>
      <c r="AC1408" s="5">
        <f t="shared" si="328"/>
        <v>0.31244757908240645</v>
      </c>
      <c r="AD1408" s="98"/>
    </row>
    <row r="1409" spans="1:30">
      <c r="A1409" s="5" t="str">
        <f t="shared" si="339"/>
        <v>b12</v>
      </c>
      <c r="B1409" s="5" t="str">
        <f t="shared" si="342"/>
        <v>solar</v>
      </c>
      <c r="C1409" s="5" t="str">
        <f t="shared" si="343"/>
        <v>g9</v>
      </c>
      <c r="D1409" s="69">
        <f t="shared" si="343"/>
        <v>5</v>
      </c>
      <c r="E1409" s="68">
        <f>VLOOKUP($A1409,solar_!$A$2:$B$16,2,0)*VLOOKUP($D1409,solar_!$E$2:$AC$13,MID(E$1,2,LEN(E$1)-1)+2,0)</f>
        <v>0</v>
      </c>
      <c r="F1409" s="68">
        <f>VLOOKUP($A1409,solar_!$A$2:$B$16,2,0)*VLOOKUP($D1409,solar_!$E$2:$AC$13,MID(F$1,2,LEN(F$1)-1)+2,0)</f>
        <v>0</v>
      </c>
      <c r="G1409" s="68">
        <f>VLOOKUP($A1409,solar_!$A$2:$B$16,2,0)*VLOOKUP($D1409,solar_!$E$2:$AC$13,MID(G$1,2,LEN(G$1)-1)+2,0)</f>
        <v>0</v>
      </c>
      <c r="H1409" s="68">
        <f>VLOOKUP($A1409,solar_!$A$2:$B$16,2,0)*VLOOKUP($D1409,solar_!$E$2:$AC$13,MID(H$1,2,LEN(H$1)-1)+2,0)</f>
        <v>0</v>
      </c>
      <c r="I1409" s="68">
        <f>VLOOKUP($A1409,solar_!$A$2:$B$16,2,0)*VLOOKUP($D1409,solar_!$E$2:$AC$13,MID(I$1,2,LEN(I$1)-1)+2,0)</f>
        <v>0</v>
      </c>
      <c r="J1409" s="68">
        <f>VLOOKUP($A1409,solar_!$A$2:$B$16,2,0)*VLOOKUP($D1409,solar_!$E$2:$AC$13,MID(J$1,2,LEN(J$1)-1)+2,0)</f>
        <v>8.6361025487910591E-3</v>
      </c>
      <c r="K1409" s="68">
        <f>VLOOKUP($A1409,solar_!$A$2:$B$16,2,0)*VLOOKUP($D1409,solar_!$E$2:$AC$13,MID(K$1,2,LEN(K$1)-1)+2,0)</f>
        <v>0.12652663785772653</v>
      </c>
      <c r="L1409" s="68">
        <f>VLOOKUP($A1409,solar_!$A$2:$B$16,2,0)*VLOOKUP($D1409,solar_!$E$2:$AC$13,MID(L$1,2,LEN(L$1)-1)+2,0)</f>
        <v>0.4036865197366255</v>
      </c>
      <c r="M1409" s="68">
        <f>VLOOKUP($A1409,solar_!$A$2:$B$16,2,0)*VLOOKUP($D1409,solar_!$E$2:$AC$13,MID(M$1,2,LEN(M$1)-1)+2,0)</f>
        <v>0.58002723181001314</v>
      </c>
      <c r="N1409" s="68">
        <f>VLOOKUP($A1409,solar_!$A$2:$B$16,2,0)*VLOOKUP($D1409,solar_!$E$2:$AC$13,MID(N$1,2,LEN(N$1)-1)+2,0)</f>
        <v>0.62897212477851849</v>
      </c>
      <c r="O1409" s="68">
        <f>VLOOKUP($A1409,solar_!$A$2:$B$16,2,0)*VLOOKUP($D1409,solar_!$E$2:$AC$13,MID(O$1,2,LEN(O$1)-1)+2,0)</f>
        <v>0.67548884576323887</v>
      </c>
      <c r="P1409" s="68">
        <f>VLOOKUP($A1409,solar_!$A$2:$B$16,2,0)*VLOOKUP($D1409,solar_!$E$2:$AC$13,MID(P$1,2,LEN(P$1)-1)+2,0)</f>
        <v>0.68434849768361938</v>
      </c>
      <c r="Q1409" s="68">
        <f>VLOOKUP($A1409,solar_!$A$2:$B$16,2,0)*VLOOKUP($D1409,solar_!$E$2:$AC$13,MID(Q$1,2,LEN(Q$1)-1)+2,0)</f>
        <v>0.6774097735776804</v>
      </c>
      <c r="R1409" s="68">
        <f>VLOOKUP($A1409,solar_!$A$2:$B$16,2,0)*VLOOKUP($D1409,solar_!$E$2:$AC$13,MID(R$1,2,LEN(R$1)-1)+2,0)</f>
        <v>0.67487231079000676</v>
      </c>
      <c r="S1409" s="68">
        <f>VLOOKUP($A1409,solar_!$A$2:$B$16,2,0)*VLOOKUP($D1409,solar_!$E$2:$AC$13,MID(S$1,2,LEN(S$1)-1)+2,0)</f>
        <v>0.65024196038455206</v>
      </c>
      <c r="T1409" s="68">
        <f>VLOOKUP($A1409,solar_!$A$2:$B$16,2,0)*VLOOKUP($D1409,solar_!$E$2:$AC$13,MID(T$1,2,LEN(T$1)-1)+2,0)</f>
        <v>0.59073826285145137</v>
      </c>
      <c r="U1409" s="68">
        <f>VLOOKUP($A1409,solar_!$A$2:$B$16,2,0)*VLOOKUP($D1409,solar_!$E$2:$AC$13,MID(U$1,2,LEN(U$1)-1)+2,0)</f>
        <v>0.50046122011773364</v>
      </c>
      <c r="V1409" s="68">
        <f>VLOOKUP($A1409,solar_!$A$2:$B$16,2,0)*VLOOKUP($D1409,solar_!$E$2:$AC$13,MID(V$1,2,LEN(V$1)-1)+2,0)</f>
        <v>0.37362427444182505</v>
      </c>
      <c r="W1409" s="68">
        <f>VLOOKUP($A1409,solar_!$A$2:$B$16,2,0)*VLOOKUP($D1409,solar_!$E$2:$AC$13,MID(W$1,2,LEN(W$1)-1)+2,0)</f>
        <v>0.15099979402252414</v>
      </c>
      <c r="X1409" s="68">
        <f>VLOOKUP($A1409,solar_!$A$2:$B$16,2,0)*VLOOKUP($D1409,solar_!$E$2:$AC$13,MID(X$1,2,LEN(X$1)-1)+2,0)</f>
        <v>1.5766795242078541E-2</v>
      </c>
      <c r="Y1409" s="68">
        <f>VLOOKUP($A1409,solar_!$A$2:$B$16,2,0)*VLOOKUP($D1409,solar_!$E$2:$AC$13,MID(Y$1,2,LEN(Y$1)-1)+2,0)</f>
        <v>0</v>
      </c>
      <c r="Z1409" s="68">
        <f>VLOOKUP($A1409,solar_!$A$2:$B$16,2,0)*VLOOKUP($D1409,solar_!$E$2:$AC$13,MID(Z$1,2,LEN(Z$1)-1)+2,0)</f>
        <v>0</v>
      </c>
      <c r="AA1409" s="68">
        <f>VLOOKUP($A1409,solar_!$A$2:$B$16,2,0)*VLOOKUP($D1409,solar_!$E$2:$AC$13,MID(AA$1,2,LEN(AA$1)-1)+2,0)</f>
        <v>0</v>
      </c>
      <c r="AB1409" s="68">
        <f>VLOOKUP($A1409,solar_!$A$2:$B$16,2,0)*VLOOKUP($D1409,solar_!$E$2:$AC$13,MID(AB$1,2,LEN(AB$1)-1)+2,0)</f>
        <v>0</v>
      </c>
      <c r="AC1409" s="5">
        <f t="shared" si="328"/>
        <v>0.28090834798359937</v>
      </c>
      <c r="AD1409" s="98"/>
    </row>
    <row r="1410" spans="1:30">
      <c r="A1410" s="5" t="str">
        <f t="shared" si="339"/>
        <v>b12</v>
      </c>
      <c r="B1410" s="5" t="str">
        <f t="shared" si="342"/>
        <v>nuclear</v>
      </c>
      <c r="C1410" s="5" t="str">
        <f t="shared" si="343"/>
        <v>g9</v>
      </c>
      <c r="D1410" s="69">
        <f t="shared" si="343"/>
        <v>5</v>
      </c>
      <c r="E1410" s="9">
        <v>0</v>
      </c>
      <c r="F1410" s="9">
        <v>0</v>
      </c>
      <c r="G1410" s="9">
        <v>0</v>
      </c>
      <c r="H1410" s="9">
        <v>0</v>
      </c>
      <c r="I1410" s="9">
        <v>0</v>
      </c>
      <c r="J1410" s="9">
        <v>0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  <c r="V1410" s="9">
        <v>0</v>
      </c>
      <c r="W1410" s="9">
        <v>0</v>
      </c>
      <c r="X1410" s="9">
        <v>0</v>
      </c>
      <c r="Y1410" s="9">
        <v>0</v>
      </c>
      <c r="Z1410" s="9">
        <v>0</v>
      </c>
      <c r="AA1410" s="9">
        <v>0</v>
      </c>
      <c r="AB1410" s="9">
        <v>0</v>
      </c>
      <c r="AC1410" s="5">
        <f t="shared" si="328"/>
        <v>0</v>
      </c>
      <c r="AD1410" s="98"/>
    </row>
    <row r="1411" spans="1:30">
      <c r="A1411" s="5" t="str">
        <f t="shared" si="339"/>
        <v>b12</v>
      </c>
      <c r="B1411" s="5" t="str">
        <f t="shared" si="342"/>
        <v>other</v>
      </c>
      <c r="C1411" s="5" t="str">
        <f t="shared" si="343"/>
        <v>g9</v>
      </c>
      <c r="D1411" s="69">
        <f t="shared" si="343"/>
        <v>5</v>
      </c>
      <c r="E1411" s="9">
        <v>0</v>
      </c>
      <c r="F1411" s="9">
        <v>0</v>
      </c>
      <c r="G1411" s="9">
        <v>0</v>
      </c>
      <c r="H1411" s="9">
        <v>0</v>
      </c>
      <c r="I1411" s="9">
        <v>0</v>
      </c>
      <c r="J1411" s="9">
        <v>0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  <c r="V1411" s="9">
        <v>0</v>
      </c>
      <c r="W1411" s="9">
        <v>0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5">
        <f t="shared" ref="AC1411:AC1474" si="346">AVERAGE(E1411:AB1411)</f>
        <v>0</v>
      </c>
      <c r="AD1411" s="98"/>
    </row>
    <row r="1412" spans="1:30">
      <c r="A1412" s="5" t="str">
        <f t="shared" si="339"/>
        <v>b12</v>
      </c>
      <c r="B1412" s="5" t="str">
        <f t="shared" si="342"/>
        <v>coal</v>
      </c>
      <c r="C1412" s="5" t="str">
        <f t="shared" si="343"/>
        <v>g10</v>
      </c>
      <c r="D1412" s="69">
        <f t="shared" si="343"/>
        <v>5</v>
      </c>
      <c r="E1412" s="53">
        <v>0.8</v>
      </c>
      <c r="F1412" s="53">
        <v>0.8</v>
      </c>
      <c r="G1412" s="53">
        <v>0.8</v>
      </c>
      <c r="H1412" s="53">
        <v>0.8</v>
      </c>
      <c r="I1412" s="53">
        <v>0.8</v>
      </c>
      <c r="J1412" s="53">
        <v>0.8</v>
      </c>
      <c r="K1412" s="53">
        <v>0.8</v>
      </c>
      <c r="L1412" s="53">
        <v>0.8</v>
      </c>
      <c r="M1412" s="53">
        <v>0.8</v>
      </c>
      <c r="N1412" s="53">
        <v>0.8</v>
      </c>
      <c r="O1412" s="53">
        <v>0.8</v>
      </c>
      <c r="P1412" s="53">
        <v>0.8</v>
      </c>
      <c r="Q1412" s="53">
        <v>0.8</v>
      </c>
      <c r="R1412" s="53">
        <v>0.8</v>
      </c>
      <c r="S1412" s="53">
        <v>0.8</v>
      </c>
      <c r="T1412" s="53">
        <v>0.8</v>
      </c>
      <c r="U1412" s="53">
        <v>0.8</v>
      </c>
      <c r="V1412" s="53">
        <v>0.8</v>
      </c>
      <c r="W1412" s="53">
        <v>0.8</v>
      </c>
      <c r="X1412" s="53">
        <v>0.8</v>
      </c>
      <c r="Y1412" s="53">
        <v>0.8</v>
      </c>
      <c r="Z1412" s="53">
        <v>0.8</v>
      </c>
      <c r="AA1412" s="53">
        <v>0.8</v>
      </c>
      <c r="AB1412" s="53">
        <v>0.8</v>
      </c>
      <c r="AC1412" s="5">
        <f t="shared" si="346"/>
        <v>0.80000000000000027</v>
      </c>
      <c r="AD1412" s="98"/>
    </row>
    <row r="1413" spans="1:30">
      <c r="A1413" s="5" t="str">
        <f t="shared" si="339"/>
        <v>b12</v>
      </c>
      <c r="B1413" s="5" t="str">
        <f t="shared" si="342"/>
        <v>naturalGas</v>
      </c>
      <c r="C1413" s="5" t="str">
        <f t="shared" si="343"/>
        <v>g10</v>
      </c>
      <c r="D1413" s="69">
        <f t="shared" si="343"/>
        <v>5</v>
      </c>
      <c r="E1413" s="53">
        <v>0.85</v>
      </c>
      <c r="F1413" s="53">
        <v>0.85</v>
      </c>
      <c r="G1413" s="53">
        <v>0.85</v>
      </c>
      <c r="H1413" s="53">
        <v>0.85</v>
      </c>
      <c r="I1413" s="53">
        <v>0.85</v>
      </c>
      <c r="J1413" s="53">
        <v>0.85</v>
      </c>
      <c r="K1413" s="53">
        <v>0.85</v>
      </c>
      <c r="L1413" s="53">
        <v>0.85</v>
      </c>
      <c r="M1413" s="53">
        <v>0.85</v>
      </c>
      <c r="N1413" s="53">
        <v>0.85</v>
      </c>
      <c r="O1413" s="53">
        <v>0.85</v>
      </c>
      <c r="P1413" s="53">
        <v>0.85</v>
      </c>
      <c r="Q1413" s="53">
        <v>0.85</v>
      </c>
      <c r="R1413" s="53">
        <v>0.85</v>
      </c>
      <c r="S1413" s="53">
        <v>0.85</v>
      </c>
      <c r="T1413" s="53">
        <v>0.85</v>
      </c>
      <c r="U1413" s="53">
        <v>0.85</v>
      </c>
      <c r="V1413" s="53">
        <v>0.85</v>
      </c>
      <c r="W1413" s="53">
        <v>0.85</v>
      </c>
      <c r="X1413" s="53">
        <v>0.85</v>
      </c>
      <c r="Y1413" s="53">
        <v>0.85</v>
      </c>
      <c r="Z1413" s="53">
        <v>0.85</v>
      </c>
      <c r="AA1413" s="53">
        <v>0.85</v>
      </c>
      <c r="AB1413" s="53">
        <v>0.85</v>
      </c>
      <c r="AC1413" s="5">
        <f t="shared" si="346"/>
        <v>0.85000000000000009</v>
      </c>
      <c r="AD1413" s="98"/>
    </row>
    <row r="1414" spans="1:30">
      <c r="A1414" s="5" t="str">
        <f t="shared" si="339"/>
        <v>b12</v>
      </c>
      <c r="B1414" s="5" t="str">
        <f t="shared" si="342"/>
        <v>bioMass</v>
      </c>
      <c r="C1414" s="5" t="str">
        <f t="shared" si="343"/>
        <v>g10</v>
      </c>
      <c r="D1414" s="69">
        <f t="shared" si="343"/>
        <v>5</v>
      </c>
      <c r="E1414" s="53">
        <v>0.83</v>
      </c>
      <c r="F1414" s="53">
        <v>0.83</v>
      </c>
      <c r="G1414" s="53">
        <v>0.83</v>
      </c>
      <c r="H1414" s="53">
        <v>0.83</v>
      </c>
      <c r="I1414" s="53">
        <v>0.83</v>
      </c>
      <c r="J1414" s="53">
        <v>0.83</v>
      </c>
      <c r="K1414" s="53">
        <v>0.83</v>
      </c>
      <c r="L1414" s="53">
        <v>0.83</v>
      </c>
      <c r="M1414" s="53">
        <v>0.83</v>
      </c>
      <c r="N1414" s="53">
        <v>0.83</v>
      </c>
      <c r="O1414" s="53">
        <v>0.83</v>
      </c>
      <c r="P1414" s="53">
        <v>0.83</v>
      </c>
      <c r="Q1414" s="53">
        <v>0.83</v>
      </c>
      <c r="R1414" s="53">
        <v>0.83</v>
      </c>
      <c r="S1414" s="53">
        <v>0.83</v>
      </c>
      <c r="T1414" s="53">
        <v>0.83</v>
      </c>
      <c r="U1414" s="53">
        <v>0.83</v>
      </c>
      <c r="V1414" s="53">
        <v>0.83</v>
      </c>
      <c r="W1414" s="53">
        <v>0.83</v>
      </c>
      <c r="X1414" s="53">
        <v>0.83</v>
      </c>
      <c r="Y1414" s="53">
        <v>0.83</v>
      </c>
      <c r="Z1414" s="53">
        <v>0.83</v>
      </c>
      <c r="AA1414" s="53">
        <v>0.83</v>
      </c>
      <c r="AB1414" s="53">
        <v>0.83</v>
      </c>
      <c r="AC1414" s="5">
        <f t="shared" si="346"/>
        <v>0.82999999999999963</v>
      </c>
      <c r="AD1414" s="98"/>
    </row>
    <row r="1415" spans="1:30">
      <c r="A1415" s="5" t="str">
        <f t="shared" si="339"/>
        <v>b12</v>
      </c>
      <c r="B1415" s="5" t="str">
        <f t="shared" si="342"/>
        <v>geoThermal</v>
      </c>
      <c r="C1415" s="5" t="str">
        <f t="shared" si="343"/>
        <v>g10</v>
      </c>
      <c r="D1415" s="69">
        <f t="shared" si="343"/>
        <v>5</v>
      </c>
      <c r="E1415" s="53">
        <v>0.9</v>
      </c>
      <c r="F1415" s="53">
        <v>0.9</v>
      </c>
      <c r="G1415" s="53">
        <v>0.9</v>
      </c>
      <c r="H1415" s="53">
        <v>0.9</v>
      </c>
      <c r="I1415" s="53">
        <v>0.9</v>
      </c>
      <c r="J1415" s="53">
        <v>0.9</v>
      </c>
      <c r="K1415" s="53">
        <v>0.9</v>
      </c>
      <c r="L1415" s="53">
        <v>0.9</v>
      </c>
      <c r="M1415" s="53">
        <v>0.9</v>
      </c>
      <c r="N1415" s="53">
        <v>0.9</v>
      </c>
      <c r="O1415" s="53">
        <v>0.9</v>
      </c>
      <c r="P1415" s="53">
        <v>0.9</v>
      </c>
      <c r="Q1415" s="53">
        <v>0.9</v>
      </c>
      <c r="R1415" s="53">
        <v>0.9</v>
      </c>
      <c r="S1415" s="53">
        <v>0.9</v>
      </c>
      <c r="T1415" s="53">
        <v>0.9</v>
      </c>
      <c r="U1415" s="53">
        <v>0.9</v>
      </c>
      <c r="V1415" s="53">
        <v>0.9</v>
      </c>
      <c r="W1415" s="53">
        <v>0.9</v>
      </c>
      <c r="X1415" s="53">
        <v>0.9</v>
      </c>
      <c r="Y1415" s="53">
        <v>0.9</v>
      </c>
      <c r="Z1415" s="53">
        <v>0.9</v>
      </c>
      <c r="AA1415" s="53">
        <v>0.9</v>
      </c>
      <c r="AB1415" s="53">
        <v>0.9</v>
      </c>
      <c r="AC1415" s="5">
        <f t="shared" si="346"/>
        <v>0.8999999999999998</v>
      </c>
      <c r="AD1415" s="98"/>
    </row>
    <row r="1416" spans="1:30">
      <c r="A1416" s="5" t="str">
        <f t="shared" si="339"/>
        <v>b12</v>
      </c>
      <c r="B1416" s="5" t="str">
        <f t="shared" si="342"/>
        <v>hydroRiver</v>
      </c>
      <c r="C1416" s="5" t="str">
        <f t="shared" si="343"/>
        <v>g10</v>
      </c>
      <c r="D1416" s="69">
        <f t="shared" si="343"/>
        <v>5</v>
      </c>
      <c r="E1416" s="43">
        <f>VLOOKUP($A1416,hydro_!$A$2:$B$16,2,0)*VLOOKUP($D1416,hydro_!F$2:H$13,2,0)</f>
        <v>0.55000000000000004</v>
      </c>
      <c r="F1416" s="43">
        <f t="shared" ref="F1416:AB1416" si="347">E1416</f>
        <v>0.55000000000000004</v>
      </c>
      <c r="G1416" s="43">
        <f t="shared" si="347"/>
        <v>0.55000000000000004</v>
      </c>
      <c r="H1416" s="43">
        <f t="shared" si="347"/>
        <v>0.55000000000000004</v>
      </c>
      <c r="I1416" s="43">
        <f t="shared" si="347"/>
        <v>0.55000000000000004</v>
      </c>
      <c r="J1416" s="43">
        <f t="shared" si="347"/>
        <v>0.55000000000000004</v>
      </c>
      <c r="K1416" s="43">
        <f t="shared" si="347"/>
        <v>0.55000000000000004</v>
      </c>
      <c r="L1416" s="43">
        <f t="shared" si="347"/>
        <v>0.55000000000000004</v>
      </c>
      <c r="M1416" s="43">
        <f t="shared" si="347"/>
        <v>0.55000000000000004</v>
      </c>
      <c r="N1416" s="43">
        <f t="shared" si="347"/>
        <v>0.55000000000000004</v>
      </c>
      <c r="O1416" s="43">
        <f t="shared" si="347"/>
        <v>0.55000000000000004</v>
      </c>
      <c r="P1416" s="43">
        <f t="shared" si="347"/>
        <v>0.55000000000000004</v>
      </c>
      <c r="Q1416" s="43">
        <f t="shared" si="347"/>
        <v>0.55000000000000004</v>
      </c>
      <c r="R1416" s="43">
        <f t="shared" si="347"/>
        <v>0.55000000000000004</v>
      </c>
      <c r="S1416" s="43">
        <f t="shared" si="347"/>
        <v>0.55000000000000004</v>
      </c>
      <c r="T1416" s="43">
        <f t="shared" si="347"/>
        <v>0.55000000000000004</v>
      </c>
      <c r="U1416" s="43">
        <f t="shared" si="347"/>
        <v>0.55000000000000004</v>
      </c>
      <c r="V1416" s="43">
        <f t="shared" si="347"/>
        <v>0.55000000000000004</v>
      </c>
      <c r="W1416" s="43">
        <f t="shared" si="347"/>
        <v>0.55000000000000004</v>
      </c>
      <c r="X1416" s="43">
        <f t="shared" si="347"/>
        <v>0.55000000000000004</v>
      </c>
      <c r="Y1416" s="43">
        <f t="shared" si="347"/>
        <v>0.55000000000000004</v>
      </c>
      <c r="Z1416" s="43">
        <f t="shared" si="347"/>
        <v>0.55000000000000004</v>
      </c>
      <c r="AA1416" s="43">
        <f t="shared" si="347"/>
        <v>0.55000000000000004</v>
      </c>
      <c r="AB1416" s="43">
        <f t="shared" si="347"/>
        <v>0.55000000000000004</v>
      </c>
      <c r="AC1416" s="5">
        <f t="shared" si="346"/>
        <v>0.55000000000000016</v>
      </c>
      <c r="AD1416" s="98"/>
    </row>
    <row r="1417" spans="1:30">
      <c r="A1417" s="5" t="str">
        <f t="shared" si="339"/>
        <v>b12</v>
      </c>
      <c r="B1417" s="5" t="str">
        <f t="shared" si="342"/>
        <v>hydroDam</v>
      </c>
      <c r="C1417" s="5" t="str">
        <f t="shared" si="343"/>
        <v>g10</v>
      </c>
      <c r="D1417" s="69">
        <f t="shared" si="343"/>
        <v>5</v>
      </c>
      <c r="E1417" s="43">
        <f>VLOOKUP($A1416,hydro_!$A$2:$C$16,3,0)*VLOOKUP($D1416,hydro_!F$2:H$13,3,0)</f>
        <v>0.45</v>
      </c>
      <c r="F1417" s="43">
        <f t="shared" ref="F1417:AB1417" si="348">E1417</f>
        <v>0.45</v>
      </c>
      <c r="G1417" s="43">
        <f t="shared" si="348"/>
        <v>0.45</v>
      </c>
      <c r="H1417" s="43">
        <f t="shared" si="348"/>
        <v>0.45</v>
      </c>
      <c r="I1417" s="43">
        <f t="shared" si="348"/>
        <v>0.45</v>
      </c>
      <c r="J1417" s="43">
        <f t="shared" si="348"/>
        <v>0.45</v>
      </c>
      <c r="K1417" s="43">
        <f t="shared" si="348"/>
        <v>0.45</v>
      </c>
      <c r="L1417" s="43">
        <f t="shared" si="348"/>
        <v>0.45</v>
      </c>
      <c r="M1417" s="43">
        <f t="shared" si="348"/>
        <v>0.45</v>
      </c>
      <c r="N1417" s="43">
        <f t="shared" si="348"/>
        <v>0.45</v>
      </c>
      <c r="O1417" s="43">
        <f t="shared" si="348"/>
        <v>0.45</v>
      </c>
      <c r="P1417" s="43">
        <f t="shared" si="348"/>
        <v>0.45</v>
      </c>
      <c r="Q1417" s="43">
        <f t="shared" si="348"/>
        <v>0.45</v>
      </c>
      <c r="R1417" s="43">
        <f t="shared" si="348"/>
        <v>0.45</v>
      </c>
      <c r="S1417" s="43">
        <f t="shared" si="348"/>
        <v>0.45</v>
      </c>
      <c r="T1417" s="43">
        <f t="shared" si="348"/>
        <v>0.45</v>
      </c>
      <c r="U1417" s="43">
        <f t="shared" si="348"/>
        <v>0.45</v>
      </c>
      <c r="V1417" s="43">
        <f t="shared" si="348"/>
        <v>0.45</v>
      </c>
      <c r="W1417" s="43">
        <f t="shared" si="348"/>
        <v>0.45</v>
      </c>
      <c r="X1417" s="43">
        <f t="shared" si="348"/>
        <v>0.45</v>
      </c>
      <c r="Y1417" s="43">
        <f t="shared" si="348"/>
        <v>0.45</v>
      </c>
      <c r="Z1417" s="43">
        <f t="shared" si="348"/>
        <v>0.45</v>
      </c>
      <c r="AA1417" s="43">
        <f t="shared" si="348"/>
        <v>0.45</v>
      </c>
      <c r="AB1417" s="43">
        <f t="shared" si="348"/>
        <v>0.45</v>
      </c>
      <c r="AC1417" s="5">
        <f t="shared" si="346"/>
        <v>0.4499999999999999</v>
      </c>
      <c r="AD1417" s="98"/>
    </row>
    <row r="1418" spans="1:30">
      <c r="A1418" s="5" t="str">
        <f t="shared" si="339"/>
        <v>b12</v>
      </c>
      <c r="B1418" s="5" t="str">
        <f t="shared" si="342"/>
        <v>wind</v>
      </c>
      <c r="C1418" s="5" t="str">
        <f t="shared" si="343"/>
        <v>g10</v>
      </c>
      <c r="D1418" s="69">
        <f t="shared" si="343"/>
        <v>5</v>
      </c>
      <c r="E1418" s="67">
        <f>VLOOKUP($A1418,wind_!$A$2:$B$16,2,0)*VLOOKUP($D1418,wind_!$E$2:$AC$13,MID(E$1,2,LEN(E$1)-1)+2,0)</f>
        <v>0.29364924913493301</v>
      </c>
      <c r="F1418" s="67">
        <f>VLOOKUP($A1418,wind_!$A$2:$B$16,2,0)*VLOOKUP($D1418,wind_!$E$2:$AC$13,MID(F$1,2,LEN(F$1)-1)+2,0)</f>
        <v>0.28540455127650871</v>
      </c>
      <c r="G1418" s="67">
        <f>VLOOKUP($A1418,wind_!$A$2:$B$16,2,0)*VLOOKUP($D1418,wind_!$E$2:$AC$13,MID(G$1,2,LEN(G$1)-1)+2,0)</f>
        <v>0.283270025350361</v>
      </c>
      <c r="H1418" s="67">
        <f>VLOOKUP($A1418,wind_!$A$2:$B$16,2,0)*VLOOKUP($D1418,wind_!$E$2:$AC$13,MID(H$1,2,LEN(H$1)-1)+2,0)</f>
        <v>0.28468432369022323</v>
      </c>
      <c r="I1418" s="67">
        <f>VLOOKUP($A1418,wind_!$A$2:$B$16,2,0)*VLOOKUP($D1418,wind_!$E$2:$AC$13,MID(I$1,2,LEN(I$1)-1)+2,0)</f>
        <v>0.28523435534539726</v>
      </c>
      <c r="J1418" s="67">
        <f>VLOOKUP($A1418,wind_!$A$2:$B$16,2,0)*VLOOKUP($D1418,wind_!$E$2:$AC$13,MID(J$1,2,LEN(J$1)-1)+2,0)</f>
        <v>0.28810037394774574</v>
      </c>
      <c r="K1418" s="67">
        <f>VLOOKUP($A1418,wind_!$A$2:$B$16,2,0)*VLOOKUP($D1418,wind_!$E$2:$AC$13,MID(K$1,2,LEN(K$1)-1)+2,0)</f>
        <v>0.29158054856324694</v>
      </c>
      <c r="L1418" s="67">
        <f>VLOOKUP($A1418,wind_!$A$2:$B$16,2,0)*VLOOKUP($D1418,wind_!$E$2:$AC$13,MID(L$1,2,LEN(L$1)-1)+2,0)</f>
        <v>0.2832031729791552</v>
      </c>
      <c r="M1418" s="67">
        <f>VLOOKUP($A1418,wind_!$A$2:$B$16,2,0)*VLOOKUP($D1418,wind_!$E$2:$AC$13,MID(M$1,2,LEN(M$1)-1)+2,0)</f>
        <v>0.27770375506706557</v>
      </c>
      <c r="N1418" s="67">
        <f>VLOOKUP($A1418,wind_!$A$2:$B$16,2,0)*VLOOKUP($D1418,wind_!$E$2:$AC$13,MID(N$1,2,LEN(N$1)-1)+2,0)</f>
        <v>0.27293717779065357</v>
      </c>
      <c r="O1418" s="67">
        <f>VLOOKUP($A1418,wind_!$A$2:$B$16,2,0)*VLOOKUP($D1418,wind_!$E$2:$AC$13,MID(O$1,2,LEN(O$1)-1)+2,0)</f>
        <v>0.27490298412225989</v>
      </c>
      <c r="P1418" s="67">
        <f>VLOOKUP($A1418,wind_!$A$2:$B$16,2,0)*VLOOKUP($D1418,wind_!$E$2:$AC$13,MID(P$1,2,LEN(P$1)-1)+2,0)</f>
        <v>0.28382654004873425</v>
      </c>
      <c r="Q1418" s="67">
        <f>VLOOKUP($A1418,wind_!$A$2:$B$16,2,0)*VLOOKUP($D1418,wind_!$E$2:$AC$13,MID(Q$1,2,LEN(Q$1)-1)+2,0)</f>
        <v>0.29414850764980571</v>
      </c>
      <c r="R1418" s="67">
        <f>VLOOKUP($A1418,wind_!$A$2:$B$16,2,0)*VLOOKUP($D1418,wind_!$E$2:$AC$13,MID(R$1,2,LEN(R$1)-1)+2,0)</f>
        <v>0.31182465330908471</v>
      </c>
      <c r="S1418" s="67">
        <f>VLOOKUP($A1418,wind_!$A$2:$B$16,2,0)*VLOOKUP($D1418,wind_!$E$2:$AC$13,MID(S$1,2,LEN(S$1)-1)+2,0)</f>
        <v>0.3287395549008485</v>
      </c>
      <c r="T1418" s="67">
        <f>VLOOKUP($A1418,wind_!$A$2:$B$16,2,0)*VLOOKUP($D1418,wind_!$E$2:$AC$13,MID(T$1,2,LEN(T$1)-1)+2,0)</f>
        <v>0.34950653954668032</v>
      </c>
      <c r="U1418" s="67">
        <f>VLOOKUP($A1418,wind_!$A$2:$B$16,2,0)*VLOOKUP($D1418,wind_!$E$2:$AC$13,MID(U$1,2,LEN(U$1)-1)+2,0)</f>
        <v>0.36814663670340098</v>
      </c>
      <c r="V1418" s="67">
        <f>VLOOKUP($A1418,wind_!$A$2:$B$16,2,0)*VLOOKUP($D1418,wind_!$E$2:$AC$13,MID(V$1,2,LEN(V$1)-1)+2,0)</f>
        <v>0.37568015756059969</v>
      </c>
      <c r="W1418" s="67">
        <f>VLOOKUP($A1418,wind_!$A$2:$B$16,2,0)*VLOOKUP($D1418,wind_!$E$2:$AC$13,MID(W$1,2,LEN(W$1)-1)+2,0)</f>
        <v>0.36822270013103325</v>
      </c>
      <c r="X1418" s="67">
        <f>VLOOKUP($A1418,wind_!$A$2:$B$16,2,0)*VLOOKUP($D1418,wind_!$E$2:$AC$13,MID(X$1,2,LEN(X$1)-1)+2,0)</f>
        <v>0.35764198849891871</v>
      </c>
      <c r="Y1418" s="67">
        <f>VLOOKUP($A1418,wind_!$A$2:$B$16,2,0)*VLOOKUP($D1418,wind_!$E$2:$AC$13,MID(Y$1,2,LEN(Y$1)-1)+2,0)</f>
        <v>0.35551737970320907</v>
      </c>
      <c r="Z1418" s="67">
        <f>VLOOKUP($A1418,wind_!$A$2:$B$16,2,0)*VLOOKUP($D1418,wind_!$E$2:$AC$13,MID(Z$1,2,LEN(Z$1)-1)+2,0)</f>
        <v>0.3466754395136416</v>
      </c>
      <c r="AA1418" s="67">
        <f>VLOOKUP($A1418,wind_!$A$2:$B$16,2,0)*VLOOKUP($D1418,wind_!$E$2:$AC$13,MID(AA$1,2,LEN(AA$1)-1)+2,0)</f>
        <v>0.32736319199198272</v>
      </c>
      <c r="AB1418" s="67">
        <f>VLOOKUP($A1418,wind_!$A$2:$B$16,2,0)*VLOOKUP($D1418,wind_!$E$2:$AC$13,MID(AB$1,2,LEN(AB$1)-1)+2,0)</f>
        <v>0.31077809115226529</v>
      </c>
      <c r="AC1418" s="5">
        <f t="shared" si="346"/>
        <v>0.31244757908240645</v>
      </c>
      <c r="AD1418" s="98"/>
    </row>
    <row r="1419" spans="1:30">
      <c r="A1419" s="5" t="str">
        <f t="shared" si="339"/>
        <v>b12</v>
      </c>
      <c r="B1419" s="5" t="str">
        <f t="shared" si="342"/>
        <v>solar</v>
      </c>
      <c r="C1419" s="5" t="str">
        <f t="shared" si="343"/>
        <v>g10</v>
      </c>
      <c r="D1419" s="69">
        <f t="shared" si="343"/>
        <v>5</v>
      </c>
      <c r="E1419" s="68">
        <f>VLOOKUP($A1419,solar_!$A$2:$B$16,2,0)*VLOOKUP($D1419,solar_!$E$2:$AC$13,MID(E$1,2,LEN(E$1)-1)+2,0)</f>
        <v>0</v>
      </c>
      <c r="F1419" s="68">
        <f>VLOOKUP($A1419,solar_!$A$2:$B$16,2,0)*VLOOKUP($D1419,solar_!$E$2:$AC$13,MID(F$1,2,LEN(F$1)-1)+2,0)</f>
        <v>0</v>
      </c>
      <c r="G1419" s="68">
        <f>VLOOKUP($A1419,solar_!$A$2:$B$16,2,0)*VLOOKUP($D1419,solar_!$E$2:$AC$13,MID(G$1,2,LEN(G$1)-1)+2,0)</f>
        <v>0</v>
      </c>
      <c r="H1419" s="68">
        <f>VLOOKUP($A1419,solar_!$A$2:$B$16,2,0)*VLOOKUP($D1419,solar_!$E$2:$AC$13,MID(H$1,2,LEN(H$1)-1)+2,0)</f>
        <v>0</v>
      </c>
      <c r="I1419" s="68">
        <f>VLOOKUP($A1419,solar_!$A$2:$B$16,2,0)*VLOOKUP($D1419,solar_!$E$2:$AC$13,MID(I$1,2,LEN(I$1)-1)+2,0)</f>
        <v>0</v>
      </c>
      <c r="J1419" s="68">
        <f>VLOOKUP($A1419,solar_!$A$2:$B$16,2,0)*VLOOKUP($D1419,solar_!$E$2:$AC$13,MID(J$1,2,LEN(J$1)-1)+2,0)</f>
        <v>8.6361025487910591E-3</v>
      </c>
      <c r="K1419" s="68">
        <f>VLOOKUP($A1419,solar_!$A$2:$B$16,2,0)*VLOOKUP($D1419,solar_!$E$2:$AC$13,MID(K$1,2,LEN(K$1)-1)+2,0)</f>
        <v>0.12652663785772653</v>
      </c>
      <c r="L1419" s="68">
        <f>VLOOKUP($A1419,solar_!$A$2:$B$16,2,0)*VLOOKUP($D1419,solar_!$E$2:$AC$13,MID(L$1,2,LEN(L$1)-1)+2,0)</f>
        <v>0.4036865197366255</v>
      </c>
      <c r="M1419" s="68">
        <f>VLOOKUP($A1419,solar_!$A$2:$B$16,2,0)*VLOOKUP($D1419,solar_!$E$2:$AC$13,MID(M$1,2,LEN(M$1)-1)+2,0)</f>
        <v>0.58002723181001314</v>
      </c>
      <c r="N1419" s="68">
        <f>VLOOKUP($A1419,solar_!$A$2:$B$16,2,0)*VLOOKUP($D1419,solar_!$E$2:$AC$13,MID(N$1,2,LEN(N$1)-1)+2,0)</f>
        <v>0.62897212477851849</v>
      </c>
      <c r="O1419" s="68">
        <f>VLOOKUP($A1419,solar_!$A$2:$B$16,2,0)*VLOOKUP($D1419,solar_!$E$2:$AC$13,MID(O$1,2,LEN(O$1)-1)+2,0)</f>
        <v>0.67548884576323887</v>
      </c>
      <c r="P1419" s="68">
        <f>VLOOKUP($A1419,solar_!$A$2:$B$16,2,0)*VLOOKUP($D1419,solar_!$E$2:$AC$13,MID(P$1,2,LEN(P$1)-1)+2,0)</f>
        <v>0.68434849768361938</v>
      </c>
      <c r="Q1419" s="68">
        <f>VLOOKUP($A1419,solar_!$A$2:$B$16,2,0)*VLOOKUP($D1419,solar_!$E$2:$AC$13,MID(Q$1,2,LEN(Q$1)-1)+2,0)</f>
        <v>0.6774097735776804</v>
      </c>
      <c r="R1419" s="68">
        <f>VLOOKUP($A1419,solar_!$A$2:$B$16,2,0)*VLOOKUP($D1419,solar_!$E$2:$AC$13,MID(R$1,2,LEN(R$1)-1)+2,0)</f>
        <v>0.67487231079000676</v>
      </c>
      <c r="S1419" s="68">
        <f>VLOOKUP($A1419,solar_!$A$2:$B$16,2,0)*VLOOKUP($D1419,solar_!$E$2:$AC$13,MID(S$1,2,LEN(S$1)-1)+2,0)</f>
        <v>0.65024196038455206</v>
      </c>
      <c r="T1419" s="68">
        <f>VLOOKUP($A1419,solar_!$A$2:$B$16,2,0)*VLOOKUP($D1419,solar_!$E$2:$AC$13,MID(T$1,2,LEN(T$1)-1)+2,0)</f>
        <v>0.59073826285145137</v>
      </c>
      <c r="U1419" s="68">
        <f>VLOOKUP($A1419,solar_!$A$2:$B$16,2,0)*VLOOKUP($D1419,solar_!$E$2:$AC$13,MID(U$1,2,LEN(U$1)-1)+2,0)</f>
        <v>0.50046122011773364</v>
      </c>
      <c r="V1419" s="68">
        <f>VLOOKUP($A1419,solar_!$A$2:$B$16,2,0)*VLOOKUP($D1419,solar_!$E$2:$AC$13,MID(V$1,2,LEN(V$1)-1)+2,0)</f>
        <v>0.37362427444182505</v>
      </c>
      <c r="W1419" s="68">
        <f>VLOOKUP($A1419,solar_!$A$2:$B$16,2,0)*VLOOKUP($D1419,solar_!$E$2:$AC$13,MID(W$1,2,LEN(W$1)-1)+2,0)</f>
        <v>0.15099979402252414</v>
      </c>
      <c r="X1419" s="68">
        <f>VLOOKUP($A1419,solar_!$A$2:$B$16,2,0)*VLOOKUP($D1419,solar_!$E$2:$AC$13,MID(X$1,2,LEN(X$1)-1)+2,0)</f>
        <v>1.5766795242078541E-2</v>
      </c>
      <c r="Y1419" s="68">
        <f>VLOOKUP($A1419,solar_!$A$2:$B$16,2,0)*VLOOKUP($D1419,solar_!$E$2:$AC$13,MID(Y$1,2,LEN(Y$1)-1)+2,0)</f>
        <v>0</v>
      </c>
      <c r="Z1419" s="68">
        <f>VLOOKUP($A1419,solar_!$A$2:$B$16,2,0)*VLOOKUP($D1419,solar_!$E$2:$AC$13,MID(Z$1,2,LEN(Z$1)-1)+2,0)</f>
        <v>0</v>
      </c>
      <c r="AA1419" s="68">
        <f>VLOOKUP($A1419,solar_!$A$2:$B$16,2,0)*VLOOKUP($D1419,solar_!$E$2:$AC$13,MID(AA$1,2,LEN(AA$1)-1)+2,0)</f>
        <v>0</v>
      </c>
      <c r="AB1419" s="68">
        <f>VLOOKUP($A1419,solar_!$A$2:$B$16,2,0)*VLOOKUP($D1419,solar_!$E$2:$AC$13,MID(AB$1,2,LEN(AB$1)-1)+2,0)</f>
        <v>0</v>
      </c>
      <c r="AC1419" s="5">
        <f t="shared" si="346"/>
        <v>0.28090834798359937</v>
      </c>
      <c r="AD1419" s="98"/>
    </row>
    <row r="1420" spans="1:30">
      <c r="A1420" s="5" t="str">
        <f t="shared" si="339"/>
        <v>b12</v>
      </c>
      <c r="B1420" s="5" t="str">
        <f t="shared" si="342"/>
        <v>nuclear</v>
      </c>
      <c r="C1420" s="5" t="str">
        <f t="shared" si="343"/>
        <v>g10</v>
      </c>
      <c r="D1420" s="69">
        <f t="shared" si="343"/>
        <v>5</v>
      </c>
      <c r="E1420" s="9">
        <v>0</v>
      </c>
      <c r="F1420" s="9">
        <v>0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  <c r="V1420" s="9">
        <v>0</v>
      </c>
      <c r="W1420" s="9">
        <v>0</v>
      </c>
      <c r="X1420" s="9">
        <v>0</v>
      </c>
      <c r="Y1420" s="9">
        <v>0</v>
      </c>
      <c r="Z1420" s="9">
        <v>0</v>
      </c>
      <c r="AA1420" s="9">
        <v>0</v>
      </c>
      <c r="AB1420" s="9">
        <v>0</v>
      </c>
      <c r="AC1420" s="5">
        <f t="shared" si="346"/>
        <v>0</v>
      </c>
      <c r="AD1420" s="98"/>
    </row>
    <row r="1421" spans="1:30">
      <c r="A1421" s="5" t="str">
        <f t="shared" si="339"/>
        <v>b12</v>
      </c>
      <c r="B1421" s="5" t="str">
        <f t="shared" si="342"/>
        <v>other</v>
      </c>
      <c r="C1421" s="5" t="str">
        <f t="shared" si="343"/>
        <v>g10</v>
      </c>
      <c r="D1421" s="69">
        <f t="shared" si="343"/>
        <v>5</v>
      </c>
      <c r="E1421" s="9">
        <v>0</v>
      </c>
      <c r="F1421" s="9">
        <v>0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  <c r="T1421" s="9">
        <v>0</v>
      </c>
      <c r="U1421" s="9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5">
        <f t="shared" si="346"/>
        <v>0</v>
      </c>
      <c r="AD1421" s="98"/>
    </row>
    <row r="1422" spans="1:30">
      <c r="A1422" s="5" t="str">
        <f t="shared" si="339"/>
        <v>b12</v>
      </c>
      <c r="B1422" s="5" t="str">
        <f t="shared" si="342"/>
        <v>coal</v>
      </c>
      <c r="C1422" s="5" t="str">
        <f t="shared" si="343"/>
        <v>g11</v>
      </c>
      <c r="D1422" s="69">
        <f t="shared" si="343"/>
        <v>6</v>
      </c>
      <c r="E1422" s="53">
        <v>0.8</v>
      </c>
      <c r="F1422" s="53">
        <v>0.8</v>
      </c>
      <c r="G1422" s="53">
        <v>0.8</v>
      </c>
      <c r="H1422" s="53">
        <v>0.8</v>
      </c>
      <c r="I1422" s="53">
        <v>0.8</v>
      </c>
      <c r="J1422" s="53">
        <v>0.8</v>
      </c>
      <c r="K1422" s="53">
        <v>0.8</v>
      </c>
      <c r="L1422" s="53">
        <v>0.8</v>
      </c>
      <c r="M1422" s="53">
        <v>0.8</v>
      </c>
      <c r="N1422" s="53">
        <v>0.8</v>
      </c>
      <c r="O1422" s="53">
        <v>0.8</v>
      </c>
      <c r="P1422" s="53">
        <v>0.8</v>
      </c>
      <c r="Q1422" s="53">
        <v>0.8</v>
      </c>
      <c r="R1422" s="53">
        <v>0.8</v>
      </c>
      <c r="S1422" s="53">
        <v>0.8</v>
      </c>
      <c r="T1422" s="53">
        <v>0.8</v>
      </c>
      <c r="U1422" s="53">
        <v>0.8</v>
      </c>
      <c r="V1422" s="53">
        <v>0.8</v>
      </c>
      <c r="W1422" s="53">
        <v>0.8</v>
      </c>
      <c r="X1422" s="53">
        <v>0.8</v>
      </c>
      <c r="Y1422" s="53">
        <v>0.8</v>
      </c>
      <c r="Z1422" s="53">
        <v>0.8</v>
      </c>
      <c r="AA1422" s="53">
        <v>0.8</v>
      </c>
      <c r="AB1422" s="53">
        <v>0.8</v>
      </c>
      <c r="AC1422" s="5">
        <f t="shared" si="346"/>
        <v>0.80000000000000027</v>
      </c>
      <c r="AD1422" s="98"/>
    </row>
    <row r="1423" spans="1:30">
      <c r="A1423" s="5" t="str">
        <f t="shared" si="339"/>
        <v>b12</v>
      </c>
      <c r="B1423" s="5" t="str">
        <f t="shared" si="342"/>
        <v>naturalGas</v>
      </c>
      <c r="C1423" s="5" t="str">
        <f t="shared" ref="C1423:D1442" si="349">C1303</f>
        <v>g11</v>
      </c>
      <c r="D1423" s="69">
        <f t="shared" si="349"/>
        <v>6</v>
      </c>
      <c r="E1423" s="53">
        <v>0.85</v>
      </c>
      <c r="F1423" s="53">
        <v>0.85</v>
      </c>
      <c r="G1423" s="53">
        <v>0.85</v>
      </c>
      <c r="H1423" s="53">
        <v>0.85</v>
      </c>
      <c r="I1423" s="53">
        <v>0.85</v>
      </c>
      <c r="J1423" s="53">
        <v>0.85</v>
      </c>
      <c r="K1423" s="53">
        <v>0.85</v>
      </c>
      <c r="L1423" s="53">
        <v>0.85</v>
      </c>
      <c r="M1423" s="53">
        <v>0.85</v>
      </c>
      <c r="N1423" s="53">
        <v>0.85</v>
      </c>
      <c r="O1423" s="53">
        <v>0.85</v>
      </c>
      <c r="P1423" s="53">
        <v>0.85</v>
      </c>
      <c r="Q1423" s="53">
        <v>0.85</v>
      </c>
      <c r="R1423" s="53">
        <v>0.85</v>
      </c>
      <c r="S1423" s="53">
        <v>0.85</v>
      </c>
      <c r="T1423" s="53">
        <v>0.85</v>
      </c>
      <c r="U1423" s="53">
        <v>0.85</v>
      </c>
      <c r="V1423" s="53">
        <v>0.85</v>
      </c>
      <c r="W1423" s="53">
        <v>0.85</v>
      </c>
      <c r="X1423" s="53">
        <v>0.85</v>
      </c>
      <c r="Y1423" s="53">
        <v>0.85</v>
      </c>
      <c r="Z1423" s="53">
        <v>0.85</v>
      </c>
      <c r="AA1423" s="53">
        <v>0.85</v>
      </c>
      <c r="AB1423" s="53">
        <v>0.85</v>
      </c>
      <c r="AC1423" s="5">
        <f t="shared" si="346"/>
        <v>0.85000000000000009</v>
      </c>
      <c r="AD1423" s="98"/>
    </row>
    <row r="1424" spans="1:30">
      <c r="A1424" s="5" t="str">
        <f t="shared" si="339"/>
        <v>b12</v>
      </c>
      <c r="B1424" s="5" t="str">
        <f t="shared" si="342"/>
        <v>bioMass</v>
      </c>
      <c r="C1424" s="5" t="str">
        <f t="shared" si="349"/>
        <v>g11</v>
      </c>
      <c r="D1424" s="69">
        <f t="shared" si="349"/>
        <v>6</v>
      </c>
      <c r="E1424" s="53">
        <v>0.83</v>
      </c>
      <c r="F1424" s="53">
        <v>0.83</v>
      </c>
      <c r="G1424" s="53">
        <v>0.83</v>
      </c>
      <c r="H1424" s="53">
        <v>0.83</v>
      </c>
      <c r="I1424" s="53">
        <v>0.83</v>
      </c>
      <c r="J1424" s="53">
        <v>0.83</v>
      </c>
      <c r="K1424" s="53">
        <v>0.83</v>
      </c>
      <c r="L1424" s="53">
        <v>0.83</v>
      </c>
      <c r="M1424" s="53">
        <v>0.83</v>
      </c>
      <c r="N1424" s="53">
        <v>0.83</v>
      </c>
      <c r="O1424" s="53">
        <v>0.83</v>
      </c>
      <c r="P1424" s="53">
        <v>0.83</v>
      </c>
      <c r="Q1424" s="53">
        <v>0.83</v>
      </c>
      <c r="R1424" s="53">
        <v>0.83</v>
      </c>
      <c r="S1424" s="53">
        <v>0.83</v>
      </c>
      <c r="T1424" s="53">
        <v>0.83</v>
      </c>
      <c r="U1424" s="53">
        <v>0.83</v>
      </c>
      <c r="V1424" s="53">
        <v>0.83</v>
      </c>
      <c r="W1424" s="53">
        <v>0.83</v>
      </c>
      <c r="X1424" s="53">
        <v>0.83</v>
      </c>
      <c r="Y1424" s="53">
        <v>0.83</v>
      </c>
      <c r="Z1424" s="53">
        <v>0.83</v>
      </c>
      <c r="AA1424" s="53">
        <v>0.83</v>
      </c>
      <c r="AB1424" s="53">
        <v>0.83</v>
      </c>
      <c r="AC1424" s="5">
        <f t="shared" si="346"/>
        <v>0.82999999999999963</v>
      </c>
      <c r="AD1424" s="98"/>
    </row>
    <row r="1425" spans="1:30">
      <c r="A1425" s="5" t="str">
        <f t="shared" si="339"/>
        <v>b12</v>
      </c>
      <c r="B1425" s="5" t="str">
        <f t="shared" si="342"/>
        <v>geoThermal</v>
      </c>
      <c r="C1425" s="5" t="str">
        <f t="shared" si="349"/>
        <v>g11</v>
      </c>
      <c r="D1425" s="69">
        <f t="shared" si="349"/>
        <v>6</v>
      </c>
      <c r="E1425" s="53">
        <v>0.9</v>
      </c>
      <c r="F1425" s="53">
        <v>0.9</v>
      </c>
      <c r="G1425" s="53">
        <v>0.9</v>
      </c>
      <c r="H1425" s="53">
        <v>0.9</v>
      </c>
      <c r="I1425" s="53">
        <v>0.9</v>
      </c>
      <c r="J1425" s="53">
        <v>0.9</v>
      </c>
      <c r="K1425" s="53">
        <v>0.9</v>
      </c>
      <c r="L1425" s="53">
        <v>0.9</v>
      </c>
      <c r="M1425" s="53">
        <v>0.9</v>
      </c>
      <c r="N1425" s="53">
        <v>0.9</v>
      </c>
      <c r="O1425" s="53">
        <v>0.9</v>
      </c>
      <c r="P1425" s="53">
        <v>0.9</v>
      </c>
      <c r="Q1425" s="53">
        <v>0.9</v>
      </c>
      <c r="R1425" s="53">
        <v>0.9</v>
      </c>
      <c r="S1425" s="53">
        <v>0.9</v>
      </c>
      <c r="T1425" s="53">
        <v>0.9</v>
      </c>
      <c r="U1425" s="53">
        <v>0.9</v>
      </c>
      <c r="V1425" s="53">
        <v>0.9</v>
      </c>
      <c r="W1425" s="53">
        <v>0.9</v>
      </c>
      <c r="X1425" s="53">
        <v>0.9</v>
      </c>
      <c r="Y1425" s="53">
        <v>0.9</v>
      </c>
      <c r="Z1425" s="53">
        <v>0.9</v>
      </c>
      <c r="AA1425" s="53">
        <v>0.9</v>
      </c>
      <c r="AB1425" s="53">
        <v>0.9</v>
      </c>
      <c r="AC1425" s="5">
        <f t="shared" si="346"/>
        <v>0.8999999999999998</v>
      </c>
      <c r="AD1425" s="98"/>
    </row>
    <row r="1426" spans="1:30">
      <c r="A1426" s="5" t="str">
        <f t="shared" si="339"/>
        <v>b12</v>
      </c>
      <c r="B1426" s="5" t="str">
        <f t="shared" si="342"/>
        <v>hydroRiver</v>
      </c>
      <c r="C1426" s="5" t="str">
        <f t="shared" si="349"/>
        <v>g11</v>
      </c>
      <c r="D1426" s="69">
        <f t="shared" si="349"/>
        <v>6</v>
      </c>
      <c r="E1426" s="43">
        <f>VLOOKUP($A1426,hydro_!$A$2:$B$16,2,0)*VLOOKUP($D1426,hydro_!F$2:H$13,2,0)</f>
        <v>0.45</v>
      </c>
      <c r="F1426" s="43">
        <f t="shared" ref="F1426:AB1426" si="350">E1426</f>
        <v>0.45</v>
      </c>
      <c r="G1426" s="43">
        <f t="shared" si="350"/>
        <v>0.45</v>
      </c>
      <c r="H1426" s="43">
        <f t="shared" si="350"/>
        <v>0.45</v>
      </c>
      <c r="I1426" s="43">
        <f t="shared" si="350"/>
        <v>0.45</v>
      </c>
      <c r="J1426" s="43">
        <f t="shared" si="350"/>
        <v>0.45</v>
      </c>
      <c r="K1426" s="43">
        <f t="shared" si="350"/>
        <v>0.45</v>
      </c>
      <c r="L1426" s="43">
        <f t="shared" si="350"/>
        <v>0.45</v>
      </c>
      <c r="M1426" s="43">
        <f t="shared" si="350"/>
        <v>0.45</v>
      </c>
      <c r="N1426" s="43">
        <f t="shared" si="350"/>
        <v>0.45</v>
      </c>
      <c r="O1426" s="43">
        <f t="shared" si="350"/>
        <v>0.45</v>
      </c>
      <c r="P1426" s="43">
        <f t="shared" si="350"/>
        <v>0.45</v>
      </c>
      <c r="Q1426" s="43">
        <f t="shared" si="350"/>
        <v>0.45</v>
      </c>
      <c r="R1426" s="43">
        <f t="shared" si="350"/>
        <v>0.45</v>
      </c>
      <c r="S1426" s="43">
        <f t="shared" si="350"/>
        <v>0.45</v>
      </c>
      <c r="T1426" s="43">
        <f t="shared" si="350"/>
        <v>0.45</v>
      </c>
      <c r="U1426" s="43">
        <f t="shared" si="350"/>
        <v>0.45</v>
      </c>
      <c r="V1426" s="43">
        <f t="shared" si="350"/>
        <v>0.45</v>
      </c>
      <c r="W1426" s="43">
        <f t="shared" si="350"/>
        <v>0.45</v>
      </c>
      <c r="X1426" s="43">
        <f t="shared" si="350"/>
        <v>0.45</v>
      </c>
      <c r="Y1426" s="43">
        <f t="shared" si="350"/>
        <v>0.45</v>
      </c>
      <c r="Z1426" s="43">
        <f t="shared" si="350"/>
        <v>0.45</v>
      </c>
      <c r="AA1426" s="43">
        <f t="shared" si="350"/>
        <v>0.45</v>
      </c>
      <c r="AB1426" s="43">
        <f t="shared" si="350"/>
        <v>0.45</v>
      </c>
      <c r="AC1426" s="5">
        <f t="shared" si="346"/>
        <v>0.4499999999999999</v>
      </c>
      <c r="AD1426" s="98"/>
    </row>
    <row r="1427" spans="1:30">
      <c r="A1427" s="5" t="str">
        <f t="shared" si="339"/>
        <v>b12</v>
      </c>
      <c r="B1427" s="5" t="str">
        <f t="shared" si="342"/>
        <v>hydroDam</v>
      </c>
      <c r="C1427" s="5" t="str">
        <f t="shared" si="349"/>
        <v>g11</v>
      </c>
      <c r="D1427" s="69">
        <f t="shared" si="349"/>
        <v>6</v>
      </c>
      <c r="E1427" s="43">
        <f>VLOOKUP($A1426,hydro_!$A$2:$C$16,3,0)*VLOOKUP($D1426,hydro_!F$2:H$13,3,0)</f>
        <v>0.35</v>
      </c>
      <c r="F1427" s="43">
        <f t="shared" ref="F1427:AB1427" si="351">E1427</f>
        <v>0.35</v>
      </c>
      <c r="G1427" s="43">
        <f t="shared" si="351"/>
        <v>0.35</v>
      </c>
      <c r="H1427" s="43">
        <f t="shared" si="351"/>
        <v>0.35</v>
      </c>
      <c r="I1427" s="43">
        <f t="shared" si="351"/>
        <v>0.35</v>
      </c>
      <c r="J1427" s="43">
        <f t="shared" si="351"/>
        <v>0.35</v>
      </c>
      <c r="K1427" s="43">
        <f t="shared" si="351"/>
        <v>0.35</v>
      </c>
      <c r="L1427" s="43">
        <f t="shared" si="351"/>
        <v>0.35</v>
      </c>
      <c r="M1427" s="43">
        <f t="shared" si="351"/>
        <v>0.35</v>
      </c>
      <c r="N1427" s="43">
        <f t="shared" si="351"/>
        <v>0.35</v>
      </c>
      <c r="O1427" s="43">
        <f t="shared" si="351"/>
        <v>0.35</v>
      </c>
      <c r="P1427" s="43">
        <f t="shared" si="351"/>
        <v>0.35</v>
      </c>
      <c r="Q1427" s="43">
        <f t="shared" si="351"/>
        <v>0.35</v>
      </c>
      <c r="R1427" s="43">
        <f t="shared" si="351"/>
        <v>0.35</v>
      </c>
      <c r="S1427" s="43">
        <f t="shared" si="351"/>
        <v>0.35</v>
      </c>
      <c r="T1427" s="43">
        <f t="shared" si="351"/>
        <v>0.35</v>
      </c>
      <c r="U1427" s="43">
        <f t="shared" si="351"/>
        <v>0.35</v>
      </c>
      <c r="V1427" s="43">
        <f t="shared" si="351"/>
        <v>0.35</v>
      </c>
      <c r="W1427" s="43">
        <f t="shared" si="351"/>
        <v>0.35</v>
      </c>
      <c r="X1427" s="43">
        <f t="shared" si="351"/>
        <v>0.35</v>
      </c>
      <c r="Y1427" s="43">
        <f t="shared" si="351"/>
        <v>0.35</v>
      </c>
      <c r="Z1427" s="43">
        <f t="shared" si="351"/>
        <v>0.35</v>
      </c>
      <c r="AA1427" s="43">
        <f t="shared" si="351"/>
        <v>0.35</v>
      </c>
      <c r="AB1427" s="43">
        <f t="shared" si="351"/>
        <v>0.35</v>
      </c>
      <c r="AC1427" s="5">
        <f t="shared" si="346"/>
        <v>0.34999999999999987</v>
      </c>
      <c r="AD1427" s="98"/>
    </row>
    <row r="1428" spans="1:30">
      <c r="A1428" s="5" t="str">
        <f t="shared" si="339"/>
        <v>b12</v>
      </c>
      <c r="B1428" s="5" t="str">
        <f t="shared" si="342"/>
        <v>wind</v>
      </c>
      <c r="C1428" s="5" t="str">
        <f t="shared" si="349"/>
        <v>g11</v>
      </c>
      <c r="D1428" s="69">
        <f t="shared" si="349"/>
        <v>6</v>
      </c>
      <c r="E1428" s="67">
        <f>VLOOKUP($A1428,wind_!$A$2:$B$16,2,0)*VLOOKUP($D1428,wind_!$E$2:$AC$13,MID(E$1,2,LEN(E$1)-1)+2,0)</f>
        <v>0.30362684518389704</v>
      </c>
      <c r="F1428" s="67">
        <f>VLOOKUP($A1428,wind_!$A$2:$B$16,2,0)*VLOOKUP($D1428,wind_!$E$2:$AC$13,MID(F$1,2,LEN(F$1)-1)+2,0)</f>
        <v>0.28865294105050748</v>
      </c>
      <c r="G1428" s="67">
        <f>VLOOKUP($A1428,wind_!$A$2:$B$16,2,0)*VLOOKUP($D1428,wind_!$E$2:$AC$13,MID(G$1,2,LEN(G$1)-1)+2,0)</f>
        <v>0.27910142857337744</v>
      </c>
      <c r="H1428" s="67">
        <f>VLOOKUP($A1428,wind_!$A$2:$B$16,2,0)*VLOOKUP($D1428,wind_!$E$2:$AC$13,MID(H$1,2,LEN(H$1)-1)+2,0)</f>
        <v>0.27638304362803701</v>
      </c>
      <c r="I1428" s="67">
        <f>VLOOKUP($A1428,wind_!$A$2:$B$16,2,0)*VLOOKUP($D1428,wind_!$E$2:$AC$13,MID(I$1,2,LEN(I$1)-1)+2,0)</f>
        <v>0.27589347758368959</v>
      </c>
      <c r="J1428" s="67">
        <f>VLOOKUP($A1428,wind_!$A$2:$B$16,2,0)*VLOOKUP($D1428,wind_!$E$2:$AC$13,MID(J$1,2,LEN(J$1)-1)+2,0)</f>
        <v>0.27702033961221195</v>
      </c>
      <c r="K1428" s="67">
        <f>VLOOKUP($A1428,wind_!$A$2:$B$16,2,0)*VLOOKUP($D1428,wind_!$E$2:$AC$13,MID(K$1,2,LEN(K$1)-1)+2,0)</f>
        <v>0.27462812876603909</v>
      </c>
      <c r="L1428" s="67">
        <f>VLOOKUP($A1428,wind_!$A$2:$B$16,2,0)*VLOOKUP($D1428,wind_!$E$2:$AC$13,MID(L$1,2,LEN(L$1)-1)+2,0)</f>
        <v>0.25461693216126779</v>
      </c>
      <c r="M1428" s="67">
        <f>VLOOKUP($A1428,wind_!$A$2:$B$16,2,0)*VLOOKUP($D1428,wind_!$E$2:$AC$13,MID(M$1,2,LEN(M$1)-1)+2,0)</f>
        <v>0.24185730822308357</v>
      </c>
      <c r="N1428" s="67">
        <f>VLOOKUP($A1428,wind_!$A$2:$B$16,2,0)*VLOOKUP($D1428,wind_!$E$2:$AC$13,MID(N$1,2,LEN(N$1)-1)+2,0)</f>
        <v>0.23600803063815848</v>
      </c>
      <c r="O1428" s="67">
        <f>VLOOKUP($A1428,wind_!$A$2:$B$16,2,0)*VLOOKUP($D1428,wind_!$E$2:$AC$13,MID(O$1,2,LEN(O$1)-1)+2,0)</f>
        <v>0.24286885552777351</v>
      </c>
      <c r="P1428" s="67">
        <f>VLOOKUP($A1428,wind_!$A$2:$B$16,2,0)*VLOOKUP($D1428,wind_!$E$2:$AC$13,MID(P$1,2,LEN(P$1)-1)+2,0)</f>
        <v>0.25351157329583118</v>
      </c>
      <c r="Q1428" s="67">
        <f>VLOOKUP($A1428,wind_!$A$2:$B$16,2,0)*VLOOKUP($D1428,wind_!$E$2:$AC$13,MID(Q$1,2,LEN(Q$1)-1)+2,0)</f>
        <v>0.26772243608240298</v>
      </c>
      <c r="R1428" s="67">
        <f>VLOOKUP($A1428,wind_!$A$2:$B$16,2,0)*VLOOKUP($D1428,wind_!$E$2:$AC$13,MID(R$1,2,LEN(R$1)-1)+2,0)</f>
        <v>0.28573226590079293</v>
      </c>
      <c r="S1428" s="67">
        <f>VLOOKUP($A1428,wind_!$A$2:$B$16,2,0)*VLOOKUP($D1428,wind_!$E$2:$AC$13,MID(S$1,2,LEN(S$1)-1)+2,0)</f>
        <v>0.31143323155237423</v>
      </c>
      <c r="T1428" s="67">
        <f>VLOOKUP($A1428,wind_!$A$2:$B$16,2,0)*VLOOKUP($D1428,wind_!$E$2:$AC$13,MID(T$1,2,LEN(T$1)-1)+2,0)</f>
        <v>0.33706843603804054</v>
      </c>
      <c r="U1428" s="67">
        <f>VLOOKUP($A1428,wind_!$A$2:$B$16,2,0)*VLOOKUP($D1428,wind_!$E$2:$AC$13,MID(U$1,2,LEN(U$1)-1)+2,0)</f>
        <v>0.35756249098404724</v>
      </c>
      <c r="V1428" s="67">
        <f>VLOOKUP($A1428,wind_!$A$2:$B$16,2,0)*VLOOKUP($D1428,wind_!$E$2:$AC$13,MID(V$1,2,LEN(V$1)-1)+2,0)</f>
        <v>0.37173432713433163</v>
      </c>
      <c r="W1428" s="67">
        <f>VLOOKUP($A1428,wind_!$A$2:$B$16,2,0)*VLOOKUP($D1428,wind_!$E$2:$AC$13,MID(W$1,2,LEN(W$1)-1)+2,0)</f>
        <v>0.37429439102966788</v>
      </c>
      <c r="X1428" s="67">
        <f>VLOOKUP($A1428,wind_!$A$2:$B$16,2,0)*VLOOKUP($D1428,wind_!$E$2:$AC$13,MID(X$1,2,LEN(X$1)-1)+2,0)</f>
        <v>0.36298927955574373</v>
      </c>
      <c r="Y1428" s="67">
        <f>VLOOKUP($A1428,wind_!$A$2:$B$16,2,0)*VLOOKUP($D1428,wind_!$E$2:$AC$13,MID(Y$1,2,LEN(Y$1)-1)+2,0)</f>
        <v>0.36329125457287131</v>
      </c>
      <c r="Z1428" s="67">
        <f>VLOOKUP($A1428,wind_!$A$2:$B$16,2,0)*VLOOKUP($D1428,wind_!$E$2:$AC$13,MID(Z$1,2,LEN(Z$1)-1)+2,0)</f>
        <v>0.35709080144990707</v>
      </c>
      <c r="AA1428" s="67">
        <f>VLOOKUP($A1428,wind_!$A$2:$B$16,2,0)*VLOOKUP($D1428,wind_!$E$2:$AC$13,MID(AA$1,2,LEN(AA$1)-1)+2,0)</f>
        <v>0.33926593092832935</v>
      </c>
      <c r="AB1428" s="67">
        <f>VLOOKUP($A1428,wind_!$A$2:$B$16,2,0)*VLOOKUP($D1428,wind_!$E$2:$AC$13,MID(AB$1,2,LEN(AB$1)-1)+2,0)</f>
        <v>0.31724399600938419</v>
      </c>
      <c r="AC1428" s="5">
        <f t="shared" si="346"/>
        <v>0.30206657272840692</v>
      </c>
      <c r="AD1428" s="98"/>
    </row>
    <row r="1429" spans="1:30">
      <c r="A1429" s="5" t="str">
        <f t="shared" si="339"/>
        <v>b12</v>
      </c>
      <c r="B1429" s="5" t="str">
        <f t="shared" si="342"/>
        <v>solar</v>
      </c>
      <c r="C1429" s="5" t="str">
        <f t="shared" si="349"/>
        <v>g11</v>
      </c>
      <c r="D1429" s="69">
        <f t="shared" si="349"/>
        <v>6</v>
      </c>
      <c r="E1429" s="68">
        <f>VLOOKUP($A1429,solar_!$A$2:$B$16,2,0)*VLOOKUP($D1429,solar_!$E$2:$AC$13,MID(E$1,2,LEN(E$1)-1)+2,0)</f>
        <v>0</v>
      </c>
      <c r="F1429" s="68">
        <f>VLOOKUP($A1429,solar_!$A$2:$B$16,2,0)*VLOOKUP($D1429,solar_!$E$2:$AC$13,MID(F$1,2,LEN(F$1)-1)+2,0)</f>
        <v>0</v>
      </c>
      <c r="G1429" s="68">
        <f>VLOOKUP($A1429,solar_!$A$2:$B$16,2,0)*VLOOKUP($D1429,solar_!$E$2:$AC$13,MID(G$1,2,LEN(G$1)-1)+2,0)</f>
        <v>0</v>
      </c>
      <c r="H1429" s="68">
        <f>VLOOKUP($A1429,solar_!$A$2:$B$16,2,0)*VLOOKUP($D1429,solar_!$E$2:$AC$13,MID(H$1,2,LEN(H$1)-1)+2,0)</f>
        <v>0</v>
      </c>
      <c r="I1429" s="68">
        <f>VLOOKUP($A1429,solar_!$A$2:$B$16,2,0)*VLOOKUP($D1429,solar_!$E$2:$AC$13,MID(I$1,2,LEN(I$1)-1)+2,0)</f>
        <v>0</v>
      </c>
      <c r="J1429" s="68">
        <f>VLOOKUP($A1429,solar_!$A$2:$B$16,2,0)*VLOOKUP($D1429,solar_!$E$2:$AC$13,MID(J$1,2,LEN(J$1)-1)+2,0)</f>
        <v>1.4112529892318338E-2</v>
      </c>
      <c r="K1429" s="68">
        <f>VLOOKUP($A1429,solar_!$A$2:$B$16,2,0)*VLOOKUP($D1429,solar_!$E$2:$AC$13,MID(K$1,2,LEN(K$1)-1)+2,0)</f>
        <v>0.14757044021026391</v>
      </c>
      <c r="L1429" s="68">
        <f>VLOOKUP($A1429,solar_!$A$2:$B$16,2,0)*VLOOKUP($D1429,solar_!$E$2:$AC$13,MID(L$1,2,LEN(L$1)-1)+2,0)</f>
        <v>0.4148175042404067</v>
      </c>
      <c r="M1429" s="68">
        <f>VLOOKUP($A1429,solar_!$A$2:$B$16,2,0)*VLOOKUP($D1429,solar_!$E$2:$AC$13,MID(M$1,2,LEN(M$1)-1)+2,0)</f>
        <v>0.57039597971737754</v>
      </c>
      <c r="N1429" s="68">
        <f>VLOOKUP($A1429,solar_!$A$2:$B$16,2,0)*VLOOKUP($D1429,solar_!$E$2:$AC$13,MID(N$1,2,LEN(N$1)-1)+2,0)</f>
        <v>0.65205200061387991</v>
      </c>
      <c r="O1429" s="68">
        <f>VLOOKUP($A1429,solar_!$A$2:$B$16,2,0)*VLOOKUP($D1429,solar_!$E$2:$AC$13,MID(O$1,2,LEN(O$1)-1)+2,0)</f>
        <v>0.70242548051892262</v>
      </c>
      <c r="P1429" s="68">
        <f>VLOOKUP($A1429,solar_!$A$2:$B$16,2,0)*VLOOKUP($D1429,solar_!$E$2:$AC$13,MID(P$1,2,LEN(P$1)-1)+2,0)</f>
        <v>0.70508092769715691</v>
      </c>
      <c r="Q1429" s="68">
        <f>VLOOKUP($A1429,solar_!$A$2:$B$16,2,0)*VLOOKUP($D1429,solar_!$E$2:$AC$13,MID(Q$1,2,LEN(Q$1)-1)+2,0)</f>
        <v>0.70805715048160878</v>
      </c>
      <c r="R1429" s="68">
        <f>VLOOKUP($A1429,solar_!$A$2:$B$16,2,0)*VLOOKUP($D1429,solar_!$E$2:$AC$13,MID(R$1,2,LEN(R$1)-1)+2,0)</f>
        <v>0.69168357837378824</v>
      </c>
      <c r="S1429" s="68">
        <f>VLOOKUP($A1429,solar_!$A$2:$B$16,2,0)*VLOOKUP($D1429,solar_!$E$2:$AC$13,MID(S$1,2,LEN(S$1)-1)+2,0)</f>
        <v>0.65557840324063166</v>
      </c>
      <c r="T1429" s="68">
        <f>VLOOKUP($A1429,solar_!$A$2:$B$16,2,0)*VLOOKUP($D1429,solar_!$E$2:$AC$13,MID(T$1,2,LEN(T$1)-1)+2,0)</f>
        <v>0.62786821669119497</v>
      </c>
      <c r="U1429" s="68">
        <f>VLOOKUP($A1429,solar_!$A$2:$B$16,2,0)*VLOOKUP($D1429,solar_!$E$2:$AC$13,MID(U$1,2,LEN(U$1)-1)+2,0)</f>
        <v>0.56579583042645276</v>
      </c>
      <c r="V1429" s="68">
        <f>VLOOKUP($A1429,solar_!$A$2:$B$16,2,0)*VLOOKUP($D1429,solar_!$E$2:$AC$13,MID(V$1,2,LEN(V$1)-1)+2,0)</f>
        <v>0.46265121489600508</v>
      </c>
      <c r="W1429" s="68">
        <f>VLOOKUP($A1429,solar_!$A$2:$B$16,2,0)*VLOOKUP($D1429,solar_!$E$2:$AC$13,MID(W$1,2,LEN(W$1)-1)+2,0)</f>
        <v>0.23580360297516606</v>
      </c>
      <c r="X1429" s="68">
        <f>VLOOKUP($A1429,solar_!$A$2:$B$16,2,0)*VLOOKUP($D1429,solar_!$E$2:$AC$13,MID(X$1,2,LEN(X$1)-1)+2,0)</f>
        <v>4.2572671357396043E-2</v>
      </c>
      <c r="Y1429" s="68">
        <f>VLOOKUP($A1429,solar_!$A$2:$B$16,2,0)*VLOOKUP($D1429,solar_!$E$2:$AC$13,MID(Y$1,2,LEN(Y$1)-1)+2,0)</f>
        <v>2.3769492134021377E-2</v>
      </c>
      <c r="Z1429" s="68">
        <f>VLOOKUP($A1429,solar_!$A$2:$B$16,2,0)*VLOOKUP($D1429,solar_!$E$2:$AC$13,MID(Z$1,2,LEN(Z$1)-1)+2,0)</f>
        <v>0</v>
      </c>
      <c r="AA1429" s="68">
        <f>VLOOKUP($A1429,solar_!$A$2:$B$16,2,0)*VLOOKUP($D1429,solar_!$E$2:$AC$13,MID(AA$1,2,LEN(AA$1)-1)+2,0)</f>
        <v>0</v>
      </c>
      <c r="AB1429" s="68">
        <f>VLOOKUP($A1429,solar_!$A$2:$B$16,2,0)*VLOOKUP($D1429,solar_!$E$2:$AC$13,MID(AB$1,2,LEN(AB$1)-1)+2,0)</f>
        <v>0</v>
      </c>
      <c r="AC1429" s="5">
        <f t="shared" si="346"/>
        <v>0.30084312597777463</v>
      </c>
      <c r="AD1429" s="98"/>
    </row>
    <row r="1430" spans="1:30">
      <c r="A1430" s="5" t="str">
        <f t="shared" si="339"/>
        <v>b12</v>
      </c>
      <c r="B1430" s="5" t="str">
        <f t="shared" si="342"/>
        <v>nuclear</v>
      </c>
      <c r="C1430" s="5" t="str">
        <f t="shared" si="349"/>
        <v>g11</v>
      </c>
      <c r="D1430" s="69">
        <f t="shared" si="349"/>
        <v>6</v>
      </c>
      <c r="E1430" s="9">
        <v>0</v>
      </c>
      <c r="F1430" s="9">
        <v>0</v>
      </c>
      <c r="G1430" s="9">
        <v>0</v>
      </c>
      <c r="H1430" s="9">
        <v>0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  <c r="S1430" s="9">
        <v>0</v>
      </c>
      <c r="T1430" s="9">
        <v>0</v>
      </c>
      <c r="U1430" s="9">
        <v>0</v>
      </c>
      <c r="V1430" s="9">
        <v>0</v>
      </c>
      <c r="W1430" s="9">
        <v>0</v>
      </c>
      <c r="X1430" s="9">
        <v>0</v>
      </c>
      <c r="Y1430" s="9">
        <v>0</v>
      </c>
      <c r="Z1430" s="9">
        <v>0</v>
      </c>
      <c r="AA1430" s="9">
        <v>0</v>
      </c>
      <c r="AB1430" s="9">
        <v>0</v>
      </c>
      <c r="AC1430" s="5">
        <f t="shared" si="346"/>
        <v>0</v>
      </c>
      <c r="AD1430" s="98"/>
    </row>
    <row r="1431" spans="1:30">
      <c r="A1431" s="5" t="str">
        <f t="shared" si="339"/>
        <v>b12</v>
      </c>
      <c r="B1431" s="5" t="str">
        <f t="shared" si="342"/>
        <v>other</v>
      </c>
      <c r="C1431" s="5" t="str">
        <f t="shared" si="349"/>
        <v>g11</v>
      </c>
      <c r="D1431" s="69">
        <f t="shared" si="349"/>
        <v>6</v>
      </c>
      <c r="E1431" s="9">
        <v>0</v>
      </c>
      <c r="F1431" s="9">
        <v>0</v>
      </c>
      <c r="G1431" s="9">
        <v>0</v>
      </c>
      <c r="H1431" s="9">
        <v>0</v>
      </c>
      <c r="I1431" s="9">
        <v>0</v>
      </c>
      <c r="J1431" s="9">
        <v>0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5">
        <f t="shared" si="346"/>
        <v>0</v>
      </c>
      <c r="AD1431" s="98"/>
    </row>
    <row r="1432" spans="1:30">
      <c r="A1432" s="5" t="str">
        <f t="shared" si="339"/>
        <v>b12</v>
      </c>
      <c r="B1432" s="5" t="str">
        <f t="shared" si="342"/>
        <v>coal</v>
      </c>
      <c r="C1432" s="5" t="str">
        <f t="shared" si="349"/>
        <v>g12</v>
      </c>
      <c r="D1432" s="69">
        <f t="shared" si="349"/>
        <v>6</v>
      </c>
      <c r="E1432" s="53">
        <v>0.8</v>
      </c>
      <c r="F1432" s="53">
        <v>0.8</v>
      </c>
      <c r="G1432" s="53">
        <v>0.8</v>
      </c>
      <c r="H1432" s="53">
        <v>0.8</v>
      </c>
      <c r="I1432" s="53">
        <v>0.8</v>
      </c>
      <c r="J1432" s="53">
        <v>0.8</v>
      </c>
      <c r="K1432" s="53">
        <v>0.8</v>
      </c>
      <c r="L1432" s="53">
        <v>0.8</v>
      </c>
      <c r="M1432" s="53">
        <v>0.8</v>
      </c>
      <c r="N1432" s="53">
        <v>0.8</v>
      </c>
      <c r="O1432" s="53">
        <v>0.8</v>
      </c>
      <c r="P1432" s="53">
        <v>0.8</v>
      </c>
      <c r="Q1432" s="53">
        <v>0.8</v>
      </c>
      <c r="R1432" s="53">
        <v>0.8</v>
      </c>
      <c r="S1432" s="53">
        <v>0.8</v>
      </c>
      <c r="T1432" s="53">
        <v>0.8</v>
      </c>
      <c r="U1432" s="53">
        <v>0.8</v>
      </c>
      <c r="V1432" s="53">
        <v>0.8</v>
      </c>
      <c r="W1432" s="53">
        <v>0.8</v>
      </c>
      <c r="X1432" s="53">
        <v>0.8</v>
      </c>
      <c r="Y1432" s="53">
        <v>0.8</v>
      </c>
      <c r="Z1432" s="53">
        <v>0.8</v>
      </c>
      <c r="AA1432" s="53">
        <v>0.8</v>
      </c>
      <c r="AB1432" s="53">
        <v>0.8</v>
      </c>
      <c r="AC1432" s="5">
        <f t="shared" si="346"/>
        <v>0.80000000000000027</v>
      </c>
      <c r="AD1432" s="98"/>
    </row>
    <row r="1433" spans="1:30">
      <c r="A1433" s="5" t="str">
        <f t="shared" si="339"/>
        <v>b12</v>
      </c>
      <c r="B1433" s="5" t="str">
        <f t="shared" si="342"/>
        <v>naturalGas</v>
      </c>
      <c r="C1433" s="5" t="str">
        <f t="shared" si="349"/>
        <v>g12</v>
      </c>
      <c r="D1433" s="69">
        <f t="shared" si="349"/>
        <v>6</v>
      </c>
      <c r="E1433" s="53">
        <v>0.85</v>
      </c>
      <c r="F1433" s="53">
        <v>0.85</v>
      </c>
      <c r="G1433" s="53">
        <v>0.85</v>
      </c>
      <c r="H1433" s="53">
        <v>0.85</v>
      </c>
      <c r="I1433" s="53">
        <v>0.85</v>
      </c>
      <c r="J1433" s="53">
        <v>0.85</v>
      </c>
      <c r="K1433" s="53">
        <v>0.85</v>
      </c>
      <c r="L1433" s="53">
        <v>0.85</v>
      </c>
      <c r="M1433" s="53">
        <v>0.85</v>
      </c>
      <c r="N1433" s="53">
        <v>0.85</v>
      </c>
      <c r="O1433" s="53">
        <v>0.85</v>
      </c>
      <c r="P1433" s="53">
        <v>0.85</v>
      </c>
      <c r="Q1433" s="53">
        <v>0.85</v>
      </c>
      <c r="R1433" s="53">
        <v>0.85</v>
      </c>
      <c r="S1433" s="53">
        <v>0.85</v>
      </c>
      <c r="T1433" s="53">
        <v>0.85</v>
      </c>
      <c r="U1433" s="53">
        <v>0.85</v>
      </c>
      <c r="V1433" s="53">
        <v>0.85</v>
      </c>
      <c r="W1433" s="53">
        <v>0.85</v>
      </c>
      <c r="X1433" s="53">
        <v>0.85</v>
      </c>
      <c r="Y1433" s="53">
        <v>0.85</v>
      </c>
      <c r="Z1433" s="53">
        <v>0.85</v>
      </c>
      <c r="AA1433" s="53">
        <v>0.85</v>
      </c>
      <c r="AB1433" s="53">
        <v>0.85</v>
      </c>
      <c r="AC1433" s="5">
        <f t="shared" si="346"/>
        <v>0.85000000000000009</v>
      </c>
      <c r="AD1433" s="98"/>
    </row>
    <row r="1434" spans="1:30">
      <c r="A1434" s="5" t="str">
        <f t="shared" si="339"/>
        <v>b12</v>
      </c>
      <c r="B1434" s="5" t="str">
        <f t="shared" si="342"/>
        <v>bioMass</v>
      </c>
      <c r="C1434" s="5" t="str">
        <f t="shared" si="349"/>
        <v>g12</v>
      </c>
      <c r="D1434" s="69">
        <f t="shared" si="349"/>
        <v>6</v>
      </c>
      <c r="E1434" s="53">
        <v>0.83</v>
      </c>
      <c r="F1434" s="53">
        <v>0.83</v>
      </c>
      <c r="G1434" s="53">
        <v>0.83</v>
      </c>
      <c r="H1434" s="53">
        <v>0.83</v>
      </c>
      <c r="I1434" s="53">
        <v>0.83</v>
      </c>
      <c r="J1434" s="53">
        <v>0.83</v>
      </c>
      <c r="K1434" s="53">
        <v>0.83</v>
      </c>
      <c r="L1434" s="53">
        <v>0.83</v>
      </c>
      <c r="M1434" s="53">
        <v>0.83</v>
      </c>
      <c r="N1434" s="53">
        <v>0.83</v>
      </c>
      <c r="O1434" s="53">
        <v>0.83</v>
      </c>
      <c r="P1434" s="53">
        <v>0.83</v>
      </c>
      <c r="Q1434" s="53">
        <v>0.83</v>
      </c>
      <c r="R1434" s="53">
        <v>0.83</v>
      </c>
      <c r="S1434" s="53">
        <v>0.83</v>
      </c>
      <c r="T1434" s="53">
        <v>0.83</v>
      </c>
      <c r="U1434" s="53">
        <v>0.83</v>
      </c>
      <c r="V1434" s="53">
        <v>0.83</v>
      </c>
      <c r="W1434" s="53">
        <v>0.83</v>
      </c>
      <c r="X1434" s="53">
        <v>0.83</v>
      </c>
      <c r="Y1434" s="53">
        <v>0.83</v>
      </c>
      <c r="Z1434" s="53">
        <v>0.83</v>
      </c>
      <c r="AA1434" s="53">
        <v>0.83</v>
      </c>
      <c r="AB1434" s="53">
        <v>0.83</v>
      </c>
      <c r="AC1434" s="5">
        <f t="shared" si="346"/>
        <v>0.82999999999999963</v>
      </c>
      <c r="AD1434" s="98"/>
    </row>
    <row r="1435" spans="1:30">
      <c r="A1435" s="5" t="str">
        <f t="shared" si="339"/>
        <v>b12</v>
      </c>
      <c r="B1435" s="5" t="str">
        <f t="shared" si="342"/>
        <v>geoThermal</v>
      </c>
      <c r="C1435" s="5" t="str">
        <f t="shared" si="349"/>
        <v>g12</v>
      </c>
      <c r="D1435" s="69">
        <f t="shared" si="349"/>
        <v>6</v>
      </c>
      <c r="E1435" s="53">
        <v>0.9</v>
      </c>
      <c r="F1435" s="53">
        <v>0.9</v>
      </c>
      <c r="G1435" s="53">
        <v>0.9</v>
      </c>
      <c r="H1435" s="53">
        <v>0.9</v>
      </c>
      <c r="I1435" s="53">
        <v>0.9</v>
      </c>
      <c r="J1435" s="53">
        <v>0.9</v>
      </c>
      <c r="K1435" s="53">
        <v>0.9</v>
      </c>
      <c r="L1435" s="53">
        <v>0.9</v>
      </c>
      <c r="M1435" s="53">
        <v>0.9</v>
      </c>
      <c r="N1435" s="53">
        <v>0.9</v>
      </c>
      <c r="O1435" s="53">
        <v>0.9</v>
      </c>
      <c r="P1435" s="53">
        <v>0.9</v>
      </c>
      <c r="Q1435" s="53">
        <v>0.9</v>
      </c>
      <c r="R1435" s="53">
        <v>0.9</v>
      </c>
      <c r="S1435" s="53">
        <v>0.9</v>
      </c>
      <c r="T1435" s="53">
        <v>0.9</v>
      </c>
      <c r="U1435" s="53">
        <v>0.9</v>
      </c>
      <c r="V1435" s="53">
        <v>0.9</v>
      </c>
      <c r="W1435" s="53">
        <v>0.9</v>
      </c>
      <c r="X1435" s="53">
        <v>0.9</v>
      </c>
      <c r="Y1435" s="53">
        <v>0.9</v>
      </c>
      <c r="Z1435" s="53">
        <v>0.9</v>
      </c>
      <c r="AA1435" s="53">
        <v>0.9</v>
      </c>
      <c r="AB1435" s="53">
        <v>0.9</v>
      </c>
      <c r="AC1435" s="5">
        <f t="shared" si="346"/>
        <v>0.8999999999999998</v>
      </c>
      <c r="AD1435" s="98"/>
    </row>
    <row r="1436" spans="1:30">
      <c r="A1436" s="5" t="str">
        <f t="shared" si="339"/>
        <v>b12</v>
      </c>
      <c r="B1436" s="5" t="str">
        <f t="shared" si="342"/>
        <v>hydroRiver</v>
      </c>
      <c r="C1436" s="5" t="str">
        <f t="shared" si="349"/>
        <v>g12</v>
      </c>
      <c r="D1436" s="69">
        <f t="shared" si="349"/>
        <v>6</v>
      </c>
      <c r="E1436" s="43">
        <f>VLOOKUP($A1436,hydro_!$A$2:$B$16,2,0)*VLOOKUP($D1436,hydro_!F$2:H$13,2,0)</f>
        <v>0.45</v>
      </c>
      <c r="F1436" s="43">
        <f t="shared" ref="F1436:AB1436" si="352">E1436</f>
        <v>0.45</v>
      </c>
      <c r="G1436" s="43">
        <f t="shared" si="352"/>
        <v>0.45</v>
      </c>
      <c r="H1436" s="43">
        <f t="shared" si="352"/>
        <v>0.45</v>
      </c>
      <c r="I1436" s="43">
        <f t="shared" si="352"/>
        <v>0.45</v>
      </c>
      <c r="J1436" s="43">
        <f t="shared" si="352"/>
        <v>0.45</v>
      </c>
      <c r="K1436" s="43">
        <f t="shared" si="352"/>
        <v>0.45</v>
      </c>
      <c r="L1436" s="43">
        <f t="shared" si="352"/>
        <v>0.45</v>
      </c>
      <c r="M1436" s="43">
        <f t="shared" si="352"/>
        <v>0.45</v>
      </c>
      <c r="N1436" s="43">
        <f t="shared" si="352"/>
        <v>0.45</v>
      </c>
      <c r="O1436" s="43">
        <f t="shared" si="352"/>
        <v>0.45</v>
      </c>
      <c r="P1436" s="43">
        <f t="shared" si="352"/>
        <v>0.45</v>
      </c>
      <c r="Q1436" s="43">
        <f t="shared" si="352"/>
        <v>0.45</v>
      </c>
      <c r="R1436" s="43">
        <f t="shared" si="352"/>
        <v>0.45</v>
      </c>
      <c r="S1436" s="43">
        <f t="shared" si="352"/>
        <v>0.45</v>
      </c>
      <c r="T1436" s="43">
        <f t="shared" si="352"/>
        <v>0.45</v>
      </c>
      <c r="U1436" s="43">
        <f t="shared" si="352"/>
        <v>0.45</v>
      </c>
      <c r="V1436" s="43">
        <f t="shared" si="352"/>
        <v>0.45</v>
      </c>
      <c r="W1436" s="43">
        <f t="shared" si="352"/>
        <v>0.45</v>
      </c>
      <c r="X1436" s="43">
        <f t="shared" si="352"/>
        <v>0.45</v>
      </c>
      <c r="Y1436" s="43">
        <f t="shared" si="352"/>
        <v>0.45</v>
      </c>
      <c r="Z1436" s="43">
        <f t="shared" si="352"/>
        <v>0.45</v>
      </c>
      <c r="AA1436" s="43">
        <f t="shared" si="352"/>
        <v>0.45</v>
      </c>
      <c r="AB1436" s="43">
        <f t="shared" si="352"/>
        <v>0.45</v>
      </c>
      <c r="AC1436" s="5">
        <f t="shared" si="346"/>
        <v>0.4499999999999999</v>
      </c>
      <c r="AD1436" s="98"/>
    </row>
    <row r="1437" spans="1:30">
      <c r="A1437" s="5" t="str">
        <f t="shared" si="339"/>
        <v>b12</v>
      </c>
      <c r="B1437" s="5" t="str">
        <f t="shared" si="342"/>
        <v>hydroDam</v>
      </c>
      <c r="C1437" s="5" t="str">
        <f t="shared" si="349"/>
        <v>g12</v>
      </c>
      <c r="D1437" s="69">
        <f t="shared" si="349"/>
        <v>6</v>
      </c>
      <c r="E1437" s="43">
        <f>VLOOKUP($A1436,hydro_!$A$2:$C$16,3,0)*VLOOKUP($D1436,hydro_!F$2:H$13,3,0)</f>
        <v>0.35</v>
      </c>
      <c r="F1437" s="43">
        <f t="shared" ref="F1437:AB1437" si="353">E1437</f>
        <v>0.35</v>
      </c>
      <c r="G1437" s="43">
        <f t="shared" si="353"/>
        <v>0.35</v>
      </c>
      <c r="H1437" s="43">
        <f t="shared" si="353"/>
        <v>0.35</v>
      </c>
      <c r="I1437" s="43">
        <f t="shared" si="353"/>
        <v>0.35</v>
      </c>
      <c r="J1437" s="43">
        <f t="shared" si="353"/>
        <v>0.35</v>
      </c>
      <c r="K1437" s="43">
        <f t="shared" si="353"/>
        <v>0.35</v>
      </c>
      <c r="L1437" s="43">
        <f t="shared" si="353"/>
        <v>0.35</v>
      </c>
      <c r="M1437" s="43">
        <f t="shared" si="353"/>
        <v>0.35</v>
      </c>
      <c r="N1437" s="43">
        <f t="shared" si="353"/>
        <v>0.35</v>
      </c>
      <c r="O1437" s="43">
        <f t="shared" si="353"/>
        <v>0.35</v>
      </c>
      <c r="P1437" s="43">
        <f t="shared" si="353"/>
        <v>0.35</v>
      </c>
      <c r="Q1437" s="43">
        <f t="shared" si="353"/>
        <v>0.35</v>
      </c>
      <c r="R1437" s="43">
        <f t="shared" si="353"/>
        <v>0.35</v>
      </c>
      <c r="S1437" s="43">
        <f t="shared" si="353"/>
        <v>0.35</v>
      </c>
      <c r="T1437" s="43">
        <f t="shared" si="353"/>
        <v>0.35</v>
      </c>
      <c r="U1437" s="43">
        <f t="shared" si="353"/>
        <v>0.35</v>
      </c>
      <c r="V1437" s="43">
        <f t="shared" si="353"/>
        <v>0.35</v>
      </c>
      <c r="W1437" s="43">
        <f t="shared" si="353"/>
        <v>0.35</v>
      </c>
      <c r="X1437" s="43">
        <f t="shared" si="353"/>
        <v>0.35</v>
      </c>
      <c r="Y1437" s="43">
        <f t="shared" si="353"/>
        <v>0.35</v>
      </c>
      <c r="Z1437" s="43">
        <f t="shared" si="353"/>
        <v>0.35</v>
      </c>
      <c r="AA1437" s="43">
        <f t="shared" si="353"/>
        <v>0.35</v>
      </c>
      <c r="AB1437" s="43">
        <f t="shared" si="353"/>
        <v>0.35</v>
      </c>
      <c r="AC1437" s="5">
        <f t="shared" si="346"/>
        <v>0.34999999999999987</v>
      </c>
      <c r="AD1437" s="98"/>
    </row>
    <row r="1438" spans="1:30">
      <c r="A1438" s="5" t="str">
        <f t="shared" si="339"/>
        <v>b12</v>
      </c>
      <c r="B1438" s="5" t="str">
        <f t="shared" si="342"/>
        <v>wind</v>
      </c>
      <c r="C1438" s="5" t="str">
        <f t="shared" si="349"/>
        <v>g12</v>
      </c>
      <c r="D1438" s="69">
        <f t="shared" si="349"/>
        <v>6</v>
      </c>
      <c r="E1438" s="67">
        <f>VLOOKUP($A1438,wind_!$A$2:$B$16,2,0)*VLOOKUP($D1438,wind_!$E$2:$AC$13,MID(E$1,2,LEN(E$1)-1)+2,0)</f>
        <v>0.30362684518389704</v>
      </c>
      <c r="F1438" s="67">
        <f>VLOOKUP($A1438,wind_!$A$2:$B$16,2,0)*VLOOKUP($D1438,wind_!$E$2:$AC$13,MID(F$1,2,LEN(F$1)-1)+2,0)</f>
        <v>0.28865294105050748</v>
      </c>
      <c r="G1438" s="67">
        <f>VLOOKUP($A1438,wind_!$A$2:$B$16,2,0)*VLOOKUP($D1438,wind_!$E$2:$AC$13,MID(G$1,2,LEN(G$1)-1)+2,0)</f>
        <v>0.27910142857337744</v>
      </c>
      <c r="H1438" s="67">
        <f>VLOOKUP($A1438,wind_!$A$2:$B$16,2,0)*VLOOKUP($D1438,wind_!$E$2:$AC$13,MID(H$1,2,LEN(H$1)-1)+2,0)</f>
        <v>0.27638304362803701</v>
      </c>
      <c r="I1438" s="67">
        <f>VLOOKUP($A1438,wind_!$A$2:$B$16,2,0)*VLOOKUP($D1438,wind_!$E$2:$AC$13,MID(I$1,2,LEN(I$1)-1)+2,0)</f>
        <v>0.27589347758368959</v>
      </c>
      <c r="J1438" s="67">
        <f>VLOOKUP($A1438,wind_!$A$2:$B$16,2,0)*VLOOKUP($D1438,wind_!$E$2:$AC$13,MID(J$1,2,LEN(J$1)-1)+2,0)</f>
        <v>0.27702033961221195</v>
      </c>
      <c r="K1438" s="67">
        <f>VLOOKUP($A1438,wind_!$A$2:$B$16,2,0)*VLOOKUP($D1438,wind_!$E$2:$AC$13,MID(K$1,2,LEN(K$1)-1)+2,0)</f>
        <v>0.27462812876603909</v>
      </c>
      <c r="L1438" s="67">
        <f>VLOOKUP($A1438,wind_!$A$2:$B$16,2,0)*VLOOKUP($D1438,wind_!$E$2:$AC$13,MID(L$1,2,LEN(L$1)-1)+2,0)</f>
        <v>0.25461693216126779</v>
      </c>
      <c r="M1438" s="67">
        <f>VLOOKUP($A1438,wind_!$A$2:$B$16,2,0)*VLOOKUP($D1438,wind_!$E$2:$AC$13,MID(M$1,2,LEN(M$1)-1)+2,0)</f>
        <v>0.24185730822308357</v>
      </c>
      <c r="N1438" s="67">
        <f>VLOOKUP($A1438,wind_!$A$2:$B$16,2,0)*VLOOKUP($D1438,wind_!$E$2:$AC$13,MID(N$1,2,LEN(N$1)-1)+2,0)</f>
        <v>0.23600803063815848</v>
      </c>
      <c r="O1438" s="67">
        <f>VLOOKUP($A1438,wind_!$A$2:$B$16,2,0)*VLOOKUP($D1438,wind_!$E$2:$AC$13,MID(O$1,2,LEN(O$1)-1)+2,0)</f>
        <v>0.24286885552777351</v>
      </c>
      <c r="P1438" s="67">
        <f>VLOOKUP($A1438,wind_!$A$2:$B$16,2,0)*VLOOKUP($D1438,wind_!$E$2:$AC$13,MID(P$1,2,LEN(P$1)-1)+2,0)</f>
        <v>0.25351157329583118</v>
      </c>
      <c r="Q1438" s="67">
        <f>VLOOKUP($A1438,wind_!$A$2:$B$16,2,0)*VLOOKUP($D1438,wind_!$E$2:$AC$13,MID(Q$1,2,LEN(Q$1)-1)+2,0)</f>
        <v>0.26772243608240298</v>
      </c>
      <c r="R1438" s="67">
        <f>VLOOKUP($A1438,wind_!$A$2:$B$16,2,0)*VLOOKUP($D1438,wind_!$E$2:$AC$13,MID(R$1,2,LEN(R$1)-1)+2,0)</f>
        <v>0.28573226590079293</v>
      </c>
      <c r="S1438" s="67">
        <f>VLOOKUP($A1438,wind_!$A$2:$B$16,2,0)*VLOOKUP($D1438,wind_!$E$2:$AC$13,MID(S$1,2,LEN(S$1)-1)+2,0)</f>
        <v>0.31143323155237423</v>
      </c>
      <c r="T1438" s="67">
        <f>VLOOKUP($A1438,wind_!$A$2:$B$16,2,0)*VLOOKUP($D1438,wind_!$E$2:$AC$13,MID(T$1,2,LEN(T$1)-1)+2,0)</f>
        <v>0.33706843603804054</v>
      </c>
      <c r="U1438" s="67">
        <f>VLOOKUP($A1438,wind_!$A$2:$B$16,2,0)*VLOOKUP($D1438,wind_!$E$2:$AC$13,MID(U$1,2,LEN(U$1)-1)+2,0)</f>
        <v>0.35756249098404724</v>
      </c>
      <c r="V1438" s="67">
        <f>VLOOKUP($A1438,wind_!$A$2:$B$16,2,0)*VLOOKUP($D1438,wind_!$E$2:$AC$13,MID(V$1,2,LEN(V$1)-1)+2,0)</f>
        <v>0.37173432713433163</v>
      </c>
      <c r="W1438" s="67">
        <f>VLOOKUP($A1438,wind_!$A$2:$B$16,2,0)*VLOOKUP($D1438,wind_!$E$2:$AC$13,MID(W$1,2,LEN(W$1)-1)+2,0)</f>
        <v>0.37429439102966788</v>
      </c>
      <c r="X1438" s="67">
        <f>VLOOKUP($A1438,wind_!$A$2:$B$16,2,0)*VLOOKUP($D1438,wind_!$E$2:$AC$13,MID(X$1,2,LEN(X$1)-1)+2,0)</f>
        <v>0.36298927955574373</v>
      </c>
      <c r="Y1438" s="67">
        <f>VLOOKUP($A1438,wind_!$A$2:$B$16,2,0)*VLOOKUP($D1438,wind_!$E$2:$AC$13,MID(Y$1,2,LEN(Y$1)-1)+2,0)</f>
        <v>0.36329125457287131</v>
      </c>
      <c r="Z1438" s="67">
        <f>VLOOKUP($A1438,wind_!$A$2:$B$16,2,0)*VLOOKUP($D1438,wind_!$E$2:$AC$13,MID(Z$1,2,LEN(Z$1)-1)+2,0)</f>
        <v>0.35709080144990707</v>
      </c>
      <c r="AA1438" s="67">
        <f>VLOOKUP($A1438,wind_!$A$2:$B$16,2,0)*VLOOKUP($D1438,wind_!$E$2:$AC$13,MID(AA$1,2,LEN(AA$1)-1)+2,0)</f>
        <v>0.33926593092832935</v>
      </c>
      <c r="AB1438" s="67">
        <f>VLOOKUP($A1438,wind_!$A$2:$B$16,2,0)*VLOOKUP($D1438,wind_!$E$2:$AC$13,MID(AB$1,2,LEN(AB$1)-1)+2,0)</f>
        <v>0.31724399600938419</v>
      </c>
      <c r="AC1438" s="5">
        <f t="shared" si="346"/>
        <v>0.30206657272840692</v>
      </c>
      <c r="AD1438" s="98"/>
    </row>
    <row r="1439" spans="1:30">
      <c r="A1439" s="5" t="str">
        <f t="shared" si="339"/>
        <v>b12</v>
      </c>
      <c r="B1439" s="5" t="str">
        <f t="shared" si="342"/>
        <v>solar</v>
      </c>
      <c r="C1439" s="5" t="str">
        <f t="shared" si="349"/>
        <v>g12</v>
      </c>
      <c r="D1439" s="69">
        <f t="shared" si="349"/>
        <v>6</v>
      </c>
      <c r="E1439" s="68">
        <f>VLOOKUP($A1439,solar_!$A$2:$B$16,2,0)*VLOOKUP($D1439,solar_!$E$2:$AC$13,MID(E$1,2,LEN(E$1)-1)+2,0)</f>
        <v>0</v>
      </c>
      <c r="F1439" s="68">
        <f>VLOOKUP($A1439,solar_!$A$2:$B$16,2,0)*VLOOKUP($D1439,solar_!$E$2:$AC$13,MID(F$1,2,LEN(F$1)-1)+2,0)</f>
        <v>0</v>
      </c>
      <c r="G1439" s="68">
        <f>VLOOKUP($A1439,solar_!$A$2:$B$16,2,0)*VLOOKUP($D1439,solar_!$E$2:$AC$13,MID(G$1,2,LEN(G$1)-1)+2,0)</f>
        <v>0</v>
      </c>
      <c r="H1439" s="68">
        <f>VLOOKUP($A1439,solar_!$A$2:$B$16,2,0)*VLOOKUP($D1439,solar_!$E$2:$AC$13,MID(H$1,2,LEN(H$1)-1)+2,0)</f>
        <v>0</v>
      </c>
      <c r="I1439" s="68">
        <f>VLOOKUP($A1439,solar_!$A$2:$B$16,2,0)*VLOOKUP($D1439,solar_!$E$2:$AC$13,MID(I$1,2,LEN(I$1)-1)+2,0)</f>
        <v>0</v>
      </c>
      <c r="J1439" s="68">
        <f>VLOOKUP($A1439,solar_!$A$2:$B$16,2,0)*VLOOKUP($D1439,solar_!$E$2:$AC$13,MID(J$1,2,LEN(J$1)-1)+2,0)</f>
        <v>1.4112529892318338E-2</v>
      </c>
      <c r="K1439" s="68">
        <f>VLOOKUP($A1439,solar_!$A$2:$B$16,2,0)*VLOOKUP($D1439,solar_!$E$2:$AC$13,MID(K$1,2,LEN(K$1)-1)+2,0)</f>
        <v>0.14757044021026391</v>
      </c>
      <c r="L1439" s="68">
        <f>VLOOKUP($A1439,solar_!$A$2:$B$16,2,0)*VLOOKUP($D1439,solar_!$E$2:$AC$13,MID(L$1,2,LEN(L$1)-1)+2,0)</f>
        <v>0.4148175042404067</v>
      </c>
      <c r="M1439" s="68">
        <f>VLOOKUP($A1439,solar_!$A$2:$B$16,2,0)*VLOOKUP($D1439,solar_!$E$2:$AC$13,MID(M$1,2,LEN(M$1)-1)+2,0)</f>
        <v>0.57039597971737754</v>
      </c>
      <c r="N1439" s="68">
        <f>VLOOKUP($A1439,solar_!$A$2:$B$16,2,0)*VLOOKUP($D1439,solar_!$E$2:$AC$13,MID(N$1,2,LEN(N$1)-1)+2,0)</f>
        <v>0.65205200061387991</v>
      </c>
      <c r="O1439" s="68">
        <f>VLOOKUP($A1439,solar_!$A$2:$B$16,2,0)*VLOOKUP($D1439,solar_!$E$2:$AC$13,MID(O$1,2,LEN(O$1)-1)+2,0)</f>
        <v>0.70242548051892262</v>
      </c>
      <c r="P1439" s="68">
        <f>VLOOKUP($A1439,solar_!$A$2:$B$16,2,0)*VLOOKUP($D1439,solar_!$E$2:$AC$13,MID(P$1,2,LEN(P$1)-1)+2,0)</f>
        <v>0.70508092769715691</v>
      </c>
      <c r="Q1439" s="68">
        <f>VLOOKUP($A1439,solar_!$A$2:$B$16,2,0)*VLOOKUP($D1439,solar_!$E$2:$AC$13,MID(Q$1,2,LEN(Q$1)-1)+2,0)</f>
        <v>0.70805715048160878</v>
      </c>
      <c r="R1439" s="68">
        <f>VLOOKUP($A1439,solar_!$A$2:$B$16,2,0)*VLOOKUP($D1439,solar_!$E$2:$AC$13,MID(R$1,2,LEN(R$1)-1)+2,0)</f>
        <v>0.69168357837378824</v>
      </c>
      <c r="S1439" s="68">
        <f>VLOOKUP($A1439,solar_!$A$2:$B$16,2,0)*VLOOKUP($D1439,solar_!$E$2:$AC$13,MID(S$1,2,LEN(S$1)-1)+2,0)</f>
        <v>0.65557840324063166</v>
      </c>
      <c r="T1439" s="68">
        <f>VLOOKUP($A1439,solar_!$A$2:$B$16,2,0)*VLOOKUP($D1439,solar_!$E$2:$AC$13,MID(T$1,2,LEN(T$1)-1)+2,0)</f>
        <v>0.62786821669119497</v>
      </c>
      <c r="U1439" s="68">
        <f>VLOOKUP($A1439,solar_!$A$2:$B$16,2,0)*VLOOKUP($D1439,solar_!$E$2:$AC$13,MID(U$1,2,LEN(U$1)-1)+2,0)</f>
        <v>0.56579583042645276</v>
      </c>
      <c r="V1439" s="68">
        <f>VLOOKUP($A1439,solar_!$A$2:$B$16,2,0)*VLOOKUP($D1439,solar_!$E$2:$AC$13,MID(V$1,2,LEN(V$1)-1)+2,0)</f>
        <v>0.46265121489600508</v>
      </c>
      <c r="W1439" s="68">
        <f>VLOOKUP($A1439,solar_!$A$2:$B$16,2,0)*VLOOKUP($D1439,solar_!$E$2:$AC$13,MID(W$1,2,LEN(W$1)-1)+2,0)</f>
        <v>0.23580360297516606</v>
      </c>
      <c r="X1439" s="68">
        <f>VLOOKUP($A1439,solar_!$A$2:$B$16,2,0)*VLOOKUP($D1439,solar_!$E$2:$AC$13,MID(X$1,2,LEN(X$1)-1)+2,0)</f>
        <v>4.2572671357396043E-2</v>
      </c>
      <c r="Y1439" s="68">
        <f>VLOOKUP($A1439,solar_!$A$2:$B$16,2,0)*VLOOKUP($D1439,solar_!$E$2:$AC$13,MID(Y$1,2,LEN(Y$1)-1)+2,0)</f>
        <v>2.3769492134021377E-2</v>
      </c>
      <c r="Z1439" s="68">
        <f>VLOOKUP($A1439,solar_!$A$2:$B$16,2,0)*VLOOKUP($D1439,solar_!$E$2:$AC$13,MID(Z$1,2,LEN(Z$1)-1)+2,0)</f>
        <v>0</v>
      </c>
      <c r="AA1439" s="68">
        <f>VLOOKUP($A1439,solar_!$A$2:$B$16,2,0)*VLOOKUP($D1439,solar_!$E$2:$AC$13,MID(AA$1,2,LEN(AA$1)-1)+2,0)</f>
        <v>0</v>
      </c>
      <c r="AB1439" s="68">
        <f>VLOOKUP($A1439,solar_!$A$2:$B$16,2,0)*VLOOKUP($D1439,solar_!$E$2:$AC$13,MID(AB$1,2,LEN(AB$1)-1)+2,0)</f>
        <v>0</v>
      </c>
      <c r="AC1439" s="5">
        <f t="shared" si="346"/>
        <v>0.30084312597777463</v>
      </c>
      <c r="AD1439" s="98"/>
    </row>
    <row r="1440" spans="1:30">
      <c r="A1440" s="5" t="str">
        <f t="shared" si="339"/>
        <v>b12</v>
      </c>
      <c r="B1440" s="5" t="str">
        <f t="shared" si="342"/>
        <v>nuclear</v>
      </c>
      <c r="C1440" s="5" t="str">
        <f t="shared" si="349"/>
        <v>g12</v>
      </c>
      <c r="D1440" s="69">
        <f t="shared" si="349"/>
        <v>6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5">
        <f t="shared" si="346"/>
        <v>0</v>
      </c>
      <c r="AD1440" s="98"/>
    </row>
    <row r="1441" spans="1:30">
      <c r="A1441" s="5" t="str">
        <f t="shared" si="339"/>
        <v>b12</v>
      </c>
      <c r="B1441" s="5" t="str">
        <f t="shared" si="342"/>
        <v>other</v>
      </c>
      <c r="C1441" s="5" t="str">
        <f t="shared" si="349"/>
        <v>g12</v>
      </c>
      <c r="D1441" s="69">
        <f t="shared" si="349"/>
        <v>6</v>
      </c>
      <c r="E1441" s="9">
        <v>0</v>
      </c>
      <c r="F1441" s="9">
        <v>0</v>
      </c>
      <c r="G1441" s="9">
        <v>0</v>
      </c>
      <c r="H1441" s="9">
        <v>0</v>
      </c>
      <c r="I1441" s="9">
        <v>0</v>
      </c>
      <c r="J1441" s="9">
        <v>0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  <c r="V1441" s="9">
        <v>0</v>
      </c>
      <c r="W1441" s="9">
        <v>0</v>
      </c>
      <c r="X1441" s="9">
        <v>0</v>
      </c>
      <c r="Y1441" s="9">
        <v>0</v>
      </c>
      <c r="Z1441" s="9">
        <v>0</v>
      </c>
      <c r="AA1441" s="9">
        <v>0</v>
      </c>
      <c r="AB1441" s="9">
        <v>0</v>
      </c>
      <c r="AC1441" s="5">
        <f t="shared" si="346"/>
        <v>0</v>
      </c>
      <c r="AD1441" s="98"/>
    </row>
    <row r="1442" spans="1:30">
      <c r="A1442" s="5" t="s">
        <v>1258</v>
      </c>
      <c r="B1442" s="5" t="str">
        <f t="shared" si="342"/>
        <v>coal</v>
      </c>
      <c r="C1442" s="5" t="str">
        <f t="shared" si="349"/>
        <v>g1</v>
      </c>
      <c r="D1442" s="69">
        <f t="shared" si="349"/>
        <v>1</v>
      </c>
      <c r="E1442" s="53">
        <v>0.8</v>
      </c>
      <c r="F1442" s="53">
        <v>0.8</v>
      </c>
      <c r="G1442" s="53">
        <v>0.8</v>
      </c>
      <c r="H1442" s="53">
        <v>0.8</v>
      </c>
      <c r="I1442" s="53">
        <v>0.8</v>
      </c>
      <c r="J1442" s="53">
        <v>0.8</v>
      </c>
      <c r="K1442" s="53">
        <v>0.8</v>
      </c>
      <c r="L1442" s="53">
        <v>0.8</v>
      </c>
      <c r="M1442" s="53">
        <v>0.8</v>
      </c>
      <c r="N1442" s="53">
        <v>0.8</v>
      </c>
      <c r="O1442" s="53">
        <v>0.8</v>
      </c>
      <c r="P1442" s="53">
        <v>0.8</v>
      </c>
      <c r="Q1442" s="53">
        <v>0.8</v>
      </c>
      <c r="R1442" s="53">
        <v>0.8</v>
      </c>
      <c r="S1442" s="53">
        <v>0.8</v>
      </c>
      <c r="T1442" s="53">
        <v>0.8</v>
      </c>
      <c r="U1442" s="53">
        <v>0.8</v>
      </c>
      <c r="V1442" s="53">
        <v>0.8</v>
      </c>
      <c r="W1442" s="53">
        <v>0.8</v>
      </c>
      <c r="X1442" s="53">
        <v>0.8</v>
      </c>
      <c r="Y1442" s="53">
        <v>0.8</v>
      </c>
      <c r="Z1442" s="53">
        <v>0.8</v>
      </c>
      <c r="AA1442" s="53">
        <v>0.8</v>
      </c>
      <c r="AB1442" s="53">
        <v>0.8</v>
      </c>
      <c r="AC1442" s="5">
        <f t="shared" si="346"/>
        <v>0.80000000000000027</v>
      </c>
      <c r="AD1442" s="98"/>
    </row>
    <row r="1443" spans="1:30">
      <c r="A1443" s="5" t="str">
        <f t="shared" si="339"/>
        <v>b13</v>
      </c>
      <c r="B1443" s="5" t="str">
        <f t="shared" si="342"/>
        <v>naturalGas</v>
      </c>
      <c r="C1443" s="5" t="str">
        <f t="shared" ref="C1443:D1462" si="354">C1323</f>
        <v>g1</v>
      </c>
      <c r="D1443" s="69">
        <f t="shared" si="354"/>
        <v>1</v>
      </c>
      <c r="E1443" s="53">
        <v>0.85</v>
      </c>
      <c r="F1443" s="53">
        <v>0.85</v>
      </c>
      <c r="G1443" s="53">
        <v>0.85</v>
      </c>
      <c r="H1443" s="53">
        <v>0.85</v>
      </c>
      <c r="I1443" s="53">
        <v>0.85</v>
      </c>
      <c r="J1443" s="53">
        <v>0.85</v>
      </c>
      <c r="K1443" s="53">
        <v>0.85</v>
      </c>
      <c r="L1443" s="53">
        <v>0.85</v>
      </c>
      <c r="M1443" s="53">
        <v>0.85</v>
      </c>
      <c r="N1443" s="53">
        <v>0.85</v>
      </c>
      <c r="O1443" s="53">
        <v>0.85</v>
      </c>
      <c r="P1443" s="53">
        <v>0.85</v>
      </c>
      <c r="Q1443" s="53">
        <v>0.85</v>
      </c>
      <c r="R1443" s="53">
        <v>0.85</v>
      </c>
      <c r="S1443" s="53">
        <v>0.85</v>
      </c>
      <c r="T1443" s="53">
        <v>0.85</v>
      </c>
      <c r="U1443" s="53">
        <v>0.85</v>
      </c>
      <c r="V1443" s="53">
        <v>0.85</v>
      </c>
      <c r="W1443" s="53">
        <v>0.85</v>
      </c>
      <c r="X1443" s="53">
        <v>0.85</v>
      </c>
      <c r="Y1443" s="53">
        <v>0.85</v>
      </c>
      <c r="Z1443" s="53">
        <v>0.85</v>
      </c>
      <c r="AA1443" s="53">
        <v>0.85</v>
      </c>
      <c r="AB1443" s="53">
        <v>0.85</v>
      </c>
      <c r="AC1443" s="5">
        <f t="shared" si="346"/>
        <v>0.85000000000000009</v>
      </c>
      <c r="AD1443" s="98"/>
    </row>
    <row r="1444" spans="1:30">
      <c r="A1444" s="5" t="str">
        <f t="shared" si="339"/>
        <v>b13</v>
      </c>
      <c r="B1444" s="5" t="str">
        <f t="shared" si="342"/>
        <v>bioMass</v>
      </c>
      <c r="C1444" s="5" t="str">
        <f t="shared" si="354"/>
        <v>g1</v>
      </c>
      <c r="D1444" s="69">
        <f t="shared" si="354"/>
        <v>1</v>
      </c>
      <c r="E1444" s="53">
        <v>0.83</v>
      </c>
      <c r="F1444" s="53">
        <v>0.83</v>
      </c>
      <c r="G1444" s="53">
        <v>0.83</v>
      </c>
      <c r="H1444" s="53">
        <v>0.83</v>
      </c>
      <c r="I1444" s="53">
        <v>0.83</v>
      </c>
      <c r="J1444" s="53">
        <v>0.83</v>
      </c>
      <c r="K1444" s="53">
        <v>0.83</v>
      </c>
      <c r="L1444" s="53">
        <v>0.83</v>
      </c>
      <c r="M1444" s="53">
        <v>0.83</v>
      </c>
      <c r="N1444" s="53">
        <v>0.83</v>
      </c>
      <c r="O1444" s="53">
        <v>0.83</v>
      </c>
      <c r="P1444" s="53">
        <v>0.83</v>
      </c>
      <c r="Q1444" s="53">
        <v>0.83</v>
      </c>
      <c r="R1444" s="53">
        <v>0.83</v>
      </c>
      <c r="S1444" s="53">
        <v>0.83</v>
      </c>
      <c r="T1444" s="53">
        <v>0.83</v>
      </c>
      <c r="U1444" s="53">
        <v>0.83</v>
      </c>
      <c r="V1444" s="53">
        <v>0.83</v>
      </c>
      <c r="W1444" s="53">
        <v>0.83</v>
      </c>
      <c r="X1444" s="53">
        <v>0.83</v>
      </c>
      <c r="Y1444" s="53">
        <v>0.83</v>
      </c>
      <c r="Z1444" s="53">
        <v>0.83</v>
      </c>
      <c r="AA1444" s="53">
        <v>0.83</v>
      </c>
      <c r="AB1444" s="53">
        <v>0.83</v>
      </c>
      <c r="AC1444" s="5">
        <f t="shared" si="346"/>
        <v>0.82999999999999963</v>
      </c>
      <c r="AD1444" s="98"/>
    </row>
    <row r="1445" spans="1:30">
      <c r="A1445" s="5" t="str">
        <f t="shared" si="339"/>
        <v>b13</v>
      </c>
      <c r="B1445" s="5" t="str">
        <f t="shared" si="342"/>
        <v>geoThermal</v>
      </c>
      <c r="C1445" s="5" t="str">
        <f t="shared" si="354"/>
        <v>g1</v>
      </c>
      <c r="D1445" s="69">
        <f t="shared" si="354"/>
        <v>1</v>
      </c>
      <c r="E1445" s="53">
        <v>0.9</v>
      </c>
      <c r="F1445" s="53">
        <v>0.9</v>
      </c>
      <c r="G1445" s="53">
        <v>0.9</v>
      </c>
      <c r="H1445" s="53">
        <v>0.9</v>
      </c>
      <c r="I1445" s="53">
        <v>0.9</v>
      </c>
      <c r="J1445" s="53">
        <v>0.9</v>
      </c>
      <c r="K1445" s="53">
        <v>0.9</v>
      </c>
      <c r="L1445" s="53">
        <v>0.9</v>
      </c>
      <c r="M1445" s="53">
        <v>0.9</v>
      </c>
      <c r="N1445" s="53">
        <v>0.9</v>
      </c>
      <c r="O1445" s="53">
        <v>0.9</v>
      </c>
      <c r="P1445" s="53">
        <v>0.9</v>
      </c>
      <c r="Q1445" s="53">
        <v>0.9</v>
      </c>
      <c r="R1445" s="53">
        <v>0.9</v>
      </c>
      <c r="S1445" s="53">
        <v>0.9</v>
      </c>
      <c r="T1445" s="53">
        <v>0.9</v>
      </c>
      <c r="U1445" s="53">
        <v>0.9</v>
      </c>
      <c r="V1445" s="53">
        <v>0.9</v>
      </c>
      <c r="W1445" s="53">
        <v>0.9</v>
      </c>
      <c r="X1445" s="53">
        <v>0.9</v>
      </c>
      <c r="Y1445" s="53">
        <v>0.9</v>
      </c>
      <c r="Z1445" s="53">
        <v>0.9</v>
      </c>
      <c r="AA1445" s="53">
        <v>0.9</v>
      </c>
      <c r="AB1445" s="53">
        <v>0.9</v>
      </c>
      <c r="AC1445" s="5">
        <f t="shared" si="346"/>
        <v>0.8999999999999998</v>
      </c>
      <c r="AD1445" s="98"/>
    </row>
    <row r="1446" spans="1:30">
      <c r="A1446" s="5" t="str">
        <f t="shared" si="339"/>
        <v>b13</v>
      </c>
      <c r="B1446" s="5" t="str">
        <f t="shared" si="342"/>
        <v>hydroRiver</v>
      </c>
      <c r="C1446" s="5" t="str">
        <f t="shared" si="354"/>
        <v>g1</v>
      </c>
      <c r="D1446" s="69">
        <f t="shared" si="354"/>
        <v>1</v>
      </c>
      <c r="E1446" s="43">
        <f>VLOOKUP($A1446,hydro_!$A$2:$B$16,2,0)*VLOOKUP($D1446,hydro_!F$2:H$13,2,0)</f>
        <v>0.3</v>
      </c>
      <c r="F1446" s="43">
        <f t="shared" ref="F1446:AB1446" si="355">E1446</f>
        <v>0.3</v>
      </c>
      <c r="G1446" s="43">
        <f t="shared" si="355"/>
        <v>0.3</v>
      </c>
      <c r="H1446" s="43">
        <f t="shared" si="355"/>
        <v>0.3</v>
      </c>
      <c r="I1446" s="43">
        <f t="shared" si="355"/>
        <v>0.3</v>
      </c>
      <c r="J1446" s="43">
        <f t="shared" si="355"/>
        <v>0.3</v>
      </c>
      <c r="K1446" s="43">
        <f t="shared" si="355"/>
        <v>0.3</v>
      </c>
      <c r="L1446" s="43">
        <f t="shared" si="355"/>
        <v>0.3</v>
      </c>
      <c r="M1446" s="43">
        <f t="shared" si="355"/>
        <v>0.3</v>
      </c>
      <c r="N1446" s="43">
        <f t="shared" si="355"/>
        <v>0.3</v>
      </c>
      <c r="O1446" s="43">
        <f t="shared" si="355"/>
        <v>0.3</v>
      </c>
      <c r="P1446" s="43">
        <f t="shared" si="355"/>
        <v>0.3</v>
      </c>
      <c r="Q1446" s="43">
        <f t="shared" si="355"/>
        <v>0.3</v>
      </c>
      <c r="R1446" s="43">
        <f t="shared" si="355"/>
        <v>0.3</v>
      </c>
      <c r="S1446" s="43">
        <f t="shared" si="355"/>
        <v>0.3</v>
      </c>
      <c r="T1446" s="43">
        <f t="shared" si="355"/>
        <v>0.3</v>
      </c>
      <c r="U1446" s="43">
        <f t="shared" si="355"/>
        <v>0.3</v>
      </c>
      <c r="V1446" s="43">
        <f t="shared" si="355"/>
        <v>0.3</v>
      </c>
      <c r="W1446" s="43">
        <f t="shared" si="355"/>
        <v>0.3</v>
      </c>
      <c r="X1446" s="43">
        <f t="shared" si="355"/>
        <v>0.3</v>
      </c>
      <c r="Y1446" s="43">
        <f t="shared" si="355"/>
        <v>0.3</v>
      </c>
      <c r="Z1446" s="43">
        <f t="shared" si="355"/>
        <v>0.3</v>
      </c>
      <c r="AA1446" s="43">
        <f t="shared" si="355"/>
        <v>0.3</v>
      </c>
      <c r="AB1446" s="43">
        <f t="shared" si="355"/>
        <v>0.3</v>
      </c>
      <c r="AC1446" s="5">
        <f t="shared" si="346"/>
        <v>0.29999999999999988</v>
      </c>
      <c r="AD1446" s="98"/>
    </row>
    <row r="1447" spans="1:30">
      <c r="A1447" s="5" t="str">
        <f t="shared" si="339"/>
        <v>b13</v>
      </c>
      <c r="B1447" s="5" t="str">
        <f t="shared" si="342"/>
        <v>hydroDam</v>
      </c>
      <c r="C1447" s="5" t="str">
        <f t="shared" si="354"/>
        <v>g1</v>
      </c>
      <c r="D1447" s="69">
        <f t="shared" si="354"/>
        <v>1</v>
      </c>
      <c r="E1447" s="43">
        <f>VLOOKUP($A1446,hydro_!$A$2:$C$16,3,0)*VLOOKUP($D1446,hydro_!F$2:H$13,3,0)</f>
        <v>0.3</v>
      </c>
      <c r="F1447" s="43">
        <f t="shared" ref="F1447:AB1447" si="356">E1447</f>
        <v>0.3</v>
      </c>
      <c r="G1447" s="43">
        <f t="shared" si="356"/>
        <v>0.3</v>
      </c>
      <c r="H1447" s="43">
        <f t="shared" si="356"/>
        <v>0.3</v>
      </c>
      <c r="I1447" s="43">
        <f t="shared" si="356"/>
        <v>0.3</v>
      </c>
      <c r="J1447" s="43">
        <f t="shared" si="356"/>
        <v>0.3</v>
      </c>
      <c r="K1447" s="43">
        <f t="shared" si="356"/>
        <v>0.3</v>
      </c>
      <c r="L1447" s="43">
        <f t="shared" si="356"/>
        <v>0.3</v>
      </c>
      <c r="M1447" s="43">
        <f t="shared" si="356"/>
        <v>0.3</v>
      </c>
      <c r="N1447" s="43">
        <f t="shared" si="356"/>
        <v>0.3</v>
      </c>
      <c r="O1447" s="43">
        <f t="shared" si="356"/>
        <v>0.3</v>
      </c>
      <c r="P1447" s="43">
        <f t="shared" si="356"/>
        <v>0.3</v>
      </c>
      <c r="Q1447" s="43">
        <f t="shared" si="356"/>
        <v>0.3</v>
      </c>
      <c r="R1447" s="43">
        <f t="shared" si="356"/>
        <v>0.3</v>
      </c>
      <c r="S1447" s="43">
        <f t="shared" si="356"/>
        <v>0.3</v>
      </c>
      <c r="T1447" s="43">
        <f t="shared" si="356"/>
        <v>0.3</v>
      </c>
      <c r="U1447" s="43">
        <f t="shared" si="356"/>
        <v>0.3</v>
      </c>
      <c r="V1447" s="43">
        <f t="shared" si="356"/>
        <v>0.3</v>
      </c>
      <c r="W1447" s="43">
        <f t="shared" si="356"/>
        <v>0.3</v>
      </c>
      <c r="X1447" s="43">
        <f t="shared" si="356"/>
        <v>0.3</v>
      </c>
      <c r="Y1447" s="43">
        <f t="shared" si="356"/>
        <v>0.3</v>
      </c>
      <c r="Z1447" s="43">
        <f t="shared" si="356"/>
        <v>0.3</v>
      </c>
      <c r="AA1447" s="43">
        <f t="shared" si="356"/>
        <v>0.3</v>
      </c>
      <c r="AB1447" s="43">
        <f t="shared" si="356"/>
        <v>0.3</v>
      </c>
      <c r="AC1447" s="5">
        <f t="shared" si="346"/>
        <v>0.29999999999999988</v>
      </c>
      <c r="AD1447" s="98"/>
    </row>
    <row r="1448" spans="1:30">
      <c r="A1448" s="5" t="str">
        <f t="shared" si="339"/>
        <v>b13</v>
      </c>
      <c r="B1448" s="5" t="str">
        <f t="shared" si="342"/>
        <v>wind</v>
      </c>
      <c r="C1448" s="5" t="str">
        <f t="shared" si="354"/>
        <v>g1</v>
      </c>
      <c r="D1448" s="69">
        <f t="shared" si="354"/>
        <v>1</v>
      </c>
      <c r="E1448" s="67">
        <f>VLOOKUP($A1448,wind_!$A$2:$B$16,2,0)*VLOOKUP($D1448,wind_!$E$2:$AC$13,MID(E$1,2,LEN(E$1)-1)+2,0)</f>
        <v>0.43801501994238284</v>
      </c>
      <c r="F1448" s="67">
        <f>VLOOKUP($A1448,wind_!$A$2:$B$16,2,0)*VLOOKUP($D1448,wind_!$E$2:$AC$13,MID(F$1,2,LEN(F$1)-1)+2,0)</f>
        <v>0.43065583348837427</v>
      </c>
      <c r="G1448" s="67">
        <f>VLOOKUP($A1448,wind_!$A$2:$B$16,2,0)*VLOOKUP($D1448,wind_!$E$2:$AC$13,MID(G$1,2,LEN(G$1)-1)+2,0)</f>
        <v>0.41915927629609423</v>
      </c>
      <c r="H1448" s="67">
        <f>VLOOKUP($A1448,wind_!$A$2:$B$16,2,0)*VLOOKUP($D1448,wind_!$E$2:$AC$13,MID(H$1,2,LEN(H$1)-1)+2,0)</f>
        <v>0.41174884373354653</v>
      </c>
      <c r="I1448" s="67">
        <f>VLOOKUP($A1448,wind_!$A$2:$B$16,2,0)*VLOOKUP($D1448,wind_!$E$2:$AC$13,MID(I$1,2,LEN(I$1)-1)+2,0)</f>
        <v>0.40246709206904996</v>
      </c>
      <c r="J1448" s="67">
        <f>VLOOKUP($A1448,wind_!$A$2:$B$16,2,0)*VLOOKUP($D1448,wind_!$E$2:$AC$13,MID(J$1,2,LEN(J$1)-1)+2,0)</f>
        <v>0.40015377063572877</v>
      </c>
      <c r="K1448" s="67">
        <f>VLOOKUP($A1448,wind_!$A$2:$B$16,2,0)*VLOOKUP($D1448,wind_!$E$2:$AC$13,MID(K$1,2,LEN(K$1)-1)+2,0)</f>
        <v>0.40097277932759962</v>
      </c>
      <c r="L1448" s="67">
        <f>VLOOKUP($A1448,wind_!$A$2:$B$16,2,0)*VLOOKUP($D1448,wind_!$E$2:$AC$13,MID(L$1,2,LEN(L$1)-1)+2,0)</f>
        <v>0.4040875690878678</v>
      </c>
      <c r="M1448" s="67">
        <f>VLOOKUP($A1448,wind_!$A$2:$B$16,2,0)*VLOOKUP($D1448,wind_!$E$2:$AC$13,MID(M$1,2,LEN(M$1)-1)+2,0)</f>
        <v>0.4086138007976774</v>
      </c>
      <c r="N1448" s="67">
        <f>VLOOKUP($A1448,wind_!$A$2:$B$16,2,0)*VLOOKUP($D1448,wind_!$E$2:$AC$13,MID(N$1,2,LEN(N$1)-1)+2,0)</f>
        <v>0.40890671002719464</v>
      </c>
      <c r="O1448" s="67">
        <f>VLOOKUP($A1448,wind_!$A$2:$B$16,2,0)*VLOOKUP($D1448,wind_!$E$2:$AC$13,MID(O$1,2,LEN(O$1)-1)+2,0)</f>
        <v>0.40177380171306531</v>
      </c>
      <c r="P1448" s="67">
        <f>VLOOKUP($A1448,wind_!$A$2:$B$16,2,0)*VLOOKUP($D1448,wind_!$E$2:$AC$13,MID(P$1,2,LEN(P$1)-1)+2,0)</f>
        <v>0.39308032118574915</v>
      </c>
      <c r="Q1448" s="67">
        <f>VLOOKUP($A1448,wind_!$A$2:$B$16,2,0)*VLOOKUP($D1448,wind_!$E$2:$AC$13,MID(Q$1,2,LEN(Q$1)-1)+2,0)</f>
        <v>0.38697307827820082</v>
      </c>
      <c r="R1448" s="67">
        <f>VLOOKUP($A1448,wind_!$A$2:$B$16,2,0)*VLOOKUP($D1448,wind_!$E$2:$AC$13,MID(R$1,2,LEN(R$1)-1)+2,0)</f>
        <v>0.38672097269420641</v>
      </c>
      <c r="S1448" s="67">
        <f>VLOOKUP($A1448,wind_!$A$2:$B$16,2,0)*VLOOKUP($D1448,wind_!$E$2:$AC$13,MID(S$1,2,LEN(S$1)-1)+2,0)</f>
        <v>0.38600036842250296</v>
      </c>
      <c r="T1448" s="67">
        <f>VLOOKUP($A1448,wind_!$A$2:$B$16,2,0)*VLOOKUP($D1448,wind_!$E$2:$AC$13,MID(T$1,2,LEN(T$1)-1)+2,0)</f>
        <v>0.38530220987201624</v>
      </c>
      <c r="U1448" s="67">
        <f>VLOOKUP($A1448,wind_!$A$2:$B$16,2,0)*VLOOKUP($D1448,wind_!$E$2:$AC$13,MID(U$1,2,LEN(U$1)-1)+2,0)</f>
        <v>0.39101977424864381</v>
      </c>
      <c r="V1448" s="67">
        <f>VLOOKUP($A1448,wind_!$A$2:$B$16,2,0)*VLOOKUP($D1448,wind_!$E$2:$AC$13,MID(V$1,2,LEN(V$1)-1)+2,0)</f>
        <v>0.40382119337647743</v>
      </c>
      <c r="W1448" s="67">
        <f>VLOOKUP($A1448,wind_!$A$2:$B$16,2,0)*VLOOKUP($D1448,wind_!$E$2:$AC$13,MID(W$1,2,LEN(W$1)-1)+2,0)</f>
        <v>0.42436646064757771</v>
      </c>
      <c r="X1448" s="67">
        <f>VLOOKUP($A1448,wind_!$A$2:$B$16,2,0)*VLOOKUP($D1448,wind_!$E$2:$AC$13,MID(X$1,2,LEN(X$1)-1)+2,0)</f>
        <v>0.43692342952017599</v>
      </c>
      <c r="Y1448" s="67">
        <f>VLOOKUP($A1448,wind_!$A$2:$B$16,2,0)*VLOOKUP($D1448,wind_!$E$2:$AC$13,MID(Y$1,2,LEN(Y$1)-1)+2,0)</f>
        <v>0.44483498882213479</v>
      </c>
      <c r="Z1448" s="67">
        <f>VLOOKUP($A1448,wind_!$A$2:$B$16,2,0)*VLOOKUP($D1448,wind_!$E$2:$AC$13,MID(Z$1,2,LEN(Z$1)-1)+2,0)</f>
        <v>0.44807152060674921</v>
      </c>
      <c r="AA1448" s="67">
        <f>VLOOKUP($A1448,wind_!$A$2:$B$16,2,0)*VLOOKUP($D1448,wind_!$E$2:$AC$13,MID(AA$1,2,LEN(AA$1)-1)+2,0)</f>
        <v>0.4509619646402227</v>
      </c>
      <c r="AB1448" s="67">
        <f>VLOOKUP($A1448,wind_!$A$2:$B$16,2,0)*VLOOKUP($D1448,wind_!$E$2:$AC$13,MID(AB$1,2,LEN(AB$1)-1)+2,0)</f>
        <v>0.44642573640887767</v>
      </c>
      <c r="AC1448" s="5">
        <f t="shared" si="346"/>
        <v>0.41296068816008824</v>
      </c>
      <c r="AD1448" s="98"/>
    </row>
    <row r="1449" spans="1:30">
      <c r="A1449" s="5" t="str">
        <f t="shared" si="339"/>
        <v>b13</v>
      </c>
      <c r="B1449" s="5" t="str">
        <f t="shared" si="342"/>
        <v>solar</v>
      </c>
      <c r="C1449" s="5" t="str">
        <f t="shared" si="354"/>
        <v>g1</v>
      </c>
      <c r="D1449" s="69">
        <f t="shared" si="354"/>
        <v>1</v>
      </c>
      <c r="E1449" s="68">
        <f>VLOOKUP($A1449,solar_!$A$2:$B$16,2,0)*VLOOKUP($D1449,solar_!$E$2:$AC$13,MID(E$1,2,LEN(E$1)-1)+2,0)</f>
        <v>0</v>
      </c>
      <c r="F1449" s="68">
        <f>VLOOKUP($A1449,solar_!$A$2:$B$16,2,0)*VLOOKUP($D1449,solar_!$E$2:$AC$13,MID(F$1,2,LEN(F$1)-1)+2,0)</f>
        <v>0</v>
      </c>
      <c r="G1449" s="68">
        <f>VLOOKUP($A1449,solar_!$A$2:$B$16,2,0)*VLOOKUP($D1449,solar_!$E$2:$AC$13,MID(G$1,2,LEN(G$1)-1)+2,0)</f>
        <v>0</v>
      </c>
      <c r="H1449" s="68">
        <f>VLOOKUP($A1449,solar_!$A$2:$B$16,2,0)*VLOOKUP($D1449,solar_!$E$2:$AC$13,MID(H$1,2,LEN(H$1)-1)+2,0)</f>
        <v>0</v>
      </c>
      <c r="I1449" s="68">
        <f>VLOOKUP($A1449,solar_!$A$2:$B$16,2,0)*VLOOKUP($D1449,solar_!$E$2:$AC$13,MID(I$1,2,LEN(I$1)-1)+2,0)</f>
        <v>0</v>
      </c>
      <c r="J1449" s="68">
        <f>VLOOKUP($A1449,solar_!$A$2:$B$16,2,0)*VLOOKUP($D1449,solar_!$E$2:$AC$13,MID(J$1,2,LEN(J$1)-1)+2,0)</f>
        <v>4.0389355031507606E-5</v>
      </c>
      <c r="K1449" s="68">
        <f>VLOOKUP($A1449,solar_!$A$2:$B$16,2,0)*VLOOKUP($D1449,solar_!$E$2:$AC$13,MID(K$1,2,LEN(K$1)-1)+2,0)</f>
        <v>1.1379000964569792E-3</v>
      </c>
      <c r="L1449" s="68">
        <f>VLOOKUP($A1449,solar_!$A$2:$B$16,2,0)*VLOOKUP($D1449,solar_!$E$2:$AC$13,MID(L$1,2,LEN(L$1)-1)+2,0)</f>
        <v>1.031568121180961E-2</v>
      </c>
      <c r="M1449" s="68">
        <f>VLOOKUP($A1449,solar_!$A$2:$B$16,2,0)*VLOOKUP($D1449,solar_!$E$2:$AC$13,MID(M$1,2,LEN(M$1)-1)+2,0)</f>
        <v>8.2787380660275245E-2</v>
      </c>
      <c r="N1449" s="68">
        <f>VLOOKUP($A1449,solar_!$A$2:$B$16,2,0)*VLOOKUP($D1449,solar_!$E$2:$AC$13,MID(N$1,2,LEN(N$1)-1)+2,0)</f>
        <v>0.30262703999137552</v>
      </c>
      <c r="O1449" s="68">
        <f>VLOOKUP($A1449,solar_!$A$2:$B$16,2,0)*VLOOKUP($D1449,solar_!$E$2:$AC$13,MID(O$1,2,LEN(O$1)-1)+2,0)</f>
        <v>0.44483316032206255</v>
      </c>
      <c r="P1449" s="68">
        <f>VLOOKUP($A1449,solar_!$A$2:$B$16,2,0)*VLOOKUP($D1449,solar_!$E$2:$AC$13,MID(P$1,2,LEN(P$1)-1)+2,0)</f>
        <v>0.50694938904559361</v>
      </c>
      <c r="Q1449" s="68">
        <f>VLOOKUP($A1449,solar_!$A$2:$B$16,2,0)*VLOOKUP($D1449,solar_!$E$2:$AC$13,MID(Q$1,2,LEN(Q$1)-1)+2,0)</f>
        <v>0.53363555567250032</v>
      </c>
      <c r="R1449" s="68">
        <f>VLOOKUP($A1449,solar_!$A$2:$B$16,2,0)*VLOOKUP($D1449,solar_!$E$2:$AC$13,MID(R$1,2,LEN(R$1)-1)+2,0)</f>
        <v>0.53952200424738939</v>
      </c>
      <c r="S1449" s="68">
        <f>VLOOKUP($A1449,solar_!$A$2:$B$16,2,0)*VLOOKUP($D1449,solar_!$E$2:$AC$13,MID(S$1,2,LEN(S$1)-1)+2,0)</f>
        <v>0.51413409545325262</v>
      </c>
      <c r="T1449" s="68">
        <f>VLOOKUP($A1449,solar_!$A$2:$B$16,2,0)*VLOOKUP($D1449,solar_!$E$2:$AC$13,MID(T$1,2,LEN(T$1)-1)+2,0)</f>
        <v>0.44177996501844302</v>
      </c>
      <c r="U1449" s="68">
        <f>VLOOKUP($A1449,solar_!$A$2:$B$16,2,0)*VLOOKUP($D1449,solar_!$E$2:$AC$13,MID(U$1,2,LEN(U$1)-1)+2,0)</f>
        <v>0.2274582513843949</v>
      </c>
      <c r="V1449" s="68">
        <f>VLOOKUP($A1449,solar_!$A$2:$B$16,2,0)*VLOOKUP($D1449,solar_!$E$2:$AC$13,MID(V$1,2,LEN(V$1)-1)+2,0)</f>
        <v>3.5488646656149932E-2</v>
      </c>
      <c r="W1449" s="68">
        <f>VLOOKUP($A1449,solar_!$A$2:$B$16,2,0)*VLOOKUP($D1449,solar_!$E$2:$AC$13,MID(W$1,2,LEN(W$1)-1)+2,0)</f>
        <v>1.6495652426234549E-4</v>
      </c>
      <c r="X1449" s="68">
        <f>VLOOKUP($A1449,solar_!$A$2:$B$16,2,0)*VLOOKUP($D1449,solar_!$E$2:$AC$13,MID(X$1,2,LEN(X$1)-1)+2,0)</f>
        <v>3.3991041363149967E-6</v>
      </c>
      <c r="Y1449" s="68">
        <f>VLOOKUP($A1449,solar_!$A$2:$B$16,2,0)*VLOOKUP($D1449,solar_!$E$2:$AC$13,MID(Y$1,2,LEN(Y$1)-1)+2,0)</f>
        <v>0</v>
      </c>
      <c r="Z1449" s="68">
        <f>VLOOKUP($A1449,solar_!$A$2:$B$16,2,0)*VLOOKUP($D1449,solar_!$E$2:$AC$13,MID(Z$1,2,LEN(Z$1)-1)+2,0)</f>
        <v>0</v>
      </c>
      <c r="AA1449" s="68">
        <f>VLOOKUP($A1449,solar_!$A$2:$B$16,2,0)*VLOOKUP($D1449,solar_!$E$2:$AC$13,MID(AA$1,2,LEN(AA$1)-1)+2,0)</f>
        <v>0</v>
      </c>
      <c r="AB1449" s="68">
        <f>VLOOKUP($A1449,solar_!$A$2:$B$16,2,0)*VLOOKUP($D1449,solar_!$E$2:$AC$13,MID(AB$1,2,LEN(AB$1)-1)+2,0)</f>
        <v>0</v>
      </c>
      <c r="AC1449" s="5">
        <f t="shared" si="346"/>
        <v>0.15170324228096391</v>
      </c>
      <c r="AD1449" s="98"/>
    </row>
    <row r="1450" spans="1:30">
      <c r="A1450" s="5" t="str">
        <f t="shared" si="339"/>
        <v>b13</v>
      </c>
      <c r="B1450" s="5" t="str">
        <f t="shared" si="342"/>
        <v>nuclear</v>
      </c>
      <c r="C1450" s="5" t="str">
        <f t="shared" si="354"/>
        <v>g1</v>
      </c>
      <c r="D1450" s="69">
        <f t="shared" si="354"/>
        <v>1</v>
      </c>
      <c r="E1450" s="9">
        <v>0</v>
      </c>
      <c r="F1450" s="9">
        <v>0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  <c r="S1450" s="9">
        <v>0</v>
      </c>
      <c r="T1450" s="9">
        <v>0</v>
      </c>
      <c r="U1450" s="9">
        <v>0</v>
      </c>
      <c r="V1450" s="9">
        <v>0</v>
      </c>
      <c r="W1450" s="9">
        <v>0</v>
      </c>
      <c r="X1450" s="9">
        <v>0</v>
      </c>
      <c r="Y1450" s="9">
        <v>0</v>
      </c>
      <c r="Z1450" s="9">
        <v>0</v>
      </c>
      <c r="AA1450" s="9">
        <v>0</v>
      </c>
      <c r="AB1450" s="9">
        <v>0</v>
      </c>
      <c r="AC1450" s="5">
        <f t="shared" si="346"/>
        <v>0</v>
      </c>
      <c r="AD1450" s="98"/>
    </row>
    <row r="1451" spans="1:30">
      <c r="A1451" s="5" t="str">
        <f t="shared" si="339"/>
        <v>b13</v>
      </c>
      <c r="B1451" s="5" t="str">
        <f t="shared" si="342"/>
        <v>other</v>
      </c>
      <c r="C1451" s="5" t="str">
        <f t="shared" si="354"/>
        <v>g1</v>
      </c>
      <c r="D1451" s="69">
        <f t="shared" si="354"/>
        <v>1</v>
      </c>
      <c r="E1451" s="9">
        <v>0</v>
      </c>
      <c r="F1451" s="9">
        <v>0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0</v>
      </c>
      <c r="S1451" s="9">
        <v>0</v>
      </c>
      <c r="T1451" s="9">
        <v>0</v>
      </c>
      <c r="U1451" s="9">
        <v>0</v>
      </c>
      <c r="V1451" s="9">
        <v>0</v>
      </c>
      <c r="W1451" s="9">
        <v>0</v>
      </c>
      <c r="X1451" s="9">
        <v>0</v>
      </c>
      <c r="Y1451" s="9">
        <v>0</v>
      </c>
      <c r="Z1451" s="9">
        <v>0</v>
      </c>
      <c r="AA1451" s="9">
        <v>0</v>
      </c>
      <c r="AB1451" s="9">
        <v>0</v>
      </c>
      <c r="AC1451" s="5">
        <f t="shared" si="346"/>
        <v>0</v>
      </c>
      <c r="AD1451" s="98"/>
    </row>
    <row r="1452" spans="1:30">
      <c r="A1452" s="5" t="str">
        <f t="shared" si="339"/>
        <v>b13</v>
      </c>
      <c r="B1452" s="5" t="str">
        <f t="shared" si="342"/>
        <v>coal</v>
      </c>
      <c r="C1452" s="5" t="str">
        <f t="shared" si="354"/>
        <v>g2</v>
      </c>
      <c r="D1452" s="69">
        <f t="shared" si="354"/>
        <v>1</v>
      </c>
      <c r="E1452" s="53">
        <v>0.8</v>
      </c>
      <c r="F1452" s="53">
        <v>0.8</v>
      </c>
      <c r="G1452" s="53">
        <v>0.8</v>
      </c>
      <c r="H1452" s="53">
        <v>0.8</v>
      </c>
      <c r="I1452" s="53">
        <v>0.8</v>
      </c>
      <c r="J1452" s="53">
        <v>0.8</v>
      </c>
      <c r="K1452" s="53">
        <v>0.8</v>
      </c>
      <c r="L1452" s="53">
        <v>0.8</v>
      </c>
      <c r="M1452" s="53">
        <v>0.8</v>
      </c>
      <c r="N1452" s="53">
        <v>0.8</v>
      </c>
      <c r="O1452" s="53">
        <v>0.8</v>
      </c>
      <c r="P1452" s="53">
        <v>0.8</v>
      </c>
      <c r="Q1452" s="53">
        <v>0.8</v>
      </c>
      <c r="R1452" s="53">
        <v>0.8</v>
      </c>
      <c r="S1452" s="53">
        <v>0.8</v>
      </c>
      <c r="T1452" s="53">
        <v>0.8</v>
      </c>
      <c r="U1452" s="53">
        <v>0.8</v>
      </c>
      <c r="V1452" s="53">
        <v>0.8</v>
      </c>
      <c r="W1452" s="53">
        <v>0.8</v>
      </c>
      <c r="X1452" s="53">
        <v>0.8</v>
      </c>
      <c r="Y1452" s="53">
        <v>0.8</v>
      </c>
      <c r="Z1452" s="53">
        <v>0.8</v>
      </c>
      <c r="AA1452" s="53">
        <v>0.8</v>
      </c>
      <c r="AB1452" s="53">
        <v>0.8</v>
      </c>
      <c r="AC1452" s="5">
        <f t="shared" si="346"/>
        <v>0.80000000000000027</v>
      </c>
      <c r="AD1452" s="98"/>
    </row>
    <row r="1453" spans="1:30">
      <c r="A1453" s="5" t="str">
        <f t="shared" si="339"/>
        <v>b13</v>
      </c>
      <c r="B1453" s="5" t="str">
        <f t="shared" si="342"/>
        <v>naturalGas</v>
      </c>
      <c r="C1453" s="5" t="str">
        <f t="shared" si="354"/>
        <v>g2</v>
      </c>
      <c r="D1453" s="69">
        <f t="shared" si="354"/>
        <v>1</v>
      </c>
      <c r="E1453" s="53">
        <v>0.85</v>
      </c>
      <c r="F1453" s="53">
        <v>0.85</v>
      </c>
      <c r="G1453" s="53">
        <v>0.85</v>
      </c>
      <c r="H1453" s="53">
        <v>0.85</v>
      </c>
      <c r="I1453" s="53">
        <v>0.85</v>
      </c>
      <c r="J1453" s="53">
        <v>0.85</v>
      </c>
      <c r="K1453" s="53">
        <v>0.85</v>
      </c>
      <c r="L1453" s="53">
        <v>0.85</v>
      </c>
      <c r="M1453" s="53">
        <v>0.85</v>
      </c>
      <c r="N1453" s="53">
        <v>0.85</v>
      </c>
      <c r="O1453" s="53">
        <v>0.85</v>
      </c>
      <c r="P1453" s="53">
        <v>0.85</v>
      </c>
      <c r="Q1453" s="53">
        <v>0.85</v>
      </c>
      <c r="R1453" s="53">
        <v>0.85</v>
      </c>
      <c r="S1453" s="53">
        <v>0.85</v>
      </c>
      <c r="T1453" s="53">
        <v>0.85</v>
      </c>
      <c r="U1453" s="53">
        <v>0.85</v>
      </c>
      <c r="V1453" s="53">
        <v>0.85</v>
      </c>
      <c r="W1453" s="53">
        <v>0.85</v>
      </c>
      <c r="X1453" s="53">
        <v>0.85</v>
      </c>
      <c r="Y1453" s="53">
        <v>0.85</v>
      </c>
      <c r="Z1453" s="53">
        <v>0.85</v>
      </c>
      <c r="AA1453" s="53">
        <v>0.85</v>
      </c>
      <c r="AB1453" s="53">
        <v>0.85</v>
      </c>
      <c r="AC1453" s="5">
        <f t="shared" si="346"/>
        <v>0.85000000000000009</v>
      </c>
      <c r="AD1453" s="98"/>
    </row>
    <row r="1454" spans="1:30">
      <c r="A1454" s="5" t="str">
        <f t="shared" si="339"/>
        <v>b13</v>
      </c>
      <c r="B1454" s="5" t="str">
        <f t="shared" si="342"/>
        <v>bioMass</v>
      </c>
      <c r="C1454" s="5" t="str">
        <f t="shared" si="354"/>
        <v>g2</v>
      </c>
      <c r="D1454" s="69">
        <f t="shared" si="354"/>
        <v>1</v>
      </c>
      <c r="E1454" s="53">
        <v>0.83</v>
      </c>
      <c r="F1454" s="53">
        <v>0.83</v>
      </c>
      <c r="G1454" s="53">
        <v>0.83</v>
      </c>
      <c r="H1454" s="53">
        <v>0.83</v>
      </c>
      <c r="I1454" s="53">
        <v>0.83</v>
      </c>
      <c r="J1454" s="53">
        <v>0.83</v>
      </c>
      <c r="K1454" s="53">
        <v>0.83</v>
      </c>
      <c r="L1454" s="53">
        <v>0.83</v>
      </c>
      <c r="M1454" s="53">
        <v>0.83</v>
      </c>
      <c r="N1454" s="53">
        <v>0.83</v>
      </c>
      <c r="O1454" s="53">
        <v>0.83</v>
      </c>
      <c r="P1454" s="53">
        <v>0.83</v>
      </c>
      <c r="Q1454" s="53">
        <v>0.83</v>
      </c>
      <c r="R1454" s="53">
        <v>0.83</v>
      </c>
      <c r="S1454" s="53">
        <v>0.83</v>
      </c>
      <c r="T1454" s="53">
        <v>0.83</v>
      </c>
      <c r="U1454" s="53">
        <v>0.83</v>
      </c>
      <c r="V1454" s="53">
        <v>0.83</v>
      </c>
      <c r="W1454" s="53">
        <v>0.83</v>
      </c>
      <c r="X1454" s="53">
        <v>0.83</v>
      </c>
      <c r="Y1454" s="53">
        <v>0.83</v>
      </c>
      <c r="Z1454" s="53">
        <v>0.83</v>
      </c>
      <c r="AA1454" s="53">
        <v>0.83</v>
      </c>
      <c r="AB1454" s="53">
        <v>0.83</v>
      </c>
      <c r="AC1454" s="5">
        <f t="shared" si="346"/>
        <v>0.82999999999999963</v>
      </c>
      <c r="AD1454" s="98"/>
    </row>
    <row r="1455" spans="1:30">
      <c r="A1455" s="5" t="str">
        <f t="shared" si="339"/>
        <v>b13</v>
      </c>
      <c r="B1455" s="5" t="str">
        <f t="shared" si="342"/>
        <v>geoThermal</v>
      </c>
      <c r="C1455" s="5" t="str">
        <f t="shared" si="354"/>
        <v>g2</v>
      </c>
      <c r="D1455" s="69">
        <f t="shared" si="354"/>
        <v>1</v>
      </c>
      <c r="E1455" s="53">
        <v>0.9</v>
      </c>
      <c r="F1455" s="53">
        <v>0.9</v>
      </c>
      <c r="G1455" s="53">
        <v>0.9</v>
      </c>
      <c r="H1455" s="53">
        <v>0.9</v>
      </c>
      <c r="I1455" s="53">
        <v>0.9</v>
      </c>
      <c r="J1455" s="53">
        <v>0.9</v>
      </c>
      <c r="K1455" s="53">
        <v>0.9</v>
      </c>
      <c r="L1455" s="53">
        <v>0.9</v>
      </c>
      <c r="M1455" s="53">
        <v>0.9</v>
      </c>
      <c r="N1455" s="53">
        <v>0.9</v>
      </c>
      <c r="O1455" s="53">
        <v>0.9</v>
      </c>
      <c r="P1455" s="53">
        <v>0.9</v>
      </c>
      <c r="Q1455" s="53">
        <v>0.9</v>
      </c>
      <c r="R1455" s="53">
        <v>0.9</v>
      </c>
      <c r="S1455" s="53">
        <v>0.9</v>
      </c>
      <c r="T1455" s="53">
        <v>0.9</v>
      </c>
      <c r="U1455" s="53">
        <v>0.9</v>
      </c>
      <c r="V1455" s="53">
        <v>0.9</v>
      </c>
      <c r="W1455" s="53">
        <v>0.9</v>
      </c>
      <c r="X1455" s="53">
        <v>0.9</v>
      </c>
      <c r="Y1455" s="53">
        <v>0.9</v>
      </c>
      <c r="Z1455" s="53">
        <v>0.9</v>
      </c>
      <c r="AA1455" s="53">
        <v>0.9</v>
      </c>
      <c r="AB1455" s="53">
        <v>0.9</v>
      </c>
      <c r="AC1455" s="5">
        <f t="shared" si="346"/>
        <v>0.8999999999999998</v>
      </c>
      <c r="AD1455" s="98"/>
    </row>
    <row r="1456" spans="1:30">
      <c r="A1456" s="5" t="str">
        <f t="shared" si="339"/>
        <v>b13</v>
      </c>
      <c r="B1456" s="5" t="str">
        <f t="shared" si="342"/>
        <v>hydroRiver</v>
      </c>
      <c r="C1456" s="5" t="str">
        <f t="shared" si="354"/>
        <v>g2</v>
      </c>
      <c r="D1456" s="69">
        <f t="shared" si="354"/>
        <v>1</v>
      </c>
      <c r="E1456" s="43">
        <f>VLOOKUP($A1456,hydro_!$A$2:$B$16,2,0)*VLOOKUP($D1456,hydro_!F$2:H$13,2,0)</f>
        <v>0.3</v>
      </c>
      <c r="F1456" s="43">
        <f t="shared" ref="F1456:AB1456" si="357">E1456</f>
        <v>0.3</v>
      </c>
      <c r="G1456" s="43">
        <f t="shared" si="357"/>
        <v>0.3</v>
      </c>
      <c r="H1456" s="43">
        <f t="shared" si="357"/>
        <v>0.3</v>
      </c>
      <c r="I1456" s="43">
        <f t="shared" si="357"/>
        <v>0.3</v>
      </c>
      <c r="J1456" s="43">
        <f t="shared" si="357"/>
        <v>0.3</v>
      </c>
      <c r="K1456" s="43">
        <f t="shared" si="357"/>
        <v>0.3</v>
      </c>
      <c r="L1456" s="43">
        <f t="shared" si="357"/>
        <v>0.3</v>
      </c>
      <c r="M1456" s="43">
        <f t="shared" si="357"/>
        <v>0.3</v>
      </c>
      <c r="N1456" s="43">
        <f t="shared" si="357"/>
        <v>0.3</v>
      </c>
      <c r="O1456" s="43">
        <f t="shared" si="357"/>
        <v>0.3</v>
      </c>
      <c r="P1456" s="43">
        <f t="shared" si="357"/>
        <v>0.3</v>
      </c>
      <c r="Q1456" s="43">
        <f t="shared" si="357"/>
        <v>0.3</v>
      </c>
      <c r="R1456" s="43">
        <f t="shared" si="357"/>
        <v>0.3</v>
      </c>
      <c r="S1456" s="43">
        <f t="shared" si="357"/>
        <v>0.3</v>
      </c>
      <c r="T1456" s="43">
        <f t="shared" si="357"/>
        <v>0.3</v>
      </c>
      <c r="U1456" s="43">
        <f t="shared" si="357"/>
        <v>0.3</v>
      </c>
      <c r="V1456" s="43">
        <f t="shared" si="357"/>
        <v>0.3</v>
      </c>
      <c r="W1456" s="43">
        <f t="shared" si="357"/>
        <v>0.3</v>
      </c>
      <c r="X1456" s="43">
        <f t="shared" si="357"/>
        <v>0.3</v>
      </c>
      <c r="Y1456" s="43">
        <f t="shared" si="357"/>
        <v>0.3</v>
      </c>
      <c r="Z1456" s="43">
        <f t="shared" si="357"/>
        <v>0.3</v>
      </c>
      <c r="AA1456" s="43">
        <f t="shared" si="357"/>
        <v>0.3</v>
      </c>
      <c r="AB1456" s="43">
        <f t="shared" si="357"/>
        <v>0.3</v>
      </c>
      <c r="AC1456" s="5">
        <f t="shared" si="346"/>
        <v>0.29999999999999988</v>
      </c>
      <c r="AD1456" s="98"/>
    </row>
    <row r="1457" spans="1:30">
      <c r="A1457" s="5" t="str">
        <f t="shared" si="339"/>
        <v>b13</v>
      </c>
      <c r="B1457" s="5" t="str">
        <f t="shared" si="342"/>
        <v>hydroDam</v>
      </c>
      <c r="C1457" s="5" t="str">
        <f t="shared" si="354"/>
        <v>g2</v>
      </c>
      <c r="D1457" s="69">
        <f t="shared" si="354"/>
        <v>1</v>
      </c>
      <c r="E1457" s="43">
        <f>VLOOKUP($A1456,hydro_!$A$2:$C$16,3,0)*VLOOKUP($D1456,hydro_!F$2:H$13,3,0)</f>
        <v>0.3</v>
      </c>
      <c r="F1457" s="43">
        <f t="shared" ref="F1457:AB1457" si="358">E1457</f>
        <v>0.3</v>
      </c>
      <c r="G1457" s="43">
        <f t="shared" si="358"/>
        <v>0.3</v>
      </c>
      <c r="H1457" s="43">
        <f t="shared" si="358"/>
        <v>0.3</v>
      </c>
      <c r="I1457" s="43">
        <f t="shared" si="358"/>
        <v>0.3</v>
      </c>
      <c r="J1457" s="43">
        <f t="shared" si="358"/>
        <v>0.3</v>
      </c>
      <c r="K1457" s="43">
        <f t="shared" si="358"/>
        <v>0.3</v>
      </c>
      <c r="L1457" s="43">
        <f t="shared" si="358"/>
        <v>0.3</v>
      </c>
      <c r="M1457" s="43">
        <f t="shared" si="358"/>
        <v>0.3</v>
      </c>
      <c r="N1457" s="43">
        <f t="shared" si="358"/>
        <v>0.3</v>
      </c>
      <c r="O1457" s="43">
        <f t="shared" si="358"/>
        <v>0.3</v>
      </c>
      <c r="P1457" s="43">
        <f t="shared" si="358"/>
        <v>0.3</v>
      </c>
      <c r="Q1457" s="43">
        <f t="shared" si="358"/>
        <v>0.3</v>
      </c>
      <c r="R1457" s="43">
        <f t="shared" si="358"/>
        <v>0.3</v>
      </c>
      <c r="S1457" s="43">
        <f t="shared" si="358"/>
        <v>0.3</v>
      </c>
      <c r="T1457" s="43">
        <f t="shared" si="358"/>
        <v>0.3</v>
      </c>
      <c r="U1457" s="43">
        <f t="shared" si="358"/>
        <v>0.3</v>
      </c>
      <c r="V1457" s="43">
        <f t="shared" si="358"/>
        <v>0.3</v>
      </c>
      <c r="W1457" s="43">
        <f t="shared" si="358"/>
        <v>0.3</v>
      </c>
      <c r="X1457" s="43">
        <f t="shared" si="358"/>
        <v>0.3</v>
      </c>
      <c r="Y1457" s="43">
        <f t="shared" si="358"/>
        <v>0.3</v>
      </c>
      <c r="Z1457" s="43">
        <f t="shared" si="358"/>
        <v>0.3</v>
      </c>
      <c r="AA1457" s="43">
        <f t="shared" si="358"/>
        <v>0.3</v>
      </c>
      <c r="AB1457" s="43">
        <f t="shared" si="358"/>
        <v>0.3</v>
      </c>
      <c r="AC1457" s="5">
        <f t="shared" si="346"/>
        <v>0.29999999999999988</v>
      </c>
      <c r="AD1457" s="98"/>
    </row>
    <row r="1458" spans="1:30">
      <c r="A1458" s="5" t="str">
        <f t="shared" si="339"/>
        <v>b13</v>
      </c>
      <c r="B1458" s="5" t="str">
        <f t="shared" si="342"/>
        <v>wind</v>
      </c>
      <c r="C1458" s="5" t="str">
        <f t="shared" si="354"/>
        <v>g2</v>
      </c>
      <c r="D1458" s="69">
        <f t="shared" si="354"/>
        <v>1</v>
      </c>
      <c r="E1458" s="67">
        <f>VLOOKUP($A1458,wind_!$A$2:$B$16,2,0)*VLOOKUP($D1458,wind_!$E$2:$AC$13,MID(E$1,2,LEN(E$1)-1)+2,0)</f>
        <v>0.43801501994238284</v>
      </c>
      <c r="F1458" s="67">
        <f>VLOOKUP($A1458,wind_!$A$2:$B$16,2,0)*VLOOKUP($D1458,wind_!$E$2:$AC$13,MID(F$1,2,LEN(F$1)-1)+2,0)</f>
        <v>0.43065583348837427</v>
      </c>
      <c r="G1458" s="67">
        <f>VLOOKUP($A1458,wind_!$A$2:$B$16,2,0)*VLOOKUP($D1458,wind_!$E$2:$AC$13,MID(G$1,2,LEN(G$1)-1)+2,0)</f>
        <v>0.41915927629609423</v>
      </c>
      <c r="H1458" s="67">
        <f>VLOOKUP($A1458,wind_!$A$2:$B$16,2,0)*VLOOKUP($D1458,wind_!$E$2:$AC$13,MID(H$1,2,LEN(H$1)-1)+2,0)</f>
        <v>0.41174884373354653</v>
      </c>
      <c r="I1458" s="67">
        <f>VLOOKUP($A1458,wind_!$A$2:$B$16,2,0)*VLOOKUP($D1458,wind_!$E$2:$AC$13,MID(I$1,2,LEN(I$1)-1)+2,0)</f>
        <v>0.40246709206904996</v>
      </c>
      <c r="J1458" s="67">
        <f>VLOOKUP($A1458,wind_!$A$2:$B$16,2,0)*VLOOKUP($D1458,wind_!$E$2:$AC$13,MID(J$1,2,LEN(J$1)-1)+2,0)</f>
        <v>0.40015377063572877</v>
      </c>
      <c r="K1458" s="67">
        <f>VLOOKUP($A1458,wind_!$A$2:$B$16,2,0)*VLOOKUP($D1458,wind_!$E$2:$AC$13,MID(K$1,2,LEN(K$1)-1)+2,0)</f>
        <v>0.40097277932759962</v>
      </c>
      <c r="L1458" s="67">
        <f>VLOOKUP($A1458,wind_!$A$2:$B$16,2,0)*VLOOKUP($D1458,wind_!$E$2:$AC$13,MID(L$1,2,LEN(L$1)-1)+2,0)</f>
        <v>0.4040875690878678</v>
      </c>
      <c r="M1458" s="67">
        <f>VLOOKUP($A1458,wind_!$A$2:$B$16,2,0)*VLOOKUP($D1458,wind_!$E$2:$AC$13,MID(M$1,2,LEN(M$1)-1)+2,0)</f>
        <v>0.4086138007976774</v>
      </c>
      <c r="N1458" s="67">
        <f>VLOOKUP($A1458,wind_!$A$2:$B$16,2,0)*VLOOKUP($D1458,wind_!$E$2:$AC$13,MID(N$1,2,LEN(N$1)-1)+2,0)</f>
        <v>0.40890671002719464</v>
      </c>
      <c r="O1458" s="67">
        <f>VLOOKUP($A1458,wind_!$A$2:$B$16,2,0)*VLOOKUP($D1458,wind_!$E$2:$AC$13,MID(O$1,2,LEN(O$1)-1)+2,0)</f>
        <v>0.40177380171306531</v>
      </c>
      <c r="P1458" s="67">
        <f>VLOOKUP($A1458,wind_!$A$2:$B$16,2,0)*VLOOKUP($D1458,wind_!$E$2:$AC$13,MID(P$1,2,LEN(P$1)-1)+2,0)</f>
        <v>0.39308032118574915</v>
      </c>
      <c r="Q1458" s="67">
        <f>VLOOKUP($A1458,wind_!$A$2:$B$16,2,0)*VLOOKUP($D1458,wind_!$E$2:$AC$13,MID(Q$1,2,LEN(Q$1)-1)+2,0)</f>
        <v>0.38697307827820082</v>
      </c>
      <c r="R1458" s="67">
        <f>VLOOKUP($A1458,wind_!$A$2:$B$16,2,0)*VLOOKUP($D1458,wind_!$E$2:$AC$13,MID(R$1,2,LEN(R$1)-1)+2,0)</f>
        <v>0.38672097269420641</v>
      </c>
      <c r="S1458" s="67">
        <f>VLOOKUP($A1458,wind_!$A$2:$B$16,2,0)*VLOOKUP($D1458,wind_!$E$2:$AC$13,MID(S$1,2,LEN(S$1)-1)+2,0)</f>
        <v>0.38600036842250296</v>
      </c>
      <c r="T1458" s="67">
        <f>VLOOKUP($A1458,wind_!$A$2:$B$16,2,0)*VLOOKUP($D1458,wind_!$E$2:$AC$13,MID(T$1,2,LEN(T$1)-1)+2,0)</f>
        <v>0.38530220987201624</v>
      </c>
      <c r="U1458" s="67">
        <f>VLOOKUP($A1458,wind_!$A$2:$B$16,2,0)*VLOOKUP($D1458,wind_!$E$2:$AC$13,MID(U$1,2,LEN(U$1)-1)+2,0)</f>
        <v>0.39101977424864381</v>
      </c>
      <c r="V1458" s="67">
        <f>VLOOKUP($A1458,wind_!$A$2:$B$16,2,0)*VLOOKUP($D1458,wind_!$E$2:$AC$13,MID(V$1,2,LEN(V$1)-1)+2,0)</f>
        <v>0.40382119337647743</v>
      </c>
      <c r="W1458" s="67">
        <f>VLOOKUP($A1458,wind_!$A$2:$B$16,2,0)*VLOOKUP($D1458,wind_!$E$2:$AC$13,MID(W$1,2,LEN(W$1)-1)+2,0)</f>
        <v>0.42436646064757771</v>
      </c>
      <c r="X1458" s="67">
        <f>VLOOKUP($A1458,wind_!$A$2:$B$16,2,0)*VLOOKUP($D1458,wind_!$E$2:$AC$13,MID(X$1,2,LEN(X$1)-1)+2,0)</f>
        <v>0.43692342952017599</v>
      </c>
      <c r="Y1458" s="67">
        <f>VLOOKUP($A1458,wind_!$A$2:$B$16,2,0)*VLOOKUP($D1458,wind_!$E$2:$AC$13,MID(Y$1,2,LEN(Y$1)-1)+2,0)</f>
        <v>0.44483498882213479</v>
      </c>
      <c r="Z1458" s="67">
        <f>VLOOKUP($A1458,wind_!$A$2:$B$16,2,0)*VLOOKUP($D1458,wind_!$E$2:$AC$13,MID(Z$1,2,LEN(Z$1)-1)+2,0)</f>
        <v>0.44807152060674921</v>
      </c>
      <c r="AA1458" s="67">
        <f>VLOOKUP($A1458,wind_!$A$2:$B$16,2,0)*VLOOKUP($D1458,wind_!$E$2:$AC$13,MID(AA$1,2,LEN(AA$1)-1)+2,0)</f>
        <v>0.4509619646402227</v>
      </c>
      <c r="AB1458" s="67">
        <f>VLOOKUP($A1458,wind_!$A$2:$B$16,2,0)*VLOOKUP($D1458,wind_!$E$2:$AC$13,MID(AB$1,2,LEN(AB$1)-1)+2,0)</f>
        <v>0.44642573640887767</v>
      </c>
      <c r="AC1458" s="5">
        <f t="shared" si="346"/>
        <v>0.41296068816008824</v>
      </c>
      <c r="AD1458" s="98"/>
    </row>
    <row r="1459" spans="1:30">
      <c r="A1459" s="5" t="str">
        <f t="shared" si="339"/>
        <v>b13</v>
      </c>
      <c r="B1459" s="5" t="str">
        <f t="shared" si="342"/>
        <v>solar</v>
      </c>
      <c r="C1459" s="5" t="str">
        <f t="shared" si="354"/>
        <v>g2</v>
      </c>
      <c r="D1459" s="69">
        <f t="shared" si="354"/>
        <v>1</v>
      </c>
      <c r="E1459" s="68">
        <f>VLOOKUP($A1459,solar_!$A$2:$B$16,2,0)*VLOOKUP($D1459,solar_!$E$2:$AC$13,MID(E$1,2,LEN(E$1)-1)+2,0)</f>
        <v>0</v>
      </c>
      <c r="F1459" s="68">
        <f>VLOOKUP($A1459,solar_!$A$2:$B$16,2,0)*VLOOKUP($D1459,solar_!$E$2:$AC$13,MID(F$1,2,LEN(F$1)-1)+2,0)</f>
        <v>0</v>
      </c>
      <c r="G1459" s="68">
        <f>VLOOKUP($A1459,solar_!$A$2:$B$16,2,0)*VLOOKUP($D1459,solar_!$E$2:$AC$13,MID(G$1,2,LEN(G$1)-1)+2,0)</f>
        <v>0</v>
      </c>
      <c r="H1459" s="68">
        <f>VLOOKUP($A1459,solar_!$A$2:$B$16,2,0)*VLOOKUP($D1459,solar_!$E$2:$AC$13,MID(H$1,2,LEN(H$1)-1)+2,0)</f>
        <v>0</v>
      </c>
      <c r="I1459" s="68">
        <f>VLOOKUP($A1459,solar_!$A$2:$B$16,2,0)*VLOOKUP($D1459,solar_!$E$2:$AC$13,MID(I$1,2,LEN(I$1)-1)+2,0)</f>
        <v>0</v>
      </c>
      <c r="J1459" s="68">
        <f>VLOOKUP($A1459,solar_!$A$2:$B$16,2,0)*VLOOKUP($D1459,solar_!$E$2:$AC$13,MID(J$1,2,LEN(J$1)-1)+2,0)</f>
        <v>4.0389355031507606E-5</v>
      </c>
      <c r="K1459" s="68">
        <f>VLOOKUP($A1459,solar_!$A$2:$B$16,2,0)*VLOOKUP($D1459,solar_!$E$2:$AC$13,MID(K$1,2,LEN(K$1)-1)+2,0)</f>
        <v>1.1379000964569792E-3</v>
      </c>
      <c r="L1459" s="68">
        <f>VLOOKUP($A1459,solar_!$A$2:$B$16,2,0)*VLOOKUP($D1459,solar_!$E$2:$AC$13,MID(L$1,2,LEN(L$1)-1)+2,0)</f>
        <v>1.031568121180961E-2</v>
      </c>
      <c r="M1459" s="68">
        <f>VLOOKUP($A1459,solar_!$A$2:$B$16,2,0)*VLOOKUP($D1459,solar_!$E$2:$AC$13,MID(M$1,2,LEN(M$1)-1)+2,0)</f>
        <v>8.2787380660275245E-2</v>
      </c>
      <c r="N1459" s="68">
        <f>VLOOKUP($A1459,solar_!$A$2:$B$16,2,0)*VLOOKUP($D1459,solar_!$E$2:$AC$13,MID(N$1,2,LEN(N$1)-1)+2,0)</f>
        <v>0.30262703999137552</v>
      </c>
      <c r="O1459" s="68">
        <f>VLOOKUP($A1459,solar_!$A$2:$B$16,2,0)*VLOOKUP($D1459,solar_!$E$2:$AC$13,MID(O$1,2,LEN(O$1)-1)+2,0)</f>
        <v>0.44483316032206255</v>
      </c>
      <c r="P1459" s="68">
        <f>VLOOKUP($A1459,solar_!$A$2:$B$16,2,0)*VLOOKUP($D1459,solar_!$E$2:$AC$13,MID(P$1,2,LEN(P$1)-1)+2,0)</f>
        <v>0.50694938904559361</v>
      </c>
      <c r="Q1459" s="68">
        <f>VLOOKUP($A1459,solar_!$A$2:$B$16,2,0)*VLOOKUP($D1459,solar_!$E$2:$AC$13,MID(Q$1,2,LEN(Q$1)-1)+2,0)</f>
        <v>0.53363555567250032</v>
      </c>
      <c r="R1459" s="68">
        <f>VLOOKUP($A1459,solar_!$A$2:$B$16,2,0)*VLOOKUP($D1459,solar_!$E$2:$AC$13,MID(R$1,2,LEN(R$1)-1)+2,0)</f>
        <v>0.53952200424738939</v>
      </c>
      <c r="S1459" s="68">
        <f>VLOOKUP($A1459,solar_!$A$2:$B$16,2,0)*VLOOKUP($D1459,solar_!$E$2:$AC$13,MID(S$1,2,LEN(S$1)-1)+2,0)</f>
        <v>0.51413409545325262</v>
      </c>
      <c r="T1459" s="68">
        <f>VLOOKUP($A1459,solar_!$A$2:$B$16,2,0)*VLOOKUP($D1459,solar_!$E$2:$AC$13,MID(T$1,2,LEN(T$1)-1)+2,0)</f>
        <v>0.44177996501844302</v>
      </c>
      <c r="U1459" s="68">
        <f>VLOOKUP($A1459,solar_!$A$2:$B$16,2,0)*VLOOKUP($D1459,solar_!$E$2:$AC$13,MID(U$1,2,LEN(U$1)-1)+2,0)</f>
        <v>0.2274582513843949</v>
      </c>
      <c r="V1459" s="68">
        <f>VLOOKUP($A1459,solar_!$A$2:$B$16,2,0)*VLOOKUP($D1459,solar_!$E$2:$AC$13,MID(V$1,2,LEN(V$1)-1)+2,0)</f>
        <v>3.5488646656149932E-2</v>
      </c>
      <c r="W1459" s="68">
        <f>VLOOKUP($A1459,solar_!$A$2:$B$16,2,0)*VLOOKUP($D1459,solar_!$E$2:$AC$13,MID(W$1,2,LEN(W$1)-1)+2,0)</f>
        <v>1.6495652426234549E-4</v>
      </c>
      <c r="X1459" s="68">
        <f>VLOOKUP($A1459,solar_!$A$2:$B$16,2,0)*VLOOKUP($D1459,solar_!$E$2:$AC$13,MID(X$1,2,LEN(X$1)-1)+2,0)</f>
        <v>3.3991041363149967E-6</v>
      </c>
      <c r="Y1459" s="68">
        <f>VLOOKUP($A1459,solar_!$A$2:$B$16,2,0)*VLOOKUP($D1459,solar_!$E$2:$AC$13,MID(Y$1,2,LEN(Y$1)-1)+2,0)</f>
        <v>0</v>
      </c>
      <c r="Z1459" s="68">
        <f>VLOOKUP($A1459,solar_!$A$2:$B$16,2,0)*VLOOKUP($D1459,solar_!$E$2:$AC$13,MID(Z$1,2,LEN(Z$1)-1)+2,0)</f>
        <v>0</v>
      </c>
      <c r="AA1459" s="68">
        <f>VLOOKUP($A1459,solar_!$A$2:$B$16,2,0)*VLOOKUP($D1459,solar_!$E$2:$AC$13,MID(AA$1,2,LEN(AA$1)-1)+2,0)</f>
        <v>0</v>
      </c>
      <c r="AB1459" s="68">
        <f>VLOOKUP($A1459,solar_!$A$2:$B$16,2,0)*VLOOKUP($D1459,solar_!$E$2:$AC$13,MID(AB$1,2,LEN(AB$1)-1)+2,0)</f>
        <v>0</v>
      </c>
      <c r="AC1459" s="5">
        <f t="shared" si="346"/>
        <v>0.15170324228096391</v>
      </c>
      <c r="AD1459" s="98"/>
    </row>
    <row r="1460" spans="1:30">
      <c r="A1460" s="5" t="str">
        <f t="shared" ref="A1460:A1523" si="359">A1459</f>
        <v>b13</v>
      </c>
      <c r="B1460" s="5" t="str">
        <f t="shared" si="342"/>
        <v>nuclear</v>
      </c>
      <c r="C1460" s="5" t="str">
        <f t="shared" si="354"/>
        <v>g2</v>
      </c>
      <c r="D1460" s="69">
        <f t="shared" si="354"/>
        <v>1</v>
      </c>
      <c r="E1460" s="9">
        <v>0</v>
      </c>
      <c r="F1460" s="9">
        <v>0</v>
      </c>
      <c r="G1460" s="9">
        <v>0</v>
      </c>
      <c r="H1460" s="9">
        <v>0</v>
      </c>
      <c r="I1460" s="9">
        <v>0</v>
      </c>
      <c r="J1460" s="9">
        <v>0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  <c r="S1460" s="9">
        <v>0</v>
      </c>
      <c r="T1460" s="9">
        <v>0</v>
      </c>
      <c r="U1460" s="9">
        <v>0</v>
      </c>
      <c r="V1460" s="9">
        <v>0</v>
      </c>
      <c r="W1460" s="9">
        <v>0</v>
      </c>
      <c r="X1460" s="9">
        <v>0</v>
      </c>
      <c r="Y1460" s="9">
        <v>0</v>
      </c>
      <c r="Z1460" s="9">
        <v>0</v>
      </c>
      <c r="AA1460" s="9">
        <v>0</v>
      </c>
      <c r="AB1460" s="9">
        <v>0</v>
      </c>
      <c r="AC1460" s="5">
        <f t="shared" si="346"/>
        <v>0</v>
      </c>
      <c r="AD1460" s="98"/>
    </row>
    <row r="1461" spans="1:30">
      <c r="A1461" s="5" t="str">
        <f t="shared" si="359"/>
        <v>b13</v>
      </c>
      <c r="B1461" s="5" t="str">
        <f t="shared" si="342"/>
        <v>other</v>
      </c>
      <c r="C1461" s="5" t="str">
        <f t="shared" si="354"/>
        <v>g2</v>
      </c>
      <c r="D1461" s="69">
        <f t="shared" si="354"/>
        <v>1</v>
      </c>
      <c r="E1461" s="9">
        <v>0</v>
      </c>
      <c r="F1461" s="9">
        <v>0</v>
      </c>
      <c r="G1461" s="9">
        <v>0</v>
      </c>
      <c r="H1461" s="9">
        <v>0</v>
      </c>
      <c r="I1461" s="9">
        <v>0</v>
      </c>
      <c r="J1461" s="9">
        <v>0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  <c r="V1461" s="9">
        <v>0</v>
      </c>
      <c r="W1461" s="9">
        <v>0</v>
      </c>
      <c r="X1461" s="9">
        <v>0</v>
      </c>
      <c r="Y1461" s="9">
        <v>0</v>
      </c>
      <c r="Z1461" s="9">
        <v>0</v>
      </c>
      <c r="AA1461" s="9">
        <v>0</v>
      </c>
      <c r="AB1461" s="9">
        <v>0</v>
      </c>
      <c r="AC1461" s="5">
        <f t="shared" si="346"/>
        <v>0</v>
      </c>
      <c r="AD1461" s="98"/>
    </row>
    <row r="1462" spans="1:30">
      <c r="A1462" s="5" t="str">
        <f t="shared" si="359"/>
        <v>b13</v>
      </c>
      <c r="B1462" s="5" t="str">
        <f t="shared" si="342"/>
        <v>coal</v>
      </c>
      <c r="C1462" s="5" t="str">
        <f t="shared" si="354"/>
        <v>g3</v>
      </c>
      <c r="D1462" s="69">
        <f t="shared" si="354"/>
        <v>2</v>
      </c>
      <c r="E1462" s="53">
        <v>0.8</v>
      </c>
      <c r="F1462" s="53">
        <v>0.8</v>
      </c>
      <c r="G1462" s="53">
        <v>0.8</v>
      </c>
      <c r="H1462" s="53">
        <v>0.8</v>
      </c>
      <c r="I1462" s="53">
        <v>0.8</v>
      </c>
      <c r="J1462" s="53">
        <v>0.8</v>
      </c>
      <c r="K1462" s="53">
        <v>0.8</v>
      </c>
      <c r="L1462" s="53">
        <v>0.8</v>
      </c>
      <c r="M1462" s="53">
        <v>0.8</v>
      </c>
      <c r="N1462" s="53">
        <v>0.8</v>
      </c>
      <c r="O1462" s="53">
        <v>0.8</v>
      </c>
      <c r="P1462" s="53">
        <v>0.8</v>
      </c>
      <c r="Q1462" s="53">
        <v>0.8</v>
      </c>
      <c r="R1462" s="53">
        <v>0.8</v>
      </c>
      <c r="S1462" s="53">
        <v>0.8</v>
      </c>
      <c r="T1462" s="53">
        <v>0.8</v>
      </c>
      <c r="U1462" s="53">
        <v>0.8</v>
      </c>
      <c r="V1462" s="53">
        <v>0.8</v>
      </c>
      <c r="W1462" s="53">
        <v>0.8</v>
      </c>
      <c r="X1462" s="53">
        <v>0.8</v>
      </c>
      <c r="Y1462" s="53">
        <v>0.8</v>
      </c>
      <c r="Z1462" s="53">
        <v>0.8</v>
      </c>
      <c r="AA1462" s="53">
        <v>0.8</v>
      </c>
      <c r="AB1462" s="53">
        <v>0.8</v>
      </c>
      <c r="AC1462" s="5">
        <f t="shared" si="346"/>
        <v>0.80000000000000027</v>
      </c>
      <c r="AD1462" s="98"/>
    </row>
    <row r="1463" spans="1:30">
      <c r="A1463" s="5" t="str">
        <f t="shared" si="359"/>
        <v>b13</v>
      </c>
      <c r="B1463" s="5" t="str">
        <f t="shared" si="342"/>
        <v>naturalGas</v>
      </c>
      <c r="C1463" s="5" t="str">
        <f t="shared" ref="C1463:D1482" si="360">C1343</f>
        <v>g3</v>
      </c>
      <c r="D1463" s="69">
        <f t="shared" si="360"/>
        <v>2</v>
      </c>
      <c r="E1463" s="53">
        <v>0.85</v>
      </c>
      <c r="F1463" s="53">
        <v>0.85</v>
      </c>
      <c r="G1463" s="53">
        <v>0.85</v>
      </c>
      <c r="H1463" s="53">
        <v>0.85</v>
      </c>
      <c r="I1463" s="53">
        <v>0.85</v>
      </c>
      <c r="J1463" s="53">
        <v>0.85</v>
      </c>
      <c r="K1463" s="53">
        <v>0.85</v>
      </c>
      <c r="L1463" s="53">
        <v>0.85</v>
      </c>
      <c r="M1463" s="53">
        <v>0.85</v>
      </c>
      <c r="N1463" s="53">
        <v>0.85</v>
      </c>
      <c r="O1463" s="53">
        <v>0.85</v>
      </c>
      <c r="P1463" s="53">
        <v>0.85</v>
      </c>
      <c r="Q1463" s="53">
        <v>0.85</v>
      </c>
      <c r="R1463" s="53">
        <v>0.85</v>
      </c>
      <c r="S1463" s="53">
        <v>0.85</v>
      </c>
      <c r="T1463" s="53">
        <v>0.85</v>
      </c>
      <c r="U1463" s="53">
        <v>0.85</v>
      </c>
      <c r="V1463" s="53">
        <v>0.85</v>
      </c>
      <c r="W1463" s="53">
        <v>0.85</v>
      </c>
      <c r="X1463" s="53">
        <v>0.85</v>
      </c>
      <c r="Y1463" s="53">
        <v>0.85</v>
      </c>
      <c r="Z1463" s="53">
        <v>0.85</v>
      </c>
      <c r="AA1463" s="53">
        <v>0.85</v>
      </c>
      <c r="AB1463" s="53">
        <v>0.85</v>
      </c>
      <c r="AC1463" s="5">
        <f t="shared" si="346"/>
        <v>0.85000000000000009</v>
      </c>
      <c r="AD1463" s="98"/>
    </row>
    <row r="1464" spans="1:30">
      <c r="A1464" s="5" t="str">
        <f t="shared" si="359"/>
        <v>b13</v>
      </c>
      <c r="B1464" s="5" t="str">
        <f t="shared" si="342"/>
        <v>bioMass</v>
      </c>
      <c r="C1464" s="5" t="str">
        <f t="shared" si="360"/>
        <v>g3</v>
      </c>
      <c r="D1464" s="69">
        <f t="shared" si="360"/>
        <v>2</v>
      </c>
      <c r="E1464" s="53">
        <v>0.83</v>
      </c>
      <c r="F1464" s="53">
        <v>0.83</v>
      </c>
      <c r="G1464" s="53">
        <v>0.83</v>
      </c>
      <c r="H1464" s="53">
        <v>0.83</v>
      </c>
      <c r="I1464" s="53">
        <v>0.83</v>
      </c>
      <c r="J1464" s="53">
        <v>0.83</v>
      </c>
      <c r="K1464" s="53">
        <v>0.83</v>
      </c>
      <c r="L1464" s="53">
        <v>0.83</v>
      </c>
      <c r="M1464" s="53">
        <v>0.83</v>
      </c>
      <c r="N1464" s="53">
        <v>0.83</v>
      </c>
      <c r="O1464" s="53">
        <v>0.83</v>
      </c>
      <c r="P1464" s="53">
        <v>0.83</v>
      </c>
      <c r="Q1464" s="53">
        <v>0.83</v>
      </c>
      <c r="R1464" s="53">
        <v>0.83</v>
      </c>
      <c r="S1464" s="53">
        <v>0.83</v>
      </c>
      <c r="T1464" s="53">
        <v>0.83</v>
      </c>
      <c r="U1464" s="53">
        <v>0.83</v>
      </c>
      <c r="V1464" s="53">
        <v>0.83</v>
      </c>
      <c r="W1464" s="53">
        <v>0.83</v>
      </c>
      <c r="X1464" s="53">
        <v>0.83</v>
      </c>
      <c r="Y1464" s="53">
        <v>0.83</v>
      </c>
      <c r="Z1464" s="53">
        <v>0.83</v>
      </c>
      <c r="AA1464" s="53">
        <v>0.83</v>
      </c>
      <c r="AB1464" s="53">
        <v>0.83</v>
      </c>
      <c r="AC1464" s="5">
        <f t="shared" si="346"/>
        <v>0.82999999999999963</v>
      </c>
      <c r="AD1464" s="98"/>
    </row>
    <row r="1465" spans="1:30">
      <c r="A1465" s="5" t="str">
        <f t="shared" si="359"/>
        <v>b13</v>
      </c>
      <c r="B1465" s="5" t="str">
        <f t="shared" si="342"/>
        <v>geoThermal</v>
      </c>
      <c r="C1465" s="5" t="str">
        <f t="shared" si="360"/>
        <v>g3</v>
      </c>
      <c r="D1465" s="69">
        <f t="shared" si="360"/>
        <v>2</v>
      </c>
      <c r="E1465" s="53">
        <v>0.9</v>
      </c>
      <c r="F1465" s="53">
        <v>0.9</v>
      </c>
      <c r="G1465" s="53">
        <v>0.9</v>
      </c>
      <c r="H1465" s="53">
        <v>0.9</v>
      </c>
      <c r="I1465" s="53">
        <v>0.9</v>
      </c>
      <c r="J1465" s="53">
        <v>0.9</v>
      </c>
      <c r="K1465" s="53">
        <v>0.9</v>
      </c>
      <c r="L1465" s="53">
        <v>0.9</v>
      </c>
      <c r="M1465" s="53">
        <v>0.9</v>
      </c>
      <c r="N1465" s="53">
        <v>0.9</v>
      </c>
      <c r="O1465" s="53">
        <v>0.9</v>
      </c>
      <c r="P1465" s="53">
        <v>0.9</v>
      </c>
      <c r="Q1465" s="53">
        <v>0.9</v>
      </c>
      <c r="R1465" s="53">
        <v>0.9</v>
      </c>
      <c r="S1465" s="53">
        <v>0.9</v>
      </c>
      <c r="T1465" s="53">
        <v>0.9</v>
      </c>
      <c r="U1465" s="53">
        <v>0.9</v>
      </c>
      <c r="V1465" s="53">
        <v>0.9</v>
      </c>
      <c r="W1465" s="53">
        <v>0.9</v>
      </c>
      <c r="X1465" s="53">
        <v>0.9</v>
      </c>
      <c r="Y1465" s="53">
        <v>0.9</v>
      </c>
      <c r="Z1465" s="53">
        <v>0.9</v>
      </c>
      <c r="AA1465" s="53">
        <v>0.9</v>
      </c>
      <c r="AB1465" s="53">
        <v>0.9</v>
      </c>
      <c r="AC1465" s="5">
        <f t="shared" si="346"/>
        <v>0.8999999999999998</v>
      </c>
      <c r="AD1465" s="98"/>
    </row>
    <row r="1466" spans="1:30">
      <c r="A1466" s="5" t="str">
        <f t="shared" si="359"/>
        <v>b13</v>
      </c>
      <c r="B1466" s="5" t="str">
        <f t="shared" ref="B1466:B1529" si="361">B1346</f>
        <v>hydroRiver</v>
      </c>
      <c r="C1466" s="5" t="str">
        <f t="shared" si="360"/>
        <v>g3</v>
      </c>
      <c r="D1466" s="69">
        <f t="shared" si="360"/>
        <v>2</v>
      </c>
      <c r="E1466" s="43">
        <f>VLOOKUP($A1466,hydro_!$A$2:$B$16,2,0)*VLOOKUP($D1466,hydro_!F$2:H$13,2,0)</f>
        <v>0.32</v>
      </c>
      <c r="F1466" s="43">
        <f t="shared" ref="F1466:AB1466" si="362">E1466</f>
        <v>0.32</v>
      </c>
      <c r="G1466" s="43">
        <f t="shared" si="362"/>
        <v>0.32</v>
      </c>
      <c r="H1466" s="43">
        <f t="shared" si="362"/>
        <v>0.32</v>
      </c>
      <c r="I1466" s="43">
        <f t="shared" si="362"/>
        <v>0.32</v>
      </c>
      <c r="J1466" s="43">
        <f t="shared" si="362"/>
        <v>0.32</v>
      </c>
      <c r="K1466" s="43">
        <f t="shared" si="362"/>
        <v>0.32</v>
      </c>
      <c r="L1466" s="43">
        <f t="shared" si="362"/>
        <v>0.32</v>
      </c>
      <c r="M1466" s="43">
        <f t="shared" si="362"/>
        <v>0.32</v>
      </c>
      <c r="N1466" s="43">
        <f t="shared" si="362"/>
        <v>0.32</v>
      </c>
      <c r="O1466" s="43">
        <f t="shared" si="362"/>
        <v>0.32</v>
      </c>
      <c r="P1466" s="43">
        <f t="shared" si="362"/>
        <v>0.32</v>
      </c>
      <c r="Q1466" s="43">
        <f t="shared" si="362"/>
        <v>0.32</v>
      </c>
      <c r="R1466" s="43">
        <f t="shared" si="362"/>
        <v>0.32</v>
      </c>
      <c r="S1466" s="43">
        <f t="shared" si="362"/>
        <v>0.32</v>
      </c>
      <c r="T1466" s="43">
        <f t="shared" si="362"/>
        <v>0.32</v>
      </c>
      <c r="U1466" s="43">
        <f t="shared" si="362"/>
        <v>0.32</v>
      </c>
      <c r="V1466" s="43">
        <f t="shared" si="362"/>
        <v>0.32</v>
      </c>
      <c r="W1466" s="43">
        <f t="shared" si="362"/>
        <v>0.32</v>
      </c>
      <c r="X1466" s="43">
        <f t="shared" si="362"/>
        <v>0.32</v>
      </c>
      <c r="Y1466" s="43">
        <f t="shared" si="362"/>
        <v>0.32</v>
      </c>
      <c r="Z1466" s="43">
        <f t="shared" si="362"/>
        <v>0.32</v>
      </c>
      <c r="AA1466" s="43">
        <f t="shared" si="362"/>
        <v>0.32</v>
      </c>
      <c r="AB1466" s="43">
        <f t="shared" si="362"/>
        <v>0.32</v>
      </c>
      <c r="AC1466" s="5">
        <f t="shared" si="346"/>
        <v>0.32000000000000012</v>
      </c>
      <c r="AD1466" s="98"/>
    </row>
    <row r="1467" spans="1:30">
      <c r="A1467" s="5" t="str">
        <f t="shared" si="359"/>
        <v>b13</v>
      </c>
      <c r="B1467" s="5" t="str">
        <f t="shared" si="361"/>
        <v>hydroDam</v>
      </c>
      <c r="C1467" s="5" t="str">
        <f t="shared" si="360"/>
        <v>g3</v>
      </c>
      <c r="D1467" s="69">
        <f t="shared" si="360"/>
        <v>2</v>
      </c>
      <c r="E1467" s="43">
        <f>VLOOKUP($A1466,hydro_!$A$2:$C$16,3,0)*VLOOKUP($D1466,hydro_!F$2:H$13,3,0)</f>
        <v>0.3</v>
      </c>
      <c r="F1467" s="43">
        <f t="shared" ref="F1467:AB1467" si="363">E1467</f>
        <v>0.3</v>
      </c>
      <c r="G1467" s="43">
        <f t="shared" si="363"/>
        <v>0.3</v>
      </c>
      <c r="H1467" s="43">
        <f t="shared" si="363"/>
        <v>0.3</v>
      </c>
      <c r="I1467" s="43">
        <f t="shared" si="363"/>
        <v>0.3</v>
      </c>
      <c r="J1467" s="43">
        <f t="shared" si="363"/>
        <v>0.3</v>
      </c>
      <c r="K1467" s="43">
        <f t="shared" si="363"/>
        <v>0.3</v>
      </c>
      <c r="L1467" s="43">
        <f t="shared" si="363"/>
        <v>0.3</v>
      </c>
      <c r="M1467" s="43">
        <f t="shared" si="363"/>
        <v>0.3</v>
      </c>
      <c r="N1467" s="43">
        <f t="shared" si="363"/>
        <v>0.3</v>
      </c>
      <c r="O1467" s="43">
        <f t="shared" si="363"/>
        <v>0.3</v>
      </c>
      <c r="P1467" s="43">
        <f t="shared" si="363"/>
        <v>0.3</v>
      </c>
      <c r="Q1467" s="43">
        <f t="shared" si="363"/>
        <v>0.3</v>
      </c>
      <c r="R1467" s="43">
        <f t="shared" si="363"/>
        <v>0.3</v>
      </c>
      <c r="S1467" s="43">
        <f t="shared" si="363"/>
        <v>0.3</v>
      </c>
      <c r="T1467" s="43">
        <f t="shared" si="363"/>
        <v>0.3</v>
      </c>
      <c r="U1467" s="43">
        <f t="shared" si="363"/>
        <v>0.3</v>
      </c>
      <c r="V1467" s="43">
        <f t="shared" si="363"/>
        <v>0.3</v>
      </c>
      <c r="W1467" s="43">
        <f t="shared" si="363"/>
        <v>0.3</v>
      </c>
      <c r="X1467" s="43">
        <f t="shared" si="363"/>
        <v>0.3</v>
      </c>
      <c r="Y1467" s="43">
        <f t="shared" si="363"/>
        <v>0.3</v>
      </c>
      <c r="Z1467" s="43">
        <f t="shared" si="363"/>
        <v>0.3</v>
      </c>
      <c r="AA1467" s="43">
        <f t="shared" si="363"/>
        <v>0.3</v>
      </c>
      <c r="AB1467" s="43">
        <f t="shared" si="363"/>
        <v>0.3</v>
      </c>
      <c r="AC1467" s="5">
        <f t="shared" si="346"/>
        <v>0.29999999999999988</v>
      </c>
      <c r="AD1467" s="98"/>
    </row>
    <row r="1468" spans="1:30">
      <c r="A1468" s="5" t="str">
        <f t="shared" si="359"/>
        <v>b13</v>
      </c>
      <c r="B1468" s="5" t="str">
        <f t="shared" si="361"/>
        <v>wind</v>
      </c>
      <c r="C1468" s="5" t="str">
        <f t="shared" si="360"/>
        <v>g3</v>
      </c>
      <c r="D1468" s="69">
        <f t="shared" si="360"/>
        <v>2</v>
      </c>
      <c r="E1468" s="67">
        <f>VLOOKUP($A1468,wind_!$A$2:$B$16,2,0)*VLOOKUP($D1468,wind_!$E$2:$AC$13,MID(E$1,2,LEN(E$1)-1)+2,0)</f>
        <v>0.43838340476757987</v>
      </c>
      <c r="F1468" s="67">
        <f>VLOOKUP($A1468,wind_!$A$2:$B$16,2,0)*VLOOKUP($D1468,wind_!$E$2:$AC$13,MID(F$1,2,LEN(F$1)-1)+2,0)</f>
        <v>0.43627915556532487</v>
      </c>
      <c r="G1468" s="67">
        <f>VLOOKUP($A1468,wind_!$A$2:$B$16,2,0)*VLOOKUP($D1468,wind_!$E$2:$AC$13,MID(G$1,2,LEN(G$1)-1)+2,0)</f>
        <v>0.43582667360914618</v>
      </c>
      <c r="H1468" s="67">
        <f>VLOOKUP($A1468,wind_!$A$2:$B$16,2,0)*VLOOKUP($D1468,wind_!$E$2:$AC$13,MID(H$1,2,LEN(H$1)-1)+2,0)</f>
        <v>0.43736881357444685</v>
      </c>
      <c r="I1468" s="67">
        <f>VLOOKUP($A1468,wind_!$A$2:$B$16,2,0)*VLOOKUP($D1468,wind_!$E$2:$AC$13,MID(I$1,2,LEN(I$1)-1)+2,0)</f>
        <v>0.43629483784074435</v>
      </c>
      <c r="J1468" s="67">
        <f>VLOOKUP($A1468,wind_!$A$2:$B$16,2,0)*VLOOKUP($D1468,wind_!$E$2:$AC$13,MID(J$1,2,LEN(J$1)-1)+2,0)</f>
        <v>0.44212061735012442</v>
      </c>
      <c r="K1468" s="67">
        <f>VLOOKUP($A1468,wind_!$A$2:$B$16,2,0)*VLOOKUP($D1468,wind_!$E$2:$AC$13,MID(K$1,2,LEN(K$1)-1)+2,0)</f>
        <v>0.44521994780571339</v>
      </c>
      <c r="L1468" s="67">
        <f>VLOOKUP($A1468,wind_!$A$2:$B$16,2,0)*VLOOKUP($D1468,wind_!$E$2:$AC$13,MID(L$1,2,LEN(L$1)-1)+2,0)</f>
        <v>0.44921220175366966</v>
      </c>
      <c r="M1468" s="67">
        <f>VLOOKUP($A1468,wind_!$A$2:$B$16,2,0)*VLOOKUP($D1468,wind_!$E$2:$AC$13,MID(M$1,2,LEN(M$1)-1)+2,0)</f>
        <v>0.45104461246139066</v>
      </c>
      <c r="N1468" s="67">
        <f>VLOOKUP($A1468,wind_!$A$2:$B$16,2,0)*VLOOKUP($D1468,wind_!$E$2:$AC$13,MID(N$1,2,LEN(N$1)-1)+2,0)</f>
        <v>0.43588631828224622</v>
      </c>
      <c r="O1468" s="67">
        <f>VLOOKUP($A1468,wind_!$A$2:$B$16,2,0)*VLOOKUP($D1468,wind_!$E$2:$AC$13,MID(O$1,2,LEN(O$1)-1)+2,0)</f>
        <v>0.42626472204734434</v>
      </c>
      <c r="P1468" s="67">
        <f>VLOOKUP($A1468,wind_!$A$2:$B$16,2,0)*VLOOKUP($D1468,wind_!$E$2:$AC$13,MID(P$1,2,LEN(P$1)-1)+2,0)</f>
        <v>0.42773227829992738</v>
      </c>
      <c r="Q1468" s="67">
        <f>VLOOKUP($A1468,wind_!$A$2:$B$16,2,0)*VLOOKUP($D1468,wind_!$E$2:$AC$13,MID(Q$1,2,LEN(Q$1)-1)+2,0)</f>
        <v>0.43475641405445292</v>
      </c>
      <c r="R1468" s="67">
        <f>VLOOKUP($A1468,wind_!$A$2:$B$16,2,0)*VLOOKUP($D1468,wind_!$E$2:$AC$13,MID(R$1,2,LEN(R$1)-1)+2,0)</f>
        <v>0.44032666909515</v>
      </c>
      <c r="S1468" s="67">
        <f>VLOOKUP($A1468,wind_!$A$2:$B$16,2,0)*VLOOKUP($D1468,wind_!$E$2:$AC$13,MID(S$1,2,LEN(S$1)-1)+2,0)</f>
        <v>0.44436961172479372</v>
      </c>
      <c r="T1468" s="67">
        <f>VLOOKUP($A1468,wind_!$A$2:$B$16,2,0)*VLOOKUP($D1468,wind_!$E$2:$AC$13,MID(T$1,2,LEN(T$1)-1)+2,0)</f>
        <v>0.44667557512367645</v>
      </c>
      <c r="U1468" s="67">
        <f>VLOOKUP($A1468,wind_!$A$2:$B$16,2,0)*VLOOKUP($D1468,wind_!$E$2:$AC$13,MID(U$1,2,LEN(U$1)-1)+2,0)</f>
        <v>0.44597894020658335</v>
      </c>
      <c r="V1468" s="67">
        <f>VLOOKUP($A1468,wind_!$A$2:$B$16,2,0)*VLOOKUP($D1468,wind_!$E$2:$AC$13,MID(V$1,2,LEN(V$1)-1)+2,0)</f>
        <v>0.44271100670934005</v>
      </c>
      <c r="W1468" s="67">
        <f>VLOOKUP($A1468,wind_!$A$2:$B$16,2,0)*VLOOKUP($D1468,wind_!$E$2:$AC$13,MID(W$1,2,LEN(W$1)-1)+2,0)</f>
        <v>0.44116823499360774</v>
      </c>
      <c r="X1468" s="67">
        <f>VLOOKUP($A1468,wind_!$A$2:$B$16,2,0)*VLOOKUP($D1468,wind_!$E$2:$AC$13,MID(X$1,2,LEN(X$1)-1)+2,0)</f>
        <v>0.44647360079451798</v>
      </c>
      <c r="Y1468" s="67">
        <f>VLOOKUP($A1468,wind_!$A$2:$B$16,2,0)*VLOOKUP($D1468,wind_!$E$2:$AC$13,MID(Y$1,2,LEN(Y$1)-1)+2,0)</f>
        <v>0.44961908619340346</v>
      </c>
      <c r="Z1468" s="67">
        <f>VLOOKUP($A1468,wind_!$A$2:$B$16,2,0)*VLOOKUP($D1468,wind_!$E$2:$AC$13,MID(Z$1,2,LEN(Z$1)-1)+2,0)</f>
        <v>0.44643970924195286</v>
      </c>
      <c r="AA1468" s="67">
        <f>VLOOKUP($A1468,wind_!$A$2:$B$16,2,0)*VLOOKUP($D1468,wind_!$E$2:$AC$13,MID(AA$1,2,LEN(AA$1)-1)+2,0)</f>
        <v>0.44150681606314973</v>
      </c>
      <c r="AB1468" s="67">
        <f>VLOOKUP($A1468,wind_!$A$2:$B$16,2,0)*VLOOKUP($D1468,wind_!$E$2:$AC$13,MID(AB$1,2,LEN(AB$1)-1)+2,0)</f>
        <v>0.43730273991166058</v>
      </c>
      <c r="AC1468" s="5">
        <f t="shared" si="346"/>
        <v>0.44079008281124765</v>
      </c>
      <c r="AD1468" s="98"/>
    </row>
    <row r="1469" spans="1:30">
      <c r="A1469" s="5" t="str">
        <f t="shared" si="359"/>
        <v>b13</v>
      </c>
      <c r="B1469" s="5" t="str">
        <f t="shared" si="361"/>
        <v>solar</v>
      </c>
      <c r="C1469" s="5" t="str">
        <f t="shared" si="360"/>
        <v>g3</v>
      </c>
      <c r="D1469" s="69">
        <f t="shared" si="360"/>
        <v>2</v>
      </c>
      <c r="E1469" s="68">
        <f>VLOOKUP($A1469,solar_!$A$2:$B$16,2,0)*VLOOKUP($D1469,solar_!$E$2:$AC$13,MID(E$1,2,LEN(E$1)-1)+2,0)</f>
        <v>0</v>
      </c>
      <c r="F1469" s="68">
        <f>VLOOKUP($A1469,solar_!$A$2:$B$16,2,0)*VLOOKUP($D1469,solar_!$E$2:$AC$13,MID(F$1,2,LEN(F$1)-1)+2,0)</f>
        <v>0</v>
      </c>
      <c r="G1469" s="68">
        <f>VLOOKUP($A1469,solar_!$A$2:$B$16,2,0)*VLOOKUP($D1469,solar_!$E$2:$AC$13,MID(G$1,2,LEN(G$1)-1)+2,0)</f>
        <v>0</v>
      </c>
      <c r="H1469" s="68">
        <f>VLOOKUP($A1469,solar_!$A$2:$B$16,2,0)*VLOOKUP($D1469,solar_!$E$2:$AC$13,MID(H$1,2,LEN(H$1)-1)+2,0)</f>
        <v>0</v>
      </c>
      <c r="I1469" s="68">
        <f>VLOOKUP($A1469,solar_!$A$2:$B$16,2,0)*VLOOKUP($D1469,solar_!$E$2:$AC$13,MID(I$1,2,LEN(I$1)-1)+2,0)</f>
        <v>0</v>
      </c>
      <c r="J1469" s="68">
        <f>VLOOKUP($A1469,solar_!$A$2:$B$16,2,0)*VLOOKUP($D1469,solar_!$E$2:$AC$13,MID(J$1,2,LEN(J$1)-1)+2,0)</f>
        <v>4.8987089023363209E-5</v>
      </c>
      <c r="K1469" s="68">
        <f>VLOOKUP($A1469,solar_!$A$2:$B$16,2,0)*VLOOKUP($D1469,solar_!$E$2:$AC$13,MID(K$1,2,LEN(K$1)-1)+2,0)</f>
        <v>2.9160314543539949E-3</v>
      </c>
      <c r="L1469" s="68">
        <f>VLOOKUP($A1469,solar_!$A$2:$B$16,2,0)*VLOOKUP($D1469,solar_!$E$2:$AC$13,MID(L$1,2,LEN(L$1)-1)+2,0)</f>
        <v>2.162370088412106E-2</v>
      </c>
      <c r="M1469" s="68">
        <f>VLOOKUP($A1469,solar_!$A$2:$B$16,2,0)*VLOOKUP($D1469,solar_!$E$2:$AC$13,MID(M$1,2,LEN(M$1)-1)+2,0)</f>
        <v>0.15434891998941705</v>
      </c>
      <c r="N1469" s="68">
        <f>VLOOKUP($A1469,solar_!$A$2:$B$16,2,0)*VLOOKUP($D1469,solar_!$E$2:$AC$13,MID(N$1,2,LEN(N$1)-1)+2,0)</f>
        <v>0.39467777921231773</v>
      </c>
      <c r="O1469" s="68">
        <f>VLOOKUP($A1469,solar_!$A$2:$B$16,2,0)*VLOOKUP($D1469,solar_!$E$2:$AC$13,MID(O$1,2,LEN(O$1)-1)+2,0)</f>
        <v>0.56146782023525199</v>
      </c>
      <c r="P1469" s="68">
        <f>VLOOKUP($A1469,solar_!$A$2:$B$16,2,0)*VLOOKUP($D1469,solar_!$E$2:$AC$13,MID(P$1,2,LEN(P$1)-1)+2,0)</f>
        <v>0.6450032037528185</v>
      </c>
      <c r="Q1469" s="68">
        <f>VLOOKUP($A1469,solar_!$A$2:$B$16,2,0)*VLOOKUP($D1469,solar_!$E$2:$AC$13,MID(Q$1,2,LEN(Q$1)-1)+2,0)</f>
        <v>0.66314282289721693</v>
      </c>
      <c r="R1469" s="68">
        <f>VLOOKUP($A1469,solar_!$A$2:$B$16,2,0)*VLOOKUP($D1469,solar_!$E$2:$AC$13,MID(R$1,2,LEN(R$1)-1)+2,0)</f>
        <v>0.6366791976175874</v>
      </c>
      <c r="S1469" s="68">
        <f>VLOOKUP($A1469,solar_!$A$2:$B$16,2,0)*VLOOKUP($D1469,solar_!$E$2:$AC$13,MID(S$1,2,LEN(S$1)-1)+2,0)</f>
        <v>0.60234364705285703</v>
      </c>
      <c r="T1469" s="68">
        <f>VLOOKUP($A1469,solar_!$A$2:$B$16,2,0)*VLOOKUP($D1469,solar_!$E$2:$AC$13,MID(T$1,2,LEN(T$1)-1)+2,0)</f>
        <v>0.49722595174271128</v>
      </c>
      <c r="U1469" s="68">
        <f>VLOOKUP($A1469,solar_!$A$2:$B$16,2,0)*VLOOKUP($D1469,solar_!$E$2:$AC$13,MID(U$1,2,LEN(U$1)-1)+2,0)</f>
        <v>0.35520358298268734</v>
      </c>
      <c r="V1469" s="68">
        <f>VLOOKUP($A1469,solar_!$A$2:$B$16,2,0)*VLOOKUP($D1469,solar_!$E$2:$AC$13,MID(V$1,2,LEN(V$1)-1)+2,0)</f>
        <v>0.12678418491692378</v>
      </c>
      <c r="W1469" s="68">
        <f>VLOOKUP($A1469,solar_!$A$2:$B$16,2,0)*VLOOKUP($D1469,solar_!$E$2:$AC$13,MID(W$1,2,LEN(W$1)-1)+2,0)</f>
        <v>7.1179240087457414E-3</v>
      </c>
      <c r="X1469" s="68">
        <f>VLOOKUP($A1469,solar_!$A$2:$B$16,2,0)*VLOOKUP($D1469,solar_!$E$2:$AC$13,MID(X$1,2,LEN(X$1)-1)+2,0)</f>
        <v>2.9392253414017925E-5</v>
      </c>
      <c r="Y1469" s="68">
        <f>VLOOKUP($A1469,solar_!$A$2:$B$16,2,0)*VLOOKUP($D1469,solar_!$E$2:$AC$13,MID(Y$1,2,LEN(Y$1)-1)+2,0)</f>
        <v>0</v>
      </c>
      <c r="Z1469" s="68">
        <f>VLOOKUP($A1469,solar_!$A$2:$B$16,2,0)*VLOOKUP($D1469,solar_!$E$2:$AC$13,MID(Z$1,2,LEN(Z$1)-1)+2,0)</f>
        <v>0</v>
      </c>
      <c r="AA1469" s="68">
        <f>VLOOKUP($A1469,solar_!$A$2:$B$16,2,0)*VLOOKUP($D1469,solar_!$E$2:$AC$13,MID(AA$1,2,LEN(AA$1)-1)+2,0)</f>
        <v>0</v>
      </c>
      <c r="AB1469" s="68">
        <f>VLOOKUP($A1469,solar_!$A$2:$B$16,2,0)*VLOOKUP($D1469,solar_!$E$2:$AC$13,MID(AB$1,2,LEN(AB$1)-1)+2,0)</f>
        <v>0</v>
      </c>
      <c r="AC1469" s="5">
        <f t="shared" si="346"/>
        <v>0.19452554775372699</v>
      </c>
      <c r="AD1469" s="98"/>
    </row>
    <row r="1470" spans="1:30">
      <c r="A1470" s="5" t="str">
        <f t="shared" si="359"/>
        <v>b13</v>
      </c>
      <c r="B1470" s="5" t="str">
        <f t="shared" si="361"/>
        <v>nuclear</v>
      </c>
      <c r="C1470" s="5" t="str">
        <f t="shared" si="360"/>
        <v>g3</v>
      </c>
      <c r="D1470" s="69">
        <f t="shared" si="360"/>
        <v>2</v>
      </c>
      <c r="E1470" s="9">
        <v>0</v>
      </c>
      <c r="F1470" s="9">
        <v>0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  <c r="V1470" s="9">
        <v>0</v>
      </c>
      <c r="W1470" s="9">
        <v>0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5">
        <f t="shared" si="346"/>
        <v>0</v>
      </c>
      <c r="AD1470" s="98"/>
    </row>
    <row r="1471" spans="1:30">
      <c r="A1471" s="5" t="str">
        <f t="shared" si="359"/>
        <v>b13</v>
      </c>
      <c r="B1471" s="5" t="str">
        <f t="shared" si="361"/>
        <v>other</v>
      </c>
      <c r="C1471" s="5" t="str">
        <f t="shared" si="360"/>
        <v>g3</v>
      </c>
      <c r="D1471" s="69">
        <f t="shared" si="360"/>
        <v>2</v>
      </c>
      <c r="E1471" s="9">
        <v>0</v>
      </c>
      <c r="F1471" s="9">
        <v>0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  <c r="V1471" s="9">
        <v>0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5">
        <f t="shared" si="346"/>
        <v>0</v>
      </c>
      <c r="AD1471" s="98"/>
    </row>
    <row r="1472" spans="1:30">
      <c r="A1472" s="5" t="str">
        <f t="shared" si="359"/>
        <v>b13</v>
      </c>
      <c r="B1472" s="5" t="str">
        <f t="shared" si="361"/>
        <v>coal</v>
      </c>
      <c r="C1472" s="5" t="str">
        <f t="shared" si="360"/>
        <v>g4</v>
      </c>
      <c r="D1472" s="69">
        <f t="shared" si="360"/>
        <v>2</v>
      </c>
      <c r="E1472" s="53">
        <v>0.8</v>
      </c>
      <c r="F1472" s="53">
        <v>0.8</v>
      </c>
      <c r="G1472" s="53">
        <v>0.8</v>
      </c>
      <c r="H1472" s="53">
        <v>0.8</v>
      </c>
      <c r="I1472" s="53">
        <v>0.8</v>
      </c>
      <c r="J1472" s="53">
        <v>0.8</v>
      </c>
      <c r="K1472" s="53">
        <v>0.8</v>
      </c>
      <c r="L1472" s="53">
        <v>0.8</v>
      </c>
      <c r="M1472" s="53">
        <v>0.8</v>
      </c>
      <c r="N1472" s="53">
        <v>0.8</v>
      </c>
      <c r="O1472" s="53">
        <v>0.8</v>
      </c>
      <c r="P1472" s="53">
        <v>0.8</v>
      </c>
      <c r="Q1472" s="53">
        <v>0.8</v>
      </c>
      <c r="R1472" s="53">
        <v>0.8</v>
      </c>
      <c r="S1472" s="53">
        <v>0.8</v>
      </c>
      <c r="T1472" s="53">
        <v>0.8</v>
      </c>
      <c r="U1472" s="53">
        <v>0.8</v>
      </c>
      <c r="V1472" s="53">
        <v>0.8</v>
      </c>
      <c r="W1472" s="53">
        <v>0.8</v>
      </c>
      <c r="X1472" s="53">
        <v>0.8</v>
      </c>
      <c r="Y1472" s="53">
        <v>0.8</v>
      </c>
      <c r="Z1472" s="53">
        <v>0.8</v>
      </c>
      <c r="AA1472" s="53">
        <v>0.8</v>
      </c>
      <c r="AB1472" s="53">
        <v>0.8</v>
      </c>
      <c r="AC1472" s="5">
        <f t="shared" si="346"/>
        <v>0.80000000000000027</v>
      </c>
      <c r="AD1472" s="98"/>
    </row>
    <row r="1473" spans="1:30">
      <c r="A1473" s="5" t="str">
        <f t="shared" si="359"/>
        <v>b13</v>
      </c>
      <c r="B1473" s="5" t="str">
        <f t="shared" si="361"/>
        <v>naturalGas</v>
      </c>
      <c r="C1473" s="5" t="str">
        <f t="shared" si="360"/>
        <v>g4</v>
      </c>
      <c r="D1473" s="69">
        <f t="shared" si="360"/>
        <v>2</v>
      </c>
      <c r="E1473" s="53">
        <v>0.85</v>
      </c>
      <c r="F1473" s="53">
        <v>0.85</v>
      </c>
      <c r="G1473" s="53">
        <v>0.85</v>
      </c>
      <c r="H1473" s="53">
        <v>0.85</v>
      </c>
      <c r="I1473" s="53">
        <v>0.85</v>
      </c>
      <c r="J1473" s="53">
        <v>0.85</v>
      </c>
      <c r="K1473" s="53">
        <v>0.85</v>
      </c>
      <c r="L1473" s="53">
        <v>0.85</v>
      </c>
      <c r="M1473" s="53">
        <v>0.85</v>
      </c>
      <c r="N1473" s="53">
        <v>0.85</v>
      </c>
      <c r="O1473" s="53">
        <v>0.85</v>
      </c>
      <c r="P1473" s="53">
        <v>0.85</v>
      </c>
      <c r="Q1473" s="53">
        <v>0.85</v>
      </c>
      <c r="R1473" s="53">
        <v>0.85</v>
      </c>
      <c r="S1473" s="53">
        <v>0.85</v>
      </c>
      <c r="T1473" s="53">
        <v>0.85</v>
      </c>
      <c r="U1473" s="53">
        <v>0.85</v>
      </c>
      <c r="V1473" s="53">
        <v>0.85</v>
      </c>
      <c r="W1473" s="53">
        <v>0.85</v>
      </c>
      <c r="X1473" s="53">
        <v>0.85</v>
      </c>
      <c r="Y1473" s="53">
        <v>0.85</v>
      </c>
      <c r="Z1473" s="53">
        <v>0.85</v>
      </c>
      <c r="AA1473" s="53">
        <v>0.85</v>
      </c>
      <c r="AB1473" s="53">
        <v>0.85</v>
      </c>
      <c r="AC1473" s="5">
        <f t="shared" si="346"/>
        <v>0.85000000000000009</v>
      </c>
      <c r="AD1473" s="98"/>
    </row>
    <row r="1474" spans="1:30">
      <c r="A1474" s="5" t="str">
        <f t="shared" si="359"/>
        <v>b13</v>
      </c>
      <c r="B1474" s="5" t="str">
        <f t="shared" si="361"/>
        <v>bioMass</v>
      </c>
      <c r="C1474" s="5" t="str">
        <f t="shared" si="360"/>
        <v>g4</v>
      </c>
      <c r="D1474" s="69">
        <f t="shared" si="360"/>
        <v>2</v>
      </c>
      <c r="E1474" s="53">
        <v>0.83</v>
      </c>
      <c r="F1474" s="53">
        <v>0.83</v>
      </c>
      <c r="G1474" s="53">
        <v>0.83</v>
      </c>
      <c r="H1474" s="53">
        <v>0.83</v>
      </c>
      <c r="I1474" s="53">
        <v>0.83</v>
      </c>
      <c r="J1474" s="53">
        <v>0.83</v>
      </c>
      <c r="K1474" s="53">
        <v>0.83</v>
      </c>
      <c r="L1474" s="53">
        <v>0.83</v>
      </c>
      <c r="M1474" s="53">
        <v>0.83</v>
      </c>
      <c r="N1474" s="53">
        <v>0.83</v>
      </c>
      <c r="O1474" s="53">
        <v>0.83</v>
      </c>
      <c r="P1474" s="53">
        <v>0.83</v>
      </c>
      <c r="Q1474" s="53">
        <v>0.83</v>
      </c>
      <c r="R1474" s="53">
        <v>0.83</v>
      </c>
      <c r="S1474" s="53">
        <v>0.83</v>
      </c>
      <c r="T1474" s="53">
        <v>0.83</v>
      </c>
      <c r="U1474" s="53">
        <v>0.83</v>
      </c>
      <c r="V1474" s="53">
        <v>0.83</v>
      </c>
      <c r="W1474" s="53">
        <v>0.83</v>
      </c>
      <c r="X1474" s="53">
        <v>0.83</v>
      </c>
      <c r="Y1474" s="53">
        <v>0.83</v>
      </c>
      <c r="Z1474" s="53">
        <v>0.83</v>
      </c>
      <c r="AA1474" s="53">
        <v>0.83</v>
      </c>
      <c r="AB1474" s="53">
        <v>0.83</v>
      </c>
      <c r="AC1474" s="5">
        <f t="shared" si="346"/>
        <v>0.82999999999999963</v>
      </c>
      <c r="AD1474" s="98"/>
    </row>
    <row r="1475" spans="1:30">
      <c r="A1475" s="5" t="str">
        <f t="shared" si="359"/>
        <v>b13</v>
      </c>
      <c r="B1475" s="5" t="str">
        <f t="shared" si="361"/>
        <v>geoThermal</v>
      </c>
      <c r="C1475" s="5" t="str">
        <f t="shared" si="360"/>
        <v>g4</v>
      </c>
      <c r="D1475" s="69">
        <f t="shared" si="360"/>
        <v>2</v>
      </c>
      <c r="E1475" s="53">
        <v>0.9</v>
      </c>
      <c r="F1475" s="53">
        <v>0.9</v>
      </c>
      <c r="G1475" s="53">
        <v>0.9</v>
      </c>
      <c r="H1475" s="53">
        <v>0.9</v>
      </c>
      <c r="I1475" s="53">
        <v>0.9</v>
      </c>
      <c r="J1475" s="53">
        <v>0.9</v>
      </c>
      <c r="K1475" s="53">
        <v>0.9</v>
      </c>
      <c r="L1475" s="53">
        <v>0.9</v>
      </c>
      <c r="M1475" s="53">
        <v>0.9</v>
      </c>
      <c r="N1475" s="53">
        <v>0.9</v>
      </c>
      <c r="O1475" s="53">
        <v>0.9</v>
      </c>
      <c r="P1475" s="53">
        <v>0.9</v>
      </c>
      <c r="Q1475" s="53">
        <v>0.9</v>
      </c>
      <c r="R1475" s="53">
        <v>0.9</v>
      </c>
      <c r="S1475" s="53">
        <v>0.9</v>
      </c>
      <c r="T1475" s="53">
        <v>0.9</v>
      </c>
      <c r="U1475" s="53">
        <v>0.9</v>
      </c>
      <c r="V1475" s="53">
        <v>0.9</v>
      </c>
      <c r="W1475" s="53">
        <v>0.9</v>
      </c>
      <c r="X1475" s="53">
        <v>0.9</v>
      </c>
      <c r="Y1475" s="53">
        <v>0.9</v>
      </c>
      <c r="Z1475" s="53">
        <v>0.9</v>
      </c>
      <c r="AA1475" s="53">
        <v>0.9</v>
      </c>
      <c r="AB1475" s="53">
        <v>0.9</v>
      </c>
      <c r="AC1475" s="5">
        <f t="shared" ref="AC1475:AC1538" si="364">AVERAGE(E1475:AB1475)</f>
        <v>0.8999999999999998</v>
      </c>
      <c r="AD1475" s="98"/>
    </row>
    <row r="1476" spans="1:30">
      <c r="A1476" s="5" t="str">
        <f t="shared" si="359"/>
        <v>b13</v>
      </c>
      <c r="B1476" s="5" t="str">
        <f t="shared" si="361"/>
        <v>hydroRiver</v>
      </c>
      <c r="C1476" s="5" t="str">
        <f t="shared" si="360"/>
        <v>g4</v>
      </c>
      <c r="D1476" s="69">
        <f t="shared" si="360"/>
        <v>2</v>
      </c>
      <c r="E1476" s="43">
        <f>VLOOKUP($A1476,hydro_!$A$2:$B$16,2,0)*VLOOKUP($D1476,hydro_!F$2:H$13,2,0)</f>
        <v>0.32</v>
      </c>
      <c r="F1476" s="43">
        <f t="shared" ref="F1476:AB1476" si="365">E1476</f>
        <v>0.32</v>
      </c>
      <c r="G1476" s="43">
        <f t="shared" si="365"/>
        <v>0.32</v>
      </c>
      <c r="H1476" s="43">
        <f t="shared" si="365"/>
        <v>0.32</v>
      </c>
      <c r="I1476" s="43">
        <f t="shared" si="365"/>
        <v>0.32</v>
      </c>
      <c r="J1476" s="43">
        <f t="shared" si="365"/>
        <v>0.32</v>
      </c>
      <c r="K1476" s="43">
        <f t="shared" si="365"/>
        <v>0.32</v>
      </c>
      <c r="L1476" s="43">
        <f t="shared" si="365"/>
        <v>0.32</v>
      </c>
      <c r="M1476" s="43">
        <f t="shared" si="365"/>
        <v>0.32</v>
      </c>
      <c r="N1476" s="43">
        <f t="shared" si="365"/>
        <v>0.32</v>
      </c>
      <c r="O1476" s="43">
        <f t="shared" si="365"/>
        <v>0.32</v>
      </c>
      <c r="P1476" s="43">
        <f t="shared" si="365"/>
        <v>0.32</v>
      </c>
      <c r="Q1476" s="43">
        <f t="shared" si="365"/>
        <v>0.32</v>
      </c>
      <c r="R1476" s="43">
        <f t="shared" si="365"/>
        <v>0.32</v>
      </c>
      <c r="S1476" s="43">
        <f t="shared" si="365"/>
        <v>0.32</v>
      </c>
      <c r="T1476" s="43">
        <f t="shared" si="365"/>
        <v>0.32</v>
      </c>
      <c r="U1476" s="43">
        <f t="shared" si="365"/>
        <v>0.32</v>
      </c>
      <c r="V1476" s="43">
        <f t="shared" si="365"/>
        <v>0.32</v>
      </c>
      <c r="W1476" s="43">
        <f t="shared" si="365"/>
        <v>0.32</v>
      </c>
      <c r="X1476" s="43">
        <f t="shared" si="365"/>
        <v>0.32</v>
      </c>
      <c r="Y1476" s="43">
        <f t="shared" si="365"/>
        <v>0.32</v>
      </c>
      <c r="Z1476" s="43">
        <f t="shared" si="365"/>
        <v>0.32</v>
      </c>
      <c r="AA1476" s="43">
        <f t="shared" si="365"/>
        <v>0.32</v>
      </c>
      <c r="AB1476" s="43">
        <f t="shared" si="365"/>
        <v>0.32</v>
      </c>
      <c r="AC1476" s="5">
        <f t="shared" si="364"/>
        <v>0.32000000000000012</v>
      </c>
      <c r="AD1476" s="98"/>
    </row>
    <row r="1477" spans="1:30">
      <c r="A1477" s="5" t="str">
        <f t="shared" si="359"/>
        <v>b13</v>
      </c>
      <c r="B1477" s="5" t="str">
        <f t="shared" si="361"/>
        <v>hydroDam</v>
      </c>
      <c r="C1477" s="5" t="str">
        <f t="shared" si="360"/>
        <v>g4</v>
      </c>
      <c r="D1477" s="69">
        <f t="shared" si="360"/>
        <v>2</v>
      </c>
      <c r="E1477" s="43">
        <f>VLOOKUP($A1476,hydro_!$A$2:$C$16,3,0)*VLOOKUP($D1476,hydro_!F$2:H$13,3,0)</f>
        <v>0.3</v>
      </c>
      <c r="F1477" s="43">
        <f t="shared" ref="F1477:AB1477" si="366">E1477</f>
        <v>0.3</v>
      </c>
      <c r="G1477" s="43">
        <f t="shared" si="366"/>
        <v>0.3</v>
      </c>
      <c r="H1477" s="43">
        <f t="shared" si="366"/>
        <v>0.3</v>
      </c>
      <c r="I1477" s="43">
        <f t="shared" si="366"/>
        <v>0.3</v>
      </c>
      <c r="J1477" s="43">
        <f t="shared" si="366"/>
        <v>0.3</v>
      </c>
      <c r="K1477" s="43">
        <f t="shared" si="366"/>
        <v>0.3</v>
      </c>
      <c r="L1477" s="43">
        <f t="shared" si="366"/>
        <v>0.3</v>
      </c>
      <c r="M1477" s="43">
        <f t="shared" si="366"/>
        <v>0.3</v>
      </c>
      <c r="N1477" s="43">
        <f t="shared" si="366"/>
        <v>0.3</v>
      </c>
      <c r="O1477" s="43">
        <f t="shared" si="366"/>
        <v>0.3</v>
      </c>
      <c r="P1477" s="43">
        <f t="shared" si="366"/>
        <v>0.3</v>
      </c>
      <c r="Q1477" s="43">
        <f t="shared" si="366"/>
        <v>0.3</v>
      </c>
      <c r="R1477" s="43">
        <f t="shared" si="366"/>
        <v>0.3</v>
      </c>
      <c r="S1477" s="43">
        <f t="shared" si="366"/>
        <v>0.3</v>
      </c>
      <c r="T1477" s="43">
        <f t="shared" si="366"/>
        <v>0.3</v>
      </c>
      <c r="U1477" s="43">
        <f t="shared" si="366"/>
        <v>0.3</v>
      </c>
      <c r="V1477" s="43">
        <f t="shared" si="366"/>
        <v>0.3</v>
      </c>
      <c r="W1477" s="43">
        <f t="shared" si="366"/>
        <v>0.3</v>
      </c>
      <c r="X1477" s="43">
        <f t="shared" si="366"/>
        <v>0.3</v>
      </c>
      <c r="Y1477" s="43">
        <f t="shared" si="366"/>
        <v>0.3</v>
      </c>
      <c r="Z1477" s="43">
        <f t="shared" si="366"/>
        <v>0.3</v>
      </c>
      <c r="AA1477" s="43">
        <f t="shared" si="366"/>
        <v>0.3</v>
      </c>
      <c r="AB1477" s="43">
        <f t="shared" si="366"/>
        <v>0.3</v>
      </c>
      <c r="AC1477" s="5">
        <f t="shared" si="364"/>
        <v>0.29999999999999988</v>
      </c>
      <c r="AD1477" s="98"/>
    </row>
    <row r="1478" spans="1:30">
      <c r="A1478" s="5" t="str">
        <f t="shared" si="359"/>
        <v>b13</v>
      </c>
      <c r="B1478" s="5" t="str">
        <f t="shared" si="361"/>
        <v>wind</v>
      </c>
      <c r="C1478" s="5" t="str">
        <f t="shared" si="360"/>
        <v>g4</v>
      </c>
      <c r="D1478" s="69">
        <f t="shared" si="360"/>
        <v>2</v>
      </c>
      <c r="E1478" s="67">
        <f>VLOOKUP($A1478,wind_!$A$2:$B$16,2,0)*VLOOKUP($D1478,wind_!$E$2:$AC$13,MID(E$1,2,LEN(E$1)-1)+2,0)</f>
        <v>0.43838340476757987</v>
      </c>
      <c r="F1478" s="67">
        <f>VLOOKUP($A1478,wind_!$A$2:$B$16,2,0)*VLOOKUP($D1478,wind_!$E$2:$AC$13,MID(F$1,2,LEN(F$1)-1)+2,0)</f>
        <v>0.43627915556532487</v>
      </c>
      <c r="G1478" s="67">
        <f>VLOOKUP($A1478,wind_!$A$2:$B$16,2,0)*VLOOKUP($D1478,wind_!$E$2:$AC$13,MID(G$1,2,LEN(G$1)-1)+2,0)</f>
        <v>0.43582667360914618</v>
      </c>
      <c r="H1478" s="67">
        <f>VLOOKUP($A1478,wind_!$A$2:$B$16,2,0)*VLOOKUP($D1478,wind_!$E$2:$AC$13,MID(H$1,2,LEN(H$1)-1)+2,0)</f>
        <v>0.43736881357444685</v>
      </c>
      <c r="I1478" s="67">
        <f>VLOOKUP($A1478,wind_!$A$2:$B$16,2,0)*VLOOKUP($D1478,wind_!$E$2:$AC$13,MID(I$1,2,LEN(I$1)-1)+2,0)</f>
        <v>0.43629483784074435</v>
      </c>
      <c r="J1478" s="67">
        <f>VLOOKUP($A1478,wind_!$A$2:$B$16,2,0)*VLOOKUP($D1478,wind_!$E$2:$AC$13,MID(J$1,2,LEN(J$1)-1)+2,0)</f>
        <v>0.44212061735012442</v>
      </c>
      <c r="K1478" s="67">
        <f>VLOOKUP($A1478,wind_!$A$2:$B$16,2,0)*VLOOKUP($D1478,wind_!$E$2:$AC$13,MID(K$1,2,LEN(K$1)-1)+2,0)</f>
        <v>0.44521994780571339</v>
      </c>
      <c r="L1478" s="67">
        <f>VLOOKUP($A1478,wind_!$A$2:$B$16,2,0)*VLOOKUP($D1478,wind_!$E$2:$AC$13,MID(L$1,2,LEN(L$1)-1)+2,0)</f>
        <v>0.44921220175366966</v>
      </c>
      <c r="M1478" s="67">
        <f>VLOOKUP($A1478,wind_!$A$2:$B$16,2,0)*VLOOKUP($D1478,wind_!$E$2:$AC$13,MID(M$1,2,LEN(M$1)-1)+2,0)</f>
        <v>0.45104461246139066</v>
      </c>
      <c r="N1478" s="67">
        <f>VLOOKUP($A1478,wind_!$A$2:$B$16,2,0)*VLOOKUP($D1478,wind_!$E$2:$AC$13,MID(N$1,2,LEN(N$1)-1)+2,0)</f>
        <v>0.43588631828224622</v>
      </c>
      <c r="O1478" s="67">
        <f>VLOOKUP($A1478,wind_!$A$2:$B$16,2,0)*VLOOKUP($D1478,wind_!$E$2:$AC$13,MID(O$1,2,LEN(O$1)-1)+2,0)</f>
        <v>0.42626472204734434</v>
      </c>
      <c r="P1478" s="67">
        <f>VLOOKUP($A1478,wind_!$A$2:$B$16,2,0)*VLOOKUP($D1478,wind_!$E$2:$AC$13,MID(P$1,2,LEN(P$1)-1)+2,0)</f>
        <v>0.42773227829992738</v>
      </c>
      <c r="Q1478" s="67">
        <f>VLOOKUP($A1478,wind_!$A$2:$B$16,2,0)*VLOOKUP($D1478,wind_!$E$2:$AC$13,MID(Q$1,2,LEN(Q$1)-1)+2,0)</f>
        <v>0.43475641405445292</v>
      </c>
      <c r="R1478" s="67">
        <f>VLOOKUP($A1478,wind_!$A$2:$B$16,2,0)*VLOOKUP($D1478,wind_!$E$2:$AC$13,MID(R$1,2,LEN(R$1)-1)+2,0)</f>
        <v>0.44032666909515</v>
      </c>
      <c r="S1478" s="67">
        <f>VLOOKUP($A1478,wind_!$A$2:$B$16,2,0)*VLOOKUP($D1478,wind_!$E$2:$AC$13,MID(S$1,2,LEN(S$1)-1)+2,0)</f>
        <v>0.44436961172479372</v>
      </c>
      <c r="T1478" s="67">
        <f>VLOOKUP($A1478,wind_!$A$2:$B$16,2,0)*VLOOKUP($D1478,wind_!$E$2:$AC$13,MID(T$1,2,LEN(T$1)-1)+2,0)</f>
        <v>0.44667557512367645</v>
      </c>
      <c r="U1478" s="67">
        <f>VLOOKUP($A1478,wind_!$A$2:$B$16,2,0)*VLOOKUP($D1478,wind_!$E$2:$AC$13,MID(U$1,2,LEN(U$1)-1)+2,0)</f>
        <v>0.44597894020658335</v>
      </c>
      <c r="V1478" s="67">
        <f>VLOOKUP($A1478,wind_!$A$2:$B$16,2,0)*VLOOKUP($D1478,wind_!$E$2:$AC$13,MID(V$1,2,LEN(V$1)-1)+2,0)</f>
        <v>0.44271100670934005</v>
      </c>
      <c r="W1478" s="67">
        <f>VLOOKUP($A1478,wind_!$A$2:$B$16,2,0)*VLOOKUP($D1478,wind_!$E$2:$AC$13,MID(W$1,2,LEN(W$1)-1)+2,0)</f>
        <v>0.44116823499360774</v>
      </c>
      <c r="X1478" s="67">
        <f>VLOOKUP($A1478,wind_!$A$2:$B$16,2,0)*VLOOKUP($D1478,wind_!$E$2:$AC$13,MID(X$1,2,LEN(X$1)-1)+2,0)</f>
        <v>0.44647360079451798</v>
      </c>
      <c r="Y1478" s="67">
        <f>VLOOKUP($A1478,wind_!$A$2:$B$16,2,0)*VLOOKUP($D1478,wind_!$E$2:$AC$13,MID(Y$1,2,LEN(Y$1)-1)+2,0)</f>
        <v>0.44961908619340346</v>
      </c>
      <c r="Z1478" s="67">
        <f>VLOOKUP($A1478,wind_!$A$2:$B$16,2,0)*VLOOKUP($D1478,wind_!$E$2:$AC$13,MID(Z$1,2,LEN(Z$1)-1)+2,0)</f>
        <v>0.44643970924195286</v>
      </c>
      <c r="AA1478" s="67">
        <f>VLOOKUP($A1478,wind_!$A$2:$B$16,2,0)*VLOOKUP($D1478,wind_!$E$2:$AC$13,MID(AA$1,2,LEN(AA$1)-1)+2,0)</f>
        <v>0.44150681606314973</v>
      </c>
      <c r="AB1478" s="67">
        <f>VLOOKUP($A1478,wind_!$A$2:$B$16,2,0)*VLOOKUP($D1478,wind_!$E$2:$AC$13,MID(AB$1,2,LEN(AB$1)-1)+2,0)</f>
        <v>0.43730273991166058</v>
      </c>
      <c r="AC1478" s="5">
        <f t="shared" si="364"/>
        <v>0.44079008281124765</v>
      </c>
      <c r="AD1478" s="98"/>
    </row>
    <row r="1479" spans="1:30">
      <c r="A1479" s="5" t="str">
        <f t="shared" si="359"/>
        <v>b13</v>
      </c>
      <c r="B1479" s="5" t="str">
        <f t="shared" si="361"/>
        <v>solar</v>
      </c>
      <c r="C1479" s="5" t="str">
        <f t="shared" si="360"/>
        <v>g4</v>
      </c>
      <c r="D1479" s="69">
        <f t="shared" si="360"/>
        <v>2</v>
      </c>
      <c r="E1479" s="68">
        <f>VLOOKUP($A1479,solar_!$A$2:$B$16,2,0)*VLOOKUP($D1479,solar_!$E$2:$AC$13,MID(E$1,2,LEN(E$1)-1)+2,0)</f>
        <v>0</v>
      </c>
      <c r="F1479" s="68">
        <f>VLOOKUP($A1479,solar_!$A$2:$B$16,2,0)*VLOOKUP($D1479,solar_!$E$2:$AC$13,MID(F$1,2,LEN(F$1)-1)+2,0)</f>
        <v>0</v>
      </c>
      <c r="G1479" s="68">
        <f>VLOOKUP($A1479,solar_!$A$2:$B$16,2,0)*VLOOKUP($D1479,solar_!$E$2:$AC$13,MID(G$1,2,LEN(G$1)-1)+2,0)</f>
        <v>0</v>
      </c>
      <c r="H1479" s="68">
        <f>VLOOKUP($A1479,solar_!$A$2:$B$16,2,0)*VLOOKUP($D1479,solar_!$E$2:$AC$13,MID(H$1,2,LEN(H$1)-1)+2,0)</f>
        <v>0</v>
      </c>
      <c r="I1479" s="68">
        <f>VLOOKUP($A1479,solar_!$A$2:$B$16,2,0)*VLOOKUP($D1479,solar_!$E$2:$AC$13,MID(I$1,2,LEN(I$1)-1)+2,0)</f>
        <v>0</v>
      </c>
      <c r="J1479" s="68">
        <f>VLOOKUP($A1479,solar_!$A$2:$B$16,2,0)*VLOOKUP($D1479,solar_!$E$2:$AC$13,MID(J$1,2,LEN(J$1)-1)+2,0)</f>
        <v>4.8987089023363209E-5</v>
      </c>
      <c r="K1479" s="68">
        <f>VLOOKUP($A1479,solar_!$A$2:$B$16,2,0)*VLOOKUP($D1479,solar_!$E$2:$AC$13,MID(K$1,2,LEN(K$1)-1)+2,0)</f>
        <v>2.9160314543539949E-3</v>
      </c>
      <c r="L1479" s="68">
        <f>VLOOKUP($A1479,solar_!$A$2:$B$16,2,0)*VLOOKUP($D1479,solar_!$E$2:$AC$13,MID(L$1,2,LEN(L$1)-1)+2,0)</f>
        <v>2.162370088412106E-2</v>
      </c>
      <c r="M1479" s="68">
        <f>VLOOKUP($A1479,solar_!$A$2:$B$16,2,0)*VLOOKUP($D1479,solar_!$E$2:$AC$13,MID(M$1,2,LEN(M$1)-1)+2,0)</f>
        <v>0.15434891998941705</v>
      </c>
      <c r="N1479" s="68">
        <f>VLOOKUP($A1479,solar_!$A$2:$B$16,2,0)*VLOOKUP($D1479,solar_!$E$2:$AC$13,MID(N$1,2,LEN(N$1)-1)+2,0)</f>
        <v>0.39467777921231773</v>
      </c>
      <c r="O1479" s="68">
        <f>VLOOKUP($A1479,solar_!$A$2:$B$16,2,0)*VLOOKUP($D1479,solar_!$E$2:$AC$13,MID(O$1,2,LEN(O$1)-1)+2,0)</f>
        <v>0.56146782023525199</v>
      </c>
      <c r="P1479" s="68">
        <f>VLOOKUP($A1479,solar_!$A$2:$B$16,2,0)*VLOOKUP($D1479,solar_!$E$2:$AC$13,MID(P$1,2,LEN(P$1)-1)+2,0)</f>
        <v>0.6450032037528185</v>
      </c>
      <c r="Q1479" s="68">
        <f>VLOOKUP($A1479,solar_!$A$2:$B$16,2,0)*VLOOKUP($D1479,solar_!$E$2:$AC$13,MID(Q$1,2,LEN(Q$1)-1)+2,0)</f>
        <v>0.66314282289721693</v>
      </c>
      <c r="R1479" s="68">
        <f>VLOOKUP($A1479,solar_!$A$2:$B$16,2,0)*VLOOKUP($D1479,solar_!$E$2:$AC$13,MID(R$1,2,LEN(R$1)-1)+2,0)</f>
        <v>0.6366791976175874</v>
      </c>
      <c r="S1479" s="68">
        <f>VLOOKUP($A1479,solar_!$A$2:$B$16,2,0)*VLOOKUP($D1479,solar_!$E$2:$AC$13,MID(S$1,2,LEN(S$1)-1)+2,0)</f>
        <v>0.60234364705285703</v>
      </c>
      <c r="T1479" s="68">
        <f>VLOOKUP($A1479,solar_!$A$2:$B$16,2,0)*VLOOKUP($D1479,solar_!$E$2:$AC$13,MID(T$1,2,LEN(T$1)-1)+2,0)</f>
        <v>0.49722595174271128</v>
      </c>
      <c r="U1479" s="68">
        <f>VLOOKUP($A1479,solar_!$A$2:$B$16,2,0)*VLOOKUP($D1479,solar_!$E$2:$AC$13,MID(U$1,2,LEN(U$1)-1)+2,0)</f>
        <v>0.35520358298268734</v>
      </c>
      <c r="V1479" s="68">
        <f>VLOOKUP($A1479,solar_!$A$2:$B$16,2,0)*VLOOKUP($D1479,solar_!$E$2:$AC$13,MID(V$1,2,LEN(V$1)-1)+2,0)</f>
        <v>0.12678418491692378</v>
      </c>
      <c r="W1479" s="68">
        <f>VLOOKUP($A1479,solar_!$A$2:$B$16,2,0)*VLOOKUP($D1479,solar_!$E$2:$AC$13,MID(W$1,2,LEN(W$1)-1)+2,0)</f>
        <v>7.1179240087457414E-3</v>
      </c>
      <c r="X1479" s="68">
        <f>VLOOKUP($A1479,solar_!$A$2:$B$16,2,0)*VLOOKUP($D1479,solar_!$E$2:$AC$13,MID(X$1,2,LEN(X$1)-1)+2,0)</f>
        <v>2.9392253414017925E-5</v>
      </c>
      <c r="Y1479" s="68">
        <f>VLOOKUP($A1479,solar_!$A$2:$B$16,2,0)*VLOOKUP($D1479,solar_!$E$2:$AC$13,MID(Y$1,2,LEN(Y$1)-1)+2,0)</f>
        <v>0</v>
      </c>
      <c r="Z1479" s="68">
        <f>VLOOKUP($A1479,solar_!$A$2:$B$16,2,0)*VLOOKUP($D1479,solar_!$E$2:$AC$13,MID(Z$1,2,LEN(Z$1)-1)+2,0)</f>
        <v>0</v>
      </c>
      <c r="AA1479" s="68">
        <f>VLOOKUP($A1479,solar_!$A$2:$B$16,2,0)*VLOOKUP($D1479,solar_!$E$2:$AC$13,MID(AA$1,2,LEN(AA$1)-1)+2,0)</f>
        <v>0</v>
      </c>
      <c r="AB1479" s="68">
        <f>VLOOKUP($A1479,solar_!$A$2:$B$16,2,0)*VLOOKUP($D1479,solar_!$E$2:$AC$13,MID(AB$1,2,LEN(AB$1)-1)+2,0)</f>
        <v>0</v>
      </c>
      <c r="AC1479" s="5">
        <f t="shared" si="364"/>
        <v>0.19452554775372699</v>
      </c>
      <c r="AD1479" s="98"/>
    </row>
    <row r="1480" spans="1:30">
      <c r="A1480" s="5" t="str">
        <f t="shared" si="359"/>
        <v>b13</v>
      </c>
      <c r="B1480" s="5" t="str">
        <f t="shared" si="361"/>
        <v>nuclear</v>
      </c>
      <c r="C1480" s="5" t="str">
        <f t="shared" si="360"/>
        <v>g4</v>
      </c>
      <c r="D1480" s="69">
        <f t="shared" si="360"/>
        <v>2</v>
      </c>
      <c r="E1480" s="9">
        <v>0</v>
      </c>
      <c r="F1480" s="9">
        <v>0</v>
      </c>
      <c r="G1480" s="9">
        <v>0</v>
      </c>
      <c r="H1480" s="9">
        <v>0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  <c r="V1480" s="9">
        <v>0</v>
      </c>
      <c r="W1480" s="9">
        <v>0</v>
      </c>
      <c r="X1480" s="9">
        <v>0</v>
      </c>
      <c r="Y1480" s="9">
        <v>0</v>
      </c>
      <c r="Z1480" s="9">
        <v>0</v>
      </c>
      <c r="AA1480" s="9">
        <v>0</v>
      </c>
      <c r="AB1480" s="9">
        <v>0</v>
      </c>
      <c r="AC1480" s="5">
        <f t="shared" si="364"/>
        <v>0</v>
      </c>
      <c r="AD1480" s="98"/>
    </row>
    <row r="1481" spans="1:30">
      <c r="A1481" s="5" t="str">
        <f t="shared" si="359"/>
        <v>b13</v>
      </c>
      <c r="B1481" s="5" t="str">
        <f t="shared" si="361"/>
        <v>other</v>
      </c>
      <c r="C1481" s="5" t="str">
        <f t="shared" si="360"/>
        <v>g4</v>
      </c>
      <c r="D1481" s="69">
        <f t="shared" si="360"/>
        <v>2</v>
      </c>
      <c r="E1481" s="9">
        <v>0</v>
      </c>
      <c r="F1481" s="9">
        <v>0</v>
      </c>
      <c r="G1481" s="9">
        <v>0</v>
      </c>
      <c r="H1481" s="9">
        <v>0</v>
      </c>
      <c r="I1481" s="9">
        <v>0</v>
      </c>
      <c r="J1481" s="9">
        <v>0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  <c r="V1481" s="9">
        <v>0</v>
      </c>
      <c r="W1481" s="9">
        <v>0</v>
      </c>
      <c r="X1481" s="9">
        <v>0</v>
      </c>
      <c r="Y1481" s="9">
        <v>0</v>
      </c>
      <c r="Z1481" s="9">
        <v>0</v>
      </c>
      <c r="AA1481" s="9">
        <v>0</v>
      </c>
      <c r="AB1481" s="9">
        <v>0</v>
      </c>
      <c r="AC1481" s="5">
        <f t="shared" si="364"/>
        <v>0</v>
      </c>
      <c r="AD1481" s="98"/>
    </row>
    <row r="1482" spans="1:30">
      <c r="A1482" s="5" t="str">
        <f t="shared" si="359"/>
        <v>b13</v>
      </c>
      <c r="B1482" s="5" t="str">
        <f t="shared" si="361"/>
        <v>coal</v>
      </c>
      <c r="C1482" s="5" t="str">
        <f t="shared" si="360"/>
        <v>g5</v>
      </c>
      <c r="D1482" s="69">
        <f t="shared" si="360"/>
        <v>3</v>
      </c>
      <c r="E1482" s="53">
        <v>0.8</v>
      </c>
      <c r="F1482" s="53">
        <v>0.8</v>
      </c>
      <c r="G1482" s="53">
        <v>0.8</v>
      </c>
      <c r="H1482" s="53">
        <v>0.8</v>
      </c>
      <c r="I1482" s="53">
        <v>0.8</v>
      </c>
      <c r="J1482" s="53">
        <v>0.8</v>
      </c>
      <c r="K1482" s="53">
        <v>0.8</v>
      </c>
      <c r="L1482" s="53">
        <v>0.8</v>
      </c>
      <c r="M1482" s="53">
        <v>0.8</v>
      </c>
      <c r="N1482" s="53">
        <v>0.8</v>
      </c>
      <c r="O1482" s="53">
        <v>0.8</v>
      </c>
      <c r="P1482" s="53">
        <v>0.8</v>
      </c>
      <c r="Q1482" s="53">
        <v>0.8</v>
      </c>
      <c r="R1482" s="53">
        <v>0.8</v>
      </c>
      <c r="S1482" s="53">
        <v>0.8</v>
      </c>
      <c r="T1482" s="53">
        <v>0.8</v>
      </c>
      <c r="U1482" s="53">
        <v>0.8</v>
      </c>
      <c r="V1482" s="53">
        <v>0.8</v>
      </c>
      <c r="W1482" s="53">
        <v>0.8</v>
      </c>
      <c r="X1482" s="53">
        <v>0.8</v>
      </c>
      <c r="Y1482" s="53">
        <v>0.8</v>
      </c>
      <c r="Z1482" s="53">
        <v>0.8</v>
      </c>
      <c r="AA1482" s="53">
        <v>0.8</v>
      </c>
      <c r="AB1482" s="53">
        <v>0.8</v>
      </c>
      <c r="AC1482" s="5">
        <f t="shared" si="364"/>
        <v>0.80000000000000027</v>
      </c>
      <c r="AD1482" s="98"/>
    </row>
    <row r="1483" spans="1:30">
      <c r="A1483" s="5" t="str">
        <f t="shared" si="359"/>
        <v>b13</v>
      </c>
      <c r="B1483" s="5" t="str">
        <f t="shared" si="361"/>
        <v>naturalGas</v>
      </c>
      <c r="C1483" s="5" t="str">
        <f t="shared" ref="C1483:D1502" si="367">C1363</f>
        <v>g5</v>
      </c>
      <c r="D1483" s="69">
        <f t="shared" si="367"/>
        <v>3</v>
      </c>
      <c r="E1483" s="53">
        <v>0.85</v>
      </c>
      <c r="F1483" s="53">
        <v>0.85</v>
      </c>
      <c r="G1483" s="53">
        <v>0.85</v>
      </c>
      <c r="H1483" s="53">
        <v>0.85</v>
      </c>
      <c r="I1483" s="53">
        <v>0.85</v>
      </c>
      <c r="J1483" s="53">
        <v>0.85</v>
      </c>
      <c r="K1483" s="53">
        <v>0.85</v>
      </c>
      <c r="L1483" s="53">
        <v>0.85</v>
      </c>
      <c r="M1483" s="53">
        <v>0.85</v>
      </c>
      <c r="N1483" s="53">
        <v>0.85</v>
      </c>
      <c r="O1483" s="53">
        <v>0.85</v>
      </c>
      <c r="P1483" s="53">
        <v>0.85</v>
      </c>
      <c r="Q1483" s="53">
        <v>0.85</v>
      </c>
      <c r="R1483" s="53">
        <v>0.85</v>
      </c>
      <c r="S1483" s="53">
        <v>0.85</v>
      </c>
      <c r="T1483" s="53">
        <v>0.85</v>
      </c>
      <c r="U1483" s="53">
        <v>0.85</v>
      </c>
      <c r="V1483" s="53">
        <v>0.85</v>
      </c>
      <c r="W1483" s="53">
        <v>0.85</v>
      </c>
      <c r="X1483" s="53">
        <v>0.85</v>
      </c>
      <c r="Y1483" s="53">
        <v>0.85</v>
      </c>
      <c r="Z1483" s="53">
        <v>0.85</v>
      </c>
      <c r="AA1483" s="53">
        <v>0.85</v>
      </c>
      <c r="AB1483" s="53">
        <v>0.85</v>
      </c>
      <c r="AC1483" s="5">
        <f t="shared" si="364"/>
        <v>0.85000000000000009</v>
      </c>
      <c r="AD1483" s="98"/>
    </row>
    <row r="1484" spans="1:30">
      <c r="A1484" s="5" t="str">
        <f t="shared" si="359"/>
        <v>b13</v>
      </c>
      <c r="B1484" s="5" t="str">
        <f t="shared" si="361"/>
        <v>bioMass</v>
      </c>
      <c r="C1484" s="5" t="str">
        <f t="shared" si="367"/>
        <v>g5</v>
      </c>
      <c r="D1484" s="69">
        <f t="shared" si="367"/>
        <v>3</v>
      </c>
      <c r="E1484" s="53">
        <v>0.83</v>
      </c>
      <c r="F1484" s="53">
        <v>0.83</v>
      </c>
      <c r="G1484" s="53">
        <v>0.83</v>
      </c>
      <c r="H1484" s="53">
        <v>0.83</v>
      </c>
      <c r="I1484" s="53">
        <v>0.83</v>
      </c>
      <c r="J1484" s="53">
        <v>0.83</v>
      </c>
      <c r="K1484" s="53">
        <v>0.83</v>
      </c>
      <c r="L1484" s="53">
        <v>0.83</v>
      </c>
      <c r="M1484" s="53">
        <v>0.83</v>
      </c>
      <c r="N1484" s="53">
        <v>0.83</v>
      </c>
      <c r="O1484" s="53">
        <v>0.83</v>
      </c>
      <c r="P1484" s="53">
        <v>0.83</v>
      </c>
      <c r="Q1484" s="53">
        <v>0.83</v>
      </c>
      <c r="R1484" s="53">
        <v>0.83</v>
      </c>
      <c r="S1484" s="53">
        <v>0.83</v>
      </c>
      <c r="T1484" s="53">
        <v>0.83</v>
      </c>
      <c r="U1484" s="53">
        <v>0.83</v>
      </c>
      <c r="V1484" s="53">
        <v>0.83</v>
      </c>
      <c r="W1484" s="53">
        <v>0.83</v>
      </c>
      <c r="X1484" s="53">
        <v>0.83</v>
      </c>
      <c r="Y1484" s="53">
        <v>0.83</v>
      </c>
      <c r="Z1484" s="53">
        <v>0.83</v>
      </c>
      <c r="AA1484" s="53">
        <v>0.83</v>
      </c>
      <c r="AB1484" s="53">
        <v>0.83</v>
      </c>
      <c r="AC1484" s="5">
        <f t="shared" si="364"/>
        <v>0.82999999999999963</v>
      </c>
      <c r="AD1484" s="98"/>
    </row>
    <row r="1485" spans="1:30">
      <c r="A1485" s="5" t="str">
        <f t="shared" si="359"/>
        <v>b13</v>
      </c>
      <c r="B1485" s="5" t="str">
        <f t="shared" si="361"/>
        <v>geoThermal</v>
      </c>
      <c r="C1485" s="5" t="str">
        <f t="shared" si="367"/>
        <v>g5</v>
      </c>
      <c r="D1485" s="69">
        <f t="shared" si="367"/>
        <v>3</v>
      </c>
      <c r="E1485" s="53">
        <v>0.9</v>
      </c>
      <c r="F1485" s="53">
        <v>0.9</v>
      </c>
      <c r="G1485" s="53">
        <v>0.9</v>
      </c>
      <c r="H1485" s="53">
        <v>0.9</v>
      </c>
      <c r="I1485" s="53">
        <v>0.9</v>
      </c>
      <c r="J1485" s="53">
        <v>0.9</v>
      </c>
      <c r="K1485" s="53">
        <v>0.9</v>
      </c>
      <c r="L1485" s="53">
        <v>0.9</v>
      </c>
      <c r="M1485" s="53">
        <v>0.9</v>
      </c>
      <c r="N1485" s="53">
        <v>0.9</v>
      </c>
      <c r="O1485" s="53">
        <v>0.9</v>
      </c>
      <c r="P1485" s="53">
        <v>0.9</v>
      </c>
      <c r="Q1485" s="53">
        <v>0.9</v>
      </c>
      <c r="R1485" s="53">
        <v>0.9</v>
      </c>
      <c r="S1485" s="53">
        <v>0.9</v>
      </c>
      <c r="T1485" s="53">
        <v>0.9</v>
      </c>
      <c r="U1485" s="53">
        <v>0.9</v>
      </c>
      <c r="V1485" s="53">
        <v>0.9</v>
      </c>
      <c r="W1485" s="53">
        <v>0.9</v>
      </c>
      <c r="X1485" s="53">
        <v>0.9</v>
      </c>
      <c r="Y1485" s="53">
        <v>0.9</v>
      </c>
      <c r="Z1485" s="53">
        <v>0.9</v>
      </c>
      <c r="AA1485" s="53">
        <v>0.9</v>
      </c>
      <c r="AB1485" s="53">
        <v>0.9</v>
      </c>
      <c r="AC1485" s="5">
        <f t="shared" si="364"/>
        <v>0.8999999999999998</v>
      </c>
      <c r="AD1485" s="98"/>
    </row>
    <row r="1486" spans="1:30">
      <c r="A1486" s="5" t="str">
        <f t="shared" si="359"/>
        <v>b13</v>
      </c>
      <c r="B1486" s="5" t="str">
        <f t="shared" si="361"/>
        <v>hydroRiver</v>
      </c>
      <c r="C1486" s="5" t="str">
        <f t="shared" si="367"/>
        <v>g5</v>
      </c>
      <c r="D1486" s="69">
        <f t="shared" si="367"/>
        <v>3</v>
      </c>
      <c r="E1486" s="43">
        <f>VLOOKUP($A1486,hydro_!$A$2:$B$16,2,0)*VLOOKUP($D1486,hydro_!F$2:H$13,2,0)</f>
        <v>0.4</v>
      </c>
      <c r="F1486" s="43">
        <f t="shared" ref="F1486:AB1486" si="368">E1486</f>
        <v>0.4</v>
      </c>
      <c r="G1486" s="43">
        <f t="shared" si="368"/>
        <v>0.4</v>
      </c>
      <c r="H1486" s="43">
        <f t="shared" si="368"/>
        <v>0.4</v>
      </c>
      <c r="I1486" s="43">
        <f t="shared" si="368"/>
        <v>0.4</v>
      </c>
      <c r="J1486" s="43">
        <f t="shared" si="368"/>
        <v>0.4</v>
      </c>
      <c r="K1486" s="43">
        <f t="shared" si="368"/>
        <v>0.4</v>
      </c>
      <c r="L1486" s="43">
        <f t="shared" si="368"/>
        <v>0.4</v>
      </c>
      <c r="M1486" s="43">
        <f t="shared" si="368"/>
        <v>0.4</v>
      </c>
      <c r="N1486" s="43">
        <f t="shared" si="368"/>
        <v>0.4</v>
      </c>
      <c r="O1486" s="43">
        <f t="shared" si="368"/>
        <v>0.4</v>
      </c>
      <c r="P1486" s="43">
        <f t="shared" si="368"/>
        <v>0.4</v>
      </c>
      <c r="Q1486" s="43">
        <f t="shared" si="368"/>
        <v>0.4</v>
      </c>
      <c r="R1486" s="43">
        <f t="shared" si="368"/>
        <v>0.4</v>
      </c>
      <c r="S1486" s="43">
        <f t="shared" si="368"/>
        <v>0.4</v>
      </c>
      <c r="T1486" s="43">
        <f t="shared" si="368"/>
        <v>0.4</v>
      </c>
      <c r="U1486" s="43">
        <f t="shared" si="368"/>
        <v>0.4</v>
      </c>
      <c r="V1486" s="43">
        <f t="shared" si="368"/>
        <v>0.4</v>
      </c>
      <c r="W1486" s="43">
        <f t="shared" si="368"/>
        <v>0.4</v>
      </c>
      <c r="X1486" s="43">
        <f t="shared" si="368"/>
        <v>0.4</v>
      </c>
      <c r="Y1486" s="43">
        <f t="shared" si="368"/>
        <v>0.4</v>
      </c>
      <c r="Z1486" s="43">
        <f t="shared" si="368"/>
        <v>0.4</v>
      </c>
      <c r="AA1486" s="43">
        <f t="shared" si="368"/>
        <v>0.4</v>
      </c>
      <c r="AB1486" s="43">
        <f t="shared" si="368"/>
        <v>0.4</v>
      </c>
      <c r="AC1486" s="5">
        <f t="shared" si="364"/>
        <v>0.40000000000000013</v>
      </c>
      <c r="AD1486" s="98"/>
    </row>
    <row r="1487" spans="1:30">
      <c r="A1487" s="5" t="str">
        <f t="shared" si="359"/>
        <v>b13</v>
      </c>
      <c r="B1487" s="5" t="str">
        <f t="shared" si="361"/>
        <v>hydroDam</v>
      </c>
      <c r="C1487" s="5" t="str">
        <f t="shared" si="367"/>
        <v>g5</v>
      </c>
      <c r="D1487" s="69">
        <f t="shared" si="367"/>
        <v>3</v>
      </c>
      <c r="E1487" s="43">
        <f>VLOOKUP($A1486,hydro_!$A$2:$C$16,3,0)*VLOOKUP($D1486,hydro_!F$2:H$13,3,0)</f>
        <v>0.35</v>
      </c>
      <c r="F1487" s="43">
        <f t="shared" ref="F1487:AB1487" si="369">E1487</f>
        <v>0.35</v>
      </c>
      <c r="G1487" s="43">
        <f t="shared" si="369"/>
        <v>0.35</v>
      </c>
      <c r="H1487" s="43">
        <f t="shared" si="369"/>
        <v>0.35</v>
      </c>
      <c r="I1487" s="43">
        <f t="shared" si="369"/>
        <v>0.35</v>
      </c>
      <c r="J1487" s="43">
        <f t="shared" si="369"/>
        <v>0.35</v>
      </c>
      <c r="K1487" s="43">
        <f t="shared" si="369"/>
        <v>0.35</v>
      </c>
      <c r="L1487" s="43">
        <f t="shared" si="369"/>
        <v>0.35</v>
      </c>
      <c r="M1487" s="43">
        <f t="shared" si="369"/>
        <v>0.35</v>
      </c>
      <c r="N1487" s="43">
        <f t="shared" si="369"/>
        <v>0.35</v>
      </c>
      <c r="O1487" s="43">
        <f t="shared" si="369"/>
        <v>0.35</v>
      </c>
      <c r="P1487" s="43">
        <f t="shared" si="369"/>
        <v>0.35</v>
      </c>
      <c r="Q1487" s="43">
        <f t="shared" si="369"/>
        <v>0.35</v>
      </c>
      <c r="R1487" s="43">
        <f t="shared" si="369"/>
        <v>0.35</v>
      </c>
      <c r="S1487" s="43">
        <f t="shared" si="369"/>
        <v>0.35</v>
      </c>
      <c r="T1487" s="43">
        <f t="shared" si="369"/>
        <v>0.35</v>
      </c>
      <c r="U1487" s="43">
        <f t="shared" si="369"/>
        <v>0.35</v>
      </c>
      <c r="V1487" s="43">
        <f t="shared" si="369"/>
        <v>0.35</v>
      </c>
      <c r="W1487" s="43">
        <f t="shared" si="369"/>
        <v>0.35</v>
      </c>
      <c r="X1487" s="43">
        <f t="shared" si="369"/>
        <v>0.35</v>
      </c>
      <c r="Y1487" s="43">
        <f t="shared" si="369"/>
        <v>0.35</v>
      </c>
      <c r="Z1487" s="43">
        <f t="shared" si="369"/>
        <v>0.35</v>
      </c>
      <c r="AA1487" s="43">
        <f t="shared" si="369"/>
        <v>0.35</v>
      </c>
      <c r="AB1487" s="43">
        <f t="shared" si="369"/>
        <v>0.35</v>
      </c>
      <c r="AC1487" s="5">
        <f t="shared" si="364"/>
        <v>0.34999999999999987</v>
      </c>
      <c r="AD1487" s="98"/>
    </row>
    <row r="1488" spans="1:30">
      <c r="A1488" s="5" t="str">
        <f t="shared" si="359"/>
        <v>b13</v>
      </c>
      <c r="B1488" s="5" t="str">
        <f t="shared" si="361"/>
        <v>wind</v>
      </c>
      <c r="C1488" s="5" t="str">
        <f t="shared" si="367"/>
        <v>g5</v>
      </c>
      <c r="D1488" s="69">
        <f t="shared" si="367"/>
        <v>3</v>
      </c>
      <c r="E1488" s="67">
        <f>VLOOKUP($A1488,wind_!$A$2:$B$16,2,0)*VLOOKUP($D1488,wind_!$E$2:$AC$13,MID(E$1,2,LEN(E$1)-1)+2,0)</f>
        <v>0.47140496266498555</v>
      </c>
      <c r="F1488" s="67">
        <f>VLOOKUP($A1488,wind_!$A$2:$B$16,2,0)*VLOOKUP($D1488,wind_!$E$2:$AC$13,MID(F$1,2,LEN(F$1)-1)+2,0)</f>
        <v>0.46204164087123362</v>
      </c>
      <c r="G1488" s="67">
        <f>VLOOKUP($A1488,wind_!$A$2:$B$16,2,0)*VLOOKUP($D1488,wind_!$E$2:$AC$13,MID(G$1,2,LEN(G$1)-1)+2,0)</f>
        <v>0.45688009119798528</v>
      </c>
      <c r="H1488" s="67">
        <f>VLOOKUP($A1488,wind_!$A$2:$B$16,2,0)*VLOOKUP($D1488,wind_!$E$2:$AC$13,MID(H$1,2,LEN(H$1)-1)+2,0)</f>
        <v>0.45214686831735457</v>
      </c>
      <c r="I1488" s="67">
        <f>VLOOKUP($A1488,wind_!$A$2:$B$16,2,0)*VLOOKUP($D1488,wind_!$E$2:$AC$13,MID(I$1,2,LEN(I$1)-1)+2,0)</f>
        <v>0.45015789498796926</v>
      </c>
      <c r="J1488" s="67">
        <f>VLOOKUP($A1488,wind_!$A$2:$B$16,2,0)*VLOOKUP($D1488,wind_!$E$2:$AC$13,MID(J$1,2,LEN(J$1)-1)+2,0)</f>
        <v>0.44572088873617416</v>
      </c>
      <c r="K1488" s="67">
        <f>VLOOKUP($A1488,wind_!$A$2:$B$16,2,0)*VLOOKUP($D1488,wind_!$E$2:$AC$13,MID(K$1,2,LEN(K$1)-1)+2,0)</f>
        <v>0.44943647315688395</v>
      </c>
      <c r="L1488" s="67">
        <f>VLOOKUP($A1488,wind_!$A$2:$B$16,2,0)*VLOOKUP($D1488,wind_!$E$2:$AC$13,MID(L$1,2,LEN(L$1)-1)+2,0)</f>
        <v>0.45170360248511898</v>
      </c>
      <c r="M1488" s="67">
        <f>VLOOKUP($A1488,wind_!$A$2:$B$16,2,0)*VLOOKUP($D1488,wind_!$E$2:$AC$13,MID(M$1,2,LEN(M$1)-1)+2,0)</f>
        <v>0.45277895320505501</v>
      </c>
      <c r="N1488" s="67">
        <f>VLOOKUP($A1488,wind_!$A$2:$B$16,2,0)*VLOOKUP($D1488,wind_!$E$2:$AC$13,MID(N$1,2,LEN(N$1)-1)+2,0)</f>
        <v>0.44119112665630533</v>
      </c>
      <c r="O1488" s="67">
        <f>VLOOKUP($A1488,wind_!$A$2:$B$16,2,0)*VLOOKUP($D1488,wind_!$E$2:$AC$13,MID(O$1,2,LEN(O$1)-1)+2,0)</f>
        <v>0.43842851918075348</v>
      </c>
      <c r="P1488" s="67">
        <f>VLOOKUP($A1488,wind_!$A$2:$B$16,2,0)*VLOOKUP($D1488,wind_!$E$2:$AC$13,MID(P$1,2,LEN(P$1)-1)+2,0)</f>
        <v>0.4483194269084631</v>
      </c>
      <c r="Q1488" s="67">
        <f>VLOOKUP($A1488,wind_!$A$2:$B$16,2,0)*VLOOKUP($D1488,wind_!$E$2:$AC$13,MID(Q$1,2,LEN(Q$1)-1)+2,0)</f>
        <v>0.46235209046567488</v>
      </c>
      <c r="R1488" s="67">
        <f>VLOOKUP($A1488,wind_!$A$2:$B$16,2,0)*VLOOKUP($D1488,wind_!$E$2:$AC$13,MID(R$1,2,LEN(R$1)-1)+2,0)</f>
        <v>0.47327810269464932</v>
      </c>
      <c r="S1488" s="67">
        <f>VLOOKUP($A1488,wind_!$A$2:$B$16,2,0)*VLOOKUP($D1488,wind_!$E$2:$AC$13,MID(S$1,2,LEN(S$1)-1)+2,0)</f>
        <v>0.48308309236366248</v>
      </c>
      <c r="T1488" s="67">
        <f>VLOOKUP($A1488,wind_!$A$2:$B$16,2,0)*VLOOKUP($D1488,wind_!$E$2:$AC$13,MID(T$1,2,LEN(T$1)-1)+2,0)</f>
        <v>0.49496613217291507</v>
      </c>
      <c r="U1488" s="67">
        <f>VLOOKUP($A1488,wind_!$A$2:$B$16,2,0)*VLOOKUP($D1488,wind_!$E$2:$AC$13,MID(U$1,2,LEN(U$1)-1)+2,0)</f>
        <v>0.49798359520492824</v>
      </c>
      <c r="V1488" s="67">
        <f>VLOOKUP($A1488,wind_!$A$2:$B$16,2,0)*VLOOKUP($D1488,wind_!$E$2:$AC$13,MID(V$1,2,LEN(V$1)-1)+2,0)</f>
        <v>0.4984597492213963</v>
      </c>
      <c r="W1488" s="67">
        <f>VLOOKUP($A1488,wind_!$A$2:$B$16,2,0)*VLOOKUP($D1488,wind_!$E$2:$AC$13,MID(W$1,2,LEN(W$1)-1)+2,0)</f>
        <v>0.49498887518845242</v>
      </c>
      <c r="X1488" s="67">
        <f>VLOOKUP($A1488,wind_!$A$2:$B$16,2,0)*VLOOKUP($D1488,wind_!$E$2:$AC$13,MID(X$1,2,LEN(X$1)-1)+2,0)</f>
        <v>0.49279432283626995</v>
      </c>
      <c r="Y1488" s="67">
        <f>VLOOKUP($A1488,wind_!$A$2:$B$16,2,0)*VLOOKUP($D1488,wind_!$E$2:$AC$13,MID(Y$1,2,LEN(Y$1)-1)+2,0)</f>
        <v>0.4958792716790929</v>
      </c>
      <c r="Z1488" s="67">
        <f>VLOOKUP($A1488,wind_!$A$2:$B$16,2,0)*VLOOKUP($D1488,wind_!$E$2:$AC$13,MID(Z$1,2,LEN(Z$1)-1)+2,0)</f>
        <v>0.49375417471259525</v>
      </c>
      <c r="AA1488" s="67">
        <f>VLOOKUP($A1488,wind_!$A$2:$B$16,2,0)*VLOOKUP($D1488,wind_!$E$2:$AC$13,MID(AA$1,2,LEN(AA$1)-1)+2,0)</f>
        <v>0.4888657270347439</v>
      </c>
      <c r="AB1488" s="67">
        <f>VLOOKUP($A1488,wind_!$A$2:$B$16,2,0)*VLOOKUP($D1488,wind_!$E$2:$AC$13,MID(AB$1,2,LEN(AB$1)-1)+2,0)</f>
        <v>0.48377560232205524</v>
      </c>
      <c r="AC1488" s="5">
        <f t="shared" si="364"/>
        <v>0.47001629934436323</v>
      </c>
      <c r="AD1488" s="98"/>
    </row>
    <row r="1489" spans="1:30">
      <c r="A1489" s="5" t="str">
        <f t="shared" si="359"/>
        <v>b13</v>
      </c>
      <c r="B1489" s="5" t="str">
        <f t="shared" si="361"/>
        <v>solar</v>
      </c>
      <c r="C1489" s="5" t="str">
        <f t="shared" si="367"/>
        <v>g5</v>
      </c>
      <c r="D1489" s="69">
        <f t="shared" si="367"/>
        <v>3</v>
      </c>
      <c r="E1489" s="68">
        <f>VLOOKUP($A1489,solar_!$A$2:$B$16,2,0)*VLOOKUP($D1489,solar_!$E$2:$AC$13,MID(E$1,2,LEN(E$1)-1)+2,0)</f>
        <v>0</v>
      </c>
      <c r="F1489" s="68">
        <f>VLOOKUP($A1489,solar_!$A$2:$B$16,2,0)*VLOOKUP($D1489,solar_!$E$2:$AC$13,MID(F$1,2,LEN(F$1)-1)+2,0)</f>
        <v>0</v>
      </c>
      <c r="G1489" s="68">
        <f>VLOOKUP($A1489,solar_!$A$2:$B$16,2,0)*VLOOKUP($D1489,solar_!$E$2:$AC$13,MID(G$1,2,LEN(G$1)-1)+2,0)</f>
        <v>0</v>
      </c>
      <c r="H1489" s="68">
        <f>VLOOKUP($A1489,solar_!$A$2:$B$16,2,0)*VLOOKUP($D1489,solar_!$E$2:$AC$13,MID(H$1,2,LEN(H$1)-1)+2,0)</f>
        <v>0</v>
      </c>
      <c r="I1489" s="68">
        <f>VLOOKUP($A1489,solar_!$A$2:$B$16,2,0)*VLOOKUP($D1489,solar_!$E$2:$AC$13,MID(I$1,2,LEN(I$1)-1)+2,0)</f>
        <v>0</v>
      </c>
      <c r="J1489" s="68">
        <f>VLOOKUP($A1489,solar_!$A$2:$B$16,2,0)*VLOOKUP($D1489,solar_!$E$2:$AC$13,MID(J$1,2,LEN(J$1)-1)+2,0)</f>
        <v>5.0846598933229647E-4</v>
      </c>
      <c r="K1489" s="68">
        <f>VLOOKUP($A1489,solar_!$A$2:$B$16,2,0)*VLOOKUP($D1489,solar_!$E$2:$AC$13,MID(K$1,2,LEN(K$1)-1)+2,0)</f>
        <v>7.2516887538748428E-3</v>
      </c>
      <c r="L1489" s="68">
        <f>VLOOKUP($A1489,solar_!$A$2:$B$16,2,0)*VLOOKUP($D1489,solar_!$E$2:$AC$13,MID(L$1,2,LEN(L$1)-1)+2,0)</f>
        <v>7.8510707814884589E-2</v>
      </c>
      <c r="M1489" s="68">
        <f>VLOOKUP($A1489,solar_!$A$2:$B$16,2,0)*VLOOKUP($D1489,solar_!$E$2:$AC$13,MID(M$1,2,LEN(M$1)-1)+2,0)</f>
        <v>0.31620906033088175</v>
      </c>
      <c r="N1489" s="68">
        <f>VLOOKUP($A1489,solar_!$A$2:$B$16,2,0)*VLOOKUP($D1489,solar_!$E$2:$AC$13,MID(N$1,2,LEN(N$1)-1)+2,0)</f>
        <v>0.51430585018578789</v>
      </c>
      <c r="O1489" s="68">
        <f>VLOOKUP($A1489,solar_!$A$2:$B$16,2,0)*VLOOKUP($D1489,solar_!$E$2:$AC$13,MID(O$1,2,LEN(O$1)-1)+2,0)</f>
        <v>0.5995179917790685</v>
      </c>
      <c r="P1489" s="68">
        <f>VLOOKUP($A1489,solar_!$A$2:$B$16,2,0)*VLOOKUP($D1489,solar_!$E$2:$AC$13,MID(P$1,2,LEN(P$1)-1)+2,0)</f>
        <v>0.65690126791373415</v>
      </c>
      <c r="Q1489" s="68">
        <f>VLOOKUP($A1489,solar_!$A$2:$B$16,2,0)*VLOOKUP($D1489,solar_!$E$2:$AC$13,MID(Q$1,2,LEN(Q$1)-1)+2,0)</f>
        <v>0.65386486818349399</v>
      </c>
      <c r="R1489" s="68">
        <f>VLOOKUP($A1489,solar_!$A$2:$B$16,2,0)*VLOOKUP($D1489,solar_!$E$2:$AC$13,MID(R$1,2,LEN(R$1)-1)+2,0)</f>
        <v>0.65822311952815626</v>
      </c>
      <c r="S1489" s="68">
        <f>VLOOKUP($A1489,solar_!$A$2:$B$16,2,0)*VLOOKUP($D1489,solar_!$E$2:$AC$13,MID(S$1,2,LEN(S$1)-1)+2,0)</f>
        <v>0.61705676928054753</v>
      </c>
      <c r="T1489" s="68">
        <f>VLOOKUP($A1489,solar_!$A$2:$B$16,2,0)*VLOOKUP($D1489,solar_!$E$2:$AC$13,MID(T$1,2,LEN(T$1)-1)+2,0)</f>
        <v>0.52313432336430854</v>
      </c>
      <c r="U1489" s="68">
        <f>VLOOKUP($A1489,solar_!$A$2:$B$16,2,0)*VLOOKUP($D1489,solar_!$E$2:$AC$13,MID(U$1,2,LEN(U$1)-1)+2,0)</f>
        <v>0.4084233564449713</v>
      </c>
      <c r="V1489" s="68">
        <f>VLOOKUP($A1489,solar_!$A$2:$B$16,2,0)*VLOOKUP($D1489,solar_!$E$2:$AC$13,MID(V$1,2,LEN(V$1)-1)+2,0)</f>
        <v>0.20547044646308399</v>
      </c>
      <c r="W1489" s="68">
        <f>VLOOKUP($A1489,solar_!$A$2:$B$16,2,0)*VLOOKUP($D1489,solar_!$E$2:$AC$13,MID(W$1,2,LEN(W$1)-1)+2,0)</f>
        <v>3.8667408865510879E-2</v>
      </c>
      <c r="X1489" s="68">
        <f>VLOOKUP($A1489,solar_!$A$2:$B$16,2,0)*VLOOKUP($D1489,solar_!$E$2:$AC$13,MID(X$1,2,LEN(X$1)-1)+2,0)</f>
        <v>3.6490382639852169E-4</v>
      </c>
      <c r="Y1489" s="68">
        <f>VLOOKUP($A1489,solar_!$A$2:$B$16,2,0)*VLOOKUP($D1489,solar_!$E$2:$AC$13,MID(Y$1,2,LEN(Y$1)-1)+2,0)</f>
        <v>0</v>
      </c>
      <c r="Z1489" s="68">
        <f>VLOOKUP($A1489,solar_!$A$2:$B$16,2,0)*VLOOKUP($D1489,solar_!$E$2:$AC$13,MID(Z$1,2,LEN(Z$1)-1)+2,0)</f>
        <v>0</v>
      </c>
      <c r="AA1489" s="68">
        <f>VLOOKUP($A1489,solar_!$A$2:$B$16,2,0)*VLOOKUP($D1489,solar_!$E$2:$AC$13,MID(AA$1,2,LEN(AA$1)-1)+2,0)</f>
        <v>0</v>
      </c>
      <c r="AB1489" s="68">
        <f>VLOOKUP($A1489,solar_!$A$2:$B$16,2,0)*VLOOKUP($D1489,solar_!$E$2:$AC$13,MID(AB$1,2,LEN(AB$1)-1)+2,0)</f>
        <v>0</v>
      </c>
      <c r="AC1489" s="5">
        <f t="shared" si="364"/>
        <v>0.21993375953016814</v>
      </c>
      <c r="AD1489" s="98"/>
    </row>
    <row r="1490" spans="1:30">
      <c r="A1490" s="5" t="str">
        <f t="shared" si="359"/>
        <v>b13</v>
      </c>
      <c r="B1490" s="5" t="str">
        <f t="shared" si="361"/>
        <v>nuclear</v>
      </c>
      <c r="C1490" s="5" t="str">
        <f t="shared" si="367"/>
        <v>g5</v>
      </c>
      <c r="D1490" s="69">
        <f t="shared" si="367"/>
        <v>3</v>
      </c>
      <c r="E1490" s="9">
        <v>0</v>
      </c>
      <c r="F1490" s="9">
        <v>0</v>
      </c>
      <c r="G1490" s="9">
        <v>0</v>
      </c>
      <c r="H1490" s="9">
        <v>0</v>
      </c>
      <c r="I1490" s="9">
        <v>0</v>
      </c>
      <c r="J1490" s="9">
        <v>0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0</v>
      </c>
      <c r="V1490" s="9">
        <v>0</v>
      </c>
      <c r="W1490" s="9">
        <v>0</v>
      </c>
      <c r="X1490" s="9">
        <v>0</v>
      </c>
      <c r="Y1490" s="9">
        <v>0</v>
      </c>
      <c r="Z1490" s="9">
        <v>0</v>
      </c>
      <c r="AA1490" s="9">
        <v>0</v>
      </c>
      <c r="AB1490" s="9">
        <v>0</v>
      </c>
      <c r="AC1490" s="5">
        <f t="shared" si="364"/>
        <v>0</v>
      </c>
      <c r="AD1490" s="98"/>
    </row>
    <row r="1491" spans="1:30">
      <c r="A1491" s="5" t="str">
        <f t="shared" si="359"/>
        <v>b13</v>
      </c>
      <c r="B1491" s="5" t="str">
        <f t="shared" si="361"/>
        <v>other</v>
      </c>
      <c r="C1491" s="5" t="str">
        <f t="shared" si="367"/>
        <v>g5</v>
      </c>
      <c r="D1491" s="69">
        <f t="shared" si="367"/>
        <v>3</v>
      </c>
      <c r="E1491" s="9">
        <v>0</v>
      </c>
      <c r="F1491" s="9">
        <v>0</v>
      </c>
      <c r="G1491" s="9">
        <v>0</v>
      </c>
      <c r="H1491" s="9">
        <v>0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  <c r="V1491" s="9">
        <v>0</v>
      </c>
      <c r="W1491" s="9">
        <v>0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5">
        <f t="shared" si="364"/>
        <v>0</v>
      </c>
      <c r="AD1491" s="98"/>
    </row>
    <row r="1492" spans="1:30">
      <c r="A1492" s="5" t="str">
        <f t="shared" si="359"/>
        <v>b13</v>
      </c>
      <c r="B1492" s="5" t="str">
        <f t="shared" si="361"/>
        <v>coal</v>
      </c>
      <c r="C1492" s="5" t="str">
        <f t="shared" si="367"/>
        <v>g6</v>
      </c>
      <c r="D1492" s="69">
        <f t="shared" si="367"/>
        <v>3</v>
      </c>
      <c r="E1492" s="53">
        <v>0.8</v>
      </c>
      <c r="F1492" s="53">
        <v>0.8</v>
      </c>
      <c r="G1492" s="53">
        <v>0.8</v>
      </c>
      <c r="H1492" s="53">
        <v>0.8</v>
      </c>
      <c r="I1492" s="53">
        <v>0.8</v>
      </c>
      <c r="J1492" s="53">
        <v>0.8</v>
      </c>
      <c r="K1492" s="53">
        <v>0.8</v>
      </c>
      <c r="L1492" s="53">
        <v>0.8</v>
      </c>
      <c r="M1492" s="53">
        <v>0.8</v>
      </c>
      <c r="N1492" s="53">
        <v>0.8</v>
      </c>
      <c r="O1492" s="53">
        <v>0.8</v>
      </c>
      <c r="P1492" s="53">
        <v>0.8</v>
      </c>
      <c r="Q1492" s="53">
        <v>0.8</v>
      </c>
      <c r="R1492" s="53">
        <v>0.8</v>
      </c>
      <c r="S1492" s="53">
        <v>0.8</v>
      </c>
      <c r="T1492" s="53">
        <v>0.8</v>
      </c>
      <c r="U1492" s="53">
        <v>0.8</v>
      </c>
      <c r="V1492" s="53">
        <v>0.8</v>
      </c>
      <c r="W1492" s="53">
        <v>0.8</v>
      </c>
      <c r="X1492" s="53">
        <v>0.8</v>
      </c>
      <c r="Y1492" s="53">
        <v>0.8</v>
      </c>
      <c r="Z1492" s="53">
        <v>0.8</v>
      </c>
      <c r="AA1492" s="53">
        <v>0.8</v>
      </c>
      <c r="AB1492" s="53">
        <v>0.8</v>
      </c>
      <c r="AC1492" s="5">
        <f t="shared" si="364"/>
        <v>0.80000000000000027</v>
      </c>
      <c r="AD1492" s="98"/>
    </row>
    <row r="1493" spans="1:30">
      <c r="A1493" s="5" t="str">
        <f t="shared" si="359"/>
        <v>b13</v>
      </c>
      <c r="B1493" s="5" t="str">
        <f t="shared" si="361"/>
        <v>naturalGas</v>
      </c>
      <c r="C1493" s="5" t="str">
        <f t="shared" si="367"/>
        <v>g6</v>
      </c>
      <c r="D1493" s="69">
        <f t="shared" si="367"/>
        <v>3</v>
      </c>
      <c r="E1493" s="53">
        <v>0.85</v>
      </c>
      <c r="F1493" s="53">
        <v>0.85</v>
      </c>
      <c r="G1493" s="53">
        <v>0.85</v>
      </c>
      <c r="H1493" s="53">
        <v>0.85</v>
      </c>
      <c r="I1493" s="53">
        <v>0.85</v>
      </c>
      <c r="J1493" s="53">
        <v>0.85</v>
      </c>
      <c r="K1493" s="53">
        <v>0.85</v>
      </c>
      <c r="L1493" s="53">
        <v>0.85</v>
      </c>
      <c r="M1493" s="53">
        <v>0.85</v>
      </c>
      <c r="N1493" s="53">
        <v>0.85</v>
      </c>
      <c r="O1493" s="53">
        <v>0.85</v>
      </c>
      <c r="P1493" s="53">
        <v>0.85</v>
      </c>
      <c r="Q1493" s="53">
        <v>0.85</v>
      </c>
      <c r="R1493" s="53">
        <v>0.85</v>
      </c>
      <c r="S1493" s="53">
        <v>0.85</v>
      </c>
      <c r="T1493" s="53">
        <v>0.85</v>
      </c>
      <c r="U1493" s="53">
        <v>0.85</v>
      </c>
      <c r="V1493" s="53">
        <v>0.85</v>
      </c>
      <c r="W1493" s="53">
        <v>0.85</v>
      </c>
      <c r="X1493" s="53">
        <v>0.85</v>
      </c>
      <c r="Y1493" s="53">
        <v>0.85</v>
      </c>
      <c r="Z1493" s="53">
        <v>0.85</v>
      </c>
      <c r="AA1493" s="53">
        <v>0.85</v>
      </c>
      <c r="AB1493" s="53">
        <v>0.85</v>
      </c>
      <c r="AC1493" s="5">
        <f t="shared" si="364"/>
        <v>0.85000000000000009</v>
      </c>
      <c r="AD1493" s="98"/>
    </row>
    <row r="1494" spans="1:30">
      <c r="A1494" s="5" t="str">
        <f t="shared" si="359"/>
        <v>b13</v>
      </c>
      <c r="B1494" s="5" t="str">
        <f t="shared" si="361"/>
        <v>bioMass</v>
      </c>
      <c r="C1494" s="5" t="str">
        <f t="shared" si="367"/>
        <v>g6</v>
      </c>
      <c r="D1494" s="69">
        <f t="shared" si="367"/>
        <v>3</v>
      </c>
      <c r="E1494" s="53">
        <v>0.83</v>
      </c>
      <c r="F1494" s="53">
        <v>0.83</v>
      </c>
      <c r="G1494" s="53">
        <v>0.83</v>
      </c>
      <c r="H1494" s="53">
        <v>0.83</v>
      </c>
      <c r="I1494" s="53">
        <v>0.83</v>
      </c>
      <c r="J1494" s="53">
        <v>0.83</v>
      </c>
      <c r="K1494" s="53">
        <v>0.83</v>
      </c>
      <c r="L1494" s="53">
        <v>0.83</v>
      </c>
      <c r="M1494" s="53">
        <v>0.83</v>
      </c>
      <c r="N1494" s="53">
        <v>0.83</v>
      </c>
      <c r="O1494" s="53">
        <v>0.83</v>
      </c>
      <c r="P1494" s="53">
        <v>0.83</v>
      </c>
      <c r="Q1494" s="53">
        <v>0.83</v>
      </c>
      <c r="R1494" s="53">
        <v>0.83</v>
      </c>
      <c r="S1494" s="53">
        <v>0.83</v>
      </c>
      <c r="T1494" s="53">
        <v>0.83</v>
      </c>
      <c r="U1494" s="53">
        <v>0.83</v>
      </c>
      <c r="V1494" s="53">
        <v>0.83</v>
      </c>
      <c r="W1494" s="53">
        <v>0.83</v>
      </c>
      <c r="X1494" s="53">
        <v>0.83</v>
      </c>
      <c r="Y1494" s="53">
        <v>0.83</v>
      </c>
      <c r="Z1494" s="53">
        <v>0.83</v>
      </c>
      <c r="AA1494" s="53">
        <v>0.83</v>
      </c>
      <c r="AB1494" s="53">
        <v>0.83</v>
      </c>
      <c r="AC1494" s="5">
        <f t="shared" si="364"/>
        <v>0.82999999999999963</v>
      </c>
      <c r="AD1494" s="98"/>
    </row>
    <row r="1495" spans="1:30">
      <c r="A1495" s="5" t="str">
        <f t="shared" si="359"/>
        <v>b13</v>
      </c>
      <c r="B1495" s="5" t="str">
        <f t="shared" si="361"/>
        <v>geoThermal</v>
      </c>
      <c r="C1495" s="5" t="str">
        <f t="shared" si="367"/>
        <v>g6</v>
      </c>
      <c r="D1495" s="69">
        <f t="shared" si="367"/>
        <v>3</v>
      </c>
      <c r="E1495" s="53">
        <v>0.9</v>
      </c>
      <c r="F1495" s="53">
        <v>0.9</v>
      </c>
      <c r="G1495" s="53">
        <v>0.9</v>
      </c>
      <c r="H1495" s="53">
        <v>0.9</v>
      </c>
      <c r="I1495" s="53">
        <v>0.9</v>
      </c>
      <c r="J1495" s="53">
        <v>0.9</v>
      </c>
      <c r="K1495" s="53">
        <v>0.9</v>
      </c>
      <c r="L1495" s="53">
        <v>0.9</v>
      </c>
      <c r="M1495" s="53">
        <v>0.9</v>
      </c>
      <c r="N1495" s="53">
        <v>0.9</v>
      </c>
      <c r="O1495" s="53">
        <v>0.9</v>
      </c>
      <c r="P1495" s="53">
        <v>0.9</v>
      </c>
      <c r="Q1495" s="53">
        <v>0.9</v>
      </c>
      <c r="R1495" s="53">
        <v>0.9</v>
      </c>
      <c r="S1495" s="53">
        <v>0.9</v>
      </c>
      <c r="T1495" s="53">
        <v>0.9</v>
      </c>
      <c r="U1495" s="53">
        <v>0.9</v>
      </c>
      <c r="V1495" s="53">
        <v>0.9</v>
      </c>
      <c r="W1495" s="53">
        <v>0.9</v>
      </c>
      <c r="X1495" s="53">
        <v>0.9</v>
      </c>
      <c r="Y1495" s="53">
        <v>0.9</v>
      </c>
      <c r="Z1495" s="53">
        <v>0.9</v>
      </c>
      <c r="AA1495" s="53">
        <v>0.9</v>
      </c>
      <c r="AB1495" s="53">
        <v>0.9</v>
      </c>
      <c r="AC1495" s="5">
        <f t="shared" si="364"/>
        <v>0.8999999999999998</v>
      </c>
      <c r="AD1495" s="98"/>
    </row>
    <row r="1496" spans="1:30">
      <c r="A1496" s="5" t="str">
        <f t="shared" si="359"/>
        <v>b13</v>
      </c>
      <c r="B1496" s="5" t="str">
        <f t="shared" si="361"/>
        <v>hydroRiver</v>
      </c>
      <c r="C1496" s="5" t="str">
        <f t="shared" si="367"/>
        <v>g6</v>
      </c>
      <c r="D1496" s="69">
        <f t="shared" si="367"/>
        <v>3</v>
      </c>
      <c r="E1496" s="43">
        <f>VLOOKUP($A1496,hydro_!$A$2:$B$16,2,0)*VLOOKUP($D1496,hydro_!F$2:H$13,2,0)</f>
        <v>0.4</v>
      </c>
      <c r="F1496" s="43">
        <f t="shared" ref="F1496:AB1496" si="370">E1496</f>
        <v>0.4</v>
      </c>
      <c r="G1496" s="43">
        <f t="shared" si="370"/>
        <v>0.4</v>
      </c>
      <c r="H1496" s="43">
        <f t="shared" si="370"/>
        <v>0.4</v>
      </c>
      <c r="I1496" s="43">
        <f t="shared" si="370"/>
        <v>0.4</v>
      </c>
      <c r="J1496" s="43">
        <f t="shared" si="370"/>
        <v>0.4</v>
      </c>
      <c r="K1496" s="43">
        <f t="shared" si="370"/>
        <v>0.4</v>
      </c>
      <c r="L1496" s="43">
        <f t="shared" si="370"/>
        <v>0.4</v>
      </c>
      <c r="M1496" s="43">
        <f t="shared" si="370"/>
        <v>0.4</v>
      </c>
      <c r="N1496" s="43">
        <f t="shared" si="370"/>
        <v>0.4</v>
      </c>
      <c r="O1496" s="43">
        <f t="shared" si="370"/>
        <v>0.4</v>
      </c>
      <c r="P1496" s="43">
        <f t="shared" si="370"/>
        <v>0.4</v>
      </c>
      <c r="Q1496" s="43">
        <f t="shared" si="370"/>
        <v>0.4</v>
      </c>
      <c r="R1496" s="43">
        <f t="shared" si="370"/>
        <v>0.4</v>
      </c>
      <c r="S1496" s="43">
        <f t="shared" si="370"/>
        <v>0.4</v>
      </c>
      <c r="T1496" s="43">
        <f t="shared" si="370"/>
        <v>0.4</v>
      </c>
      <c r="U1496" s="43">
        <f t="shared" si="370"/>
        <v>0.4</v>
      </c>
      <c r="V1496" s="43">
        <f t="shared" si="370"/>
        <v>0.4</v>
      </c>
      <c r="W1496" s="43">
        <f t="shared" si="370"/>
        <v>0.4</v>
      </c>
      <c r="X1496" s="43">
        <f t="shared" si="370"/>
        <v>0.4</v>
      </c>
      <c r="Y1496" s="43">
        <f t="shared" si="370"/>
        <v>0.4</v>
      </c>
      <c r="Z1496" s="43">
        <f t="shared" si="370"/>
        <v>0.4</v>
      </c>
      <c r="AA1496" s="43">
        <f t="shared" si="370"/>
        <v>0.4</v>
      </c>
      <c r="AB1496" s="43">
        <f t="shared" si="370"/>
        <v>0.4</v>
      </c>
      <c r="AC1496" s="5">
        <f t="shared" si="364"/>
        <v>0.40000000000000013</v>
      </c>
      <c r="AD1496" s="98"/>
    </row>
    <row r="1497" spans="1:30">
      <c r="A1497" s="5" t="str">
        <f t="shared" si="359"/>
        <v>b13</v>
      </c>
      <c r="B1497" s="5" t="str">
        <f t="shared" si="361"/>
        <v>hydroDam</v>
      </c>
      <c r="C1497" s="5" t="str">
        <f t="shared" si="367"/>
        <v>g6</v>
      </c>
      <c r="D1497" s="69">
        <f t="shared" si="367"/>
        <v>3</v>
      </c>
      <c r="E1497" s="43">
        <f>VLOOKUP($A1496,hydro_!$A$2:$C$16,3,0)*VLOOKUP($D1496,hydro_!F$2:H$13,3,0)</f>
        <v>0.35</v>
      </c>
      <c r="F1497" s="43">
        <f t="shared" ref="F1497:AB1497" si="371">E1497</f>
        <v>0.35</v>
      </c>
      <c r="G1497" s="43">
        <f t="shared" si="371"/>
        <v>0.35</v>
      </c>
      <c r="H1497" s="43">
        <f t="shared" si="371"/>
        <v>0.35</v>
      </c>
      <c r="I1497" s="43">
        <f t="shared" si="371"/>
        <v>0.35</v>
      </c>
      <c r="J1497" s="43">
        <f t="shared" si="371"/>
        <v>0.35</v>
      </c>
      <c r="K1497" s="43">
        <f t="shared" si="371"/>
        <v>0.35</v>
      </c>
      <c r="L1497" s="43">
        <f t="shared" si="371"/>
        <v>0.35</v>
      </c>
      <c r="M1497" s="43">
        <f t="shared" si="371"/>
        <v>0.35</v>
      </c>
      <c r="N1497" s="43">
        <f t="shared" si="371"/>
        <v>0.35</v>
      </c>
      <c r="O1497" s="43">
        <f t="shared" si="371"/>
        <v>0.35</v>
      </c>
      <c r="P1497" s="43">
        <f t="shared" si="371"/>
        <v>0.35</v>
      </c>
      <c r="Q1497" s="43">
        <f t="shared" si="371"/>
        <v>0.35</v>
      </c>
      <c r="R1497" s="43">
        <f t="shared" si="371"/>
        <v>0.35</v>
      </c>
      <c r="S1497" s="43">
        <f t="shared" si="371"/>
        <v>0.35</v>
      </c>
      <c r="T1497" s="43">
        <f t="shared" si="371"/>
        <v>0.35</v>
      </c>
      <c r="U1497" s="43">
        <f t="shared" si="371"/>
        <v>0.35</v>
      </c>
      <c r="V1497" s="43">
        <f t="shared" si="371"/>
        <v>0.35</v>
      </c>
      <c r="W1497" s="43">
        <f t="shared" si="371"/>
        <v>0.35</v>
      </c>
      <c r="X1497" s="43">
        <f t="shared" si="371"/>
        <v>0.35</v>
      </c>
      <c r="Y1497" s="43">
        <f t="shared" si="371"/>
        <v>0.35</v>
      </c>
      <c r="Z1497" s="43">
        <f t="shared" si="371"/>
        <v>0.35</v>
      </c>
      <c r="AA1497" s="43">
        <f t="shared" si="371"/>
        <v>0.35</v>
      </c>
      <c r="AB1497" s="43">
        <f t="shared" si="371"/>
        <v>0.35</v>
      </c>
      <c r="AC1497" s="5">
        <f t="shared" si="364"/>
        <v>0.34999999999999987</v>
      </c>
      <c r="AD1497" s="98"/>
    </row>
    <row r="1498" spans="1:30">
      <c r="A1498" s="5" t="str">
        <f t="shared" si="359"/>
        <v>b13</v>
      </c>
      <c r="B1498" s="5" t="str">
        <f t="shared" si="361"/>
        <v>wind</v>
      </c>
      <c r="C1498" s="5" t="str">
        <f t="shared" si="367"/>
        <v>g6</v>
      </c>
      <c r="D1498" s="69">
        <f t="shared" si="367"/>
        <v>3</v>
      </c>
      <c r="E1498" s="67">
        <f>VLOOKUP($A1498,wind_!$A$2:$B$16,2,0)*VLOOKUP($D1498,wind_!$E$2:$AC$13,MID(E$1,2,LEN(E$1)-1)+2,0)</f>
        <v>0.47140496266498555</v>
      </c>
      <c r="F1498" s="67">
        <f>VLOOKUP($A1498,wind_!$A$2:$B$16,2,0)*VLOOKUP($D1498,wind_!$E$2:$AC$13,MID(F$1,2,LEN(F$1)-1)+2,0)</f>
        <v>0.46204164087123362</v>
      </c>
      <c r="G1498" s="67">
        <f>VLOOKUP($A1498,wind_!$A$2:$B$16,2,0)*VLOOKUP($D1498,wind_!$E$2:$AC$13,MID(G$1,2,LEN(G$1)-1)+2,0)</f>
        <v>0.45688009119798528</v>
      </c>
      <c r="H1498" s="67">
        <f>VLOOKUP($A1498,wind_!$A$2:$B$16,2,0)*VLOOKUP($D1498,wind_!$E$2:$AC$13,MID(H$1,2,LEN(H$1)-1)+2,0)</f>
        <v>0.45214686831735457</v>
      </c>
      <c r="I1498" s="67">
        <f>VLOOKUP($A1498,wind_!$A$2:$B$16,2,0)*VLOOKUP($D1498,wind_!$E$2:$AC$13,MID(I$1,2,LEN(I$1)-1)+2,0)</f>
        <v>0.45015789498796926</v>
      </c>
      <c r="J1498" s="67">
        <f>VLOOKUP($A1498,wind_!$A$2:$B$16,2,0)*VLOOKUP($D1498,wind_!$E$2:$AC$13,MID(J$1,2,LEN(J$1)-1)+2,0)</f>
        <v>0.44572088873617416</v>
      </c>
      <c r="K1498" s="67">
        <f>VLOOKUP($A1498,wind_!$A$2:$B$16,2,0)*VLOOKUP($D1498,wind_!$E$2:$AC$13,MID(K$1,2,LEN(K$1)-1)+2,0)</f>
        <v>0.44943647315688395</v>
      </c>
      <c r="L1498" s="67">
        <f>VLOOKUP($A1498,wind_!$A$2:$B$16,2,0)*VLOOKUP($D1498,wind_!$E$2:$AC$13,MID(L$1,2,LEN(L$1)-1)+2,0)</f>
        <v>0.45170360248511898</v>
      </c>
      <c r="M1498" s="67">
        <f>VLOOKUP($A1498,wind_!$A$2:$B$16,2,0)*VLOOKUP($D1498,wind_!$E$2:$AC$13,MID(M$1,2,LEN(M$1)-1)+2,0)</f>
        <v>0.45277895320505501</v>
      </c>
      <c r="N1498" s="67">
        <f>VLOOKUP($A1498,wind_!$A$2:$B$16,2,0)*VLOOKUP($D1498,wind_!$E$2:$AC$13,MID(N$1,2,LEN(N$1)-1)+2,0)</f>
        <v>0.44119112665630533</v>
      </c>
      <c r="O1498" s="67">
        <f>VLOOKUP($A1498,wind_!$A$2:$B$16,2,0)*VLOOKUP($D1498,wind_!$E$2:$AC$13,MID(O$1,2,LEN(O$1)-1)+2,0)</f>
        <v>0.43842851918075348</v>
      </c>
      <c r="P1498" s="67">
        <f>VLOOKUP($A1498,wind_!$A$2:$B$16,2,0)*VLOOKUP($D1498,wind_!$E$2:$AC$13,MID(P$1,2,LEN(P$1)-1)+2,0)</f>
        <v>0.4483194269084631</v>
      </c>
      <c r="Q1498" s="67">
        <f>VLOOKUP($A1498,wind_!$A$2:$B$16,2,0)*VLOOKUP($D1498,wind_!$E$2:$AC$13,MID(Q$1,2,LEN(Q$1)-1)+2,0)</f>
        <v>0.46235209046567488</v>
      </c>
      <c r="R1498" s="67">
        <f>VLOOKUP($A1498,wind_!$A$2:$B$16,2,0)*VLOOKUP($D1498,wind_!$E$2:$AC$13,MID(R$1,2,LEN(R$1)-1)+2,0)</f>
        <v>0.47327810269464932</v>
      </c>
      <c r="S1498" s="67">
        <f>VLOOKUP($A1498,wind_!$A$2:$B$16,2,0)*VLOOKUP($D1498,wind_!$E$2:$AC$13,MID(S$1,2,LEN(S$1)-1)+2,0)</f>
        <v>0.48308309236366248</v>
      </c>
      <c r="T1498" s="67">
        <f>VLOOKUP($A1498,wind_!$A$2:$B$16,2,0)*VLOOKUP($D1498,wind_!$E$2:$AC$13,MID(T$1,2,LEN(T$1)-1)+2,0)</f>
        <v>0.49496613217291507</v>
      </c>
      <c r="U1498" s="67">
        <f>VLOOKUP($A1498,wind_!$A$2:$B$16,2,0)*VLOOKUP($D1498,wind_!$E$2:$AC$13,MID(U$1,2,LEN(U$1)-1)+2,0)</f>
        <v>0.49798359520492824</v>
      </c>
      <c r="V1498" s="67">
        <f>VLOOKUP($A1498,wind_!$A$2:$B$16,2,0)*VLOOKUP($D1498,wind_!$E$2:$AC$13,MID(V$1,2,LEN(V$1)-1)+2,0)</f>
        <v>0.4984597492213963</v>
      </c>
      <c r="W1498" s="67">
        <f>VLOOKUP($A1498,wind_!$A$2:$B$16,2,0)*VLOOKUP($D1498,wind_!$E$2:$AC$13,MID(W$1,2,LEN(W$1)-1)+2,0)</f>
        <v>0.49498887518845242</v>
      </c>
      <c r="X1498" s="67">
        <f>VLOOKUP($A1498,wind_!$A$2:$B$16,2,0)*VLOOKUP($D1498,wind_!$E$2:$AC$13,MID(X$1,2,LEN(X$1)-1)+2,0)</f>
        <v>0.49279432283626995</v>
      </c>
      <c r="Y1498" s="67">
        <f>VLOOKUP($A1498,wind_!$A$2:$B$16,2,0)*VLOOKUP($D1498,wind_!$E$2:$AC$13,MID(Y$1,2,LEN(Y$1)-1)+2,0)</f>
        <v>0.4958792716790929</v>
      </c>
      <c r="Z1498" s="67">
        <f>VLOOKUP($A1498,wind_!$A$2:$B$16,2,0)*VLOOKUP($D1498,wind_!$E$2:$AC$13,MID(Z$1,2,LEN(Z$1)-1)+2,0)</f>
        <v>0.49375417471259525</v>
      </c>
      <c r="AA1498" s="67">
        <f>VLOOKUP($A1498,wind_!$A$2:$B$16,2,0)*VLOOKUP($D1498,wind_!$E$2:$AC$13,MID(AA$1,2,LEN(AA$1)-1)+2,0)</f>
        <v>0.4888657270347439</v>
      </c>
      <c r="AB1498" s="67">
        <f>VLOOKUP($A1498,wind_!$A$2:$B$16,2,0)*VLOOKUP($D1498,wind_!$E$2:$AC$13,MID(AB$1,2,LEN(AB$1)-1)+2,0)</f>
        <v>0.48377560232205524</v>
      </c>
      <c r="AC1498" s="5">
        <f t="shared" si="364"/>
        <v>0.47001629934436323</v>
      </c>
      <c r="AD1498" s="98"/>
    </row>
    <row r="1499" spans="1:30">
      <c r="A1499" s="5" t="str">
        <f t="shared" si="359"/>
        <v>b13</v>
      </c>
      <c r="B1499" s="5" t="str">
        <f t="shared" si="361"/>
        <v>solar</v>
      </c>
      <c r="C1499" s="5" t="str">
        <f t="shared" si="367"/>
        <v>g6</v>
      </c>
      <c r="D1499" s="69">
        <f t="shared" si="367"/>
        <v>3</v>
      </c>
      <c r="E1499" s="68">
        <f>VLOOKUP($A1499,solar_!$A$2:$B$16,2,0)*VLOOKUP($D1499,solar_!$E$2:$AC$13,MID(E$1,2,LEN(E$1)-1)+2,0)</f>
        <v>0</v>
      </c>
      <c r="F1499" s="68">
        <f>VLOOKUP($A1499,solar_!$A$2:$B$16,2,0)*VLOOKUP($D1499,solar_!$E$2:$AC$13,MID(F$1,2,LEN(F$1)-1)+2,0)</f>
        <v>0</v>
      </c>
      <c r="G1499" s="68">
        <f>VLOOKUP($A1499,solar_!$A$2:$B$16,2,0)*VLOOKUP($D1499,solar_!$E$2:$AC$13,MID(G$1,2,LEN(G$1)-1)+2,0)</f>
        <v>0</v>
      </c>
      <c r="H1499" s="68">
        <f>VLOOKUP($A1499,solar_!$A$2:$B$16,2,0)*VLOOKUP($D1499,solar_!$E$2:$AC$13,MID(H$1,2,LEN(H$1)-1)+2,0)</f>
        <v>0</v>
      </c>
      <c r="I1499" s="68">
        <f>VLOOKUP($A1499,solar_!$A$2:$B$16,2,0)*VLOOKUP($D1499,solar_!$E$2:$AC$13,MID(I$1,2,LEN(I$1)-1)+2,0)</f>
        <v>0</v>
      </c>
      <c r="J1499" s="68">
        <f>VLOOKUP($A1499,solar_!$A$2:$B$16,2,0)*VLOOKUP($D1499,solar_!$E$2:$AC$13,MID(J$1,2,LEN(J$1)-1)+2,0)</f>
        <v>5.0846598933229647E-4</v>
      </c>
      <c r="K1499" s="68">
        <f>VLOOKUP($A1499,solar_!$A$2:$B$16,2,0)*VLOOKUP($D1499,solar_!$E$2:$AC$13,MID(K$1,2,LEN(K$1)-1)+2,0)</f>
        <v>7.2516887538748428E-3</v>
      </c>
      <c r="L1499" s="68">
        <f>VLOOKUP($A1499,solar_!$A$2:$B$16,2,0)*VLOOKUP($D1499,solar_!$E$2:$AC$13,MID(L$1,2,LEN(L$1)-1)+2,0)</f>
        <v>7.8510707814884589E-2</v>
      </c>
      <c r="M1499" s="68">
        <f>VLOOKUP($A1499,solar_!$A$2:$B$16,2,0)*VLOOKUP($D1499,solar_!$E$2:$AC$13,MID(M$1,2,LEN(M$1)-1)+2,0)</f>
        <v>0.31620906033088175</v>
      </c>
      <c r="N1499" s="68">
        <f>VLOOKUP($A1499,solar_!$A$2:$B$16,2,0)*VLOOKUP($D1499,solar_!$E$2:$AC$13,MID(N$1,2,LEN(N$1)-1)+2,0)</f>
        <v>0.51430585018578789</v>
      </c>
      <c r="O1499" s="68">
        <f>VLOOKUP($A1499,solar_!$A$2:$B$16,2,0)*VLOOKUP($D1499,solar_!$E$2:$AC$13,MID(O$1,2,LEN(O$1)-1)+2,0)</f>
        <v>0.5995179917790685</v>
      </c>
      <c r="P1499" s="68">
        <f>VLOOKUP($A1499,solar_!$A$2:$B$16,2,0)*VLOOKUP($D1499,solar_!$E$2:$AC$13,MID(P$1,2,LEN(P$1)-1)+2,0)</f>
        <v>0.65690126791373415</v>
      </c>
      <c r="Q1499" s="68">
        <f>VLOOKUP($A1499,solar_!$A$2:$B$16,2,0)*VLOOKUP($D1499,solar_!$E$2:$AC$13,MID(Q$1,2,LEN(Q$1)-1)+2,0)</f>
        <v>0.65386486818349399</v>
      </c>
      <c r="R1499" s="68">
        <f>VLOOKUP($A1499,solar_!$A$2:$B$16,2,0)*VLOOKUP($D1499,solar_!$E$2:$AC$13,MID(R$1,2,LEN(R$1)-1)+2,0)</f>
        <v>0.65822311952815626</v>
      </c>
      <c r="S1499" s="68">
        <f>VLOOKUP($A1499,solar_!$A$2:$B$16,2,0)*VLOOKUP($D1499,solar_!$E$2:$AC$13,MID(S$1,2,LEN(S$1)-1)+2,0)</f>
        <v>0.61705676928054753</v>
      </c>
      <c r="T1499" s="68">
        <f>VLOOKUP($A1499,solar_!$A$2:$B$16,2,0)*VLOOKUP($D1499,solar_!$E$2:$AC$13,MID(T$1,2,LEN(T$1)-1)+2,0)</f>
        <v>0.52313432336430854</v>
      </c>
      <c r="U1499" s="68">
        <f>VLOOKUP($A1499,solar_!$A$2:$B$16,2,0)*VLOOKUP($D1499,solar_!$E$2:$AC$13,MID(U$1,2,LEN(U$1)-1)+2,0)</f>
        <v>0.4084233564449713</v>
      </c>
      <c r="V1499" s="68">
        <f>VLOOKUP($A1499,solar_!$A$2:$B$16,2,0)*VLOOKUP($D1499,solar_!$E$2:$AC$13,MID(V$1,2,LEN(V$1)-1)+2,0)</f>
        <v>0.20547044646308399</v>
      </c>
      <c r="W1499" s="68">
        <f>VLOOKUP($A1499,solar_!$A$2:$B$16,2,0)*VLOOKUP($D1499,solar_!$E$2:$AC$13,MID(W$1,2,LEN(W$1)-1)+2,0)</f>
        <v>3.8667408865510879E-2</v>
      </c>
      <c r="X1499" s="68">
        <f>VLOOKUP($A1499,solar_!$A$2:$B$16,2,0)*VLOOKUP($D1499,solar_!$E$2:$AC$13,MID(X$1,2,LEN(X$1)-1)+2,0)</f>
        <v>3.6490382639852169E-4</v>
      </c>
      <c r="Y1499" s="68">
        <f>VLOOKUP($A1499,solar_!$A$2:$B$16,2,0)*VLOOKUP($D1499,solar_!$E$2:$AC$13,MID(Y$1,2,LEN(Y$1)-1)+2,0)</f>
        <v>0</v>
      </c>
      <c r="Z1499" s="68">
        <f>VLOOKUP($A1499,solar_!$A$2:$B$16,2,0)*VLOOKUP($D1499,solar_!$E$2:$AC$13,MID(Z$1,2,LEN(Z$1)-1)+2,0)</f>
        <v>0</v>
      </c>
      <c r="AA1499" s="68">
        <f>VLOOKUP($A1499,solar_!$A$2:$B$16,2,0)*VLOOKUP($D1499,solar_!$E$2:$AC$13,MID(AA$1,2,LEN(AA$1)-1)+2,0)</f>
        <v>0</v>
      </c>
      <c r="AB1499" s="68">
        <f>VLOOKUP($A1499,solar_!$A$2:$B$16,2,0)*VLOOKUP($D1499,solar_!$E$2:$AC$13,MID(AB$1,2,LEN(AB$1)-1)+2,0)</f>
        <v>0</v>
      </c>
      <c r="AC1499" s="5">
        <f t="shared" si="364"/>
        <v>0.21993375953016814</v>
      </c>
      <c r="AD1499" s="98"/>
    </row>
    <row r="1500" spans="1:30">
      <c r="A1500" s="5" t="str">
        <f t="shared" si="359"/>
        <v>b13</v>
      </c>
      <c r="B1500" s="5" t="str">
        <f t="shared" si="361"/>
        <v>nuclear</v>
      </c>
      <c r="C1500" s="5" t="str">
        <f t="shared" si="367"/>
        <v>g6</v>
      </c>
      <c r="D1500" s="69">
        <f t="shared" si="367"/>
        <v>3</v>
      </c>
      <c r="E1500" s="9">
        <v>0</v>
      </c>
      <c r="F1500" s="9">
        <v>0</v>
      </c>
      <c r="G1500" s="9">
        <v>0</v>
      </c>
      <c r="H1500" s="9">
        <v>0</v>
      </c>
      <c r="I1500" s="9">
        <v>0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5">
        <f t="shared" si="364"/>
        <v>0</v>
      </c>
      <c r="AD1500" s="98"/>
    </row>
    <row r="1501" spans="1:30">
      <c r="A1501" s="5" t="str">
        <f t="shared" si="359"/>
        <v>b13</v>
      </c>
      <c r="B1501" s="5" t="str">
        <f t="shared" si="361"/>
        <v>other</v>
      </c>
      <c r="C1501" s="5" t="str">
        <f t="shared" si="367"/>
        <v>g6</v>
      </c>
      <c r="D1501" s="69">
        <f t="shared" si="367"/>
        <v>3</v>
      </c>
      <c r="E1501" s="9">
        <v>0</v>
      </c>
      <c r="F1501" s="9">
        <v>0</v>
      </c>
      <c r="G1501" s="9">
        <v>0</v>
      </c>
      <c r="H1501" s="9">
        <v>0</v>
      </c>
      <c r="I1501" s="9">
        <v>0</v>
      </c>
      <c r="J1501" s="9">
        <v>0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0</v>
      </c>
      <c r="U1501" s="9">
        <v>0</v>
      </c>
      <c r="V1501" s="9">
        <v>0</v>
      </c>
      <c r="W1501" s="9">
        <v>0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5">
        <f t="shared" si="364"/>
        <v>0</v>
      </c>
      <c r="AD1501" s="98"/>
    </row>
    <row r="1502" spans="1:30">
      <c r="A1502" s="5" t="str">
        <f t="shared" si="359"/>
        <v>b13</v>
      </c>
      <c r="B1502" s="5" t="str">
        <f t="shared" si="361"/>
        <v>coal</v>
      </c>
      <c r="C1502" s="5" t="str">
        <f t="shared" si="367"/>
        <v>g7</v>
      </c>
      <c r="D1502" s="69">
        <f t="shared" si="367"/>
        <v>4</v>
      </c>
      <c r="E1502" s="53">
        <v>0.8</v>
      </c>
      <c r="F1502" s="53">
        <v>0.8</v>
      </c>
      <c r="G1502" s="53">
        <v>0.8</v>
      </c>
      <c r="H1502" s="53">
        <v>0.8</v>
      </c>
      <c r="I1502" s="53">
        <v>0.8</v>
      </c>
      <c r="J1502" s="53">
        <v>0.8</v>
      </c>
      <c r="K1502" s="53">
        <v>0.8</v>
      </c>
      <c r="L1502" s="53">
        <v>0.8</v>
      </c>
      <c r="M1502" s="53">
        <v>0.8</v>
      </c>
      <c r="N1502" s="53">
        <v>0.8</v>
      </c>
      <c r="O1502" s="53">
        <v>0.8</v>
      </c>
      <c r="P1502" s="53">
        <v>0.8</v>
      </c>
      <c r="Q1502" s="53">
        <v>0.8</v>
      </c>
      <c r="R1502" s="53">
        <v>0.8</v>
      </c>
      <c r="S1502" s="53">
        <v>0.8</v>
      </c>
      <c r="T1502" s="53">
        <v>0.8</v>
      </c>
      <c r="U1502" s="53">
        <v>0.8</v>
      </c>
      <c r="V1502" s="53">
        <v>0.8</v>
      </c>
      <c r="W1502" s="53">
        <v>0.8</v>
      </c>
      <c r="X1502" s="53">
        <v>0.8</v>
      </c>
      <c r="Y1502" s="53">
        <v>0.8</v>
      </c>
      <c r="Z1502" s="53">
        <v>0.8</v>
      </c>
      <c r="AA1502" s="53">
        <v>0.8</v>
      </c>
      <c r="AB1502" s="53">
        <v>0.8</v>
      </c>
      <c r="AC1502" s="5">
        <f t="shared" si="364"/>
        <v>0.80000000000000027</v>
      </c>
      <c r="AD1502" s="98"/>
    </row>
    <row r="1503" spans="1:30">
      <c r="A1503" s="5" t="str">
        <f t="shared" si="359"/>
        <v>b13</v>
      </c>
      <c r="B1503" s="5" t="str">
        <f t="shared" si="361"/>
        <v>naturalGas</v>
      </c>
      <c r="C1503" s="5" t="str">
        <f t="shared" ref="C1503:D1522" si="372">C1383</f>
        <v>g7</v>
      </c>
      <c r="D1503" s="69">
        <f t="shared" si="372"/>
        <v>4</v>
      </c>
      <c r="E1503" s="53">
        <v>0.85</v>
      </c>
      <c r="F1503" s="53">
        <v>0.85</v>
      </c>
      <c r="G1503" s="53">
        <v>0.85</v>
      </c>
      <c r="H1503" s="53">
        <v>0.85</v>
      </c>
      <c r="I1503" s="53">
        <v>0.85</v>
      </c>
      <c r="J1503" s="53">
        <v>0.85</v>
      </c>
      <c r="K1503" s="53">
        <v>0.85</v>
      </c>
      <c r="L1503" s="53">
        <v>0.85</v>
      </c>
      <c r="M1503" s="53">
        <v>0.85</v>
      </c>
      <c r="N1503" s="53">
        <v>0.85</v>
      </c>
      <c r="O1503" s="53">
        <v>0.85</v>
      </c>
      <c r="P1503" s="53">
        <v>0.85</v>
      </c>
      <c r="Q1503" s="53">
        <v>0.85</v>
      </c>
      <c r="R1503" s="53">
        <v>0.85</v>
      </c>
      <c r="S1503" s="53">
        <v>0.85</v>
      </c>
      <c r="T1503" s="53">
        <v>0.85</v>
      </c>
      <c r="U1503" s="53">
        <v>0.85</v>
      </c>
      <c r="V1503" s="53">
        <v>0.85</v>
      </c>
      <c r="W1503" s="53">
        <v>0.85</v>
      </c>
      <c r="X1503" s="53">
        <v>0.85</v>
      </c>
      <c r="Y1503" s="53">
        <v>0.85</v>
      </c>
      <c r="Z1503" s="53">
        <v>0.85</v>
      </c>
      <c r="AA1503" s="53">
        <v>0.85</v>
      </c>
      <c r="AB1503" s="53">
        <v>0.85</v>
      </c>
      <c r="AC1503" s="5">
        <f t="shared" si="364"/>
        <v>0.85000000000000009</v>
      </c>
      <c r="AD1503" s="98"/>
    </row>
    <row r="1504" spans="1:30">
      <c r="A1504" s="5" t="str">
        <f t="shared" si="359"/>
        <v>b13</v>
      </c>
      <c r="B1504" s="5" t="str">
        <f t="shared" si="361"/>
        <v>bioMass</v>
      </c>
      <c r="C1504" s="5" t="str">
        <f t="shared" si="372"/>
        <v>g7</v>
      </c>
      <c r="D1504" s="69">
        <f t="shared" si="372"/>
        <v>4</v>
      </c>
      <c r="E1504" s="53">
        <v>0.83</v>
      </c>
      <c r="F1504" s="53">
        <v>0.83</v>
      </c>
      <c r="G1504" s="53">
        <v>0.83</v>
      </c>
      <c r="H1504" s="53">
        <v>0.83</v>
      </c>
      <c r="I1504" s="53">
        <v>0.83</v>
      </c>
      <c r="J1504" s="53">
        <v>0.83</v>
      </c>
      <c r="K1504" s="53">
        <v>0.83</v>
      </c>
      <c r="L1504" s="53">
        <v>0.83</v>
      </c>
      <c r="M1504" s="53">
        <v>0.83</v>
      </c>
      <c r="N1504" s="53">
        <v>0.83</v>
      </c>
      <c r="O1504" s="53">
        <v>0.83</v>
      </c>
      <c r="P1504" s="53">
        <v>0.83</v>
      </c>
      <c r="Q1504" s="53">
        <v>0.83</v>
      </c>
      <c r="R1504" s="53">
        <v>0.83</v>
      </c>
      <c r="S1504" s="53">
        <v>0.83</v>
      </c>
      <c r="T1504" s="53">
        <v>0.83</v>
      </c>
      <c r="U1504" s="53">
        <v>0.83</v>
      </c>
      <c r="V1504" s="53">
        <v>0.83</v>
      </c>
      <c r="W1504" s="53">
        <v>0.83</v>
      </c>
      <c r="X1504" s="53">
        <v>0.83</v>
      </c>
      <c r="Y1504" s="53">
        <v>0.83</v>
      </c>
      <c r="Z1504" s="53">
        <v>0.83</v>
      </c>
      <c r="AA1504" s="53">
        <v>0.83</v>
      </c>
      <c r="AB1504" s="53">
        <v>0.83</v>
      </c>
      <c r="AC1504" s="5">
        <f t="shared" si="364"/>
        <v>0.82999999999999963</v>
      </c>
      <c r="AD1504" s="98"/>
    </row>
    <row r="1505" spans="1:30">
      <c r="A1505" s="5" t="str">
        <f t="shared" si="359"/>
        <v>b13</v>
      </c>
      <c r="B1505" s="5" t="str">
        <f t="shared" si="361"/>
        <v>geoThermal</v>
      </c>
      <c r="C1505" s="5" t="str">
        <f t="shared" si="372"/>
        <v>g7</v>
      </c>
      <c r="D1505" s="69">
        <f t="shared" si="372"/>
        <v>4</v>
      </c>
      <c r="E1505" s="53">
        <v>0.9</v>
      </c>
      <c r="F1505" s="53">
        <v>0.9</v>
      </c>
      <c r="G1505" s="53">
        <v>0.9</v>
      </c>
      <c r="H1505" s="53">
        <v>0.9</v>
      </c>
      <c r="I1505" s="53">
        <v>0.9</v>
      </c>
      <c r="J1505" s="53">
        <v>0.9</v>
      </c>
      <c r="K1505" s="53">
        <v>0.9</v>
      </c>
      <c r="L1505" s="53">
        <v>0.9</v>
      </c>
      <c r="M1505" s="53">
        <v>0.9</v>
      </c>
      <c r="N1505" s="53">
        <v>0.9</v>
      </c>
      <c r="O1505" s="53">
        <v>0.9</v>
      </c>
      <c r="P1505" s="53">
        <v>0.9</v>
      </c>
      <c r="Q1505" s="53">
        <v>0.9</v>
      </c>
      <c r="R1505" s="53">
        <v>0.9</v>
      </c>
      <c r="S1505" s="53">
        <v>0.9</v>
      </c>
      <c r="T1505" s="53">
        <v>0.9</v>
      </c>
      <c r="U1505" s="53">
        <v>0.9</v>
      </c>
      <c r="V1505" s="53">
        <v>0.9</v>
      </c>
      <c r="W1505" s="53">
        <v>0.9</v>
      </c>
      <c r="X1505" s="53">
        <v>0.9</v>
      </c>
      <c r="Y1505" s="53">
        <v>0.9</v>
      </c>
      <c r="Z1505" s="53">
        <v>0.9</v>
      </c>
      <c r="AA1505" s="53">
        <v>0.9</v>
      </c>
      <c r="AB1505" s="53">
        <v>0.9</v>
      </c>
      <c r="AC1505" s="5">
        <f t="shared" si="364"/>
        <v>0.8999999999999998</v>
      </c>
      <c r="AD1505" s="98"/>
    </row>
    <row r="1506" spans="1:30">
      <c r="A1506" s="5" t="str">
        <f t="shared" si="359"/>
        <v>b13</v>
      </c>
      <c r="B1506" s="5" t="str">
        <f t="shared" si="361"/>
        <v>hydroRiver</v>
      </c>
      <c r="C1506" s="5" t="str">
        <f t="shared" si="372"/>
        <v>g7</v>
      </c>
      <c r="D1506" s="69">
        <f t="shared" si="372"/>
        <v>4</v>
      </c>
      <c r="E1506" s="43">
        <f>VLOOKUP($A1506,hydro_!$A$2:$B$16,2,0)*VLOOKUP($D1506,hydro_!F$2:H$13,2,0)</f>
        <v>0.5</v>
      </c>
      <c r="F1506" s="43">
        <f t="shared" ref="F1506:AB1506" si="373">E1506</f>
        <v>0.5</v>
      </c>
      <c r="G1506" s="43">
        <f t="shared" si="373"/>
        <v>0.5</v>
      </c>
      <c r="H1506" s="43">
        <f t="shared" si="373"/>
        <v>0.5</v>
      </c>
      <c r="I1506" s="43">
        <f t="shared" si="373"/>
        <v>0.5</v>
      </c>
      <c r="J1506" s="43">
        <f t="shared" si="373"/>
        <v>0.5</v>
      </c>
      <c r="K1506" s="43">
        <f t="shared" si="373"/>
        <v>0.5</v>
      </c>
      <c r="L1506" s="43">
        <f t="shared" si="373"/>
        <v>0.5</v>
      </c>
      <c r="M1506" s="43">
        <f t="shared" si="373"/>
        <v>0.5</v>
      </c>
      <c r="N1506" s="43">
        <f t="shared" si="373"/>
        <v>0.5</v>
      </c>
      <c r="O1506" s="43">
        <f t="shared" si="373"/>
        <v>0.5</v>
      </c>
      <c r="P1506" s="43">
        <f t="shared" si="373"/>
        <v>0.5</v>
      </c>
      <c r="Q1506" s="43">
        <f t="shared" si="373"/>
        <v>0.5</v>
      </c>
      <c r="R1506" s="43">
        <f t="shared" si="373"/>
        <v>0.5</v>
      </c>
      <c r="S1506" s="43">
        <f t="shared" si="373"/>
        <v>0.5</v>
      </c>
      <c r="T1506" s="43">
        <f t="shared" si="373"/>
        <v>0.5</v>
      </c>
      <c r="U1506" s="43">
        <f t="shared" si="373"/>
        <v>0.5</v>
      </c>
      <c r="V1506" s="43">
        <f t="shared" si="373"/>
        <v>0.5</v>
      </c>
      <c r="W1506" s="43">
        <f t="shared" si="373"/>
        <v>0.5</v>
      </c>
      <c r="X1506" s="43">
        <f t="shared" si="373"/>
        <v>0.5</v>
      </c>
      <c r="Y1506" s="43">
        <f t="shared" si="373"/>
        <v>0.5</v>
      </c>
      <c r="Z1506" s="43">
        <f t="shared" si="373"/>
        <v>0.5</v>
      </c>
      <c r="AA1506" s="43">
        <f t="shared" si="373"/>
        <v>0.5</v>
      </c>
      <c r="AB1506" s="43">
        <f t="shared" si="373"/>
        <v>0.5</v>
      </c>
      <c r="AC1506" s="5">
        <f t="shared" si="364"/>
        <v>0.5</v>
      </c>
      <c r="AD1506" s="98"/>
    </row>
    <row r="1507" spans="1:30">
      <c r="A1507" s="5" t="str">
        <f t="shared" si="359"/>
        <v>b13</v>
      </c>
      <c r="B1507" s="5" t="str">
        <f t="shared" si="361"/>
        <v>hydroDam</v>
      </c>
      <c r="C1507" s="5" t="str">
        <f t="shared" si="372"/>
        <v>g7</v>
      </c>
      <c r="D1507" s="69">
        <f t="shared" si="372"/>
        <v>4</v>
      </c>
      <c r="E1507" s="43">
        <f>VLOOKUP($A1506,hydro_!$A$2:$C$16,3,0)*VLOOKUP($D1506,hydro_!F$2:H$13,3,0)</f>
        <v>0.4</v>
      </c>
      <c r="F1507" s="43">
        <f t="shared" ref="F1507:AB1507" si="374">E1507</f>
        <v>0.4</v>
      </c>
      <c r="G1507" s="43">
        <f t="shared" si="374"/>
        <v>0.4</v>
      </c>
      <c r="H1507" s="43">
        <f t="shared" si="374"/>
        <v>0.4</v>
      </c>
      <c r="I1507" s="43">
        <f t="shared" si="374"/>
        <v>0.4</v>
      </c>
      <c r="J1507" s="43">
        <f t="shared" si="374"/>
        <v>0.4</v>
      </c>
      <c r="K1507" s="43">
        <f t="shared" si="374"/>
        <v>0.4</v>
      </c>
      <c r="L1507" s="43">
        <f t="shared" si="374"/>
        <v>0.4</v>
      </c>
      <c r="M1507" s="43">
        <f t="shared" si="374"/>
        <v>0.4</v>
      </c>
      <c r="N1507" s="43">
        <f t="shared" si="374"/>
        <v>0.4</v>
      </c>
      <c r="O1507" s="43">
        <f t="shared" si="374"/>
        <v>0.4</v>
      </c>
      <c r="P1507" s="43">
        <f t="shared" si="374"/>
        <v>0.4</v>
      </c>
      <c r="Q1507" s="43">
        <f t="shared" si="374"/>
        <v>0.4</v>
      </c>
      <c r="R1507" s="43">
        <f t="shared" si="374"/>
        <v>0.4</v>
      </c>
      <c r="S1507" s="43">
        <f t="shared" si="374"/>
        <v>0.4</v>
      </c>
      <c r="T1507" s="43">
        <f t="shared" si="374"/>
        <v>0.4</v>
      </c>
      <c r="U1507" s="43">
        <f t="shared" si="374"/>
        <v>0.4</v>
      </c>
      <c r="V1507" s="43">
        <f t="shared" si="374"/>
        <v>0.4</v>
      </c>
      <c r="W1507" s="43">
        <f t="shared" si="374"/>
        <v>0.4</v>
      </c>
      <c r="X1507" s="43">
        <f t="shared" si="374"/>
        <v>0.4</v>
      </c>
      <c r="Y1507" s="43">
        <f t="shared" si="374"/>
        <v>0.4</v>
      </c>
      <c r="Z1507" s="43">
        <f t="shared" si="374"/>
        <v>0.4</v>
      </c>
      <c r="AA1507" s="43">
        <f t="shared" si="374"/>
        <v>0.4</v>
      </c>
      <c r="AB1507" s="43">
        <f t="shared" si="374"/>
        <v>0.4</v>
      </c>
      <c r="AC1507" s="5">
        <f t="shared" si="364"/>
        <v>0.40000000000000013</v>
      </c>
      <c r="AD1507" s="98"/>
    </row>
    <row r="1508" spans="1:30">
      <c r="A1508" s="5" t="str">
        <f t="shared" si="359"/>
        <v>b13</v>
      </c>
      <c r="B1508" s="5" t="str">
        <f t="shared" si="361"/>
        <v>wind</v>
      </c>
      <c r="C1508" s="5" t="str">
        <f t="shared" si="372"/>
        <v>g7</v>
      </c>
      <c r="D1508" s="69">
        <f t="shared" si="372"/>
        <v>4</v>
      </c>
      <c r="E1508" s="67">
        <f>VLOOKUP($A1508,wind_!$A$2:$B$16,2,0)*VLOOKUP($D1508,wind_!$E$2:$AC$13,MID(E$1,2,LEN(E$1)-1)+2,0)</f>
        <v>0.36605388907517966</v>
      </c>
      <c r="F1508" s="67">
        <f>VLOOKUP($A1508,wind_!$A$2:$B$16,2,0)*VLOOKUP($D1508,wind_!$E$2:$AC$13,MID(F$1,2,LEN(F$1)-1)+2,0)</f>
        <v>0.35447854888790142</v>
      </c>
      <c r="G1508" s="67">
        <f>VLOOKUP($A1508,wind_!$A$2:$B$16,2,0)*VLOOKUP($D1508,wind_!$E$2:$AC$13,MID(G$1,2,LEN(G$1)-1)+2,0)</f>
        <v>0.34828453320048469</v>
      </c>
      <c r="H1508" s="67">
        <f>VLOOKUP($A1508,wind_!$A$2:$B$16,2,0)*VLOOKUP($D1508,wind_!$E$2:$AC$13,MID(H$1,2,LEN(H$1)-1)+2,0)</f>
        <v>0.34641221073020328</v>
      </c>
      <c r="I1508" s="67">
        <f>VLOOKUP($A1508,wind_!$A$2:$B$16,2,0)*VLOOKUP($D1508,wind_!$E$2:$AC$13,MID(I$1,2,LEN(I$1)-1)+2,0)</f>
        <v>0.3433560994364927</v>
      </c>
      <c r="J1508" s="67">
        <f>VLOOKUP($A1508,wind_!$A$2:$B$16,2,0)*VLOOKUP($D1508,wind_!$E$2:$AC$13,MID(J$1,2,LEN(J$1)-1)+2,0)</f>
        <v>0.33967544709847075</v>
      </c>
      <c r="K1508" s="67">
        <f>VLOOKUP($A1508,wind_!$A$2:$B$16,2,0)*VLOOKUP($D1508,wind_!$E$2:$AC$13,MID(K$1,2,LEN(K$1)-1)+2,0)</f>
        <v>0.34088004652435222</v>
      </c>
      <c r="L1508" s="67">
        <f>VLOOKUP($A1508,wind_!$A$2:$B$16,2,0)*VLOOKUP($D1508,wind_!$E$2:$AC$13,MID(L$1,2,LEN(L$1)-1)+2,0)</f>
        <v>0.3319886051412077</v>
      </c>
      <c r="M1508" s="67">
        <f>VLOOKUP($A1508,wind_!$A$2:$B$16,2,0)*VLOOKUP($D1508,wind_!$E$2:$AC$13,MID(M$1,2,LEN(M$1)-1)+2,0)</f>
        <v>0.32124684106751694</v>
      </c>
      <c r="N1508" s="67">
        <f>VLOOKUP($A1508,wind_!$A$2:$B$16,2,0)*VLOOKUP($D1508,wind_!$E$2:$AC$13,MID(N$1,2,LEN(N$1)-1)+2,0)</f>
        <v>0.31796876240157801</v>
      </c>
      <c r="O1508" s="67">
        <f>VLOOKUP($A1508,wind_!$A$2:$B$16,2,0)*VLOOKUP($D1508,wind_!$E$2:$AC$13,MID(O$1,2,LEN(O$1)-1)+2,0)</f>
        <v>0.33349176238870026</v>
      </c>
      <c r="P1508" s="67">
        <f>VLOOKUP($A1508,wind_!$A$2:$B$16,2,0)*VLOOKUP($D1508,wind_!$E$2:$AC$13,MID(P$1,2,LEN(P$1)-1)+2,0)</f>
        <v>0.35677206308710291</v>
      </c>
      <c r="Q1508" s="67">
        <f>VLOOKUP($A1508,wind_!$A$2:$B$16,2,0)*VLOOKUP($D1508,wind_!$E$2:$AC$13,MID(Q$1,2,LEN(Q$1)-1)+2,0)</f>
        <v>0.37735378607428482</v>
      </c>
      <c r="R1508" s="67">
        <f>VLOOKUP($A1508,wind_!$A$2:$B$16,2,0)*VLOOKUP($D1508,wind_!$E$2:$AC$13,MID(R$1,2,LEN(R$1)-1)+2,0)</f>
        <v>0.39806390304623979</v>
      </c>
      <c r="S1508" s="67">
        <f>VLOOKUP($A1508,wind_!$A$2:$B$16,2,0)*VLOOKUP($D1508,wind_!$E$2:$AC$13,MID(S$1,2,LEN(S$1)-1)+2,0)</f>
        <v>0.41760580198481501</v>
      </c>
      <c r="T1508" s="67">
        <f>VLOOKUP($A1508,wind_!$A$2:$B$16,2,0)*VLOOKUP($D1508,wind_!$E$2:$AC$13,MID(T$1,2,LEN(T$1)-1)+2,0)</f>
        <v>0.42175212871449891</v>
      </c>
      <c r="U1508" s="67">
        <f>VLOOKUP($A1508,wind_!$A$2:$B$16,2,0)*VLOOKUP($D1508,wind_!$E$2:$AC$13,MID(U$1,2,LEN(U$1)-1)+2,0)</f>
        <v>0.42851936501410814</v>
      </c>
      <c r="V1508" s="67">
        <f>VLOOKUP($A1508,wind_!$A$2:$B$16,2,0)*VLOOKUP($D1508,wind_!$E$2:$AC$13,MID(V$1,2,LEN(V$1)-1)+2,0)</f>
        <v>0.42150760413568361</v>
      </c>
      <c r="W1508" s="67">
        <f>VLOOKUP($A1508,wind_!$A$2:$B$16,2,0)*VLOOKUP($D1508,wind_!$E$2:$AC$13,MID(W$1,2,LEN(W$1)-1)+2,0)</f>
        <v>0.40780846764456119</v>
      </c>
      <c r="X1508" s="67">
        <f>VLOOKUP($A1508,wind_!$A$2:$B$16,2,0)*VLOOKUP($D1508,wind_!$E$2:$AC$13,MID(X$1,2,LEN(X$1)-1)+2,0)</f>
        <v>0.39706707518877138</v>
      </c>
      <c r="Y1508" s="67">
        <f>VLOOKUP($A1508,wind_!$A$2:$B$16,2,0)*VLOOKUP($D1508,wind_!$E$2:$AC$13,MID(Y$1,2,LEN(Y$1)-1)+2,0)</f>
        <v>0.39328638331181759</v>
      </c>
      <c r="Z1508" s="67">
        <f>VLOOKUP($A1508,wind_!$A$2:$B$16,2,0)*VLOOKUP($D1508,wind_!$E$2:$AC$13,MID(Z$1,2,LEN(Z$1)-1)+2,0)</f>
        <v>0.38400221613096497</v>
      </c>
      <c r="AA1508" s="67">
        <f>VLOOKUP($A1508,wind_!$A$2:$B$16,2,0)*VLOOKUP($D1508,wind_!$E$2:$AC$13,MID(AA$1,2,LEN(AA$1)-1)+2,0)</f>
        <v>0.37020233402689884</v>
      </c>
      <c r="AB1508" s="67">
        <f>VLOOKUP($A1508,wind_!$A$2:$B$16,2,0)*VLOOKUP($D1508,wind_!$E$2:$AC$13,MID(AB$1,2,LEN(AB$1)-1)+2,0)</f>
        <v>0.35732889534986412</v>
      </c>
      <c r="AC1508" s="5">
        <f t="shared" si="364"/>
        <v>0.36979611540257085</v>
      </c>
      <c r="AD1508" s="98"/>
    </row>
    <row r="1509" spans="1:30">
      <c r="A1509" s="5" t="str">
        <f t="shared" si="359"/>
        <v>b13</v>
      </c>
      <c r="B1509" s="5" t="str">
        <f t="shared" si="361"/>
        <v>solar</v>
      </c>
      <c r="C1509" s="5" t="str">
        <f t="shared" si="372"/>
        <v>g7</v>
      </c>
      <c r="D1509" s="69">
        <f t="shared" si="372"/>
        <v>4</v>
      </c>
      <c r="E1509" s="68">
        <f>VLOOKUP($A1509,solar_!$A$2:$B$16,2,0)*VLOOKUP($D1509,solar_!$E$2:$AC$13,MID(E$1,2,LEN(E$1)-1)+2,0)</f>
        <v>0</v>
      </c>
      <c r="F1509" s="68">
        <f>VLOOKUP($A1509,solar_!$A$2:$B$16,2,0)*VLOOKUP($D1509,solar_!$E$2:$AC$13,MID(F$1,2,LEN(F$1)-1)+2,0)</f>
        <v>0</v>
      </c>
      <c r="G1509" s="68">
        <f>VLOOKUP($A1509,solar_!$A$2:$B$16,2,0)*VLOOKUP($D1509,solar_!$E$2:$AC$13,MID(G$1,2,LEN(G$1)-1)+2,0)</f>
        <v>0</v>
      </c>
      <c r="H1509" s="68">
        <f>VLOOKUP($A1509,solar_!$A$2:$B$16,2,0)*VLOOKUP($D1509,solar_!$E$2:$AC$13,MID(H$1,2,LEN(H$1)-1)+2,0)</f>
        <v>0</v>
      </c>
      <c r="I1509" s="68">
        <f>VLOOKUP($A1509,solar_!$A$2:$B$16,2,0)*VLOOKUP($D1509,solar_!$E$2:$AC$13,MID(I$1,2,LEN(I$1)-1)+2,0)</f>
        <v>0</v>
      </c>
      <c r="J1509" s="68">
        <f>VLOOKUP($A1509,solar_!$A$2:$B$16,2,0)*VLOOKUP($D1509,solar_!$E$2:$AC$13,MID(J$1,2,LEN(J$1)-1)+2,0)</f>
        <v>2.1116434578601576E-3</v>
      </c>
      <c r="K1509" s="68">
        <f>VLOOKUP($A1509,solar_!$A$2:$B$16,2,0)*VLOOKUP($D1509,solar_!$E$2:$AC$13,MID(K$1,2,LEN(K$1)-1)+2,0)</f>
        <v>4.2459209503221296E-2</v>
      </c>
      <c r="L1509" s="68">
        <f>VLOOKUP($A1509,solar_!$A$2:$B$16,2,0)*VLOOKUP($D1509,solar_!$E$2:$AC$13,MID(L$1,2,LEN(L$1)-1)+2,0)</f>
        <v>0.24903956344046313</v>
      </c>
      <c r="M1509" s="68">
        <f>VLOOKUP($A1509,solar_!$A$2:$B$16,2,0)*VLOOKUP($D1509,solar_!$E$2:$AC$13,MID(M$1,2,LEN(M$1)-1)+2,0)</f>
        <v>0.50097876265650509</v>
      </c>
      <c r="N1509" s="68">
        <f>VLOOKUP($A1509,solar_!$A$2:$B$16,2,0)*VLOOKUP($D1509,solar_!$E$2:$AC$13,MID(N$1,2,LEN(N$1)-1)+2,0)</f>
        <v>0.63533855095676439</v>
      </c>
      <c r="O1509" s="68">
        <f>VLOOKUP($A1509,solar_!$A$2:$B$16,2,0)*VLOOKUP($D1509,solar_!$E$2:$AC$13,MID(O$1,2,LEN(O$1)-1)+2,0)</f>
        <v>0.72063227104931615</v>
      </c>
      <c r="P1509" s="68">
        <f>VLOOKUP($A1509,solar_!$A$2:$B$16,2,0)*VLOOKUP($D1509,solar_!$E$2:$AC$13,MID(P$1,2,LEN(P$1)-1)+2,0)</f>
        <v>0.72316500352547541</v>
      </c>
      <c r="Q1509" s="68">
        <f>VLOOKUP($A1509,solar_!$A$2:$B$16,2,0)*VLOOKUP($D1509,solar_!$E$2:$AC$13,MID(Q$1,2,LEN(Q$1)-1)+2,0)</f>
        <v>0.71032458772959239</v>
      </c>
      <c r="R1509" s="68">
        <f>VLOOKUP($A1509,solar_!$A$2:$B$16,2,0)*VLOOKUP($D1509,solar_!$E$2:$AC$13,MID(R$1,2,LEN(R$1)-1)+2,0)</f>
        <v>0.69852469769402581</v>
      </c>
      <c r="S1509" s="68">
        <f>VLOOKUP($A1509,solar_!$A$2:$B$16,2,0)*VLOOKUP($D1509,solar_!$E$2:$AC$13,MID(S$1,2,LEN(S$1)-1)+2,0)</f>
        <v>0.67200028843454718</v>
      </c>
      <c r="T1509" s="68">
        <f>VLOOKUP($A1509,solar_!$A$2:$B$16,2,0)*VLOOKUP($D1509,solar_!$E$2:$AC$13,MID(T$1,2,LEN(T$1)-1)+2,0)</f>
        <v>0.60504993378726968</v>
      </c>
      <c r="U1509" s="68">
        <f>VLOOKUP($A1509,solar_!$A$2:$B$16,2,0)*VLOOKUP($D1509,solar_!$E$2:$AC$13,MID(U$1,2,LEN(U$1)-1)+2,0)</f>
        <v>0.49359090978987535</v>
      </c>
      <c r="V1509" s="68">
        <f>VLOOKUP($A1509,solar_!$A$2:$B$16,2,0)*VLOOKUP($D1509,solar_!$E$2:$AC$13,MID(V$1,2,LEN(V$1)-1)+2,0)</f>
        <v>0.32253819223270014</v>
      </c>
      <c r="W1509" s="68">
        <f>VLOOKUP($A1509,solar_!$A$2:$B$16,2,0)*VLOOKUP($D1509,solar_!$E$2:$AC$13,MID(W$1,2,LEN(W$1)-1)+2,0)</f>
        <v>9.0354986151525263E-2</v>
      </c>
      <c r="X1509" s="68">
        <f>VLOOKUP($A1509,solar_!$A$2:$B$16,2,0)*VLOOKUP($D1509,solar_!$E$2:$AC$13,MID(X$1,2,LEN(X$1)-1)+2,0)</f>
        <v>2.9598199135218175E-3</v>
      </c>
      <c r="Y1509" s="68">
        <f>VLOOKUP($A1509,solar_!$A$2:$B$16,2,0)*VLOOKUP($D1509,solar_!$E$2:$AC$13,MID(Y$1,2,LEN(Y$1)-1)+2,0)</f>
        <v>0</v>
      </c>
      <c r="Z1509" s="68">
        <f>VLOOKUP($A1509,solar_!$A$2:$B$16,2,0)*VLOOKUP($D1509,solar_!$E$2:$AC$13,MID(Z$1,2,LEN(Z$1)-1)+2,0)</f>
        <v>0</v>
      </c>
      <c r="AA1509" s="68">
        <f>VLOOKUP($A1509,solar_!$A$2:$B$16,2,0)*VLOOKUP($D1509,solar_!$E$2:$AC$13,MID(AA$1,2,LEN(AA$1)-1)+2,0)</f>
        <v>0</v>
      </c>
      <c r="AB1509" s="68">
        <f>VLOOKUP($A1509,solar_!$A$2:$B$16,2,0)*VLOOKUP($D1509,solar_!$E$2:$AC$13,MID(AB$1,2,LEN(AB$1)-1)+2,0)</f>
        <v>0</v>
      </c>
      <c r="AC1509" s="5">
        <f t="shared" si="364"/>
        <v>0.26954451751344427</v>
      </c>
      <c r="AD1509" s="98"/>
    </row>
    <row r="1510" spans="1:30">
      <c r="A1510" s="5" t="str">
        <f t="shared" si="359"/>
        <v>b13</v>
      </c>
      <c r="B1510" s="5" t="str">
        <f t="shared" si="361"/>
        <v>nuclear</v>
      </c>
      <c r="C1510" s="5" t="str">
        <f t="shared" si="372"/>
        <v>g7</v>
      </c>
      <c r="D1510" s="69">
        <f t="shared" si="372"/>
        <v>4</v>
      </c>
      <c r="E1510" s="9">
        <v>0</v>
      </c>
      <c r="F1510" s="9">
        <v>0</v>
      </c>
      <c r="G1510" s="9">
        <v>0</v>
      </c>
      <c r="H1510" s="9">
        <v>0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  <c r="V1510" s="9">
        <v>0</v>
      </c>
      <c r="W1510" s="9">
        <v>0</v>
      </c>
      <c r="X1510" s="9">
        <v>0</v>
      </c>
      <c r="Y1510" s="9">
        <v>0</v>
      </c>
      <c r="Z1510" s="9">
        <v>0</v>
      </c>
      <c r="AA1510" s="9">
        <v>0</v>
      </c>
      <c r="AB1510" s="9">
        <v>0</v>
      </c>
      <c r="AC1510" s="5">
        <f t="shared" si="364"/>
        <v>0</v>
      </c>
      <c r="AD1510" s="98"/>
    </row>
    <row r="1511" spans="1:30">
      <c r="A1511" s="5" t="str">
        <f t="shared" si="359"/>
        <v>b13</v>
      </c>
      <c r="B1511" s="5" t="str">
        <f t="shared" si="361"/>
        <v>other</v>
      </c>
      <c r="C1511" s="5" t="str">
        <f t="shared" si="372"/>
        <v>g7</v>
      </c>
      <c r="D1511" s="69">
        <f t="shared" si="372"/>
        <v>4</v>
      </c>
      <c r="E1511" s="9">
        <v>0</v>
      </c>
      <c r="F1511" s="9">
        <v>0</v>
      </c>
      <c r="G1511" s="9">
        <v>0</v>
      </c>
      <c r="H1511" s="9">
        <v>0</v>
      </c>
      <c r="I1511" s="9">
        <v>0</v>
      </c>
      <c r="J1511" s="9">
        <v>0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  <c r="T1511" s="9">
        <v>0</v>
      </c>
      <c r="U1511" s="9">
        <v>0</v>
      </c>
      <c r="V1511" s="9">
        <v>0</v>
      </c>
      <c r="W1511" s="9">
        <v>0</v>
      </c>
      <c r="X1511" s="9">
        <v>0</v>
      </c>
      <c r="Y1511" s="9">
        <v>0</v>
      </c>
      <c r="Z1511" s="9">
        <v>0</v>
      </c>
      <c r="AA1511" s="9">
        <v>0</v>
      </c>
      <c r="AB1511" s="9">
        <v>0</v>
      </c>
      <c r="AC1511" s="5">
        <f t="shared" si="364"/>
        <v>0</v>
      </c>
      <c r="AD1511" s="98"/>
    </row>
    <row r="1512" spans="1:30">
      <c r="A1512" s="5" t="str">
        <f t="shared" si="359"/>
        <v>b13</v>
      </c>
      <c r="B1512" s="5" t="str">
        <f t="shared" si="361"/>
        <v>coal</v>
      </c>
      <c r="C1512" s="5" t="str">
        <f t="shared" si="372"/>
        <v>g8</v>
      </c>
      <c r="D1512" s="69">
        <f t="shared" si="372"/>
        <v>4</v>
      </c>
      <c r="E1512" s="53">
        <v>0.8</v>
      </c>
      <c r="F1512" s="53">
        <v>0.8</v>
      </c>
      <c r="G1512" s="53">
        <v>0.8</v>
      </c>
      <c r="H1512" s="53">
        <v>0.8</v>
      </c>
      <c r="I1512" s="53">
        <v>0.8</v>
      </c>
      <c r="J1512" s="53">
        <v>0.8</v>
      </c>
      <c r="K1512" s="53">
        <v>0.8</v>
      </c>
      <c r="L1512" s="53">
        <v>0.8</v>
      </c>
      <c r="M1512" s="53">
        <v>0.8</v>
      </c>
      <c r="N1512" s="53">
        <v>0.8</v>
      </c>
      <c r="O1512" s="53">
        <v>0.8</v>
      </c>
      <c r="P1512" s="53">
        <v>0.8</v>
      </c>
      <c r="Q1512" s="53">
        <v>0.8</v>
      </c>
      <c r="R1512" s="53">
        <v>0.8</v>
      </c>
      <c r="S1512" s="53">
        <v>0.8</v>
      </c>
      <c r="T1512" s="53">
        <v>0.8</v>
      </c>
      <c r="U1512" s="53">
        <v>0.8</v>
      </c>
      <c r="V1512" s="53">
        <v>0.8</v>
      </c>
      <c r="W1512" s="53">
        <v>0.8</v>
      </c>
      <c r="X1512" s="53">
        <v>0.8</v>
      </c>
      <c r="Y1512" s="53">
        <v>0.8</v>
      </c>
      <c r="Z1512" s="53">
        <v>0.8</v>
      </c>
      <c r="AA1512" s="53">
        <v>0.8</v>
      </c>
      <c r="AB1512" s="53">
        <v>0.8</v>
      </c>
      <c r="AC1512" s="5">
        <f t="shared" si="364"/>
        <v>0.80000000000000027</v>
      </c>
      <c r="AD1512" s="98"/>
    </row>
    <row r="1513" spans="1:30">
      <c r="A1513" s="5" t="str">
        <f t="shared" si="359"/>
        <v>b13</v>
      </c>
      <c r="B1513" s="5" t="str">
        <f t="shared" si="361"/>
        <v>naturalGas</v>
      </c>
      <c r="C1513" s="5" t="str">
        <f t="shared" si="372"/>
        <v>g8</v>
      </c>
      <c r="D1513" s="69">
        <f t="shared" si="372"/>
        <v>4</v>
      </c>
      <c r="E1513" s="53">
        <v>0.85</v>
      </c>
      <c r="F1513" s="53">
        <v>0.85</v>
      </c>
      <c r="G1513" s="53">
        <v>0.85</v>
      </c>
      <c r="H1513" s="53">
        <v>0.85</v>
      </c>
      <c r="I1513" s="53">
        <v>0.85</v>
      </c>
      <c r="J1513" s="53">
        <v>0.85</v>
      </c>
      <c r="K1513" s="53">
        <v>0.85</v>
      </c>
      <c r="L1513" s="53">
        <v>0.85</v>
      </c>
      <c r="M1513" s="53">
        <v>0.85</v>
      </c>
      <c r="N1513" s="53">
        <v>0.85</v>
      </c>
      <c r="O1513" s="53">
        <v>0.85</v>
      </c>
      <c r="P1513" s="53">
        <v>0.85</v>
      </c>
      <c r="Q1513" s="53">
        <v>0.85</v>
      </c>
      <c r="R1513" s="53">
        <v>0.85</v>
      </c>
      <c r="S1513" s="53">
        <v>0.85</v>
      </c>
      <c r="T1513" s="53">
        <v>0.85</v>
      </c>
      <c r="U1513" s="53">
        <v>0.85</v>
      </c>
      <c r="V1513" s="53">
        <v>0.85</v>
      </c>
      <c r="W1513" s="53">
        <v>0.85</v>
      </c>
      <c r="X1513" s="53">
        <v>0.85</v>
      </c>
      <c r="Y1513" s="53">
        <v>0.85</v>
      </c>
      <c r="Z1513" s="53">
        <v>0.85</v>
      </c>
      <c r="AA1513" s="53">
        <v>0.85</v>
      </c>
      <c r="AB1513" s="53">
        <v>0.85</v>
      </c>
      <c r="AC1513" s="5">
        <f t="shared" si="364"/>
        <v>0.85000000000000009</v>
      </c>
      <c r="AD1513" s="98"/>
    </row>
    <row r="1514" spans="1:30">
      <c r="A1514" s="5" t="str">
        <f t="shared" si="359"/>
        <v>b13</v>
      </c>
      <c r="B1514" s="5" t="str">
        <f t="shared" si="361"/>
        <v>bioMass</v>
      </c>
      <c r="C1514" s="5" t="str">
        <f t="shared" si="372"/>
        <v>g8</v>
      </c>
      <c r="D1514" s="69">
        <f t="shared" si="372"/>
        <v>4</v>
      </c>
      <c r="E1514" s="53">
        <v>0.83</v>
      </c>
      <c r="F1514" s="53">
        <v>0.83</v>
      </c>
      <c r="G1514" s="53">
        <v>0.83</v>
      </c>
      <c r="H1514" s="53">
        <v>0.83</v>
      </c>
      <c r="I1514" s="53">
        <v>0.83</v>
      </c>
      <c r="J1514" s="53">
        <v>0.83</v>
      </c>
      <c r="K1514" s="53">
        <v>0.83</v>
      </c>
      <c r="L1514" s="53">
        <v>0.83</v>
      </c>
      <c r="M1514" s="53">
        <v>0.83</v>
      </c>
      <c r="N1514" s="53">
        <v>0.83</v>
      </c>
      <c r="O1514" s="53">
        <v>0.83</v>
      </c>
      <c r="P1514" s="53">
        <v>0.83</v>
      </c>
      <c r="Q1514" s="53">
        <v>0.83</v>
      </c>
      <c r="R1514" s="53">
        <v>0.83</v>
      </c>
      <c r="S1514" s="53">
        <v>0.83</v>
      </c>
      <c r="T1514" s="53">
        <v>0.83</v>
      </c>
      <c r="U1514" s="53">
        <v>0.83</v>
      </c>
      <c r="V1514" s="53">
        <v>0.83</v>
      </c>
      <c r="W1514" s="53">
        <v>0.83</v>
      </c>
      <c r="X1514" s="53">
        <v>0.83</v>
      </c>
      <c r="Y1514" s="53">
        <v>0.83</v>
      </c>
      <c r="Z1514" s="53">
        <v>0.83</v>
      </c>
      <c r="AA1514" s="53">
        <v>0.83</v>
      </c>
      <c r="AB1514" s="53">
        <v>0.83</v>
      </c>
      <c r="AC1514" s="5">
        <f t="shared" si="364"/>
        <v>0.82999999999999963</v>
      </c>
      <c r="AD1514" s="98"/>
    </row>
    <row r="1515" spans="1:30">
      <c r="A1515" s="5" t="str">
        <f t="shared" si="359"/>
        <v>b13</v>
      </c>
      <c r="B1515" s="5" t="str">
        <f t="shared" si="361"/>
        <v>geoThermal</v>
      </c>
      <c r="C1515" s="5" t="str">
        <f t="shared" si="372"/>
        <v>g8</v>
      </c>
      <c r="D1515" s="69">
        <f t="shared" si="372"/>
        <v>4</v>
      </c>
      <c r="E1515" s="53">
        <v>0.9</v>
      </c>
      <c r="F1515" s="53">
        <v>0.9</v>
      </c>
      <c r="G1515" s="53">
        <v>0.9</v>
      </c>
      <c r="H1515" s="53">
        <v>0.9</v>
      </c>
      <c r="I1515" s="53">
        <v>0.9</v>
      </c>
      <c r="J1515" s="53">
        <v>0.9</v>
      </c>
      <c r="K1515" s="53">
        <v>0.9</v>
      </c>
      <c r="L1515" s="53">
        <v>0.9</v>
      </c>
      <c r="M1515" s="53">
        <v>0.9</v>
      </c>
      <c r="N1515" s="53">
        <v>0.9</v>
      </c>
      <c r="O1515" s="53">
        <v>0.9</v>
      </c>
      <c r="P1515" s="53">
        <v>0.9</v>
      </c>
      <c r="Q1515" s="53">
        <v>0.9</v>
      </c>
      <c r="R1515" s="53">
        <v>0.9</v>
      </c>
      <c r="S1515" s="53">
        <v>0.9</v>
      </c>
      <c r="T1515" s="53">
        <v>0.9</v>
      </c>
      <c r="U1515" s="53">
        <v>0.9</v>
      </c>
      <c r="V1515" s="53">
        <v>0.9</v>
      </c>
      <c r="W1515" s="53">
        <v>0.9</v>
      </c>
      <c r="X1515" s="53">
        <v>0.9</v>
      </c>
      <c r="Y1515" s="53">
        <v>0.9</v>
      </c>
      <c r="Z1515" s="53">
        <v>0.9</v>
      </c>
      <c r="AA1515" s="53">
        <v>0.9</v>
      </c>
      <c r="AB1515" s="53">
        <v>0.9</v>
      </c>
      <c r="AC1515" s="5">
        <f t="shared" si="364"/>
        <v>0.8999999999999998</v>
      </c>
      <c r="AD1515" s="98"/>
    </row>
    <row r="1516" spans="1:30">
      <c r="A1516" s="5" t="str">
        <f t="shared" si="359"/>
        <v>b13</v>
      </c>
      <c r="B1516" s="5" t="str">
        <f t="shared" si="361"/>
        <v>hydroRiver</v>
      </c>
      <c r="C1516" s="5" t="str">
        <f t="shared" si="372"/>
        <v>g8</v>
      </c>
      <c r="D1516" s="69">
        <f t="shared" si="372"/>
        <v>4</v>
      </c>
      <c r="E1516" s="43">
        <f>VLOOKUP($A1516,hydro_!$A$2:$B$16,2,0)*VLOOKUP($D1516,hydro_!F$2:H$13,2,0)</f>
        <v>0.5</v>
      </c>
      <c r="F1516" s="43">
        <f t="shared" ref="F1516:AB1516" si="375">E1516</f>
        <v>0.5</v>
      </c>
      <c r="G1516" s="43">
        <f t="shared" si="375"/>
        <v>0.5</v>
      </c>
      <c r="H1516" s="43">
        <f t="shared" si="375"/>
        <v>0.5</v>
      </c>
      <c r="I1516" s="43">
        <f t="shared" si="375"/>
        <v>0.5</v>
      </c>
      <c r="J1516" s="43">
        <f t="shared" si="375"/>
        <v>0.5</v>
      </c>
      <c r="K1516" s="43">
        <f t="shared" si="375"/>
        <v>0.5</v>
      </c>
      <c r="L1516" s="43">
        <f t="shared" si="375"/>
        <v>0.5</v>
      </c>
      <c r="M1516" s="43">
        <f t="shared" si="375"/>
        <v>0.5</v>
      </c>
      <c r="N1516" s="43">
        <f t="shared" si="375"/>
        <v>0.5</v>
      </c>
      <c r="O1516" s="43">
        <f t="shared" si="375"/>
        <v>0.5</v>
      </c>
      <c r="P1516" s="43">
        <f t="shared" si="375"/>
        <v>0.5</v>
      </c>
      <c r="Q1516" s="43">
        <f t="shared" si="375"/>
        <v>0.5</v>
      </c>
      <c r="R1516" s="43">
        <f t="shared" si="375"/>
        <v>0.5</v>
      </c>
      <c r="S1516" s="43">
        <f t="shared" si="375"/>
        <v>0.5</v>
      </c>
      <c r="T1516" s="43">
        <f t="shared" si="375"/>
        <v>0.5</v>
      </c>
      <c r="U1516" s="43">
        <f t="shared" si="375"/>
        <v>0.5</v>
      </c>
      <c r="V1516" s="43">
        <f t="shared" si="375"/>
        <v>0.5</v>
      </c>
      <c r="W1516" s="43">
        <f t="shared" si="375"/>
        <v>0.5</v>
      </c>
      <c r="X1516" s="43">
        <f t="shared" si="375"/>
        <v>0.5</v>
      </c>
      <c r="Y1516" s="43">
        <f t="shared" si="375"/>
        <v>0.5</v>
      </c>
      <c r="Z1516" s="43">
        <f t="shared" si="375"/>
        <v>0.5</v>
      </c>
      <c r="AA1516" s="43">
        <f t="shared" si="375"/>
        <v>0.5</v>
      </c>
      <c r="AB1516" s="43">
        <f t="shared" si="375"/>
        <v>0.5</v>
      </c>
      <c r="AC1516" s="5">
        <f t="shared" si="364"/>
        <v>0.5</v>
      </c>
      <c r="AD1516" s="98"/>
    </row>
    <row r="1517" spans="1:30">
      <c r="A1517" s="5" t="str">
        <f t="shared" si="359"/>
        <v>b13</v>
      </c>
      <c r="B1517" s="5" t="str">
        <f t="shared" si="361"/>
        <v>hydroDam</v>
      </c>
      <c r="C1517" s="5" t="str">
        <f t="shared" si="372"/>
        <v>g8</v>
      </c>
      <c r="D1517" s="69">
        <f t="shared" si="372"/>
        <v>4</v>
      </c>
      <c r="E1517" s="43">
        <f>VLOOKUP($A1516,hydro_!$A$2:$C$16,3,0)*VLOOKUP($D1516,hydro_!F$2:H$13,3,0)</f>
        <v>0.4</v>
      </c>
      <c r="F1517" s="43">
        <f t="shared" ref="F1517:AB1517" si="376">E1517</f>
        <v>0.4</v>
      </c>
      <c r="G1517" s="43">
        <f t="shared" si="376"/>
        <v>0.4</v>
      </c>
      <c r="H1517" s="43">
        <f t="shared" si="376"/>
        <v>0.4</v>
      </c>
      <c r="I1517" s="43">
        <f t="shared" si="376"/>
        <v>0.4</v>
      </c>
      <c r="J1517" s="43">
        <f t="shared" si="376"/>
        <v>0.4</v>
      </c>
      <c r="K1517" s="43">
        <f t="shared" si="376"/>
        <v>0.4</v>
      </c>
      <c r="L1517" s="43">
        <f t="shared" si="376"/>
        <v>0.4</v>
      </c>
      <c r="M1517" s="43">
        <f t="shared" si="376"/>
        <v>0.4</v>
      </c>
      <c r="N1517" s="43">
        <f t="shared" si="376"/>
        <v>0.4</v>
      </c>
      <c r="O1517" s="43">
        <f t="shared" si="376"/>
        <v>0.4</v>
      </c>
      <c r="P1517" s="43">
        <f t="shared" si="376"/>
        <v>0.4</v>
      </c>
      <c r="Q1517" s="43">
        <f t="shared" si="376"/>
        <v>0.4</v>
      </c>
      <c r="R1517" s="43">
        <f t="shared" si="376"/>
        <v>0.4</v>
      </c>
      <c r="S1517" s="43">
        <f t="shared" si="376"/>
        <v>0.4</v>
      </c>
      <c r="T1517" s="43">
        <f t="shared" si="376"/>
        <v>0.4</v>
      </c>
      <c r="U1517" s="43">
        <f t="shared" si="376"/>
        <v>0.4</v>
      </c>
      <c r="V1517" s="43">
        <f t="shared" si="376"/>
        <v>0.4</v>
      </c>
      <c r="W1517" s="43">
        <f t="shared" si="376"/>
        <v>0.4</v>
      </c>
      <c r="X1517" s="43">
        <f t="shared" si="376"/>
        <v>0.4</v>
      </c>
      <c r="Y1517" s="43">
        <f t="shared" si="376"/>
        <v>0.4</v>
      </c>
      <c r="Z1517" s="43">
        <f t="shared" si="376"/>
        <v>0.4</v>
      </c>
      <c r="AA1517" s="43">
        <f t="shared" si="376"/>
        <v>0.4</v>
      </c>
      <c r="AB1517" s="43">
        <f t="shared" si="376"/>
        <v>0.4</v>
      </c>
      <c r="AC1517" s="5">
        <f t="shared" si="364"/>
        <v>0.40000000000000013</v>
      </c>
      <c r="AD1517" s="98"/>
    </row>
    <row r="1518" spans="1:30">
      <c r="A1518" s="5" t="str">
        <f t="shared" si="359"/>
        <v>b13</v>
      </c>
      <c r="B1518" s="5" t="str">
        <f t="shared" si="361"/>
        <v>wind</v>
      </c>
      <c r="C1518" s="5" t="str">
        <f t="shared" si="372"/>
        <v>g8</v>
      </c>
      <c r="D1518" s="69">
        <f t="shared" si="372"/>
        <v>4</v>
      </c>
      <c r="E1518" s="67">
        <f>VLOOKUP($A1518,wind_!$A$2:$B$16,2,0)*VLOOKUP($D1518,wind_!$E$2:$AC$13,MID(E$1,2,LEN(E$1)-1)+2,0)</f>
        <v>0.36605388907517966</v>
      </c>
      <c r="F1518" s="67">
        <f>VLOOKUP($A1518,wind_!$A$2:$B$16,2,0)*VLOOKUP($D1518,wind_!$E$2:$AC$13,MID(F$1,2,LEN(F$1)-1)+2,0)</f>
        <v>0.35447854888790142</v>
      </c>
      <c r="G1518" s="67">
        <f>VLOOKUP($A1518,wind_!$A$2:$B$16,2,0)*VLOOKUP($D1518,wind_!$E$2:$AC$13,MID(G$1,2,LEN(G$1)-1)+2,0)</f>
        <v>0.34828453320048469</v>
      </c>
      <c r="H1518" s="67">
        <f>VLOOKUP($A1518,wind_!$A$2:$B$16,2,0)*VLOOKUP($D1518,wind_!$E$2:$AC$13,MID(H$1,2,LEN(H$1)-1)+2,0)</f>
        <v>0.34641221073020328</v>
      </c>
      <c r="I1518" s="67">
        <f>VLOOKUP($A1518,wind_!$A$2:$B$16,2,0)*VLOOKUP($D1518,wind_!$E$2:$AC$13,MID(I$1,2,LEN(I$1)-1)+2,0)</f>
        <v>0.3433560994364927</v>
      </c>
      <c r="J1518" s="67">
        <f>VLOOKUP($A1518,wind_!$A$2:$B$16,2,0)*VLOOKUP($D1518,wind_!$E$2:$AC$13,MID(J$1,2,LEN(J$1)-1)+2,0)</f>
        <v>0.33967544709847075</v>
      </c>
      <c r="K1518" s="67">
        <f>VLOOKUP($A1518,wind_!$A$2:$B$16,2,0)*VLOOKUP($D1518,wind_!$E$2:$AC$13,MID(K$1,2,LEN(K$1)-1)+2,0)</f>
        <v>0.34088004652435222</v>
      </c>
      <c r="L1518" s="67">
        <f>VLOOKUP($A1518,wind_!$A$2:$B$16,2,0)*VLOOKUP($D1518,wind_!$E$2:$AC$13,MID(L$1,2,LEN(L$1)-1)+2,0)</f>
        <v>0.3319886051412077</v>
      </c>
      <c r="M1518" s="67">
        <f>VLOOKUP($A1518,wind_!$A$2:$B$16,2,0)*VLOOKUP($D1518,wind_!$E$2:$AC$13,MID(M$1,2,LEN(M$1)-1)+2,0)</f>
        <v>0.32124684106751694</v>
      </c>
      <c r="N1518" s="67">
        <f>VLOOKUP($A1518,wind_!$A$2:$B$16,2,0)*VLOOKUP($D1518,wind_!$E$2:$AC$13,MID(N$1,2,LEN(N$1)-1)+2,0)</f>
        <v>0.31796876240157801</v>
      </c>
      <c r="O1518" s="67">
        <f>VLOOKUP($A1518,wind_!$A$2:$B$16,2,0)*VLOOKUP($D1518,wind_!$E$2:$AC$13,MID(O$1,2,LEN(O$1)-1)+2,0)</f>
        <v>0.33349176238870026</v>
      </c>
      <c r="P1518" s="67">
        <f>VLOOKUP($A1518,wind_!$A$2:$B$16,2,0)*VLOOKUP($D1518,wind_!$E$2:$AC$13,MID(P$1,2,LEN(P$1)-1)+2,0)</f>
        <v>0.35677206308710291</v>
      </c>
      <c r="Q1518" s="67">
        <f>VLOOKUP($A1518,wind_!$A$2:$B$16,2,0)*VLOOKUP($D1518,wind_!$E$2:$AC$13,MID(Q$1,2,LEN(Q$1)-1)+2,0)</f>
        <v>0.37735378607428482</v>
      </c>
      <c r="R1518" s="67">
        <f>VLOOKUP($A1518,wind_!$A$2:$B$16,2,0)*VLOOKUP($D1518,wind_!$E$2:$AC$13,MID(R$1,2,LEN(R$1)-1)+2,0)</f>
        <v>0.39806390304623979</v>
      </c>
      <c r="S1518" s="67">
        <f>VLOOKUP($A1518,wind_!$A$2:$B$16,2,0)*VLOOKUP($D1518,wind_!$E$2:$AC$13,MID(S$1,2,LEN(S$1)-1)+2,0)</f>
        <v>0.41760580198481501</v>
      </c>
      <c r="T1518" s="67">
        <f>VLOOKUP($A1518,wind_!$A$2:$B$16,2,0)*VLOOKUP($D1518,wind_!$E$2:$AC$13,MID(T$1,2,LEN(T$1)-1)+2,0)</f>
        <v>0.42175212871449891</v>
      </c>
      <c r="U1518" s="67">
        <f>VLOOKUP($A1518,wind_!$A$2:$B$16,2,0)*VLOOKUP($D1518,wind_!$E$2:$AC$13,MID(U$1,2,LEN(U$1)-1)+2,0)</f>
        <v>0.42851936501410814</v>
      </c>
      <c r="V1518" s="67">
        <f>VLOOKUP($A1518,wind_!$A$2:$B$16,2,0)*VLOOKUP($D1518,wind_!$E$2:$AC$13,MID(V$1,2,LEN(V$1)-1)+2,0)</f>
        <v>0.42150760413568361</v>
      </c>
      <c r="W1518" s="67">
        <f>VLOOKUP($A1518,wind_!$A$2:$B$16,2,0)*VLOOKUP($D1518,wind_!$E$2:$AC$13,MID(W$1,2,LEN(W$1)-1)+2,0)</f>
        <v>0.40780846764456119</v>
      </c>
      <c r="X1518" s="67">
        <f>VLOOKUP($A1518,wind_!$A$2:$B$16,2,0)*VLOOKUP($D1518,wind_!$E$2:$AC$13,MID(X$1,2,LEN(X$1)-1)+2,0)</f>
        <v>0.39706707518877138</v>
      </c>
      <c r="Y1518" s="67">
        <f>VLOOKUP($A1518,wind_!$A$2:$B$16,2,0)*VLOOKUP($D1518,wind_!$E$2:$AC$13,MID(Y$1,2,LEN(Y$1)-1)+2,0)</f>
        <v>0.39328638331181759</v>
      </c>
      <c r="Z1518" s="67">
        <f>VLOOKUP($A1518,wind_!$A$2:$B$16,2,0)*VLOOKUP($D1518,wind_!$E$2:$AC$13,MID(Z$1,2,LEN(Z$1)-1)+2,0)</f>
        <v>0.38400221613096497</v>
      </c>
      <c r="AA1518" s="67">
        <f>VLOOKUP($A1518,wind_!$A$2:$B$16,2,0)*VLOOKUP($D1518,wind_!$E$2:$AC$13,MID(AA$1,2,LEN(AA$1)-1)+2,0)</f>
        <v>0.37020233402689884</v>
      </c>
      <c r="AB1518" s="67">
        <f>VLOOKUP($A1518,wind_!$A$2:$B$16,2,0)*VLOOKUP($D1518,wind_!$E$2:$AC$13,MID(AB$1,2,LEN(AB$1)-1)+2,0)</f>
        <v>0.35732889534986412</v>
      </c>
      <c r="AC1518" s="5">
        <f t="shared" si="364"/>
        <v>0.36979611540257085</v>
      </c>
      <c r="AD1518" s="98"/>
    </row>
    <row r="1519" spans="1:30">
      <c r="A1519" s="5" t="str">
        <f t="shared" si="359"/>
        <v>b13</v>
      </c>
      <c r="B1519" s="5" t="str">
        <f t="shared" si="361"/>
        <v>solar</v>
      </c>
      <c r="C1519" s="5" t="str">
        <f t="shared" si="372"/>
        <v>g8</v>
      </c>
      <c r="D1519" s="69">
        <f t="shared" si="372"/>
        <v>4</v>
      </c>
      <c r="E1519" s="68">
        <f>VLOOKUP($A1519,solar_!$A$2:$B$16,2,0)*VLOOKUP($D1519,solar_!$E$2:$AC$13,MID(E$1,2,LEN(E$1)-1)+2,0)</f>
        <v>0</v>
      </c>
      <c r="F1519" s="68">
        <f>VLOOKUP($A1519,solar_!$A$2:$B$16,2,0)*VLOOKUP($D1519,solar_!$E$2:$AC$13,MID(F$1,2,LEN(F$1)-1)+2,0)</f>
        <v>0</v>
      </c>
      <c r="G1519" s="68">
        <f>VLOOKUP($A1519,solar_!$A$2:$B$16,2,0)*VLOOKUP($D1519,solar_!$E$2:$AC$13,MID(G$1,2,LEN(G$1)-1)+2,0)</f>
        <v>0</v>
      </c>
      <c r="H1519" s="68">
        <f>VLOOKUP($A1519,solar_!$A$2:$B$16,2,0)*VLOOKUP($D1519,solar_!$E$2:$AC$13,MID(H$1,2,LEN(H$1)-1)+2,0)</f>
        <v>0</v>
      </c>
      <c r="I1519" s="68">
        <f>VLOOKUP($A1519,solar_!$A$2:$B$16,2,0)*VLOOKUP($D1519,solar_!$E$2:$AC$13,MID(I$1,2,LEN(I$1)-1)+2,0)</f>
        <v>0</v>
      </c>
      <c r="J1519" s="68">
        <f>VLOOKUP($A1519,solar_!$A$2:$B$16,2,0)*VLOOKUP($D1519,solar_!$E$2:$AC$13,MID(J$1,2,LEN(J$1)-1)+2,0)</f>
        <v>2.1116434578601576E-3</v>
      </c>
      <c r="K1519" s="68">
        <f>VLOOKUP($A1519,solar_!$A$2:$B$16,2,0)*VLOOKUP($D1519,solar_!$E$2:$AC$13,MID(K$1,2,LEN(K$1)-1)+2,0)</f>
        <v>4.2459209503221296E-2</v>
      </c>
      <c r="L1519" s="68">
        <f>VLOOKUP($A1519,solar_!$A$2:$B$16,2,0)*VLOOKUP($D1519,solar_!$E$2:$AC$13,MID(L$1,2,LEN(L$1)-1)+2,0)</f>
        <v>0.24903956344046313</v>
      </c>
      <c r="M1519" s="68">
        <f>VLOOKUP($A1519,solar_!$A$2:$B$16,2,0)*VLOOKUP($D1519,solar_!$E$2:$AC$13,MID(M$1,2,LEN(M$1)-1)+2,0)</f>
        <v>0.50097876265650509</v>
      </c>
      <c r="N1519" s="68">
        <f>VLOOKUP($A1519,solar_!$A$2:$B$16,2,0)*VLOOKUP($D1519,solar_!$E$2:$AC$13,MID(N$1,2,LEN(N$1)-1)+2,0)</f>
        <v>0.63533855095676439</v>
      </c>
      <c r="O1519" s="68">
        <f>VLOOKUP($A1519,solar_!$A$2:$B$16,2,0)*VLOOKUP($D1519,solar_!$E$2:$AC$13,MID(O$1,2,LEN(O$1)-1)+2,0)</f>
        <v>0.72063227104931615</v>
      </c>
      <c r="P1519" s="68">
        <f>VLOOKUP($A1519,solar_!$A$2:$B$16,2,0)*VLOOKUP($D1519,solar_!$E$2:$AC$13,MID(P$1,2,LEN(P$1)-1)+2,0)</f>
        <v>0.72316500352547541</v>
      </c>
      <c r="Q1519" s="68">
        <f>VLOOKUP($A1519,solar_!$A$2:$B$16,2,0)*VLOOKUP($D1519,solar_!$E$2:$AC$13,MID(Q$1,2,LEN(Q$1)-1)+2,0)</f>
        <v>0.71032458772959239</v>
      </c>
      <c r="R1519" s="68">
        <f>VLOOKUP($A1519,solar_!$A$2:$B$16,2,0)*VLOOKUP($D1519,solar_!$E$2:$AC$13,MID(R$1,2,LEN(R$1)-1)+2,0)</f>
        <v>0.69852469769402581</v>
      </c>
      <c r="S1519" s="68">
        <f>VLOOKUP($A1519,solar_!$A$2:$B$16,2,0)*VLOOKUP($D1519,solar_!$E$2:$AC$13,MID(S$1,2,LEN(S$1)-1)+2,0)</f>
        <v>0.67200028843454718</v>
      </c>
      <c r="T1519" s="68">
        <f>VLOOKUP($A1519,solar_!$A$2:$B$16,2,0)*VLOOKUP($D1519,solar_!$E$2:$AC$13,MID(T$1,2,LEN(T$1)-1)+2,0)</f>
        <v>0.60504993378726968</v>
      </c>
      <c r="U1519" s="68">
        <f>VLOOKUP($A1519,solar_!$A$2:$B$16,2,0)*VLOOKUP($D1519,solar_!$E$2:$AC$13,MID(U$1,2,LEN(U$1)-1)+2,0)</f>
        <v>0.49359090978987535</v>
      </c>
      <c r="V1519" s="68">
        <f>VLOOKUP($A1519,solar_!$A$2:$B$16,2,0)*VLOOKUP($D1519,solar_!$E$2:$AC$13,MID(V$1,2,LEN(V$1)-1)+2,0)</f>
        <v>0.32253819223270014</v>
      </c>
      <c r="W1519" s="68">
        <f>VLOOKUP($A1519,solar_!$A$2:$B$16,2,0)*VLOOKUP($D1519,solar_!$E$2:$AC$13,MID(W$1,2,LEN(W$1)-1)+2,0)</f>
        <v>9.0354986151525263E-2</v>
      </c>
      <c r="X1519" s="68">
        <f>VLOOKUP($A1519,solar_!$A$2:$B$16,2,0)*VLOOKUP($D1519,solar_!$E$2:$AC$13,MID(X$1,2,LEN(X$1)-1)+2,0)</f>
        <v>2.9598199135218175E-3</v>
      </c>
      <c r="Y1519" s="68">
        <f>VLOOKUP($A1519,solar_!$A$2:$B$16,2,0)*VLOOKUP($D1519,solar_!$E$2:$AC$13,MID(Y$1,2,LEN(Y$1)-1)+2,0)</f>
        <v>0</v>
      </c>
      <c r="Z1519" s="68">
        <f>VLOOKUP($A1519,solar_!$A$2:$B$16,2,0)*VLOOKUP($D1519,solar_!$E$2:$AC$13,MID(Z$1,2,LEN(Z$1)-1)+2,0)</f>
        <v>0</v>
      </c>
      <c r="AA1519" s="68">
        <f>VLOOKUP($A1519,solar_!$A$2:$B$16,2,0)*VLOOKUP($D1519,solar_!$E$2:$AC$13,MID(AA$1,2,LEN(AA$1)-1)+2,0)</f>
        <v>0</v>
      </c>
      <c r="AB1519" s="68">
        <f>VLOOKUP($A1519,solar_!$A$2:$B$16,2,0)*VLOOKUP($D1519,solar_!$E$2:$AC$13,MID(AB$1,2,LEN(AB$1)-1)+2,0)</f>
        <v>0</v>
      </c>
      <c r="AC1519" s="5">
        <f t="shared" si="364"/>
        <v>0.26954451751344427</v>
      </c>
      <c r="AD1519" s="98"/>
    </row>
    <row r="1520" spans="1:30">
      <c r="A1520" s="5" t="str">
        <f t="shared" si="359"/>
        <v>b13</v>
      </c>
      <c r="B1520" s="5" t="str">
        <f t="shared" si="361"/>
        <v>nuclear</v>
      </c>
      <c r="C1520" s="5" t="str">
        <f t="shared" si="372"/>
        <v>g8</v>
      </c>
      <c r="D1520" s="69">
        <f t="shared" si="372"/>
        <v>4</v>
      </c>
      <c r="E1520" s="9">
        <v>0</v>
      </c>
      <c r="F1520" s="9">
        <v>0</v>
      </c>
      <c r="G1520" s="9">
        <v>0</v>
      </c>
      <c r="H1520" s="9">
        <v>0</v>
      </c>
      <c r="I1520" s="9">
        <v>0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  <c r="Q1520" s="9">
        <v>0</v>
      </c>
      <c r="R1520" s="9">
        <v>0</v>
      </c>
      <c r="S1520" s="9">
        <v>0</v>
      </c>
      <c r="T1520" s="9">
        <v>0</v>
      </c>
      <c r="U1520" s="9">
        <v>0</v>
      </c>
      <c r="V1520" s="9">
        <v>0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5">
        <f t="shared" si="364"/>
        <v>0</v>
      </c>
      <c r="AD1520" s="98"/>
    </row>
    <row r="1521" spans="1:30">
      <c r="A1521" s="5" t="str">
        <f t="shared" si="359"/>
        <v>b13</v>
      </c>
      <c r="B1521" s="5" t="str">
        <f t="shared" si="361"/>
        <v>other</v>
      </c>
      <c r="C1521" s="5" t="str">
        <f t="shared" si="372"/>
        <v>g8</v>
      </c>
      <c r="D1521" s="69">
        <f t="shared" si="372"/>
        <v>4</v>
      </c>
      <c r="E1521" s="9">
        <v>0</v>
      </c>
      <c r="F1521" s="9">
        <v>0</v>
      </c>
      <c r="G1521" s="9">
        <v>0</v>
      </c>
      <c r="H1521" s="9">
        <v>0</v>
      </c>
      <c r="I1521" s="9">
        <v>0</v>
      </c>
      <c r="J1521" s="9">
        <v>0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0</v>
      </c>
      <c r="V1521" s="9">
        <v>0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5">
        <f t="shared" si="364"/>
        <v>0</v>
      </c>
      <c r="AD1521" s="98"/>
    </row>
    <row r="1522" spans="1:30">
      <c r="A1522" s="5" t="str">
        <f t="shared" si="359"/>
        <v>b13</v>
      </c>
      <c r="B1522" s="5" t="str">
        <f t="shared" si="361"/>
        <v>coal</v>
      </c>
      <c r="C1522" s="5" t="str">
        <f t="shared" si="372"/>
        <v>g9</v>
      </c>
      <c r="D1522" s="69">
        <f t="shared" si="372"/>
        <v>5</v>
      </c>
      <c r="E1522" s="53">
        <v>0.8</v>
      </c>
      <c r="F1522" s="53">
        <v>0.8</v>
      </c>
      <c r="G1522" s="53">
        <v>0.8</v>
      </c>
      <c r="H1522" s="53">
        <v>0.8</v>
      </c>
      <c r="I1522" s="53">
        <v>0.8</v>
      </c>
      <c r="J1522" s="53">
        <v>0.8</v>
      </c>
      <c r="K1522" s="53">
        <v>0.8</v>
      </c>
      <c r="L1522" s="53">
        <v>0.8</v>
      </c>
      <c r="M1522" s="53">
        <v>0.8</v>
      </c>
      <c r="N1522" s="53">
        <v>0.8</v>
      </c>
      <c r="O1522" s="53">
        <v>0.8</v>
      </c>
      <c r="P1522" s="53">
        <v>0.8</v>
      </c>
      <c r="Q1522" s="53">
        <v>0.8</v>
      </c>
      <c r="R1522" s="53">
        <v>0.8</v>
      </c>
      <c r="S1522" s="53">
        <v>0.8</v>
      </c>
      <c r="T1522" s="53">
        <v>0.8</v>
      </c>
      <c r="U1522" s="53">
        <v>0.8</v>
      </c>
      <c r="V1522" s="53">
        <v>0.8</v>
      </c>
      <c r="W1522" s="53">
        <v>0.8</v>
      </c>
      <c r="X1522" s="53">
        <v>0.8</v>
      </c>
      <c r="Y1522" s="53">
        <v>0.8</v>
      </c>
      <c r="Z1522" s="53">
        <v>0.8</v>
      </c>
      <c r="AA1522" s="53">
        <v>0.8</v>
      </c>
      <c r="AB1522" s="53">
        <v>0.8</v>
      </c>
      <c r="AC1522" s="5">
        <f t="shared" si="364"/>
        <v>0.80000000000000027</v>
      </c>
      <c r="AD1522" s="98"/>
    </row>
    <row r="1523" spans="1:30">
      <c r="A1523" s="5" t="str">
        <f t="shared" si="359"/>
        <v>b13</v>
      </c>
      <c r="B1523" s="5" t="str">
        <f t="shared" si="361"/>
        <v>naturalGas</v>
      </c>
      <c r="C1523" s="5" t="str">
        <f t="shared" ref="C1523:D1542" si="377">C1403</f>
        <v>g9</v>
      </c>
      <c r="D1523" s="69">
        <f t="shared" si="377"/>
        <v>5</v>
      </c>
      <c r="E1523" s="53">
        <v>0.85</v>
      </c>
      <c r="F1523" s="53">
        <v>0.85</v>
      </c>
      <c r="G1523" s="53">
        <v>0.85</v>
      </c>
      <c r="H1523" s="53">
        <v>0.85</v>
      </c>
      <c r="I1523" s="53">
        <v>0.85</v>
      </c>
      <c r="J1523" s="53">
        <v>0.85</v>
      </c>
      <c r="K1523" s="53">
        <v>0.85</v>
      </c>
      <c r="L1523" s="53">
        <v>0.85</v>
      </c>
      <c r="M1523" s="53">
        <v>0.85</v>
      </c>
      <c r="N1523" s="53">
        <v>0.85</v>
      </c>
      <c r="O1523" s="53">
        <v>0.85</v>
      </c>
      <c r="P1523" s="53">
        <v>0.85</v>
      </c>
      <c r="Q1523" s="53">
        <v>0.85</v>
      </c>
      <c r="R1523" s="53">
        <v>0.85</v>
      </c>
      <c r="S1523" s="53">
        <v>0.85</v>
      </c>
      <c r="T1523" s="53">
        <v>0.85</v>
      </c>
      <c r="U1523" s="53">
        <v>0.85</v>
      </c>
      <c r="V1523" s="53">
        <v>0.85</v>
      </c>
      <c r="W1523" s="53">
        <v>0.85</v>
      </c>
      <c r="X1523" s="53">
        <v>0.85</v>
      </c>
      <c r="Y1523" s="53">
        <v>0.85</v>
      </c>
      <c r="Z1523" s="53">
        <v>0.85</v>
      </c>
      <c r="AA1523" s="53">
        <v>0.85</v>
      </c>
      <c r="AB1523" s="53">
        <v>0.85</v>
      </c>
      <c r="AC1523" s="5">
        <f t="shared" si="364"/>
        <v>0.85000000000000009</v>
      </c>
      <c r="AD1523" s="98"/>
    </row>
    <row r="1524" spans="1:30">
      <c r="A1524" s="5" t="str">
        <f t="shared" ref="A1524:A1587" si="378">A1523</f>
        <v>b13</v>
      </c>
      <c r="B1524" s="5" t="str">
        <f t="shared" si="361"/>
        <v>bioMass</v>
      </c>
      <c r="C1524" s="5" t="str">
        <f t="shared" si="377"/>
        <v>g9</v>
      </c>
      <c r="D1524" s="69">
        <f t="shared" si="377"/>
        <v>5</v>
      </c>
      <c r="E1524" s="53">
        <v>0.83</v>
      </c>
      <c r="F1524" s="53">
        <v>0.83</v>
      </c>
      <c r="G1524" s="53">
        <v>0.83</v>
      </c>
      <c r="H1524" s="53">
        <v>0.83</v>
      </c>
      <c r="I1524" s="53">
        <v>0.83</v>
      </c>
      <c r="J1524" s="53">
        <v>0.83</v>
      </c>
      <c r="K1524" s="53">
        <v>0.83</v>
      </c>
      <c r="L1524" s="53">
        <v>0.83</v>
      </c>
      <c r="M1524" s="53">
        <v>0.83</v>
      </c>
      <c r="N1524" s="53">
        <v>0.83</v>
      </c>
      <c r="O1524" s="53">
        <v>0.83</v>
      </c>
      <c r="P1524" s="53">
        <v>0.83</v>
      </c>
      <c r="Q1524" s="53">
        <v>0.83</v>
      </c>
      <c r="R1524" s="53">
        <v>0.83</v>
      </c>
      <c r="S1524" s="53">
        <v>0.83</v>
      </c>
      <c r="T1524" s="53">
        <v>0.83</v>
      </c>
      <c r="U1524" s="53">
        <v>0.83</v>
      </c>
      <c r="V1524" s="53">
        <v>0.83</v>
      </c>
      <c r="W1524" s="53">
        <v>0.83</v>
      </c>
      <c r="X1524" s="53">
        <v>0.83</v>
      </c>
      <c r="Y1524" s="53">
        <v>0.83</v>
      </c>
      <c r="Z1524" s="53">
        <v>0.83</v>
      </c>
      <c r="AA1524" s="53">
        <v>0.83</v>
      </c>
      <c r="AB1524" s="53">
        <v>0.83</v>
      </c>
      <c r="AC1524" s="5">
        <f t="shared" si="364"/>
        <v>0.82999999999999963</v>
      </c>
      <c r="AD1524" s="98"/>
    </row>
    <row r="1525" spans="1:30">
      <c r="A1525" s="5" t="str">
        <f t="shared" si="378"/>
        <v>b13</v>
      </c>
      <c r="B1525" s="5" t="str">
        <f t="shared" si="361"/>
        <v>geoThermal</v>
      </c>
      <c r="C1525" s="5" t="str">
        <f t="shared" si="377"/>
        <v>g9</v>
      </c>
      <c r="D1525" s="69">
        <f t="shared" si="377"/>
        <v>5</v>
      </c>
      <c r="E1525" s="53">
        <v>0.9</v>
      </c>
      <c r="F1525" s="53">
        <v>0.9</v>
      </c>
      <c r="G1525" s="53">
        <v>0.9</v>
      </c>
      <c r="H1525" s="53">
        <v>0.9</v>
      </c>
      <c r="I1525" s="53">
        <v>0.9</v>
      </c>
      <c r="J1525" s="53">
        <v>0.9</v>
      </c>
      <c r="K1525" s="53">
        <v>0.9</v>
      </c>
      <c r="L1525" s="53">
        <v>0.9</v>
      </c>
      <c r="M1525" s="53">
        <v>0.9</v>
      </c>
      <c r="N1525" s="53">
        <v>0.9</v>
      </c>
      <c r="O1525" s="53">
        <v>0.9</v>
      </c>
      <c r="P1525" s="53">
        <v>0.9</v>
      </c>
      <c r="Q1525" s="53">
        <v>0.9</v>
      </c>
      <c r="R1525" s="53">
        <v>0.9</v>
      </c>
      <c r="S1525" s="53">
        <v>0.9</v>
      </c>
      <c r="T1525" s="53">
        <v>0.9</v>
      </c>
      <c r="U1525" s="53">
        <v>0.9</v>
      </c>
      <c r="V1525" s="53">
        <v>0.9</v>
      </c>
      <c r="W1525" s="53">
        <v>0.9</v>
      </c>
      <c r="X1525" s="53">
        <v>0.9</v>
      </c>
      <c r="Y1525" s="53">
        <v>0.9</v>
      </c>
      <c r="Z1525" s="53">
        <v>0.9</v>
      </c>
      <c r="AA1525" s="53">
        <v>0.9</v>
      </c>
      <c r="AB1525" s="53">
        <v>0.9</v>
      </c>
      <c r="AC1525" s="5">
        <f t="shared" si="364"/>
        <v>0.8999999999999998</v>
      </c>
      <c r="AD1525" s="98"/>
    </row>
    <row r="1526" spans="1:30">
      <c r="A1526" s="5" t="str">
        <f t="shared" si="378"/>
        <v>b13</v>
      </c>
      <c r="B1526" s="5" t="str">
        <f t="shared" si="361"/>
        <v>hydroRiver</v>
      </c>
      <c r="C1526" s="5" t="str">
        <f t="shared" si="377"/>
        <v>g9</v>
      </c>
      <c r="D1526" s="69">
        <f t="shared" si="377"/>
        <v>5</v>
      </c>
      <c r="E1526" s="43">
        <f>VLOOKUP($A1526,hydro_!$A$2:$B$16,2,0)*VLOOKUP($D1526,hydro_!F$2:H$13,2,0)</f>
        <v>0.55000000000000004</v>
      </c>
      <c r="F1526" s="43">
        <f t="shared" ref="F1526:AB1526" si="379">E1526</f>
        <v>0.55000000000000004</v>
      </c>
      <c r="G1526" s="43">
        <f t="shared" si="379"/>
        <v>0.55000000000000004</v>
      </c>
      <c r="H1526" s="43">
        <f t="shared" si="379"/>
        <v>0.55000000000000004</v>
      </c>
      <c r="I1526" s="43">
        <f t="shared" si="379"/>
        <v>0.55000000000000004</v>
      </c>
      <c r="J1526" s="43">
        <f t="shared" si="379"/>
        <v>0.55000000000000004</v>
      </c>
      <c r="K1526" s="43">
        <f t="shared" si="379"/>
        <v>0.55000000000000004</v>
      </c>
      <c r="L1526" s="43">
        <f t="shared" si="379"/>
        <v>0.55000000000000004</v>
      </c>
      <c r="M1526" s="43">
        <f t="shared" si="379"/>
        <v>0.55000000000000004</v>
      </c>
      <c r="N1526" s="43">
        <f t="shared" si="379"/>
        <v>0.55000000000000004</v>
      </c>
      <c r="O1526" s="43">
        <f t="shared" si="379"/>
        <v>0.55000000000000004</v>
      </c>
      <c r="P1526" s="43">
        <f t="shared" si="379"/>
        <v>0.55000000000000004</v>
      </c>
      <c r="Q1526" s="43">
        <f t="shared" si="379"/>
        <v>0.55000000000000004</v>
      </c>
      <c r="R1526" s="43">
        <f t="shared" si="379"/>
        <v>0.55000000000000004</v>
      </c>
      <c r="S1526" s="43">
        <f t="shared" si="379"/>
        <v>0.55000000000000004</v>
      </c>
      <c r="T1526" s="43">
        <f t="shared" si="379"/>
        <v>0.55000000000000004</v>
      </c>
      <c r="U1526" s="43">
        <f t="shared" si="379"/>
        <v>0.55000000000000004</v>
      </c>
      <c r="V1526" s="43">
        <f t="shared" si="379"/>
        <v>0.55000000000000004</v>
      </c>
      <c r="W1526" s="43">
        <f t="shared" si="379"/>
        <v>0.55000000000000004</v>
      </c>
      <c r="X1526" s="43">
        <f t="shared" si="379"/>
        <v>0.55000000000000004</v>
      </c>
      <c r="Y1526" s="43">
        <f t="shared" si="379"/>
        <v>0.55000000000000004</v>
      </c>
      <c r="Z1526" s="43">
        <f t="shared" si="379"/>
        <v>0.55000000000000004</v>
      </c>
      <c r="AA1526" s="43">
        <f t="shared" si="379"/>
        <v>0.55000000000000004</v>
      </c>
      <c r="AB1526" s="43">
        <f t="shared" si="379"/>
        <v>0.55000000000000004</v>
      </c>
      <c r="AC1526" s="5">
        <f t="shared" si="364"/>
        <v>0.55000000000000016</v>
      </c>
      <c r="AD1526" s="98"/>
    </row>
    <row r="1527" spans="1:30">
      <c r="A1527" s="5" t="str">
        <f t="shared" si="378"/>
        <v>b13</v>
      </c>
      <c r="B1527" s="5" t="str">
        <f t="shared" si="361"/>
        <v>hydroDam</v>
      </c>
      <c r="C1527" s="5" t="str">
        <f t="shared" si="377"/>
        <v>g9</v>
      </c>
      <c r="D1527" s="69">
        <f t="shared" si="377"/>
        <v>5</v>
      </c>
      <c r="E1527" s="43">
        <f>VLOOKUP($A1526,hydro_!$A$2:$C$16,3,0)*VLOOKUP($D1526,hydro_!F$2:H$13,3,0)</f>
        <v>0.45</v>
      </c>
      <c r="F1527" s="43">
        <f t="shared" ref="F1527:AB1527" si="380">E1527</f>
        <v>0.45</v>
      </c>
      <c r="G1527" s="43">
        <f t="shared" si="380"/>
        <v>0.45</v>
      </c>
      <c r="H1527" s="43">
        <f t="shared" si="380"/>
        <v>0.45</v>
      </c>
      <c r="I1527" s="43">
        <f t="shared" si="380"/>
        <v>0.45</v>
      </c>
      <c r="J1527" s="43">
        <f t="shared" si="380"/>
        <v>0.45</v>
      </c>
      <c r="K1527" s="43">
        <f t="shared" si="380"/>
        <v>0.45</v>
      </c>
      <c r="L1527" s="43">
        <f t="shared" si="380"/>
        <v>0.45</v>
      </c>
      <c r="M1527" s="43">
        <f t="shared" si="380"/>
        <v>0.45</v>
      </c>
      <c r="N1527" s="43">
        <f t="shared" si="380"/>
        <v>0.45</v>
      </c>
      <c r="O1527" s="43">
        <f t="shared" si="380"/>
        <v>0.45</v>
      </c>
      <c r="P1527" s="43">
        <f t="shared" si="380"/>
        <v>0.45</v>
      </c>
      <c r="Q1527" s="43">
        <f t="shared" si="380"/>
        <v>0.45</v>
      </c>
      <c r="R1527" s="43">
        <f t="shared" si="380"/>
        <v>0.45</v>
      </c>
      <c r="S1527" s="43">
        <f t="shared" si="380"/>
        <v>0.45</v>
      </c>
      <c r="T1527" s="43">
        <f t="shared" si="380"/>
        <v>0.45</v>
      </c>
      <c r="U1527" s="43">
        <f t="shared" si="380"/>
        <v>0.45</v>
      </c>
      <c r="V1527" s="43">
        <f t="shared" si="380"/>
        <v>0.45</v>
      </c>
      <c r="W1527" s="43">
        <f t="shared" si="380"/>
        <v>0.45</v>
      </c>
      <c r="X1527" s="43">
        <f t="shared" si="380"/>
        <v>0.45</v>
      </c>
      <c r="Y1527" s="43">
        <f t="shared" si="380"/>
        <v>0.45</v>
      </c>
      <c r="Z1527" s="43">
        <f t="shared" si="380"/>
        <v>0.45</v>
      </c>
      <c r="AA1527" s="43">
        <f t="shared" si="380"/>
        <v>0.45</v>
      </c>
      <c r="AB1527" s="43">
        <f t="shared" si="380"/>
        <v>0.45</v>
      </c>
      <c r="AC1527" s="5">
        <f t="shared" si="364"/>
        <v>0.4499999999999999</v>
      </c>
      <c r="AD1527" s="98"/>
    </row>
    <row r="1528" spans="1:30">
      <c r="A1528" s="5" t="str">
        <f t="shared" si="378"/>
        <v>b13</v>
      </c>
      <c r="B1528" s="5" t="str">
        <f t="shared" si="361"/>
        <v>wind</v>
      </c>
      <c r="C1528" s="5" t="str">
        <f t="shared" si="377"/>
        <v>g9</v>
      </c>
      <c r="D1528" s="69">
        <f t="shared" si="377"/>
        <v>5</v>
      </c>
      <c r="E1528" s="67">
        <f>VLOOKUP($A1528,wind_!$A$2:$B$16,2,0)*VLOOKUP($D1528,wind_!$E$2:$AC$13,MID(E$1,2,LEN(E$1)-1)+2,0)</f>
        <v>0.34001492005097506</v>
      </c>
      <c r="F1528" s="67">
        <f>VLOOKUP($A1528,wind_!$A$2:$B$16,2,0)*VLOOKUP($D1528,wind_!$E$2:$AC$13,MID(F$1,2,LEN(F$1)-1)+2,0)</f>
        <v>0.33046842779385222</v>
      </c>
      <c r="G1528" s="67">
        <f>VLOOKUP($A1528,wind_!$A$2:$B$16,2,0)*VLOOKUP($D1528,wind_!$E$2:$AC$13,MID(G$1,2,LEN(G$1)-1)+2,0)</f>
        <v>0.32799687145831274</v>
      </c>
      <c r="H1528" s="67">
        <f>VLOOKUP($A1528,wind_!$A$2:$B$16,2,0)*VLOOKUP($D1528,wind_!$E$2:$AC$13,MID(H$1,2,LEN(H$1)-1)+2,0)</f>
        <v>0.32963448006236373</v>
      </c>
      <c r="I1528" s="67">
        <f>VLOOKUP($A1528,wind_!$A$2:$B$16,2,0)*VLOOKUP($D1528,wind_!$E$2:$AC$13,MID(I$1,2,LEN(I$1)-1)+2,0)</f>
        <v>0.33027135882098629</v>
      </c>
      <c r="J1528" s="67">
        <f>VLOOKUP($A1528,wind_!$A$2:$B$16,2,0)*VLOOKUP($D1528,wind_!$E$2:$AC$13,MID(J$1,2,LEN(J$1)-1)+2,0)</f>
        <v>0.33358990667633714</v>
      </c>
      <c r="K1528" s="67">
        <f>VLOOKUP($A1528,wind_!$A$2:$B$16,2,0)*VLOOKUP($D1528,wind_!$E$2:$AC$13,MID(K$1,2,LEN(K$1)-1)+2,0)</f>
        <v>0.33761958254691754</v>
      </c>
      <c r="L1528" s="67">
        <f>VLOOKUP($A1528,wind_!$A$2:$B$16,2,0)*VLOOKUP($D1528,wind_!$E$2:$AC$13,MID(L$1,2,LEN(L$1)-1)+2,0)</f>
        <v>0.32791946344954814</v>
      </c>
      <c r="M1528" s="67">
        <f>VLOOKUP($A1528,wind_!$A$2:$B$16,2,0)*VLOOKUP($D1528,wind_!$E$2:$AC$13,MID(M$1,2,LEN(M$1)-1)+2,0)</f>
        <v>0.32155171639344432</v>
      </c>
      <c r="N1528" s="67">
        <f>VLOOKUP($A1528,wind_!$A$2:$B$16,2,0)*VLOOKUP($D1528,wind_!$E$2:$AC$13,MID(N$1,2,LEN(N$1)-1)+2,0)</f>
        <v>0.3160325216523357</v>
      </c>
      <c r="O1528" s="67">
        <f>VLOOKUP($A1528,wind_!$A$2:$B$16,2,0)*VLOOKUP($D1528,wind_!$E$2:$AC$13,MID(O$1,2,LEN(O$1)-1)+2,0)</f>
        <v>0.31830871845735353</v>
      </c>
      <c r="P1528" s="67">
        <f>VLOOKUP($A1528,wind_!$A$2:$B$16,2,0)*VLOOKUP($D1528,wind_!$E$2:$AC$13,MID(P$1,2,LEN(P$1)-1)+2,0)</f>
        <v>0.32864125689853435</v>
      </c>
      <c r="Q1528" s="67">
        <f>VLOOKUP($A1528,wind_!$A$2:$B$16,2,0)*VLOOKUP($D1528,wind_!$E$2:$AC$13,MID(Q$1,2,LEN(Q$1)-1)+2,0)</f>
        <v>0.3405930088576698</v>
      </c>
      <c r="R1528" s="67">
        <f>VLOOKUP($A1528,wind_!$A$2:$B$16,2,0)*VLOOKUP($D1528,wind_!$E$2:$AC$13,MID(R$1,2,LEN(R$1)-1)+2,0)</f>
        <v>0.36106012488420336</v>
      </c>
      <c r="S1528" s="67">
        <f>VLOOKUP($A1528,wind_!$A$2:$B$16,2,0)*VLOOKUP($D1528,wind_!$E$2:$AC$13,MID(S$1,2,LEN(S$1)-1)+2,0)</f>
        <v>0.38064580041150875</v>
      </c>
      <c r="T1528" s="67">
        <f>VLOOKUP($A1528,wind_!$A$2:$B$16,2,0)*VLOOKUP($D1528,wind_!$E$2:$AC$13,MID(T$1,2,LEN(T$1)-1)+2,0)</f>
        <v>0.40469178263299826</v>
      </c>
      <c r="U1528" s="67">
        <f>VLOOKUP($A1528,wind_!$A$2:$B$16,2,0)*VLOOKUP($D1528,wind_!$E$2:$AC$13,MID(U$1,2,LEN(U$1)-1)+2,0)</f>
        <v>0.42627505302499058</v>
      </c>
      <c r="V1528" s="67">
        <f>VLOOKUP($A1528,wind_!$A$2:$B$16,2,0)*VLOOKUP($D1528,wind_!$E$2:$AC$13,MID(V$1,2,LEN(V$1)-1)+2,0)</f>
        <v>0.43499807717543121</v>
      </c>
      <c r="W1528" s="67">
        <f>VLOOKUP($A1528,wind_!$A$2:$B$16,2,0)*VLOOKUP($D1528,wind_!$E$2:$AC$13,MID(W$1,2,LEN(W$1)-1)+2,0)</f>
        <v>0.42636312646751218</v>
      </c>
      <c r="X1528" s="67">
        <f>VLOOKUP($A1528,wind_!$A$2:$B$16,2,0)*VLOOKUP($D1528,wind_!$E$2:$AC$13,MID(X$1,2,LEN(X$1)-1)+2,0)</f>
        <v>0.41411177615664269</v>
      </c>
      <c r="Y1528" s="67">
        <f>VLOOKUP($A1528,wind_!$A$2:$B$16,2,0)*VLOOKUP($D1528,wind_!$E$2:$AC$13,MID(Y$1,2,LEN(Y$1)-1)+2,0)</f>
        <v>0.41165170281424207</v>
      </c>
      <c r="Z1528" s="67">
        <f>VLOOKUP($A1528,wind_!$A$2:$B$16,2,0)*VLOOKUP($D1528,wind_!$E$2:$AC$13,MID(Z$1,2,LEN(Z$1)-1)+2,0)</f>
        <v>0.40141366680526919</v>
      </c>
      <c r="AA1528" s="67">
        <f>VLOOKUP($A1528,wind_!$A$2:$B$16,2,0)*VLOOKUP($D1528,wind_!$E$2:$AC$13,MID(AA$1,2,LEN(AA$1)-1)+2,0)</f>
        <v>0.3790521170433484</v>
      </c>
      <c r="AB1528" s="67">
        <f>VLOOKUP($A1528,wind_!$A$2:$B$16,2,0)*VLOOKUP($D1528,wind_!$E$2:$AC$13,MID(AB$1,2,LEN(AB$1)-1)+2,0)</f>
        <v>0.35984831607104401</v>
      </c>
      <c r="AC1528" s="5">
        <f t="shared" si="364"/>
        <v>0.36178140735857595</v>
      </c>
      <c r="AD1528" s="98"/>
    </row>
    <row r="1529" spans="1:30">
      <c r="A1529" s="5" t="str">
        <f t="shared" si="378"/>
        <v>b13</v>
      </c>
      <c r="B1529" s="5" t="str">
        <f t="shared" si="361"/>
        <v>solar</v>
      </c>
      <c r="C1529" s="5" t="str">
        <f t="shared" si="377"/>
        <v>g9</v>
      </c>
      <c r="D1529" s="69">
        <f t="shared" si="377"/>
        <v>5</v>
      </c>
      <c r="E1529" s="68">
        <f>VLOOKUP($A1529,solar_!$A$2:$B$16,2,0)*VLOOKUP($D1529,solar_!$E$2:$AC$13,MID(E$1,2,LEN(E$1)-1)+2,0)</f>
        <v>0</v>
      </c>
      <c r="F1529" s="68">
        <f>VLOOKUP($A1529,solar_!$A$2:$B$16,2,0)*VLOOKUP($D1529,solar_!$E$2:$AC$13,MID(F$1,2,LEN(F$1)-1)+2,0)</f>
        <v>0</v>
      </c>
      <c r="G1529" s="68">
        <f>VLOOKUP($A1529,solar_!$A$2:$B$16,2,0)*VLOOKUP($D1529,solar_!$E$2:$AC$13,MID(G$1,2,LEN(G$1)-1)+2,0)</f>
        <v>0</v>
      </c>
      <c r="H1529" s="68">
        <f>VLOOKUP($A1529,solar_!$A$2:$B$16,2,0)*VLOOKUP($D1529,solar_!$E$2:$AC$13,MID(H$1,2,LEN(H$1)-1)+2,0)</f>
        <v>0</v>
      </c>
      <c r="I1529" s="68">
        <f>VLOOKUP($A1529,solar_!$A$2:$B$16,2,0)*VLOOKUP($D1529,solar_!$E$2:$AC$13,MID(I$1,2,LEN(I$1)-1)+2,0)</f>
        <v>0</v>
      </c>
      <c r="J1529" s="68">
        <f>VLOOKUP($A1529,solar_!$A$2:$B$16,2,0)*VLOOKUP($D1529,solar_!$E$2:$AC$13,MID(J$1,2,LEN(J$1)-1)+2,0)</f>
        <v>9.7326348787805193E-3</v>
      </c>
      <c r="K1529" s="68">
        <f>VLOOKUP($A1529,solar_!$A$2:$B$16,2,0)*VLOOKUP($D1529,solar_!$E$2:$AC$13,MID(K$1,2,LEN(K$1)-1)+2,0)</f>
        <v>0.14259181867650772</v>
      </c>
      <c r="L1529" s="68">
        <f>VLOOKUP($A1529,solar_!$A$2:$B$16,2,0)*VLOOKUP($D1529,solar_!$E$2:$AC$13,MID(L$1,2,LEN(L$1)-1)+2,0)</f>
        <v>0.45494289581267205</v>
      </c>
      <c r="M1529" s="68">
        <f>VLOOKUP($A1529,solar_!$A$2:$B$16,2,0)*VLOOKUP($D1529,solar_!$E$2:$AC$13,MID(M$1,2,LEN(M$1)-1)+2,0)</f>
        <v>0.65367371856265188</v>
      </c>
      <c r="N1529" s="68">
        <f>VLOOKUP($A1529,solar_!$A$2:$B$16,2,0)*VLOOKUP($D1529,solar_!$E$2:$AC$13,MID(N$1,2,LEN(N$1)-1)+2,0)</f>
        <v>0.70883318080295832</v>
      </c>
      <c r="O1529" s="68">
        <f>VLOOKUP($A1529,solar_!$A$2:$B$16,2,0)*VLOOKUP($D1529,solar_!$E$2:$AC$13,MID(O$1,2,LEN(O$1)-1)+2,0)</f>
        <v>0.76125616426623</v>
      </c>
      <c r="P1529" s="68">
        <f>VLOOKUP($A1529,solar_!$A$2:$B$16,2,0)*VLOOKUP($D1529,solar_!$E$2:$AC$13,MID(P$1,2,LEN(P$1)-1)+2,0)</f>
        <v>0.77124073274570237</v>
      </c>
      <c r="Q1529" s="68">
        <f>VLOOKUP($A1529,solar_!$A$2:$B$16,2,0)*VLOOKUP($D1529,solar_!$E$2:$AC$13,MID(Q$1,2,LEN(Q$1)-1)+2,0)</f>
        <v>0.76342099370645822</v>
      </c>
      <c r="R1529" s="68">
        <f>VLOOKUP($A1529,solar_!$A$2:$B$16,2,0)*VLOOKUP($D1529,solar_!$E$2:$AC$13,MID(R$1,2,LEN(R$1)-1)+2,0)</f>
        <v>0.76056134739130676</v>
      </c>
      <c r="S1529" s="68">
        <f>VLOOKUP($A1529,solar_!$A$2:$B$16,2,0)*VLOOKUP($D1529,solar_!$E$2:$AC$13,MID(S$1,2,LEN(S$1)-1)+2,0)</f>
        <v>0.73280366317225221</v>
      </c>
      <c r="T1529" s="68">
        <f>VLOOKUP($A1529,solar_!$A$2:$B$16,2,0)*VLOOKUP($D1529,solar_!$E$2:$AC$13,MID(T$1,2,LEN(T$1)-1)+2,0)</f>
        <v>0.66574473713991456</v>
      </c>
      <c r="U1529" s="68">
        <f>VLOOKUP($A1529,solar_!$A$2:$B$16,2,0)*VLOOKUP($D1529,solar_!$E$2:$AC$13,MID(U$1,2,LEN(U$1)-1)+2,0)</f>
        <v>0.56400515149935992</v>
      </c>
      <c r="V1529" s="68">
        <f>VLOOKUP($A1529,solar_!$A$2:$B$16,2,0)*VLOOKUP($D1529,solar_!$E$2:$AC$13,MID(V$1,2,LEN(V$1)-1)+2,0)</f>
        <v>0.42106362499141609</v>
      </c>
      <c r="W1529" s="68">
        <f>VLOOKUP($A1529,solar_!$A$2:$B$16,2,0)*VLOOKUP($D1529,solar_!$E$2:$AC$13,MID(W$1,2,LEN(W$1)-1)+2,0)</f>
        <v>0.17017234958586974</v>
      </c>
      <c r="X1529" s="68">
        <f>VLOOKUP($A1529,solar_!$A$2:$B$16,2,0)*VLOOKUP($D1529,solar_!$E$2:$AC$13,MID(X$1,2,LEN(X$1)-1)+2,0)</f>
        <v>1.7768716898935586E-2</v>
      </c>
      <c r="Y1529" s="68">
        <f>VLOOKUP($A1529,solar_!$A$2:$B$16,2,0)*VLOOKUP($D1529,solar_!$E$2:$AC$13,MID(Y$1,2,LEN(Y$1)-1)+2,0)</f>
        <v>0</v>
      </c>
      <c r="Z1529" s="68">
        <f>VLOOKUP($A1529,solar_!$A$2:$B$16,2,0)*VLOOKUP($D1529,solar_!$E$2:$AC$13,MID(Z$1,2,LEN(Z$1)-1)+2,0)</f>
        <v>0</v>
      </c>
      <c r="AA1529" s="68">
        <f>VLOOKUP($A1529,solar_!$A$2:$B$16,2,0)*VLOOKUP($D1529,solar_!$E$2:$AC$13,MID(AA$1,2,LEN(AA$1)-1)+2,0)</f>
        <v>0</v>
      </c>
      <c r="AB1529" s="68">
        <f>VLOOKUP($A1529,solar_!$A$2:$B$16,2,0)*VLOOKUP($D1529,solar_!$E$2:$AC$13,MID(AB$1,2,LEN(AB$1)-1)+2,0)</f>
        <v>0</v>
      </c>
      <c r="AC1529" s="5">
        <f t="shared" si="364"/>
        <v>0.31657548875545899</v>
      </c>
      <c r="AD1529" s="98"/>
    </row>
    <row r="1530" spans="1:30">
      <c r="A1530" s="5" t="str">
        <f t="shared" si="378"/>
        <v>b13</v>
      </c>
      <c r="B1530" s="5" t="str">
        <f t="shared" ref="B1530:B1593" si="381">B1410</f>
        <v>nuclear</v>
      </c>
      <c r="C1530" s="5" t="str">
        <f t="shared" si="377"/>
        <v>g9</v>
      </c>
      <c r="D1530" s="69">
        <f t="shared" si="377"/>
        <v>5</v>
      </c>
      <c r="E1530" s="9">
        <v>0</v>
      </c>
      <c r="F1530" s="9">
        <v>0</v>
      </c>
      <c r="G1530" s="9">
        <v>0</v>
      </c>
      <c r="H1530" s="9">
        <v>0</v>
      </c>
      <c r="I1530" s="9">
        <v>0</v>
      </c>
      <c r="J1530" s="9">
        <v>0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9">
        <v>0</v>
      </c>
      <c r="R1530" s="9">
        <v>0</v>
      </c>
      <c r="S1530" s="9">
        <v>0</v>
      </c>
      <c r="T1530" s="9">
        <v>0</v>
      </c>
      <c r="U1530" s="9">
        <v>0</v>
      </c>
      <c r="V1530" s="9">
        <v>0</v>
      </c>
      <c r="W1530" s="9">
        <v>0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5">
        <f t="shared" si="364"/>
        <v>0</v>
      </c>
      <c r="AD1530" s="98"/>
    </row>
    <row r="1531" spans="1:30">
      <c r="A1531" s="5" t="str">
        <f t="shared" si="378"/>
        <v>b13</v>
      </c>
      <c r="B1531" s="5" t="str">
        <f t="shared" si="381"/>
        <v>other</v>
      </c>
      <c r="C1531" s="5" t="str">
        <f t="shared" si="377"/>
        <v>g9</v>
      </c>
      <c r="D1531" s="69">
        <f t="shared" si="377"/>
        <v>5</v>
      </c>
      <c r="E1531" s="9">
        <v>0</v>
      </c>
      <c r="F1531" s="9">
        <v>0</v>
      </c>
      <c r="G1531" s="9">
        <v>0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  <c r="Q1531" s="9">
        <v>0</v>
      </c>
      <c r="R1531" s="9">
        <v>0</v>
      </c>
      <c r="S1531" s="9">
        <v>0</v>
      </c>
      <c r="T1531" s="9">
        <v>0</v>
      </c>
      <c r="U1531" s="9">
        <v>0</v>
      </c>
      <c r="V1531" s="9">
        <v>0</v>
      </c>
      <c r="W1531" s="9">
        <v>0</v>
      </c>
      <c r="X1531" s="9">
        <v>0</v>
      </c>
      <c r="Y1531" s="9">
        <v>0</v>
      </c>
      <c r="Z1531" s="9">
        <v>0</v>
      </c>
      <c r="AA1531" s="9">
        <v>0</v>
      </c>
      <c r="AB1531" s="9">
        <v>0</v>
      </c>
      <c r="AC1531" s="5">
        <f t="shared" si="364"/>
        <v>0</v>
      </c>
      <c r="AD1531" s="98"/>
    </row>
    <row r="1532" spans="1:30">
      <c r="A1532" s="5" t="str">
        <f t="shared" si="378"/>
        <v>b13</v>
      </c>
      <c r="B1532" s="5" t="str">
        <f t="shared" si="381"/>
        <v>coal</v>
      </c>
      <c r="C1532" s="5" t="str">
        <f t="shared" si="377"/>
        <v>g10</v>
      </c>
      <c r="D1532" s="69">
        <f t="shared" si="377"/>
        <v>5</v>
      </c>
      <c r="E1532" s="53">
        <v>0.8</v>
      </c>
      <c r="F1532" s="53">
        <v>0.8</v>
      </c>
      <c r="G1532" s="53">
        <v>0.8</v>
      </c>
      <c r="H1532" s="53">
        <v>0.8</v>
      </c>
      <c r="I1532" s="53">
        <v>0.8</v>
      </c>
      <c r="J1532" s="53">
        <v>0.8</v>
      </c>
      <c r="K1532" s="53">
        <v>0.8</v>
      </c>
      <c r="L1532" s="53">
        <v>0.8</v>
      </c>
      <c r="M1532" s="53">
        <v>0.8</v>
      </c>
      <c r="N1532" s="53">
        <v>0.8</v>
      </c>
      <c r="O1532" s="53">
        <v>0.8</v>
      </c>
      <c r="P1532" s="53">
        <v>0.8</v>
      </c>
      <c r="Q1532" s="53">
        <v>0.8</v>
      </c>
      <c r="R1532" s="53">
        <v>0.8</v>
      </c>
      <c r="S1532" s="53">
        <v>0.8</v>
      </c>
      <c r="T1532" s="53">
        <v>0.8</v>
      </c>
      <c r="U1532" s="53">
        <v>0.8</v>
      </c>
      <c r="V1532" s="53">
        <v>0.8</v>
      </c>
      <c r="W1532" s="53">
        <v>0.8</v>
      </c>
      <c r="X1532" s="53">
        <v>0.8</v>
      </c>
      <c r="Y1532" s="53">
        <v>0.8</v>
      </c>
      <c r="Z1532" s="53">
        <v>0.8</v>
      </c>
      <c r="AA1532" s="53">
        <v>0.8</v>
      </c>
      <c r="AB1532" s="53">
        <v>0.8</v>
      </c>
      <c r="AC1532" s="5">
        <f t="shared" si="364"/>
        <v>0.80000000000000027</v>
      </c>
      <c r="AD1532" s="98"/>
    </row>
    <row r="1533" spans="1:30">
      <c r="A1533" s="5" t="str">
        <f t="shared" si="378"/>
        <v>b13</v>
      </c>
      <c r="B1533" s="5" t="str">
        <f t="shared" si="381"/>
        <v>naturalGas</v>
      </c>
      <c r="C1533" s="5" t="str">
        <f t="shared" si="377"/>
        <v>g10</v>
      </c>
      <c r="D1533" s="69">
        <f t="shared" si="377"/>
        <v>5</v>
      </c>
      <c r="E1533" s="53">
        <v>0.85</v>
      </c>
      <c r="F1533" s="53">
        <v>0.85</v>
      </c>
      <c r="G1533" s="53">
        <v>0.85</v>
      </c>
      <c r="H1533" s="53">
        <v>0.85</v>
      </c>
      <c r="I1533" s="53">
        <v>0.85</v>
      </c>
      <c r="J1533" s="53">
        <v>0.85</v>
      </c>
      <c r="K1533" s="53">
        <v>0.85</v>
      </c>
      <c r="L1533" s="53">
        <v>0.85</v>
      </c>
      <c r="M1533" s="53">
        <v>0.85</v>
      </c>
      <c r="N1533" s="53">
        <v>0.85</v>
      </c>
      <c r="O1533" s="53">
        <v>0.85</v>
      </c>
      <c r="P1533" s="53">
        <v>0.85</v>
      </c>
      <c r="Q1533" s="53">
        <v>0.85</v>
      </c>
      <c r="R1533" s="53">
        <v>0.85</v>
      </c>
      <c r="S1533" s="53">
        <v>0.85</v>
      </c>
      <c r="T1533" s="53">
        <v>0.85</v>
      </c>
      <c r="U1533" s="53">
        <v>0.85</v>
      </c>
      <c r="V1533" s="53">
        <v>0.85</v>
      </c>
      <c r="W1533" s="53">
        <v>0.85</v>
      </c>
      <c r="X1533" s="53">
        <v>0.85</v>
      </c>
      <c r="Y1533" s="53">
        <v>0.85</v>
      </c>
      <c r="Z1533" s="53">
        <v>0.85</v>
      </c>
      <c r="AA1533" s="53">
        <v>0.85</v>
      </c>
      <c r="AB1533" s="53">
        <v>0.85</v>
      </c>
      <c r="AC1533" s="5">
        <f t="shared" si="364"/>
        <v>0.85000000000000009</v>
      </c>
      <c r="AD1533" s="98"/>
    </row>
    <row r="1534" spans="1:30">
      <c r="A1534" s="5" t="str">
        <f t="shared" si="378"/>
        <v>b13</v>
      </c>
      <c r="B1534" s="5" t="str">
        <f t="shared" si="381"/>
        <v>bioMass</v>
      </c>
      <c r="C1534" s="5" t="str">
        <f t="shared" si="377"/>
        <v>g10</v>
      </c>
      <c r="D1534" s="69">
        <f t="shared" si="377"/>
        <v>5</v>
      </c>
      <c r="E1534" s="53">
        <v>0.83</v>
      </c>
      <c r="F1534" s="53">
        <v>0.83</v>
      </c>
      <c r="G1534" s="53">
        <v>0.83</v>
      </c>
      <c r="H1534" s="53">
        <v>0.83</v>
      </c>
      <c r="I1534" s="53">
        <v>0.83</v>
      </c>
      <c r="J1534" s="53">
        <v>0.83</v>
      </c>
      <c r="K1534" s="53">
        <v>0.83</v>
      </c>
      <c r="L1534" s="53">
        <v>0.83</v>
      </c>
      <c r="M1534" s="53">
        <v>0.83</v>
      </c>
      <c r="N1534" s="53">
        <v>0.83</v>
      </c>
      <c r="O1534" s="53">
        <v>0.83</v>
      </c>
      <c r="P1534" s="53">
        <v>0.83</v>
      </c>
      <c r="Q1534" s="53">
        <v>0.83</v>
      </c>
      <c r="R1534" s="53">
        <v>0.83</v>
      </c>
      <c r="S1534" s="53">
        <v>0.83</v>
      </c>
      <c r="T1534" s="53">
        <v>0.83</v>
      </c>
      <c r="U1534" s="53">
        <v>0.83</v>
      </c>
      <c r="V1534" s="53">
        <v>0.83</v>
      </c>
      <c r="W1534" s="53">
        <v>0.83</v>
      </c>
      <c r="X1534" s="53">
        <v>0.83</v>
      </c>
      <c r="Y1534" s="53">
        <v>0.83</v>
      </c>
      <c r="Z1534" s="53">
        <v>0.83</v>
      </c>
      <c r="AA1534" s="53">
        <v>0.83</v>
      </c>
      <c r="AB1534" s="53">
        <v>0.83</v>
      </c>
      <c r="AC1534" s="5">
        <f t="shared" si="364"/>
        <v>0.82999999999999963</v>
      </c>
      <c r="AD1534" s="98"/>
    </row>
    <row r="1535" spans="1:30">
      <c r="A1535" s="5" t="str">
        <f t="shared" si="378"/>
        <v>b13</v>
      </c>
      <c r="B1535" s="5" t="str">
        <f t="shared" si="381"/>
        <v>geoThermal</v>
      </c>
      <c r="C1535" s="5" t="str">
        <f t="shared" si="377"/>
        <v>g10</v>
      </c>
      <c r="D1535" s="69">
        <f t="shared" si="377"/>
        <v>5</v>
      </c>
      <c r="E1535" s="53">
        <v>0.9</v>
      </c>
      <c r="F1535" s="53">
        <v>0.9</v>
      </c>
      <c r="G1535" s="53">
        <v>0.9</v>
      </c>
      <c r="H1535" s="53">
        <v>0.9</v>
      </c>
      <c r="I1535" s="53">
        <v>0.9</v>
      </c>
      <c r="J1535" s="53">
        <v>0.9</v>
      </c>
      <c r="K1535" s="53">
        <v>0.9</v>
      </c>
      <c r="L1535" s="53">
        <v>0.9</v>
      </c>
      <c r="M1535" s="53">
        <v>0.9</v>
      </c>
      <c r="N1535" s="53">
        <v>0.9</v>
      </c>
      <c r="O1535" s="53">
        <v>0.9</v>
      </c>
      <c r="P1535" s="53">
        <v>0.9</v>
      </c>
      <c r="Q1535" s="53">
        <v>0.9</v>
      </c>
      <c r="R1535" s="53">
        <v>0.9</v>
      </c>
      <c r="S1535" s="53">
        <v>0.9</v>
      </c>
      <c r="T1535" s="53">
        <v>0.9</v>
      </c>
      <c r="U1535" s="53">
        <v>0.9</v>
      </c>
      <c r="V1535" s="53">
        <v>0.9</v>
      </c>
      <c r="W1535" s="53">
        <v>0.9</v>
      </c>
      <c r="X1535" s="53">
        <v>0.9</v>
      </c>
      <c r="Y1535" s="53">
        <v>0.9</v>
      </c>
      <c r="Z1535" s="53">
        <v>0.9</v>
      </c>
      <c r="AA1535" s="53">
        <v>0.9</v>
      </c>
      <c r="AB1535" s="53">
        <v>0.9</v>
      </c>
      <c r="AC1535" s="5">
        <f t="shared" si="364"/>
        <v>0.8999999999999998</v>
      </c>
      <c r="AD1535" s="98"/>
    </row>
    <row r="1536" spans="1:30">
      <c r="A1536" s="5" t="str">
        <f t="shared" si="378"/>
        <v>b13</v>
      </c>
      <c r="B1536" s="5" t="str">
        <f t="shared" si="381"/>
        <v>hydroRiver</v>
      </c>
      <c r="C1536" s="5" t="str">
        <f t="shared" si="377"/>
        <v>g10</v>
      </c>
      <c r="D1536" s="69">
        <f t="shared" si="377"/>
        <v>5</v>
      </c>
      <c r="E1536" s="43">
        <f>VLOOKUP($A1536,hydro_!$A$2:$B$16,2,0)*VLOOKUP($D1536,hydro_!F$2:H$13,2,0)</f>
        <v>0.55000000000000004</v>
      </c>
      <c r="F1536" s="43">
        <f t="shared" ref="F1536:AB1536" si="382">E1536</f>
        <v>0.55000000000000004</v>
      </c>
      <c r="G1536" s="43">
        <f t="shared" si="382"/>
        <v>0.55000000000000004</v>
      </c>
      <c r="H1536" s="43">
        <f t="shared" si="382"/>
        <v>0.55000000000000004</v>
      </c>
      <c r="I1536" s="43">
        <f t="shared" si="382"/>
        <v>0.55000000000000004</v>
      </c>
      <c r="J1536" s="43">
        <f t="shared" si="382"/>
        <v>0.55000000000000004</v>
      </c>
      <c r="K1536" s="43">
        <f t="shared" si="382"/>
        <v>0.55000000000000004</v>
      </c>
      <c r="L1536" s="43">
        <f t="shared" si="382"/>
        <v>0.55000000000000004</v>
      </c>
      <c r="M1536" s="43">
        <f t="shared" si="382"/>
        <v>0.55000000000000004</v>
      </c>
      <c r="N1536" s="43">
        <f t="shared" si="382"/>
        <v>0.55000000000000004</v>
      </c>
      <c r="O1536" s="43">
        <f t="shared" si="382"/>
        <v>0.55000000000000004</v>
      </c>
      <c r="P1536" s="43">
        <f t="shared" si="382"/>
        <v>0.55000000000000004</v>
      </c>
      <c r="Q1536" s="43">
        <f t="shared" si="382"/>
        <v>0.55000000000000004</v>
      </c>
      <c r="R1536" s="43">
        <f t="shared" si="382"/>
        <v>0.55000000000000004</v>
      </c>
      <c r="S1536" s="43">
        <f t="shared" si="382"/>
        <v>0.55000000000000004</v>
      </c>
      <c r="T1536" s="43">
        <f t="shared" si="382"/>
        <v>0.55000000000000004</v>
      </c>
      <c r="U1536" s="43">
        <f t="shared" si="382"/>
        <v>0.55000000000000004</v>
      </c>
      <c r="V1536" s="43">
        <f t="shared" si="382"/>
        <v>0.55000000000000004</v>
      </c>
      <c r="W1536" s="43">
        <f t="shared" si="382"/>
        <v>0.55000000000000004</v>
      </c>
      <c r="X1536" s="43">
        <f t="shared" si="382"/>
        <v>0.55000000000000004</v>
      </c>
      <c r="Y1536" s="43">
        <f t="shared" si="382"/>
        <v>0.55000000000000004</v>
      </c>
      <c r="Z1536" s="43">
        <f t="shared" si="382"/>
        <v>0.55000000000000004</v>
      </c>
      <c r="AA1536" s="43">
        <f t="shared" si="382"/>
        <v>0.55000000000000004</v>
      </c>
      <c r="AB1536" s="43">
        <f t="shared" si="382"/>
        <v>0.55000000000000004</v>
      </c>
      <c r="AC1536" s="5">
        <f t="shared" si="364"/>
        <v>0.55000000000000016</v>
      </c>
      <c r="AD1536" s="98"/>
    </row>
    <row r="1537" spans="1:30">
      <c r="A1537" s="5" t="str">
        <f t="shared" si="378"/>
        <v>b13</v>
      </c>
      <c r="B1537" s="5" t="str">
        <f t="shared" si="381"/>
        <v>hydroDam</v>
      </c>
      <c r="C1537" s="5" t="str">
        <f t="shared" si="377"/>
        <v>g10</v>
      </c>
      <c r="D1537" s="69">
        <f t="shared" si="377"/>
        <v>5</v>
      </c>
      <c r="E1537" s="43">
        <f>VLOOKUP($A1536,hydro_!$A$2:$C$16,3,0)*VLOOKUP($D1536,hydro_!F$2:H$13,3,0)</f>
        <v>0.45</v>
      </c>
      <c r="F1537" s="43">
        <f t="shared" ref="F1537:AB1537" si="383">E1537</f>
        <v>0.45</v>
      </c>
      <c r="G1537" s="43">
        <f t="shared" si="383"/>
        <v>0.45</v>
      </c>
      <c r="H1537" s="43">
        <f t="shared" si="383"/>
        <v>0.45</v>
      </c>
      <c r="I1537" s="43">
        <f t="shared" si="383"/>
        <v>0.45</v>
      </c>
      <c r="J1537" s="43">
        <f t="shared" si="383"/>
        <v>0.45</v>
      </c>
      <c r="K1537" s="43">
        <f t="shared" si="383"/>
        <v>0.45</v>
      </c>
      <c r="L1537" s="43">
        <f t="shared" si="383"/>
        <v>0.45</v>
      </c>
      <c r="M1537" s="43">
        <f t="shared" si="383"/>
        <v>0.45</v>
      </c>
      <c r="N1537" s="43">
        <f t="shared" si="383"/>
        <v>0.45</v>
      </c>
      <c r="O1537" s="43">
        <f t="shared" si="383"/>
        <v>0.45</v>
      </c>
      <c r="P1537" s="43">
        <f t="shared" si="383"/>
        <v>0.45</v>
      </c>
      <c r="Q1537" s="43">
        <f t="shared" si="383"/>
        <v>0.45</v>
      </c>
      <c r="R1537" s="43">
        <f t="shared" si="383"/>
        <v>0.45</v>
      </c>
      <c r="S1537" s="43">
        <f t="shared" si="383"/>
        <v>0.45</v>
      </c>
      <c r="T1537" s="43">
        <f t="shared" si="383"/>
        <v>0.45</v>
      </c>
      <c r="U1537" s="43">
        <f t="shared" si="383"/>
        <v>0.45</v>
      </c>
      <c r="V1537" s="43">
        <f t="shared" si="383"/>
        <v>0.45</v>
      </c>
      <c r="W1537" s="43">
        <f t="shared" si="383"/>
        <v>0.45</v>
      </c>
      <c r="X1537" s="43">
        <f t="shared" si="383"/>
        <v>0.45</v>
      </c>
      <c r="Y1537" s="43">
        <f t="shared" si="383"/>
        <v>0.45</v>
      </c>
      <c r="Z1537" s="43">
        <f t="shared" si="383"/>
        <v>0.45</v>
      </c>
      <c r="AA1537" s="43">
        <f t="shared" si="383"/>
        <v>0.45</v>
      </c>
      <c r="AB1537" s="43">
        <f t="shared" si="383"/>
        <v>0.45</v>
      </c>
      <c r="AC1537" s="5">
        <f t="shared" si="364"/>
        <v>0.4499999999999999</v>
      </c>
      <c r="AD1537" s="98"/>
    </row>
    <row r="1538" spans="1:30">
      <c r="A1538" s="5" t="str">
        <f t="shared" si="378"/>
        <v>b13</v>
      </c>
      <c r="B1538" s="5" t="str">
        <f t="shared" si="381"/>
        <v>wind</v>
      </c>
      <c r="C1538" s="5" t="str">
        <f t="shared" si="377"/>
        <v>g10</v>
      </c>
      <c r="D1538" s="69">
        <f t="shared" si="377"/>
        <v>5</v>
      </c>
      <c r="E1538" s="67">
        <f>VLOOKUP($A1538,wind_!$A$2:$B$16,2,0)*VLOOKUP($D1538,wind_!$E$2:$AC$13,MID(E$1,2,LEN(E$1)-1)+2,0)</f>
        <v>0.34001492005097506</v>
      </c>
      <c r="F1538" s="67">
        <f>VLOOKUP($A1538,wind_!$A$2:$B$16,2,0)*VLOOKUP($D1538,wind_!$E$2:$AC$13,MID(F$1,2,LEN(F$1)-1)+2,0)</f>
        <v>0.33046842779385222</v>
      </c>
      <c r="G1538" s="67">
        <f>VLOOKUP($A1538,wind_!$A$2:$B$16,2,0)*VLOOKUP($D1538,wind_!$E$2:$AC$13,MID(G$1,2,LEN(G$1)-1)+2,0)</f>
        <v>0.32799687145831274</v>
      </c>
      <c r="H1538" s="67">
        <f>VLOOKUP($A1538,wind_!$A$2:$B$16,2,0)*VLOOKUP($D1538,wind_!$E$2:$AC$13,MID(H$1,2,LEN(H$1)-1)+2,0)</f>
        <v>0.32963448006236373</v>
      </c>
      <c r="I1538" s="67">
        <f>VLOOKUP($A1538,wind_!$A$2:$B$16,2,0)*VLOOKUP($D1538,wind_!$E$2:$AC$13,MID(I$1,2,LEN(I$1)-1)+2,0)</f>
        <v>0.33027135882098629</v>
      </c>
      <c r="J1538" s="67">
        <f>VLOOKUP($A1538,wind_!$A$2:$B$16,2,0)*VLOOKUP($D1538,wind_!$E$2:$AC$13,MID(J$1,2,LEN(J$1)-1)+2,0)</f>
        <v>0.33358990667633714</v>
      </c>
      <c r="K1538" s="67">
        <f>VLOOKUP($A1538,wind_!$A$2:$B$16,2,0)*VLOOKUP($D1538,wind_!$E$2:$AC$13,MID(K$1,2,LEN(K$1)-1)+2,0)</f>
        <v>0.33761958254691754</v>
      </c>
      <c r="L1538" s="67">
        <f>VLOOKUP($A1538,wind_!$A$2:$B$16,2,0)*VLOOKUP($D1538,wind_!$E$2:$AC$13,MID(L$1,2,LEN(L$1)-1)+2,0)</f>
        <v>0.32791946344954814</v>
      </c>
      <c r="M1538" s="67">
        <f>VLOOKUP($A1538,wind_!$A$2:$B$16,2,0)*VLOOKUP($D1538,wind_!$E$2:$AC$13,MID(M$1,2,LEN(M$1)-1)+2,0)</f>
        <v>0.32155171639344432</v>
      </c>
      <c r="N1538" s="67">
        <f>VLOOKUP($A1538,wind_!$A$2:$B$16,2,0)*VLOOKUP($D1538,wind_!$E$2:$AC$13,MID(N$1,2,LEN(N$1)-1)+2,0)</f>
        <v>0.3160325216523357</v>
      </c>
      <c r="O1538" s="67">
        <f>VLOOKUP($A1538,wind_!$A$2:$B$16,2,0)*VLOOKUP($D1538,wind_!$E$2:$AC$13,MID(O$1,2,LEN(O$1)-1)+2,0)</f>
        <v>0.31830871845735353</v>
      </c>
      <c r="P1538" s="67">
        <f>VLOOKUP($A1538,wind_!$A$2:$B$16,2,0)*VLOOKUP($D1538,wind_!$E$2:$AC$13,MID(P$1,2,LEN(P$1)-1)+2,0)</f>
        <v>0.32864125689853435</v>
      </c>
      <c r="Q1538" s="67">
        <f>VLOOKUP($A1538,wind_!$A$2:$B$16,2,0)*VLOOKUP($D1538,wind_!$E$2:$AC$13,MID(Q$1,2,LEN(Q$1)-1)+2,0)</f>
        <v>0.3405930088576698</v>
      </c>
      <c r="R1538" s="67">
        <f>VLOOKUP($A1538,wind_!$A$2:$B$16,2,0)*VLOOKUP($D1538,wind_!$E$2:$AC$13,MID(R$1,2,LEN(R$1)-1)+2,0)</f>
        <v>0.36106012488420336</v>
      </c>
      <c r="S1538" s="67">
        <f>VLOOKUP($A1538,wind_!$A$2:$B$16,2,0)*VLOOKUP($D1538,wind_!$E$2:$AC$13,MID(S$1,2,LEN(S$1)-1)+2,0)</f>
        <v>0.38064580041150875</v>
      </c>
      <c r="T1538" s="67">
        <f>VLOOKUP($A1538,wind_!$A$2:$B$16,2,0)*VLOOKUP($D1538,wind_!$E$2:$AC$13,MID(T$1,2,LEN(T$1)-1)+2,0)</f>
        <v>0.40469178263299826</v>
      </c>
      <c r="U1538" s="67">
        <f>VLOOKUP($A1538,wind_!$A$2:$B$16,2,0)*VLOOKUP($D1538,wind_!$E$2:$AC$13,MID(U$1,2,LEN(U$1)-1)+2,0)</f>
        <v>0.42627505302499058</v>
      </c>
      <c r="V1538" s="67">
        <f>VLOOKUP($A1538,wind_!$A$2:$B$16,2,0)*VLOOKUP($D1538,wind_!$E$2:$AC$13,MID(V$1,2,LEN(V$1)-1)+2,0)</f>
        <v>0.43499807717543121</v>
      </c>
      <c r="W1538" s="67">
        <f>VLOOKUP($A1538,wind_!$A$2:$B$16,2,0)*VLOOKUP($D1538,wind_!$E$2:$AC$13,MID(W$1,2,LEN(W$1)-1)+2,0)</f>
        <v>0.42636312646751218</v>
      </c>
      <c r="X1538" s="67">
        <f>VLOOKUP($A1538,wind_!$A$2:$B$16,2,0)*VLOOKUP($D1538,wind_!$E$2:$AC$13,MID(X$1,2,LEN(X$1)-1)+2,0)</f>
        <v>0.41411177615664269</v>
      </c>
      <c r="Y1538" s="67">
        <f>VLOOKUP($A1538,wind_!$A$2:$B$16,2,0)*VLOOKUP($D1538,wind_!$E$2:$AC$13,MID(Y$1,2,LEN(Y$1)-1)+2,0)</f>
        <v>0.41165170281424207</v>
      </c>
      <c r="Z1538" s="67">
        <f>VLOOKUP($A1538,wind_!$A$2:$B$16,2,0)*VLOOKUP($D1538,wind_!$E$2:$AC$13,MID(Z$1,2,LEN(Z$1)-1)+2,0)</f>
        <v>0.40141366680526919</v>
      </c>
      <c r="AA1538" s="67">
        <f>VLOOKUP($A1538,wind_!$A$2:$B$16,2,0)*VLOOKUP($D1538,wind_!$E$2:$AC$13,MID(AA$1,2,LEN(AA$1)-1)+2,0)</f>
        <v>0.3790521170433484</v>
      </c>
      <c r="AB1538" s="67">
        <f>VLOOKUP($A1538,wind_!$A$2:$B$16,2,0)*VLOOKUP($D1538,wind_!$E$2:$AC$13,MID(AB$1,2,LEN(AB$1)-1)+2,0)</f>
        <v>0.35984831607104401</v>
      </c>
      <c r="AC1538" s="5">
        <f t="shared" si="364"/>
        <v>0.36178140735857595</v>
      </c>
      <c r="AD1538" s="98"/>
    </row>
    <row r="1539" spans="1:30">
      <c r="A1539" s="5" t="str">
        <f t="shared" si="378"/>
        <v>b13</v>
      </c>
      <c r="B1539" s="5" t="str">
        <f t="shared" si="381"/>
        <v>solar</v>
      </c>
      <c r="C1539" s="5" t="str">
        <f t="shared" si="377"/>
        <v>g10</v>
      </c>
      <c r="D1539" s="69">
        <f t="shared" si="377"/>
        <v>5</v>
      </c>
      <c r="E1539" s="68">
        <f>VLOOKUP($A1539,solar_!$A$2:$B$16,2,0)*VLOOKUP($D1539,solar_!$E$2:$AC$13,MID(E$1,2,LEN(E$1)-1)+2,0)</f>
        <v>0</v>
      </c>
      <c r="F1539" s="68">
        <f>VLOOKUP($A1539,solar_!$A$2:$B$16,2,0)*VLOOKUP($D1539,solar_!$E$2:$AC$13,MID(F$1,2,LEN(F$1)-1)+2,0)</f>
        <v>0</v>
      </c>
      <c r="G1539" s="68">
        <f>VLOOKUP($A1539,solar_!$A$2:$B$16,2,0)*VLOOKUP($D1539,solar_!$E$2:$AC$13,MID(G$1,2,LEN(G$1)-1)+2,0)</f>
        <v>0</v>
      </c>
      <c r="H1539" s="68">
        <f>VLOOKUP($A1539,solar_!$A$2:$B$16,2,0)*VLOOKUP($D1539,solar_!$E$2:$AC$13,MID(H$1,2,LEN(H$1)-1)+2,0)</f>
        <v>0</v>
      </c>
      <c r="I1539" s="68">
        <f>VLOOKUP($A1539,solar_!$A$2:$B$16,2,0)*VLOOKUP($D1539,solar_!$E$2:$AC$13,MID(I$1,2,LEN(I$1)-1)+2,0)</f>
        <v>0</v>
      </c>
      <c r="J1539" s="68">
        <f>VLOOKUP($A1539,solar_!$A$2:$B$16,2,0)*VLOOKUP($D1539,solar_!$E$2:$AC$13,MID(J$1,2,LEN(J$1)-1)+2,0)</f>
        <v>9.7326348787805193E-3</v>
      </c>
      <c r="K1539" s="68">
        <f>VLOOKUP($A1539,solar_!$A$2:$B$16,2,0)*VLOOKUP($D1539,solar_!$E$2:$AC$13,MID(K$1,2,LEN(K$1)-1)+2,0)</f>
        <v>0.14259181867650772</v>
      </c>
      <c r="L1539" s="68">
        <f>VLOOKUP($A1539,solar_!$A$2:$B$16,2,0)*VLOOKUP($D1539,solar_!$E$2:$AC$13,MID(L$1,2,LEN(L$1)-1)+2,0)</f>
        <v>0.45494289581267205</v>
      </c>
      <c r="M1539" s="68">
        <f>VLOOKUP($A1539,solar_!$A$2:$B$16,2,0)*VLOOKUP($D1539,solar_!$E$2:$AC$13,MID(M$1,2,LEN(M$1)-1)+2,0)</f>
        <v>0.65367371856265188</v>
      </c>
      <c r="N1539" s="68">
        <f>VLOOKUP($A1539,solar_!$A$2:$B$16,2,0)*VLOOKUP($D1539,solar_!$E$2:$AC$13,MID(N$1,2,LEN(N$1)-1)+2,0)</f>
        <v>0.70883318080295832</v>
      </c>
      <c r="O1539" s="68">
        <f>VLOOKUP($A1539,solar_!$A$2:$B$16,2,0)*VLOOKUP($D1539,solar_!$E$2:$AC$13,MID(O$1,2,LEN(O$1)-1)+2,0)</f>
        <v>0.76125616426623</v>
      </c>
      <c r="P1539" s="68">
        <f>VLOOKUP($A1539,solar_!$A$2:$B$16,2,0)*VLOOKUP($D1539,solar_!$E$2:$AC$13,MID(P$1,2,LEN(P$1)-1)+2,0)</f>
        <v>0.77124073274570237</v>
      </c>
      <c r="Q1539" s="68">
        <f>VLOOKUP($A1539,solar_!$A$2:$B$16,2,0)*VLOOKUP($D1539,solar_!$E$2:$AC$13,MID(Q$1,2,LEN(Q$1)-1)+2,0)</f>
        <v>0.76342099370645822</v>
      </c>
      <c r="R1539" s="68">
        <f>VLOOKUP($A1539,solar_!$A$2:$B$16,2,0)*VLOOKUP($D1539,solar_!$E$2:$AC$13,MID(R$1,2,LEN(R$1)-1)+2,0)</f>
        <v>0.76056134739130676</v>
      </c>
      <c r="S1539" s="68">
        <f>VLOOKUP($A1539,solar_!$A$2:$B$16,2,0)*VLOOKUP($D1539,solar_!$E$2:$AC$13,MID(S$1,2,LEN(S$1)-1)+2,0)</f>
        <v>0.73280366317225221</v>
      </c>
      <c r="T1539" s="68">
        <f>VLOOKUP($A1539,solar_!$A$2:$B$16,2,0)*VLOOKUP($D1539,solar_!$E$2:$AC$13,MID(T$1,2,LEN(T$1)-1)+2,0)</f>
        <v>0.66574473713991456</v>
      </c>
      <c r="U1539" s="68">
        <f>VLOOKUP($A1539,solar_!$A$2:$B$16,2,0)*VLOOKUP($D1539,solar_!$E$2:$AC$13,MID(U$1,2,LEN(U$1)-1)+2,0)</f>
        <v>0.56400515149935992</v>
      </c>
      <c r="V1539" s="68">
        <f>VLOOKUP($A1539,solar_!$A$2:$B$16,2,0)*VLOOKUP($D1539,solar_!$E$2:$AC$13,MID(V$1,2,LEN(V$1)-1)+2,0)</f>
        <v>0.42106362499141609</v>
      </c>
      <c r="W1539" s="68">
        <f>VLOOKUP($A1539,solar_!$A$2:$B$16,2,0)*VLOOKUP($D1539,solar_!$E$2:$AC$13,MID(W$1,2,LEN(W$1)-1)+2,0)</f>
        <v>0.17017234958586974</v>
      </c>
      <c r="X1539" s="68">
        <f>VLOOKUP($A1539,solar_!$A$2:$B$16,2,0)*VLOOKUP($D1539,solar_!$E$2:$AC$13,MID(X$1,2,LEN(X$1)-1)+2,0)</f>
        <v>1.7768716898935586E-2</v>
      </c>
      <c r="Y1539" s="68">
        <f>VLOOKUP($A1539,solar_!$A$2:$B$16,2,0)*VLOOKUP($D1539,solar_!$E$2:$AC$13,MID(Y$1,2,LEN(Y$1)-1)+2,0)</f>
        <v>0</v>
      </c>
      <c r="Z1539" s="68">
        <f>VLOOKUP($A1539,solar_!$A$2:$B$16,2,0)*VLOOKUP($D1539,solar_!$E$2:$AC$13,MID(Z$1,2,LEN(Z$1)-1)+2,0)</f>
        <v>0</v>
      </c>
      <c r="AA1539" s="68">
        <f>VLOOKUP($A1539,solar_!$A$2:$B$16,2,0)*VLOOKUP($D1539,solar_!$E$2:$AC$13,MID(AA$1,2,LEN(AA$1)-1)+2,0)</f>
        <v>0</v>
      </c>
      <c r="AB1539" s="68">
        <f>VLOOKUP($A1539,solar_!$A$2:$B$16,2,0)*VLOOKUP($D1539,solar_!$E$2:$AC$13,MID(AB$1,2,LEN(AB$1)-1)+2,0)</f>
        <v>0</v>
      </c>
      <c r="AC1539" s="5">
        <f t="shared" ref="AC1539:AC1602" si="384">AVERAGE(E1539:AB1539)</f>
        <v>0.31657548875545899</v>
      </c>
      <c r="AD1539" s="98"/>
    </row>
    <row r="1540" spans="1:30">
      <c r="A1540" s="5" t="str">
        <f t="shared" si="378"/>
        <v>b13</v>
      </c>
      <c r="B1540" s="5" t="str">
        <f t="shared" si="381"/>
        <v>nuclear</v>
      </c>
      <c r="C1540" s="5" t="str">
        <f t="shared" si="377"/>
        <v>g10</v>
      </c>
      <c r="D1540" s="69">
        <f t="shared" si="377"/>
        <v>5</v>
      </c>
      <c r="E1540" s="9">
        <v>0</v>
      </c>
      <c r="F1540" s="9">
        <v>0</v>
      </c>
      <c r="G1540" s="9">
        <v>0</v>
      </c>
      <c r="H1540" s="9">
        <v>0</v>
      </c>
      <c r="I1540" s="9">
        <v>0</v>
      </c>
      <c r="J1540" s="9">
        <v>0</v>
      </c>
      <c r="K1540" s="9">
        <v>0</v>
      </c>
      <c r="L1540" s="9">
        <v>0</v>
      </c>
      <c r="M1540" s="9">
        <v>0</v>
      </c>
      <c r="N1540" s="9">
        <v>0</v>
      </c>
      <c r="O1540" s="9">
        <v>0</v>
      </c>
      <c r="P1540" s="9">
        <v>0</v>
      </c>
      <c r="Q1540" s="9">
        <v>0</v>
      </c>
      <c r="R1540" s="9">
        <v>0</v>
      </c>
      <c r="S1540" s="9">
        <v>0</v>
      </c>
      <c r="T1540" s="9">
        <v>0</v>
      </c>
      <c r="U1540" s="9">
        <v>0</v>
      </c>
      <c r="V1540" s="9">
        <v>0</v>
      </c>
      <c r="W1540" s="9">
        <v>0</v>
      </c>
      <c r="X1540" s="9">
        <v>0</v>
      </c>
      <c r="Y1540" s="9">
        <v>0</v>
      </c>
      <c r="Z1540" s="9">
        <v>0</v>
      </c>
      <c r="AA1540" s="9">
        <v>0</v>
      </c>
      <c r="AB1540" s="9">
        <v>0</v>
      </c>
      <c r="AC1540" s="5">
        <f t="shared" si="384"/>
        <v>0</v>
      </c>
      <c r="AD1540" s="98"/>
    </row>
    <row r="1541" spans="1:30">
      <c r="A1541" s="5" t="str">
        <f t="shared" si="378"/>
        <v>b13</v>
      </c>
      <c r="B1541" s="5" t="str">
        <f t="shared" si="381"/>
        <v>other</v>
      </c>
      <c r="C1541" s="5" t="str">
        <f t="shared" si="377"/>
        <v>g10</v>
      </c>
      <c r="D1541" s="69">
        <f t="shared" si="377"/>
        <v>5</v>
      </c>
      <c r="E1541" s="9">
        <v>0</v>
      </c>
      <c r="F1541" s="9">
        <v>0</v>
      </c>
      <c r="G1541" s="9">
        <v>0</v>
      </c>
      <c r="H1541" s="9">
        <v>0</v>
      </c>
      <c r="I1541" s="9">
        <v>0</v>
      </c>
      <c r="J1541" s="9">
        <v>0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9">
        <v>0</v>
      </c>
      <c r="Q1541" s="9">
        <v>0</v>
      </c>
      <c r="R1541" s="9">
        <v>0</v>
      </c>
      <c r="S1541" s="9">
        <v>0</v>
      </c>
      <c r="T1541" s="9">
        <v>0</v>
      </c>
      <c r="U1541" s="9">
        <v>0</v>
      </c>
      <c r="V1541" s="9">
        <v>0</v>
      </c>
      <c r="W1541" s="9">
        <v>0</v>
      </c>
      <c r="X1541" s="9">
        <v>0</v>
      </c>
      <c r="Y1541" s="9">
        <v>0</v>
      </c>
      <c r="Z1541" s="9">
        <v>0</v>
      </c>
      <c r="AA1541" s="9">
        <v>0</v>
      </c>
      <c r="AB1541" s="9">
        <v>0</v>
      </c>
      <c r="AC1541" s="5">
        <f t="shared" si="384"/>
        <v>0</v>
      </c>
      <c r="AD1541" s="98"/>
    </row>
    <row r="1542" spans="1:30">
      <c r="A1542" s="5" t="str">
        <f t="shared" si="378"/>
        <v>b13</v>
      </c>
      <c r="B1542" s="5" t="str">
        <f t="shared" si="381"/>
        <v>coal</v>
      </c>
      <c r="C1542" s="5" t="str">
        <f t="shared" si="377"/>
        <v>g11</v>
      </c>
      <c r="D1542" s="69">
        <f t="shared" si="377"/>
        <v>6</v>
      </c>
      <c r="E1542" s="53">
        <v>0.8</v>
      </c>
      <c r="F1542" s="53">
        <v>0.8</v>
      </c>
      <c r="G1542" s="53">
        <v>0.8</v>
      </c>
      <c r="H1542" s="53">
        <v>0.8</v>
      </c>
      <c r="I1542" s="53">
        <v>0.8</v>
      </c>
      <c r="J1542" s="53">
        <v>0.8</v>
      </c>
      <c r="K1542" s="53">
        <v>0.8</v>
      </c>
      <c r="L1542" s="53">
        <v>0.8</v>
      </c>
      <c r="M1542" s="53">
        <v>0.8</v>
      </c>
      <c r="N1542" s="53">
        <v>0.8</v>
      </c>
      <c r="O1542" s="53">
        <v>0.8</v>
      </c>
      <c r="P1542" s="53">
        <v>0.8</v>
      </c>
      <c r="Q1542" s="53">
        <v>0.8</v>
      </c>
      <c r="R1542" s="53">
        <v>0.8</v>
      </c>
      <c r="S1542" s="53">
        <v>0.8</v>
      </c>
      <c r="T1542" s="53">
        <v>0.8</v>
      </c>
      <c r="U1542" s="53">
        <v>0.8</v>
      </c>
      <c r="V1542" s="53">
        <v>0.8</v>
      </c>
      <c r="W1542" s="53">
        <v>0.8</v>
      </c>
      <c r="X1542" s="53">
        <v>0.8</v>
      </c>
      <c r="Y1542" s="53">
        <v>0.8</v>
      </c>
      <c r="Z1542" s="53">
        <v>0.8</v>
      </c>
      <c r="AA1542" s="53">
        <v>0.8</v>
      </c>
      <c r="AB1542" s="53">
        <v>0.8</v>
      </c>
      <c r="AC1542" s="5">
        <f t="shared" si="384"/>
        <v>0.80000000000000027</v>
      </c>
      <c r="AD1542" s="98"/>
    </row>
    <row r="1543" spans="1:30">
      <c r="A1543" s="5" t="str">
        <f t="shared" si="378"/>
        <v>b13</v>
      </c>
      <c r="B1543" s="5" t="str">
        <f t="shared" si="381"/>
        <v>naturalGas</v>
      </c>
      <c r="C1543" s="5" t="str">
        <f t="shared" ref="C1543:D1562" si="385">C1423</f>
        <v>g11</v>
      </c>
      <c r="D1543" s="69">
        <f t="shared" si="385"/>
        <v>6</v>
      </c>
      <c r="E1543" s="53">
        <v>0.85</v>
      </c>
      <c r="F1543" s="53">
        <v>0.85</v>
      </c>
      <c r="G1543" s="53">
        <v>0.85</v>
      </c>
      <c r="H1543" s="53">
        <v>0.85</v>
      </c>
      <c r="I1543" s="53">
        <v>0.85</v>
      </c>
      <c r="J1543" s="53">
        <v>0.85</v>
      </c>
      <c r="K1543" s="53">
        <v>0.85</v>
      </c>
      <c r="L1543" s="53">
        <v>0.85</v>
      </c>
      <c r="M1543" s="53">
        <v>0.85</v>
      </c>
      <c r="N1543" s="53">
        <v>0.85</v>
      </c>
      <c r="O1543" s="53">
        <v>0.85</v>
      </c>
      <c r="P1543" s="53">
        <v>0.85</v>
      </c>
      <c r="Q1543" s="53">
        <v>0.85</v>
      </c>
      <c r="R1543" s="53">
        <v>0.85</v>
      </c>
      <c r="S1543" s="53">
        <v>0.85</v>
      </c>
      <c r="T1543" s="53">
        <v>0.85</v>
      </c>
      <c r="U1543" s="53">
        <v>0.85</v>
      </c>
      <c r="V1543" s="53">
        <v>0.85</v>
      </c>
      <c r="W1543" s="53">
        <v>0.85</v>
      </c>
      <c r="X1543" s="53">
        <v>0.85</v>
      </c>
      <c r="Y1543" s="53">
        <v>0.85</v>
      </c>
      <c r="Z1543" s="53">
        <v>0.85</v>
      </c>
      <c r="AA1543" s="53">
        <v>0.85</v>
      </c>
      <c r="AB1543" s="53">
        <v>0.85</v>
      </c>
      <c r="AC1543" s="5">
        <f t="shared" si="384"/>
        <v>0.85000000000000009</v>
      </c>
      <c r="AD1543" s="98"/>
    </row>
    <row r="1544" spans="1:30">
      <c r="A1544" s="5" t="str">
        <f t="shared" si="378"/>
        <v>b13</v>
      </c>
      <c r="B1544" s="5" t="str">
        <f t="shared" si="381"/>
        <v>bioMass</v>
      </c>
      <c r="C1544" s="5" t="str">
        <f t="shared" si="385"/>
        <v>g11</v>
      </c>
      <c r="D1544" s="69">
        <f t="shared" si="385"/>
        <v>6</v>
      </c>
      <c r="E1544" s="53">
        <v>0.83</v>
      </c>
      <c r="F1544" s="53">
        <v>0.83</v>
      </c>
      <c r="G1544" s="53">
        <v>0.83</v>
      </c>
      <c r="H1544" s="53">
        <v>0.83</v>
      </c>
      <c r="I1544" s="53">
        <v>0.83</v>
      </c>
      <c r="J1544" s="53">
        <v>0.83</v>
      </c>
      <c r="K1544" s="53">
        <v>0.83</v>
      </c>
      <c r="L1544" s="53">
        <v>0.83</v>
      </c>
      <c r="M1544" s="53">
        <v>0.83</v>
      </c>
      <c r="N1544" s="53">
        <v>0.83</v>
      </c>
      <c r="O1544" s="53">
        <v>0.83</v>
      </c>
      <c r="P1544" s="53">
        <v>0.83</v>
      </c>
      <c r="Q1544" s="53">
        <v>0.83</v>
      </c>
      <c r="R1544" s="53">
        <v>0.83</v>
      </c>
      <c r="S1544" s="53">
        <v>0.83</v>
      </c>
      <c r="T1544" s="53">
        <v>0.83</v>
      </c>
      <c r="U1544" s="53">
        <v>0.83</v>
      </c>
      <c r="V1544" s="53">
        <v>0.83</v>
      </c>
      <c r="W1544" s="53">
        <v>0.83</v>
      </c>
      <c r="X1544" s="53">
        <v>0.83</v>
      </c>
      <c r="Y1544" s="53">
        <v>0.83</v>
      </c>
      <c r="Z1544" s="53">
        <v>0.83</v>
      </c>
      <c r="AA1544" s="53">
        <v>0.83</v>
      </c>
      <c r="AB1544" s="53">
        <v>0.83</v>
      </c>
      <c r="AC1544" s="5">
        <f t="shared" si="384"/>
        <v>0.82999999999999963</v>
      </c>
      <c r="AD1544" s="98"/>
    </row>
    <row r="1545" spans="1:30">
      <c r="A1545" s="5" t="str">
        <f t="shared" si="378"/>
        <v>b13</v>
      </c>
      <c r="B1545" s="5" t="str">
        <f t="shared" si="381"/>
        <v>geoThermal</v>
      </c>
      <c r="C1545" s="5" t="str">
        <f t="shared" si="385"/>
        <v>g11</v>
      </c>
      <c r="D1545" s="69">
        <f t="shared" si="385"/>
        <v>6</v>
      </c>
      <c r="E1545" s="53">
        <v>0.9</v>
      </c>
      <c r="F1545" s="53">
        <v>0.9</v>
      </c>
      <c r="G1545" s="53">
        <v>0.9</v>
      </c>
      <c r="H1545" s="53">
        <v>0.9</v>
      </c>
      <c r="I1545" s="53">
        <v>0.9</v>
      </c>
      <c r="J1545" s="53">
        <v>0.9</v>
      </c>
      <c r="K1545" s="53">
        <v>0.9</v>
      </c>
      <c r="L1545" s="53">
        <v>0.9</v>
      </c>
      <c r="M1545" s="53">
        <v>0.9</v>
      </c>
      <c r="N1545" s="53">
        <v>0.9</v>
      </c>
      <c r="O1545" s="53">
        <v>0.9</v>
      </c>
      <c r="P1545" s="53">
        <v>0.9</v>
      </c>
      <c r="Q1545" s="53">
        <v>0.9</v>
      </c>
      <c r="R1545" s="53">
        <v>0.9</v>
      </c>
      <c r="S1545" s="53">
        <v>0.9</v>
      </c>
      <c r="T1545" s="53">
        <v>0.9</v>
      </c>
      <c r="U1545" s="53">
        <v>0.9</v>
      </c>
      <c r="V1545" s="53">
        <v>0.9</v>
      </c>
      <c r="W1545" s="53">
        <v>0.9</v>
      </c>
      <c r="X1545" s="53">
        <v>0.9</v>
      </c>
      <c r="Y1545" s="53">
        <v>0.9</v>
      </c>
      <c r="Z1545" s="53">
        <v>0.9</v>
      </c>
      <c r="AA1545" s="53">
        <v>0.9</v>
      </c>
      <c r="AB1545" s="53">
        <v>0.9</v>
      </c>
      <c r="AC1545" s="5">
        <f t="shared" si="384"/>
        <v>0.8999999999999998</v>
      </c>
      <c r="AD1545" s="98"/>
    </row>
    <row r="1546" spans="1:30">
      <c r="A1546" s="5" t="str">
        <f t="shared" si="378"/>
        <v>b13</v>
      </c>
      <c r="B1546" s="5" t="str">
        <f t="shared" si="381"/>
        <v>hydroRiver</v>
      </c>
      <c r="C1546" s="5" t="str">
        <f t="shared" si="385"/>
        <v>g11</v>
      </c>
      <c r="D1546" s="69">
        <f t="shared" si="385"/>
        <v>6</v>
      </c>
      <c r="E1546" s="43">
        <f>VLOOKUP($A1546,hydro_!$A$2:$B$16,2,0)*VLOOKUP($D1546,hydro_!F$2:H$13,2,0)</f>
        <v>0.45</v>
      </c>
      <c r="F1546" s="43">
        <f t="shared" ref="F1546:AB1546" si="386">E1546</f>
        <v>0.45</v>
      </c>
      <c r="G1546" s="43">
        <f t="shared" si="386"/>
        <v>0.45</v>
      </c>
      <c r="H1546" s="43">
        <f t="shared" si="386"/>
        <v>0.45</v>
      </c>
      <c r="I1546" s="43">
        <f t="shared" si="386"/>
        <v>0.45</v>
      </c>
      <c r="J1546" s="43">
        <f t="shared" si="386"/>
        <v>0.45</v>
      </c>
      <c r="K1546" s="43">
        <f t="shared" si="386"/>
        <v>0.45</v>
      </c>
      <c r="L1546" s="43">
        <f t="shared" si="386"/>
        <v>0.45</v>
      </c>
      <c r="M1546" s="43">
        <f t="shared" si="386"/>
        <v>0.45</v>
      </c>
      <c r="N1546" s="43">
        <f t="shared" si="386"/>
        <v>0.45</v>
      </c>
      <c r="O1546" s="43">
        <f t="shared" si="386"/>
        <v>0.45</v>
      </c>
      <c r="P1546" s="43">
        <f t="shared" si="386"/>
        <v>0.45</v>
      </c>
      <c r="Q1546" s="43">
        <f t="shared" si="386"/>
        <v>0.45</v>
      </c>
      <c r="R1546" s="43">
        <f t="shared" si="386"/>
        <v>0.45</v>
      </c>
      <c r="S1546" s="43">
        <f t="shared" si="386"/>
        <v>0.45</v>
      </c>
      <c r="T1546" s="43">
        <f t="shared" si="386"/>
        <v>0.45</v>
      </c>
      <c r="U1546" s="43">
        <f t="shared" si="386"/>
        <v>0.45</v>
      </c>
      <c r="V1546" s="43">
        <f t="shared" si="386"/>
        <v>0.45</v>
      </c>
      <c r="W1546" s="43">
        <f t="shared" si="386"/>
        <v>0.45</v>
      </c>
      <c r="X1546" s="43">
        <f t="shared" si="386"/>
        <v>0.45</v>
      </c>
      <c r="Y1546" s="43">
        <f t="shared" si="386"/>
        <v>0.45</v>
      </c>
      <c r="Z1546" s="43">
        <f t="shared" si="386"/>
        <v>0.45</v>
      </c>
      <c r="AA1546" s="43">
        <f t="shared" si="386"/>
        <v>0.45</v>
      </c>
      <c r="AB1546" s="43">
        <f t="shared" si="386"/>
        <v>0.45</v>
      </c>
      <c r="AC1546" s="5">
        <f t="shared" si="384"/>
        <v>0.4499999999999999</v>
      </c>
      <c r="AD1546" s="98"/>
    </row>
    <row r="1547" spans="1:30">
      <c r="A1547" s="5" t="str">
        <f t="shared" si="378"/>
        <v>b13</v>
      </c>
      <c r="B1547" s="5" t="str">
        <f t="shared" si="381"/>
        <v>hydroDam</v>
      </c>
      <c r="C1547" s="5" t="str">
        <f t="shared" si="385"/>
        <v>g11</v>
      </c>
      <c r="D1547" s="69">
        <f t="shared" si="385"/>
        <v>6</v>
      </c>
      <c r="E1547" s="43">
        <f>VLOOKUP($A1546,hydro_!$A$2:$C$16,3,0)*VLOOKUP($D1546,hydro_!F$2:H$13,3,0)</f>
        <v>0.35</v>
      </c>
      <c r="F1547" s="43">
        <f t="shared" ref="F1547:AB1547" si="387">E1547</f>
        <v>0.35</v>
      </c>
      <c r="G1547" s="43">
        <f t="shared" si="387"/>
        <v>0.35</v>
      </c>
      <c r="H1547" s="43">
        <f t="shared" si="387"/>
        <v>0.35</v>
      </c>
      <c r="I1547" s="43">
        <f t="shared" si="387"/>
        <v>0.35</v>
      </c>
      <c r="J1547" s="43">
        <f t="shared" si="387"/>
        <v>0.35</v>
      </c>
      <c r="K1547" s="43">
        <f t="shared" si="387"/>
        <v>0.35</v>
      </c>
      <c r="L1547" s="43">
        <f t="shared" si="387"/>
        <v>0.35</v>
      </c>
      <c r="M1547" s="43">
        <f t="shared" si="387"/>
        <v>0.35</v>
      </c>
      <c r="N1547" s="43">
        <f t="shared" si="387"/>
        <v>0.35</v>
      </c>
      <c r="O1547" s="43">
        <f t="shared" si="387"/>
        <v>0.35</v>
      </c>
      <c r="P1547" s="43">
        <f t="shared" si="387"/>
        <v>0.35</v>
      </c>
      <c r="Q1547" s="43">
        <f t="shared" si="387"/>
        <v>0.35</v>
      </c>
      <c r="R1547" s="43">
        <f t="shared" si="387"/>
        <v>0.35</v>
      </c>
      <c r="S1547" s="43">
        <f t="shared" si="387"/>
        <v>0.35</v>
      </c>
      <c r="T1547" s="43">
        <f t="shared" si="387"/>
        <v>0.35</v>
      </c>
      <c r="U1547" s="43">
        <f t="shared" si="387"/>
        <v>0.35</v>
      </c>
      <c r="V1547" s="43">
        <f t="shared" si="387"/>
        <v>0.35</v>
      </c>
      <c r="W1547" s="43">
        <f t="shared" si="387"/>
        <v>0.35</v>
      </c>
      <c r="X1547" s="43">
        <f t="shared" si="387"/>
        <v>0.35</v>
      </c>
      <c r="Y1547" s="43">
        <f t="shared" si="387"/>
        <v>0.35</v>
      </c>
      <c r="Z1547" s="43">
        <f t="shared" si="387"/>
        <v>0.35</v>
      </c>
      <c r="AA1547" s="43">
        <f t="shared" si="387"/>
        <v>0.35</v>
      </c>
      <c r="AB1547" s="43">
        <f t="shared" si="387"/>
        <v>0.35</v>
      </c>
      <c r="AC1547" s="5">
        <f t="shared" si="384"/>
        <v>0.34999999999999987</v>
      </c>
      <c r="AD1547" s="98"/>
    </row>
    <row r="1548" spans="1:30">
      <c r="A1548" s="5" t="str">
        <f t="shared" si="378"/>
        <v>b13</v>
      </c>
      <c r="B1548" s="5" t="str">
        <f t="shared" si="381"/>
        <v>wind</v>
      </c>
      <c r="C1548" s="5" t="str">
        <f t="shared" si="385"/>
        <v>g11</v>
      </c>
      <c r="D1548" s="69">
        <f t="shared" si="385"/>
        <v>6</v>
      </c>
      <c r="E1548" s="67">
        <f>VLOOKUP($A1548,wind_!$A$2:$B$16,2,0)*VLOOKUP($D1548,wind_!$E$2:$AC$13,MID(E$1,2,LEN(E$1)-1)+2,0)</f>
        <v>0.35156792600240711</v>
      </c>
      <c r="F1548" s="67">
        <f>VLOOKUP($A1548,wind_!$A$2:$B$16,2,0)*VLOOKUP($D1548,wind_!$E$2:$AC$13,MID(F$1,2,LEN(F$1)-1)+2,0)</f>
        <v>0.33422972121637706</v>
      </c>
      <c r="G1548" s="67">
        <f>VLOOKUP($A1548,wind_!$A$2:$B$16,2,0)*VLOOKUP($D1548,wind_!$E$2:$AC$13,MID(G$1,2,LEN(G$1)-1)+2,0)</f>
        <v>0.3231700751902265</v>
      </c>
      <c r="H1548" s="67">
        <f>VLOOKUP($A1548,wind_!$A$2:$B$16,2,0)*VLOOKUP($D1548,wind_!$E$2:$AC$13,MID(H$1,2,LEN(H$1)-1)+2,0)</f>
        <v>0.32002247156930597</v>
      </c>
      <c r="I1548" s="67">
        <f>VLOOKUP($A1548,wind_!$A$2:$B$16,2,0)*VLOOKUP($D1548,wind_!$E$2:$AC$13,MID(I$1,2,LEN(I$1)-1)+2,0)</f>
        <v>0.31945560562321951</v>
      </c>
      <c r="J1548" s="67">
        <f>VLOOKUP($A1548,wind_!$A$2:$B$16,2,0)*VLOOKUP($D1548,wind_!$E$2:$AC$13,MID(J$1,2,LEN(J$1)-1)+2,0)</f>
        <v>0.32076039323519279</v>
      </c>
      <c r="K1548" s="67">
        <f>VLOOKUP($A1548,wind_!$A$2:$B$16,2,0)*VLOOKUP($D1548,wind_!$E$2:$AC$13,MID(K$1,2,LEN(K$1)-1)+2,0)</f>
        <v>0.31799046488699262</v>
      </c>
      <c r="L1548" s="67">
        <f>VLOOKUP($A1548,wind_!$A$2:$B$16,2,0)*VLOOKUP($D1548,wind_!$E$2:$AC$13,MID(L$1,2,LEN(L$1)-1)+2,0)</f>
        <v>0.29481960566041537</v>
      </c>
      <c r="M1548" s="67">
        <f>VLOOKUP($A1548,wind_!$A$2:$B$16,2,0)*VLOOKUP($D1548,wind_!$E$2:$AC$13,MID(M$1,2,LEN(M$1)-1)+2,0)</f>
        <v>0.28004530425830731</v>
      </c>
      <c r="N1548" s="67">
        <f>VLOOKUP($A1548,wind_!$A$2:$B$16,2,0)*VLOOKUP($D1548,wind_!$E$2:$AC$13,MID(N$1,2,LEN(N$1)-1)+2,0)</f>
        <v>0.27327245652839399</v>
      </c>
      <c r="O1548" s="67">
        <f>VLOOKUP($A1548,wind_!$A$2:$B$16,2,0)*VLOOKUP($D1548,wind_!$E$2:$AC$13,MID(O$1,2,LEN(O$1)-1)+2,0)</f>
        <v>0.28121656955847457</v>
      </c>
      <c r="P1548" s="67">
        <f>VLOOKUP($A1548,wind_!$A$2:$B$16,2,0)*VLOOKUP($D1548,wind_!$E$2:$AC$13,MID(P$1,2,LEN(P$1)-1)+2,0)</f>
        <v>0.29353971644780452</v>
      </c>
      <c r="Q1548" s="67">
        <f>VLOOKUP($A1548,wind_!$A$2:$B$16,2,0)*VLOOKUP($D1548,wind_!$E$2:$AC$13,MID(Q$1,2,LEN(Q$1)-1)+2,0)</f>
        <v>0.30999439967436132</v>
      </c>
      <c r="R1548" s="67">
        <f>VLOOKUP($A1548,wind_!$A$2:$B$16,2,0)*VLOOKUP($D1548,wind_!$E$2:$AC$13,MID(R$1,2,LEN(R$1)-1)+2,0)</f>
        <v>0.33084788683249705</v>
      </c>
      <c r="S1548" s="67">
        <f>VLOOKUP($A1548,wind_!$A$2:$B$16,2,0)*VLOOKUP($D1548,wind_!$E$2:$AC$13,MID(S$1,2,LEN(S$1)-1)+2,0)</f>
        <v>0.36060689969222282</v>
      </c>
      <c r="T1548" s="67">
        <f>VLOOKUP($A1548,wind_!$A$2:$B$16,2,0)*VLOOKUP($D1548,wind_!$E$2:$AC$13,MID(T$1,2,LEN(T$1)-1)+2,0)</f>
        <v>0.39028976804404691</v>
      </c>
      <c r="U1548" s="67">
        <f>VLOOKUP($A1548,wind_!$A$2:$B$16,2,0)*VLOOKUP($D1548,wind_!$E$2:$AC$13,MID(U$1,2,LEN(U$1)-1)+2,0)</f>
        <v>0.414019726402581</v>
      </c>
      <c r="V1548" s="67">
        <f>VLOOKUP($A1548,wind_!$A$2:$B$16,2,0)*VLOOKUP($D1548,wind_!$E$2:$AC$13,MID(V$1,2,LEN(V$1)-1)+2,0)</f>
        <v>0.43042922089238395</v>
      </c>
      <c r="W1548" s="67">
        <f>VLOOKUP($A1548,wind_!$A$2:$B$16,2,0)*VLOOKUP($D1548,wind_!$E$2:$AC$13,MID(W$1,2,LEN(W$1)-1)+2,0)</f>
        <v>0.43339350540277333</v>
      </c>
      <c r="X1548" s="67">
        <f>VLOOKUP($A1548,wind_!$A$2:$B$16,2,0)*VLOOKUP($D1548,wind_!$E$2:$AC$13,MID(X$1,2,LEN(X$1)-1)+2,0)</f>
        <v>0.42030337632770326</v>
      </c>
      <c r="Y1548" s="67">
        <f>VLOOKUP($A1548,wind_!$A$2:$B$16,2,0)*VLOOKUP($D1548,wind_!$E$2:$AC$13,MID(Y$1,2,LEN(Y$1)-1)+2,0)</f>
        <v>0.42065303161069306</v>
      </c>
      <c r="Z1548" s="67">
        <f>VLOOKUP($A1548,wind_!$A$2:$B$16,2,0)*VLOOKUP($D1548,wind_!$E$2:$AC$13,MID(Z$1,2,LEN(Z$1)-1)+2,0)</f>
        <v>0.41347355957357657</v>
      </c>
      <c r="AA1548" s="67">
        <f>VLOOKUP($A1548,wind_!$A$2:$B$16,2,0)*VLOOKUP($D1548,wind_!$E$2:$AC$13,MID(AA$1,2,LEN(AA$1)-1)+2,0)</f>
        <v>0.39283423581174981</v>
      </c>
      <c r="AB1548" s="67">
        <f>VLOOKUP($A1548,wind_!$A$2:$B$16,2,0)*VLOOKUP($D1548,wind_!$E$2:$AC$13,MID(AB$1,2,LEN(AB$1)-1)+2,0)</f>
        <v>0.36733515327402377</v>
      </c>
      <c r="AC1548" s="5">
        <f t="shared" si="384"/>
        <v>0.34976129473815543</v>
      </c>
      <c r="AD1548" s="98"/>
    </row>
    <row r="1549" spans="1:30">
      <c r="A1549" s="5" t="str">
        <f t="shared" si="378"/>
        <v>b13</v>
      </c>
      <c r="B1549" s="5" t="str">
        <f t="shared" si="381"/>
        <v>solar</v>
      </c>
      <c r="C1549" s="5" t="str">
        <f t="shared" si="385"/>
        <v>g11</v>
      </c>
      <c r="D1549" s="69">
        <f t="shared" si="385"/>
        <v>6</v>
      </c>
      <c r="E1549" s="68">
        <f>VLOOKUP($A1549,solar_!$A$2:$B$16,2,0)*VLOOKUP($D1549,solar_!$E$2:$AC$13,MID(E$1,2,LEN(E$1)-1)+2,0)</f>
        <v>0</v>
      </c>
      <c r="F1549" s="68">
        <f>VLOOKUP($A1549,solar_!$A$2:$B$16,2,0)*VLOOKUP($D1549,solar_!$E$2:$AC$13,MID(F$1,2,LEN(F$1)-1)+2,0)</f>
        <v>0</v>
      </c>
      <c r="G1549" s="68">
        <f>VLOOKUP($A1549,solar_!$A$2:$B$16,2,0)*VLOOKUP($D1549,solar_!$E$2:$AC$13,MID(G$1,2,LEN(G$1)-1)+2,0)</f>
        <v>0</v>
      </c>
      <c r="H1549" s="68">
        <f>VLOOKUP($A1549,solar_!$A$2:$B$16,2,0)*VLOOKUP($D1549,solar_!$E$2:$AC$13,MID(H$1,2,LEN(H$1)-1)+2,0)</f>
        <v>0</v>
      </c>
      <c r="I1549" s="68">
        <f>VLOOKUP($A1549,solar_!$A$2:$B$16,2,0)*VLOOKUP($D1549,solar_!$E$2:$AC$13,MID(I$1,2,LEN(I$1)-1)+2,0)</f>
        <v>0</v>
      </c>
      <c r="J1549" s="68">
        <f>VLOOKUP($A1549,solar_!$A$2:$B$16,2,0)*VLOOKUP($D1549,solar_!$E$2:$AC$13,MID(J$1,2,LEN(J$1)-1)+2,0)</f>
        <v>1.5904408253817878E-2</v>
      </c>
      <c r="K1549" s="68">
        <f>VLOOKUP($A1549,solar_!$A$2:$B$16,2,0)*VLOOKUP($D1549,solar_!$E$2:$AC$13,MID(K$1,2,LEN(K$1)-1)+2,0)</f>
        <v>0.16630756818287964</v>
      </c>
      <c r="L1549" s="68">
        <f>VLOOKUP($A1549,solar_!$A$2:$B$16,2,0)*VLOOKUP($D1549,solar_!$E$2:$AC$13,MID(L$1,2,LEN(L$1)-1)+2,0)</f>
        <v>0.46748718965409142</v>
      </c>
      <c r="M1549" s="68">
        <f>VLOOKUP($A1549,solar_!$A$2:$B$16,2,0)*VLOOKUP($D1549,solar_!$E$2:$AC$13,MID(M$1,2,LEN(M$1)-1)+2,0)</f>
        <v>0.64281957926618949</v>
      </c>
      <c r="N1549" s="68">
        <f>VLOOKUP($A1549,solar_!$A$2:$B$16,2,0)*VLOOKUP($D1549,solar_!$E$2:$AC$13,MID(N$1,2,LEN(N$1)-1)+2,0)</f>
        <v>0.7348435255486454</v>
      </c>
      <c r="O1549" s="68">
        <f>VLOOKUP($A1549,solar_!$A$2:$B$16,2,0)*VLOOKUP($D1549,solar_!$E$2:$AC$13,MID(O$1,2,LEN(O$1)-1)+2,0)</f>
        <v>0.79161296346575294</v>
      </c>
      <c r="P1549" s="68">
        <f>VLOOKUP($A1549,solar_!$A$2:$B$16,2,0)*VLOOKUP($D1549,solar_!$E$2:$AC$13,MID(P$1,2,LEN(P$1)-1)+2,0)</f>
        <v>0.79460557473682458</v>
      </c>
      <c r="Q1549" s="68">
        <f>VLOOKUP($A1549,solar_!$A$2:$B$16,2,0)*VLOOKUP($D1549,solar_!$E$2:$AC$13,MID(Q$1,2,LEN(Q$1)-1)+2,0)</f>
        <v>0.79795969073015904</v>
      </c>
      <c r="R1549" s="68">
        <f>VLOOKUP($A1549,solar_!$A$2:$B$16,2,0)*VLOOKUP($D1549,solar_!$E$2:$AC$13,MID(R$1,2,LEN(R$1)-1)+2,0)</f>
        <v>0.77950715405791793</v>
      </c>
      <c r="S1549" s="68">
        <f>VLOOKUP($A1549,solar_!$A$2:$B$16,2,0)*VLOOKUP($D1549,solar_!$E$2:$AC$13,MID(S$1,2,LEN(S$1)-1)+2,0)</f>
        <v>0.73881767812590393</v>
      </c>
      <c r="T1549" s="68">
        <f>VLOOKUP($A1549,solar_!$A$2:$B$16,2,0)*VLOOKUP($D1549,solar_!$E$2:$AC$13,MID(T$1,2,LEN(T$1)-1)+2,0)</f>
        <v>0.70758910868906744</v>
      </c>
      <c r="U1549" s="68">
        <f>VLOOKUP($A1549,solar_!$A$2:$B$16,2,0)*VLOOKUP($D1549,solar_!$E$2:$AC$13,MID(U$1,2,LEN(U$1)-1)+2,0)</f>
        <v>0.63763534561640256</v>
      </c>
      <c r="V1549" s="68">
        <f>VLOOKUP($A1549,solar_!$A$2:$B$16,2,0)*VLOOKUP($D1549,solar_!$E$2:$AC$13,MID(V$1,2,LEN(V$1)-1)+2,0)</f>
        <v>0.52139438194111942</v>
      </c>
      <c r="W1549" s="68">
        <f>VLOOKUP($A1549,solar_!$A$2:$B$16,2,0)*VLOOKUP($D1549,solar_!$E$2:$AC$13,MID(W$1,2,LEN(W$1)-1)+2,0)</f>
        <v>0.2657437609028257</v>
      </c>
      <c r="X1549" s="68">
        <f>VLOOKUP($A1549,solar_!$A$2:$B$16,2,0)*VLOOKUP($D1549,solar_!$E$2:$AC$13,MID(X$1,2,LEN(X$1)-1)+2,0)</f>
        <v>4.7978154936784055E-2</v>
      </c>
      <c r="Y1549" s="68">
        <f>VLOOKUP($A1549,solar_!$A$2:$B$16,2,0)*VLOOKUP($D1549,solar_!$E$2:$AC$13,MID(Y$1,2,LEN(Y$1)-1)+2,0)</f>
        <v>2.6787522135996427E-2</v>
      </c>
      <c r="Z1549" s="68">
        <f>VLOOKUP($A1549,solar_!$A$2:$B$16,2,0)*VLOOKUP($D1549,solar_!$E$2:$AC$13,MID(Z$1,2,LEN(Z$1)-1)+2,0)</f>
        <v>0</v>
      </c>
      <c r="AA1549" s="68">
        <f>VLOOKUP($A1549,solar_!$A$2:$B$16,2,0)*VLOOKUP($D1549,solar_!$E$2:$AC$13,MID(AA$1,2,LEN(AA$1)-1)+2,0)</f>
        <v>0</v>
      </c>
      <c r="AB1549" s="68">
        <f>VLOOKUP($A1549,solar_!$A$2:$B$16,2,0)*VLOOKUP($D1549,solar_!$E$2:$AC$13,MID(AB$1,2,LEN(AB$1)-1)+2,0)</f>
        <v>0</v>
      </c>
      <c r="AC1549" s="5">
        <f t="shared" si="384"/>
        <v>0.33904140026018248</v>
      </c>
      <c r="AD1549" s="98"/>
    </row>
    <row r="1550" spans="1:30">
      <c r="A1550" s="5" t="str">
        <f t="shared" si="378"/>
        <v>b13</v>
      </c>
      <c r="B1550" s="5" t="str">
        <f t="shared" si="381"/>
        <v>nuclear</v>
      </c>
      <c r="C1550" s="5" t="str">
        <f t="shared" si="385"/>
        <v>g11</v>
      </c>
      <c r="D1550" s="69">
        <f t="shared" si="385"/>
        <v>6</v>
      </c>
      <c r="E1550" s="9">
        <v>0</v>
      </c>
      <c r="F1550" s="9">
        <v>0</v>
      </c>
      <c r="G1550" s="9">
        <v>0</v>
      </c>
      <c r="H1550" s="9">
        <v>0</v>
      </c>
      <c r="I1550" s="9">
        <v>0</v>
      </c>
      <c r="J1550" s="9">
        <v>0</v>
      </c>
      <c r="K1550" s="9">
        <v>0</v>
      </c>
      <c r="L1550" s="9">
        <v>0</v>
      </c>
      <c r="M1550" s="9">
        <v>0</v>
      </c>
      <c r="N1550" s="9">
        <v>0</v>
      </c>
      <c r="O1550" s="9">
        <v>0</v>
      </c>
      <c r="P1550" s="9">
        <v>0</v>
      </c>
      <c r="Q1550" s="9">
        <v>0</v>
      </c>
      <c r="R1550" s="9">
        <v>0</v>
      </c>
      <c r="S1550" s="9">
        <v>0</v>
      </c>
      <c r="T1550" s="9">
        <v>0</v>
      </c>
      <c r="U1550" s="9">
        <v>0</v>
      </c>
      <c r="V1550" s="9">
        <v>0</v>
      </c>
      <c r="W1550" s="9">
        <v>0</v>
      </c>
      <c r="X1550" s="9">
        <v>0</v>
      </c>
      <c r="Y1550" s="9">
        <v>0</v>
      </c>
      <c r="Z1550" s="9">
        <v>0</v>
      </c>
      <c r="AA1550" s="9">
        <v>0</v>
      </c>
      <c r="AB1550" s="9">
        <v>0</v>
      </c>
      <c r="AC1550" s="5">
        <f t="shared" si="384"/>
        <v>0</v>
      </c>
      <c r="AD1550" s="98"/>
    </row>
    <row r="1551" spans="1:30">
      <c r="A1551" s="5" t="str">
        <f t="shared" si="378"/>
        <v>b13</v>
      </c>
      <c r="B1551" s="5" t="str">
        <f t="shared" si="381"/>
        <v>other</v>
      </c>
      <c r="C1551" s="5" t="str">
        <f t="shared" si="385"/>
        <v>g11</v>
      </c>
      <c r="D1551" s="69">
        <f t="shared" si="385"/>
        <v>6</v>
      </c>
      <c r="E1551" s="9">
        <v>0</v>
      </c>
      <c r="F1551" s="9">
        <v>0</v>
      </c>
      <c r="G1551" s="9">
        <v>0</v>
      </c>
      <c r="H1551" s="9">
        <v>0</v>
      </c>
      <c r="I1551" s="9">
        <v>0</v>
      </c>
      <c r="J1551" s="9">
        <v>0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9">
        <v>0</v>
      </c>
      <c r="R1551" s="9">
        <v>0</v>
      </c>
      <c r="S1551" s="9">
        <v>0</v>
      </c>
      <c r="T1551" s="9">
        <v>0</v>
      </c>
      <c r="U1551" s="9">
        <v>0</v>
      </c>
      <c r="V1551" s="9">
        <v>0</v>
      </c>
      <c r="W1551" s="9">
        <v>0</v>
      </c>
      <c r="X1551" s="9">
        <v>0</v>
      </c>
      <c r="Y1551" s="9">
        <v>0</v>
      </c>
      <c r="Z1551" s="9">
        <v>0</v>
      </c>
      <c r="AA1551" s="9">
        <v>0</v>
      </c>
      <c r="AB1551" s="9">
        <v>0</v>
      </c>
      <c r="AC1551" s="5">
        <f t="shared" si="384"/>
        <v>0</v>
      </c>
      <c r="AD1551" s="98"/>
    </row>
    <row r="1552" spans="1:30">
      <c r="A1552" s="5" t="str">
        <f t="shared" si="378"/>
        <v>b13</v>
      </c>
      <c r="B1552" s="5" t="str">
        <f t="shared" si="381"/>
        <v>coal</v>
      </c>
      <c r="C1552" s="5" t="str">
        <f t="shared" si="385"/>
        <v>g12</v>
      </c>
      <c r="D1552" s="69">
        <f t="shared" si="385"/>
        <v>6</v>
      </c>
      <c r="E1552" s="53">
        <v>0.8</v>
      </c>
      <c r="F1552" s="53">
        <v>0.8</v>
      </c>
      <c r="G1552" s="53">
        <v>0.8</v>
      </c>
      <c r="H1552" s="53">
        <v>0.8</v>
      </c>
      <c r="I1552" s="53">
        <v>0.8</v>
      </c>
      <c r="J1552" s="53">
        <v>0.8</v>
      </c>
      <c r="K1552" s="53">
        <v>0.8</v>
      </c>
      <c r="L1552" s="53">
        <v>0.8</v>
      </c>
      <c r="M1552" s="53">
        <v>0.8</v>
      </c>
      <c r="N1552" s="53">
        <v>0.8</v>
      </c>
      <c r="O1552" s="53">
        <v>0.8</v>
      </c>
      <c r="P1552" s="53">
        <v>0.8</v>
      </c>
      <c r="Q1552" s="53">
        <v>0.8</v>
      </c>
      <c r="R1552" s="53">
        <v>0.8</v>
      </c>
      <c r="S1552" s="53">
        <v>0.8</v>
      </c>
      <c r="T1552" s="53">
        <v>0.8</v>
      </c>
      <c r="U1552" s="53">
        <v>0.8</v>
      </c>
      <c r="V1552" s="53">
        <v>0.8</v>
      </c>
      <c r="W1552" s="53">
        <v>0.8</v>
      </c>
      <c r="X1552" s="53">
        <v>0.8</v>
      </c>
      <c r="Y1552" s="53">
        <v>0.8</v>
      </c>
      <c r="Z1552" s="53">
        <v>0.8</v>
      </c>
      <c r="AA1552" s="53">
        <v>0.8</v>
      </c>
      <c r="AB1552" s="53">
        <v>0.8</v>
      </c>
      <c r="AC1552" s="5">
        <f t="shared" si="384"/>
        <v>0.80000000000000027</v>
      </c>
      <c r="AD1552" s="98"/>
    </row>
    <row r="1553" spans="1:30">
      <c r="A1553" s="5" t="str">
        <f t="shared" si="378"/>
        <v>b13</v>
      </c>
      <c r="B1553" s="5" t="str">
        <f t="shared" si="381"/>
        <v>naturalGas</v>
      </c>
      <c r="C1553" s="5" t="str">
        <f t="shared" si="385"/>
        <v>g12</v>
      </c>
      <c r="D1553" s="69">
        <f t="shared" si="385"/>
        <v>6</v>
      </c>
      <c r="E1553" s="53">
        <v>0.85</v>
      </c>
      <c r="F1553" s="53">
        <v>0.85</v>
      </c>
      <c r="G1553" s="53">
        <v>0.85</v>
      </c>
      <c r="H1553" s="53">
        <v>0.85</v>
      </c>
      <c r="I1553" s="53">
        <v>0.85</v>
      </c>
      <c r="J1553" s="53">
        <v>0.85</v>
      </c>
      <c r="K1553" s="53">
        <v>0.85</v>
      </c>
      <c r="L1553" s="53">
        <v>0.85</v>
      </c>
      <c r="M1553" s="53">
        <v>0.85</v>
      </c>
      <c r="N1553" s="53">
        <v>0.85</v>
      </c>
      <c r="O1553" s="53">
        <v>0.85</v>
      </c>
      <c r="P1553" s="53">
        <v>0.85</v>
      </c>
      <c r="Q1553" s="53">
        <v>0.85</v>
      </c>
      <c r="R1553" s="53">
        <v>0.85</v>
      </c>
      <c r="S1553" s="53">
        <v>0.85</v>
      </c>
      <c r="T1553" s="53">
        <v>0.85</v>
      </c>
      <c r="U1553" s="53">
        <v>0.85</v>
      </c>
      <c r="V1553" s="53">
        <v>0.85</v>
      </c>
      <c r="W1553" s="53">
        <v>0.85</v>
      </c>
      <c r="X1553" s="53">
        <v>0.85</v>
      </c>
      <c r="Y1553" s="53">
        <v>0.85</v>
      </c>
      <c r="Z1553" s="53">
        <v>0.85</v>
      </c>
      <c r="AA1553" s="53">
        <v>0.85</v>
      </c>
      <c r="AB1553" s="53">
        <v>0.85</v>
      </c>
      <c r="AC1553" s="5">
        <f t="shared" si="384"/>
        <v>0.85000000000000009</v>
      </c>
      <c r="AD1553" s="98"/>
    </row>
    <row r="1554" spans="1:30">
      <c r="A1554" s="5" t="str">
        <f t="shared" si="378"/>
        <v>b13</v>
      </c>
      <c r="B1554" s="5" t="str">
        <f t="shared" si="381"/>
        <v>bioMass</v>
      </c>
      <c r="C1554" s="5" t="str">
        <f t="shared" si="385"/>
        <v>g12</v>
      </c>
      <c r="D1554" s="69">
        <f t="shared" si="385"/>
        <v>6</v>
      </c>
      <c r="E1554" s="53">
        <v>0.83</v>
      </c>
      <c r="F1554" s="53">
        <v>0.83</v>
      </c>
      <c r="G1554" s="53">
        <v>0.83</v>
      </c>
      <c r="H1554" s="53">
        <v>0.83</v>
      </c>
      <c r="I1554" s="53">
        <v>0.83</v>
      </c>
      <c r="J1554" s="53">
        <v>0.83</v>
      </c>
      <c r="K1554" s="53">
        <v>0.83</v>
      </c>
      <c r="L1554" s="53">
        <v>0.83</v>
      </c>
      <c r="M1554" s="53">
        <v>0.83</v>
      </c>
      <c r="N1554" s="53">
        <v>0.83</v>
      </c>
      <c r="O1554" s="53">
        <v>0.83</v>
      </c>
      <c r="P1554" s="53">
        <v>0.83</v>
      </c>
      <c r="Q1554" s="53">
        <v>0.83</v>
      </c>
      <c r="R1554" s="53">
        <v>0.83</v>
      </c>
      <c r="S1554" s="53">
        <v>0.83</v>
      </c>
      <c r="T1554" s="53">
        <v>0.83</v>
      </c>
      <c r="U1554" s="53">
        <v>0.83</v>
      </c>
      <c r="V1554" s="53">
        <v>0.83</v>
      </c>
      <c r="W1554" s="53">
        <v>0.83</v>
      </c>
      <c r="X1554" s="53">
        <v>0.83</v>
      </c>
      <c r="Y1554" s="53">
        <v>0.83</v>
      </c>
      <c r="Z1554" s="53">
        <v>0.83</v>
      </c>
      <c r="AA1554" s="53">
        <v>0.83</v>
      </c>
      <c r="AB1554" s="53">
        <v>0.83</v>
      </c>
      <c r="AC1554" s="5">
        <f t="shared" si="384"/>
        <v>0.82999999999999963</v>
      </c>
      <c r="AD1554" s="98"/>
    </row>
    <row r="1555" spans="1:30">
      <c r="A1555" s="5" t="str">
        <f t="shared" si="378"/>
        <v>b13</v>
      </c>
      <c r="B1555" s="5" t="str">
        <f t="shared" si="381"/>
        <v>geoThermal</v>
      </c>
      <c r="C1555" s="5" t="str">
        <f t="shared" si="385"/>
        <v>g12</v>
      </c>
      <c r="D1555" s="69">
        <f t="shared" si="385"/>
        <v>6</v>
      </c>
      <c r="E1555" s="53">
        <v>0.9</v>
      </c>
      <c r="F1555" s="53">
        <v>0.9</v>
      </c>
      <c r="G1555" s="53">
        <v>0.9</v>
      </c>
      <c r="H1555" s="53">
        <v>0.9</v>
      </c>
      <c r="I1555" s="53">
        <v>0.9</v>
      </c>
      <c r="J1555" s="53">
        <v>0.9</v>
      </c>
      <c r="K1555" s="53">
        <v>0.9</v>
      </c>
      <c r="L1555" s="53">
        <v>0.9</v>
      </c>
      <c r="M1555" s="53">
        <v>0.9</v>
      </c>
      <c r="N1555" s="53">
        <v>0.9</v>
      </c>
      <c r="O1555" s="53">
        <v>0.9</v>
      </c>
      <c r="P1555" s="53">
        <v>0.9</v>
      </c>
      <c r="Q1555" s="53">
        <v>0.9</v>
      </c>
      <c r="R1555" s="53">
        <v>0.9</v>
      </c>
      <c r="S1555" s="53">
        <v>0.9</v>
      </c>
      <c r="T1555" s="53">
        <v>0.9</v>
      </c>
      <c r="U1555" s="53">
        <v>0.9</v>
      </c>
      <c r="V1555" s="53">
        <v>0.9</v>
      </c>
      <c r="W1555" s="53">
        <v>0.9</v>
      </c>
      <c r="X1555" s="53">
        <v>0.9</v>
      </c>
      <c r="Y1555" s="53">
        <v>0.9</v>
      </c>
      <c r="Z1555" s="53">
        <v>0.9</v>
      </c>
      <c r="AA1555" s="53">
        <v>0.9</v>
      </c>
      <c r="AB1555" s="53">
        <v>0.9</v>
      </c>
      <c r="AC1555" s="5">
        <f t="shared" si="384"/>
        <v>0.8999999999999998</v>
      </c>
      <c r="AD1555" s="98"/>
    </row>
    <row r="1556" spans="1:30">
      <c r="A1556" s="5" t="str">
        <f t="shared" si="378"/>
        <v>b13</v>
      </c>
      <c r="B1556" s="5" t="str">
        <f t="shared" si="381"/>
        <v>hydroRiver</v>
      </c>
      <c r="C1556" s="5" t="str">
        <f t="shared" si="385"/>
        <v>g12</v>
      </c>
      <c r="D1556" s="69">
        <f t="shared" si="385"/>
        <v>6</v>
      </c>
      <c r="E1556" s="43">
        <f>VLOOKUP($A1556,hydro_!$A$2:$B$16,2,0)*VLOOKUP($D1556,hydro_!F$2:H$13,2,0)</f>
        <v>0.45</v>
      </c>
      <c r="F1556" s="43">
        <f t="shared" ref="F1556:AB1556" si="388">E1556</f>
        <v>0.45</v>
      </c>
      <c r="G1556" s="43">
        <f t="shared" si="388"/>
        <v>0.45</v>
      </c>
      <c r="H1556" s="43">
        <f t="shared" si="388"/>
        <v>0.45</v>
      </c>
      <c r="I1556" s="43">
        <f t="shared" si="388"/>
        <v>0.45</v>
      </c>
      <c r="J1556" s="43">
        <f t="shared" si="388"/>
        <v>0.45</v>
      </c>
      <c r="K1556" s="43">
        <f t="shared" si="388"/>
        <v>0.45</v>
      </c>
      <c r="L1556" s="43">
        <f t="shared" si="388"/>
        <v>0.45</v>
      </c>
      <c r="M1556" s="43">
        <f t="shared" si="388"/>
        <v>0.45</v>
      </c>
      <c r="N1556" s="43">
        <f t="shared" si="388"/>
        <v>0.45</v>
      </c>
      <c r="O1556" s="43">
        <f t="shared" si="388"/>
        <v>0.45</v>
      </c>
      <c r="P1556" s="43">
        <f t="shared" si="388"/>
        <v>0.45</v>
      </c>
      <c r="Q1556" s="43">
        <f t="shared" si="388"/>
        <v>0.45</v>
      </c>
      <c r="R1556" s="43">
        <f t="shared" si="388"/>
        <v>0.45</v>
      </c>
      <c r="S1556" s="43">
        <f t="shared" si="388"/>
        <v>0.45</v>
      </c>
      <c r="T1556" s="43">
        <f t="shared" si="388"/>
        <v>0.45</v>
      </c>
      <c r="U1556" s="43">
        <f t="shared" si="388"/>
        <v>0.45</v>
      </c>
      <c r="V1556" s="43">
        <f t="shared" si="388"/>
        <v>0.45</v>
      </c>
      <c r="W1556" s="43">
        <f t="shared" si="388"/>
        <v>0.45</v>
      </c>
      <c r="X1556" s="43">
        <f t="shared" si="388"/>
        <v>0.45</v>
      </c>
      <c r="Y1556" s="43">
        <f t="shared" si="388"/>
        <v>0.45</v>
      </c>
      <c r="Z1556" s="43">
        <f t="shared" si="388"/>
        <v>0.45</v>
      </c>
      <c r="AA1556" s="43">
        <f t="shared" si="388"/>
        <v>0.45</v>
      </c>
      <c r="AB1556" s="43">
        <f t="shared" si="388"/>
        <v>0.45</v>
      </c>
      <c r="AC1556" s="5">
        <f t="shared" si="384"/>
        <v>0.4499999999999999</v>
      </c>
      <c r="AD1556" s="98"/>
    </row>
    <row r="1557" spans="1:30">
      <c r="A1557" s="5" t="str">
        <f t="shared" si="378"/>
        <v>b13</v>
      </c>
      <c r="B1557" s="5" t="str">
        <f t="shared" si="381"/>
        <v>hydroDam</v>
      </c>
      <c r="C1557" s="5" t="str">
        <f t="shared" si="385"/>
        <v>g12</v>
      </c>
      <c r="D1557" s="69">
        <f t="shared" si="385"/>
        <v>6</v>
      </c>
      <c r="E1557" s="43">
        <f>VLOOKUP($A1556,hydro_!$A$2:$C$16,3,0)*VLOOKUP($D1556,hydro_!F$2:H$13,3,0)</f>
        <v>0.35</v>
      </c>
      <c r="F1557" s="43">
        <f t="shared" ref="F1557:AB1557" si="389">E1557</f>
        <v>0.35</v>
      </c>
      <c r="G1557" s="43">
        <f t="shared" si="389"/>
        <v>0.35</v>
      </c>
      <c r="H1557" s="43">
        <f t="shared" si="389"/>
        <v>0.35</v>
      </c>
      <c r="I1557" s="43">
        <f t="shared" si="389"/>
        <v>0.35</v>
      </c>
      <c r="J1557" s="43">
        <f t="shared" si="389"/>
        <v>0.35</v>
      </c>
      <c r="K1557" s="43">
        <f t="shared" si="389"/>
        <v>0.35</v>
      </c>
      <c r="L1557" s="43">
        <f t="shared" si="389"/>
        <v>0.35</v>
      </c>
      <c r="M1557" s="43">
        <f t="shared" si="389"/>
        <v>0.35</v>
      </c>
      <c r="N1557" s="43">
        <f t="shared" si="389"/>
        <v>0.35</v>
      </c>
      <c r="O1557" s="43">
        <f t="shared" si="389"/>
        <v>0.35</v>
      </c>
      <c r="P1557" s="43">
        <f t="shared" si="389"/>
        <v>0.35</v>
      </c>
      <c r="Q1557" s="43">
        <f t="shared" si="389"/>
        <v>0.35</v>
      </c>
      <c r="R1557" s="43">
        <f t="shared" si="389"/>
        <v>0.35</v>
      </c>
      <c r="S1557" s="43">
        <f t="shared" si="389"/>
        <v>0.35</v>
      </c>
      <c r="T1557" s="43">
        <f t="shared" si="389"/>
        <v>0.35</v>
      </c>
      <c r="U1557" s="43">
        <f t="shared" si="389"/>
        <v>0.35</v>
      </c>
      <c r="V1557" s="43">
        <f t="shared" si="389"/>
        <v>0.35</v>
      </c>
      <c r="W1557" s="43">
        <f t="shared" si="389"/>
        <v>0.35</v>
      </c>
      <c r="X1557" s="43">
        <f t="shared" si="389"/>
        <v>0.35</v>
      </c>
      <c r="Y1557" s="43">
        <f t="shared" si="389"/>
        <v>0.35</v>
      </c>
      <c r="Z1557" s="43">
        <f t="shared" si="389"/>
        <v>0.35</v>
      </c>
      <c r="AA1557" s="43">
        <f t="shared" si="389"/>
        <v>0.35</v>
      </c>
      <c r="AB1557" s="43">
        <f t="shared" si="389"/>
        <v>0.35</v>
      </c>
      <c r="AC1557" s="5">
        <f t="shared" si="384"/>
        <v>0.34999999999999987</v>
      </c>
      <c r="AD1557" s="98"/>
    </row>
    <row r="1558" spans="1:30">
      <c r="A1558" s="5" t="str">
        <f t="shared" si="378"/>
        <v>b13</v>
      </c>
      <c r="B1558" s="5" t="str">
        <f t="shared" si="381"/>
        <v>wind</v>
      </c>
      <c r="C1558" s="5" t="str">
        <f t="shared" si="385"/>
        <v>g12</v>
      </c>
      <c r="D1558" s="69">
        <f t="shared" si="385"/>
        <v>6</v>
      </c>
      <c r="E1558" s="67">
        <f>VLOOKUP($A1558,wind_!$A$2:$B$16,2,0)*VLOOKUP($D1558,wind_!$E$2:$AC$13,MID(E$1,2,LEN(E$1)-1)+2,0)</f>
        <v>0.35156792600240711</v>
      </c>
      <c r="F1558" s="67">
        <f>VLOOKUP($A1558,wind_!$A$2:$B$16,2,0)*VLOOKUP($D1558,wind_!$E$2:$AC$13,MID(F$1,2,LEN(F$1)-1)+2,0)</f>
        <v>0.33422972121637706</v>
      </c>
      <c r="G1558" s="67">
        <f>VLOOKUP($A1558,wind_!$A$2:$B$16,2,0)*VLOOKUP($D1558,wind_!$E$2:$AC$13,MID(G$1,2,LEN(G$1)-1)+2,0)</f>
        <v>0.3231700751902265</v>
      </c>
      <c r="H1558" s="67">
        <f>VLOOKUP($A1558,wind_!$A$2:$B$16,2,0)*VLOOKUP($D1558,wind_!$E$2:$AC$13,MID(H$1,2,LEN(H$1)-1)+2,0)</f>
        <v>0.32002247156930597</v>
      </c>
      <c r="I1558" s="67">
        <f>VLOOKUP($A1558,wind_!$A$2:$B$16,2,0)*VLOOKUP($D1558,wind_!$E$2:$AC$13,MID(I$1,2,LEN(I$1)-1)+2,0)</f>
        <v>0.31945560562321951</v>
      </c>
      <c r="J1558" s="67">
        <f>VLOOKUP($A1558,wind_!$A$2:$B$16,2,0)*VLOOKUP($D1558,wind_!$E$2:$AC$13,MID(J$1,2,LEN(J$1)-1)+2,0)</f>
        <v>0.32076039323519279</v>
      </c>
      <c r="K1558" s="67">
        <f>VLOOKUP($A1558,wind_!$A$2:$B$16,2,0)*VLOOKUP($D1558,wind_!$E$2:$AC$13,MID(K$1,2,LEN(K$1)-1)+2,0)</f>
        <v>0.31799046488699262</v>
      </c>
      <c r="L1558" s="67">
        <f>VLOOKUP($A1558,wind_!$A$2:$B$16,2,0)*VLOOKUP($D1558,wind_!$E$2:$AC$13,MID(L$1,2,LEN(L$1)-1)+2,0)</f>
        <v>0.29481960566041537</v>
      </c>
      <c r="M1558" s="67">
        <f>VLOOKUP($A1558,wind_!$A$2:$B$16,2,0)*VLOOKUP($D1558,wind_!$E$2:$AC$13,MID(M$1,2,LEN(M$1)-1)+2,0)</f>
        <v>0.28004530425830731</v>
      </c>
      <c r="N1558" s="67">
        <f>VLOOKUP($A1558,wind_!$A$2:$B$16,2,0)*VLOOKUP($D1558,wind_!$E$2:$AC$13,MID(N$1,2,LEN(N$1)-1)+2,0)</f>
        <v>0.27327245652839399</v>
      </c>
      <c r="O1558" s="67">
        <f>VLOOKUP($A1558,wind_!$A$2:$B$16,2,0)*VLOOKUP($D1558,wind_!$E$2:$AC$13,MID(O$1,2,LEN(O$1)-1)+2,0)</f>
        <v>0.28121656955847457</v>
      </c>
      <c r="P1558" s="67">
        <f>VLOOKUP($A1558,wind_!$A$2:$B$16,2,0)*VLOOKUP($D1558,wind_!$E$2:$AC$13,MID(P$1,2,LEN(P$1)-1)+2,0)</f>
        <v>0.29353971644780452</v>
      </c>
      <c r="Q1558" s="67">
        <f>VLOOKUP($A1558,wind_!$A$2:$B$16,2,0)*VLOOKUP($D1558,wind_!$E$2:$AC$13,MID(Q$1,2,LEN(Q$1)-1)+2,0)</f>
        <v>0.30999439967436132</v>
      </c>
      <c r="R1558" s="67">
        <f>VLOOKUP($A1558,wind_!$A$2:$B$16,2,0)*VLOOKUP($D1558,wind_!$E$2:$AC$13,MID(R$1,2,LEN(R$1)-1)+2,0)</f>
        <v>0.33084788683249705</v>
      </c>
      <c r="S1558" s="67">
        <f>VLOOKUP($A1558,wind_!$A$2:$B$16,2,0)*VLOOKUP($D1558,wind_!$E$2:$AC$13,MID(S$1,2,LEN(S$1)-1)+2,0)</f>
        <v>0.36060689969222282</v>
      </c>
      <c r="T1558" s="67">
        <f>VLOOKUP($A1558,wind_!$A$2:$B$16,2,0)*VLOOKUP($D1558,wind_!$E$2:$AC$13,MID(T$1,2,LEN(T$1)-1)+2,0)</f>
        <v>0.39028976804404691</v>
      </c>
      <c r="U1558" s="67">
        <f>VLOOKUP($A1558,wind_!$A$2:$B$16,2,0)*VLOOKUP($D1558,wind_!$E$2:$AC$13,MID(U$1,2,LEN(U$1)-1)+2,0)</f>
        <v>0.414019726402581</v>
      </c>
      <c r="V1558" s="67">
        <f>VLOOKUP($A1558,wind_!$A$2:$B$16,2,0)*VLOOKUP($D1558,wind_!$E$2:$AC$13,MID(V$1,2,LEN(V$1)-1)+2,0)</f>
        <v>0.43042922089238395</v>
      </c>
      <c r="W1558" s="67">
        <f>VLOOKUP($A1558,wind_!$A$2:$B$16,2,0)*VLOOKUP($D1558,wind_!$E$2:$AC$13,MID(W$1,2,LEN(W$1)-1)+2,0)</f>
        <v>0.43339350540277333</v>
      </c>
      <c r="X1558" s="67">
        <f>VLOOKUP($A1558,wind_!$A$2:$B$16,2,0)*VLOOKUP($D1558,wind_!$E$2:$AC$13,MID(X$1,2,LEN(X$1)-1)+2,0)</f>
        <v>0.42030337632770326</v>
      </c>
      <c r="Y1558" s="67">
        <f>VLOOKUP($A1558,wind_!$A$2:$B$16,2,0)*VLOOKUP($D1558,wind_!$E$2:$AC$13,MID(Y$1,2,LEN(Y$1)-1)+2,0)</f>
        <v>0.42065303161069306</v>
      </c>
      <c r="Z1558" s="67">
        <f>VLOOKUP($A1558,wind_!$A$2:$B$16,2,0)*VLOOKUP($D1558,wind_!$E$2:$AC$13,MID(Z$1,2,LEN(Z$1)-1)+2,0)</f>
        <v>0.41347355957357657</v>
      </c>
      <c r="AA1558" s="67">
        <f>VLOOKUP($A1558,wind_!$A$2:$B$16,2,0)*VLOOKUP($D1558,wind_!$E$2:$AC$13,MID(AA$1,2,LEN(AA$1)-1)+2,0)</f>
        <v>0.39283423581174981</v>
      </c>
      <c r="AB1558" s="67">
        <f>VLOOKUP($A1558,wind_!$A$2:$B$16,2,0)*VLOOKUP($D1558,wind_!$E$2:$AC$13,MID(AB$1,2,LEN(AB$1)-1)+2,0)</f>
        <v>0.36733515327402377</v>
      </c>
      <c r="AC1558" s="5">
        <f t="shared" si="384"/>
        <v>0.34976129473815543</v>
      </c>
      <c r="AD1558" s="98"/>
    </row>
    <row r="1559" spans="1:30">
      <c r="A1559" s="5" t="str">
        <f t="shared" si="378"/>
        <v>b13</v>
      </c>
      <c r="B1559" s="5" t="str">
        <f t="shared" si="381"/>
        <v>solar</v>
      </c>
      <c r="C1559" s="5" t="str">
        <f t="shared" si="385"/>
        <v>g12</v>
      </c>
      <c r="D1559" s="69">
        <f t="shared" si="385"/>
        <v>6</v>
      </c>
      <c r="E1559" s="68">
        <f>VLOOKUP($A1559,solar_!$A$2:$B$16,2,0)*VLOOKUP($D1559,solar_!$E$2:$AC$13,MID(E$1,2,LEN(E$1)-1)+2,0)</f>
        <v>0</v>
      </c>
      <c r="F1559" s="68">
        <f>VLOOKUP($A1559,solar_!$A$2:$B$16,2,0)*VLOOKUP($D1559,solar_!$E$2:$AC$13,MID(F$1,2,LEN(F$1)-1)+2,0)</f>
        <v>0</v>
      </c>
      <c r="G1559" s="68">
        <f>VLOOKUP($A1559,solar_!$A$2:$B$16,2,0)*VLOOKUP($D1559,solar_!$E$2:$AC$13,MID(G$1,2,LEN(G$1)-1)+2,0)</f>
        <v>0</v>
      </c>
      <c r="H1559" s="68">
        <f>VLOOKUP($A1559,solar_!$A$2:$B$16,2,0)*VLOOKUP($D1559,solar_!$E$2:$AC$13,MID(H$1,2,LEN(H$1)-1)+2,0)</f>
        <v>0</v>
      </c>
      <c r="I1559" s="68">
        <f>VLOOKUP($A1559,solar_!$A$2:$B$16,2,0)*VLOOKUP($D1559,solar_!$E$2:$AC$13,MID(I$1,2,LEN(I$1)-1)+2,0)</f>
        <v>0</v>
      </c>
      <c r="J1559" s="68">
        <f>VLOOKUP($A1559,solar_!$A$2:$B$16,2,0)*VLOOKUP($D1559,solar_!$E$2:$AC$13,MID(J$1,2,LEN(J$1)-1)+2,0)</f>
        <v>1.5904408253817878E-2</v>
      </c>
      <c r="K1559" s="68">
        <f>VLOOKUP($A1559,solar_!$A$2:$B$16,2,0)*VLOOKUP($D1559,solar_!$E$2:$AC$13,MID(K$1,2,LEN(K$1)-1)+2,0)</f>
        <v>0.16630756818287964</v>
      </c>
      <c r="L1559" s="68">
        <f>VLOOKUP($A1559,solar_!$A$2:$B$16,2,0)*VLOOKUP($D1559,solar_!$E$2:$AC$13,MID(L$1,2,LEN(L$1)-1)+2,0)</f>
        <v>0.46748718965409142</v>
      </c>
      <c r="M1559" s="68">
        <f>VLOOKUP($A1559,solar_!$A$2:$B$16,2,0)*VLOOKUP($D1559,solar_!$E$2:$AC$13,MID(M$1,2,LEN(M$1)-1)+2,0)</f>
        <v>0.64281957926618949</v>
      </c>
      <c r="N1559" s="68">
        <f>VLOOKUP($A1559,solar_!$A$2:$B$16,2,0)*VLOOKUP($D1559,solar_!$E$2:$AC$13,MID(N$1,2,LEN(N$1)-1)+2,0)</f>
        <v>0.7348435255486454</v>
      </c>
      <c r="O1559" s="68">
        <f>VLOOKUP($A1559,solar_!$A$2:$B$16,2,0)*VLOOKUP($D1559,solar_!$E$2:$AC$13,MID(O$1,2,LEN(O$1)-1)+2,0)</f>
        <v>0.79161296346575294</v>
      </c>
      <c r="P1559" s="68">
        <f>VLOOKUP($A1559,solar_!$A$2:$B$16,2,0)*VLOOKUP($D1559,solar_!$E$2:$AC$13,MID(P$1,2,LEN(P$1)-1)+2,0)</f>
        <v>0.79460557473682458</v>
      </c>
      <c r="Q1559" s="68">
        <f>VLOOKUP($A1559,solar_!$A$2:$B$16,2,0)*VLOOKUP($D1559,solar_!$E$2:$AC$13,MID(Q$1,2,LEN(Q$1)-1)+2,0)</f>
        <v>0.79795969073015904</v>
      </c>
      <c r="R1559" s="68">
        <f>VLOOKUP($A1559,solar_!$A$2:$B$16,2,0)*VLOOKUP($D1559,solar_!$E$2:$AC$13,MID(R$1,2,LEN(R$1)-1)+2,0)</f>
        <v>0.77950715405791793</v>
      </c>
      <c r="S1559" s="68">
        <f>VLOOKUP($A1559,solar_!$A$2:$B$16,2,0)*VLOOKUP($D1559,solar_!$E$2:$AC$13,MID(S$1,2,LEN(S$1)-1)+2,0)</f>
        <v>0.73881767812590393</v>
      </c>
      <c r="T1559" s="68">
        <f>VLOOKUP($A1559,solar_!$A$2:$B$16,2,0)*VLOOKUP($D1559,solar_!$E$2:$AC$13,MID(T$1,2,LEN(T$1)-1)+2,0)</f>
        <v>0.70758910868906744</v>
      </c>
      <c r="U1559" s="68">
        <f>VLOOKUP($A1559,solar_!$A$2:$B$16,2,0)*VLOOKUP($D1559,solar_!$E$2:$AC$13,MID(U$1,2,LEN(U$1)-1)+2,0)</f>
        <v>0.63763534561640256</v>
      </c>
      <c r="V1559" s="68">
        <f>VLOOKUP($A1559,solar_!$A$2:$B$16,2,0)*VLOOKUP($D1559,solar_!$E$2:$AC$13,MID(V$1,2,LEN(V$1)-1)+2,0)</f>
        <v>0.52139438194111942</v>
      </c>
      <c r="W1559" s="68">
        <f>VLOOKUP($A1559,solar_!$A$2:$B$16,2,0)*VLOOKUP($D1559,solar_!$E$2:$AC$13,MID(W$1,2,LEN(W$1)-1)+2,0)</f>
        <v>0.2657437609028257</v>
      </c>
      <c r="X1559" s="68">
        <f>VLOOKUP($A1559,solar_!$A$2:$B$16,2,0)*VLOOKUP($D1559,solar_!$E$2:$AC$13,MID(X$1,2,LEN(X$1)-1)+2,0)</f>
        <v>4.7978154936784055E-2</v>
      </c>
      <c r="Y1559" s="68">
        <f>VLOOKUP($A1559,solar_!$A$2:$B$16,2,0)*VLOOKUP($D1559,solar_!$E$2:$AC$13,MID(Y$1,2,LEN(Y$1)-1)+2,0)</f>
        <v>2.6787522135996427E-2</v>
      </c>
      <c r="Z1559" s="68">
        <f>VLOOKUP($A1559,solar_!$A$2:$B$16,2,0)*VLOOKUP($D1559,solar_!$E$2:$AC$13,MID(Z$1,2,LEN(Z$1)-1)+2,0)</f>
        <v>0</v>
      </c>
      <c r="AA1559" s="68">
        <f>VLOOKUP($A1559,solar_!$A$2:$B$16,2,0)*VLOOKUP($D1559,solar_!$E$2:$AC$13,MID(AA$1,2,LEN(AA$1)-1)+2,0)</f>
        <v>0</v>
      </c>
      <c r="AB1559" s="68">
        <f>VLOOKUP($A1559,solar_!$A$2:$B$16,2,0)*VLOOKUP($D1559,solar_!$E$2:$AC$13,MID(AB$1,2,LEN(AB$1)-1)+2,0)</f>
        <v>0</v>
      </c>
      <c r="AC1559" s="5">
        <f t="shared" si="384"/>
        <v>0.33904140026018248</v>
      </c>
      <c r="AD1559" s="98"/>
    </row>
    <row r="1560" spans="1:30">
      <c r="A1560" s="5" t="str">
        <f t="shared" si="378"/>
        <v>b13</v>
      </c>
      <c r="B1560" s="5" t="str">
        <f t="shared" si="381"/>
        <v>nuclear</v>
      </c>
      <c r="C1560" s="5" t="str">
        <f t="shared" si="385"/>
        <v>g12</v>
      </c>
      <c r="D1560" s="69">
        <f t="shared" si="385"/>
        <v>6</v>
      </c>
      <c r="E1560" s="9">
        <v>0</v>
      </c>
      <c r="F1560" s="9">
        <v>0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  <c r="V1560" s="9">
        <v>0</v>
      </c>
      <c r="W1560" s="9">
        <v>0</v>
      </c>
      <c r="X1560" s="9">
        <v>0</v>
      </c>
      <c r="Y1560" s="9">
        <v>0</v>
      </c>
      <c r="Z1560" s="9">
        <v>0</v>
      </c>
      <c r="AA1560" s="9">
        <v>0</v>
      </c>
      <c r="AB1560" s="9">
        <v>0</v>
      </c>
      <c r="AC1560" s="5">
        <f t="shared" si="384"/>
        <v>0</v>
      </c>
      <c r="AD1560" s="98"/>
    </row>
    <row r="1561" spans="1:30">
      <c r="A1561" s="5" t="str">
        <f t="shared" si="378"/>
        <v>b13</v>
      </c>
      <c r="B1561" s="5" t="str">
        <f t="shared" si="381"/>
        <v>other</v>
      </c>
      <c r="C1561" s="5" t="str">
        <f t="shared" si="385"/>
        <v>g12</v>
      </c>
      <c r="D1561" s="69">
        <f t="shared" si="385"/>
        <v>6</v>
      </c>
      <c r="E1561" s="9">
        <v>0</v>
      </c>
      <c r="F1561" s="9">
        <v>0</v>
      </c>
      <c r="G1561" s="9">
        <v>0</v>
      </c>
      <c r="H1561" s="9">
        <v>0</v>
      </c>
      <c r="I1561" s="9">
        <v>0</v>
      </c>
      <c r="J1561" s="9">
        <v>0</v>
      </c>
      <c r="K1561" s="9">
        <v>0</v>
      </c>
      <c r="L1561" s="9">
        <v>0</v>
      </c>
      <c r="M1561" s="9">
        <v>0</v>
      </c>
      <c r="N1561" s="9">
        <v>0</v>
      </c>
      <c r="O1561" s="9">
        <v>0</v>
      </c>
      <c r="P1561" s="9">
        <v>0</v>
      </c>
      <c r="Q1561" s="9">
        <v>0</v>
      </c>
      <c r="R1561" s="9">
        <v>0</v>
      </c>
      <c r="S1561" s="9">
        <v>0</v>
      </c>
      <c r="T1561" s="9">
        <v>0</v>
      </c>
      <c r="U1561" s="9">
        <v>0</v>
      </c>
      <c r="V1561" s="9">
        <v>0</v>
      </c>
      <c r="W1561" s="9">
        <v>0</v>
      </c>
      <c r="X1561" s="9">
        <v>0</v>
      </c>
      <c r="Y1561" s="9">
        <v>0</v>
      </c>
      <c r="Z1561" s="9">
        <v>0</v>
      </c>
      <c r="AA1561" s="9">
        <v>0</v>
      </c>
      <c r="AB1561" s="9">
        <v>0</v>
      </c>
      <c r="AC1561" s="5">
        <f t="shared" si="384"/>
        <v>0</v>
      </c>
      <c r="AD1561" s="98"/>
    </row>
    <row r="1562" spans="1:30">
      <c r="A1562" s="5" t="s">
        <v>1259</v>
      </c>
      <c r="B1562" s="5" t="str">
        <f t="shared" si="381"/>
        <v>coal</v>
      </c>
      <c r="C1562" s="5" t="str">
        <f t="shared" si="385"/>
        <v>g1</v>
      </c>
      <c r="D1562" s="69">
        <f t="shared" si="385"/>
        <v>1</v>
      </c>
      <c r="E1562" s="53">
        <v>0.8</v>
      </c>
      <c r="F1562" s="53">
        <v>0.8</v>
      </c>
      <c r="G1562" s="53">
        <v>0.8</v>
      </c>
      <c r="H1562" s="53">
        <v>0.8</v>
      </c>
      <c r="I1562" s="53">
        <v>0.8</v>
      </c>
      <c r="J1562" s="53">
        <v>0.8</v>
      </c>
      <c r="K1562" s="53">
        <v>0.8</v>
      </c>
      <c r="L1562" s="53">
        <v>0.8</v>
      </c>
      <c r="M1562" s="53">
        <v>0.8</v>
      </c>
      <c r="N1562" s="53">
        <v>0.8</v>
      </c>
      <c r="O1562" s="53">
        <v>0.8</v>
      </c>
      <c r="P1562" s="53">
        <v>0.8</v>
      </c>
      <c r="Q1562" s="53">
        <v>0.8</v>
      </c>
      <c r="R1562" s="53">
        <v>0.8</v>
      </c>
      <c r="S1562" s="53">
        <v>0.8</v>
      </c>
      <c r="T1562" s="53">
        <v>0.8</v>
      </c>
      <c r="U1562" s="53">
        <v>0.8</v>
      </c>
      <c r="V1562" s="53">
        <v>0.8</v>
      </c>
      <c r="W1562" s="53">
        <v>0.8</v>
      </c>
      <c r="X1562" s="53">
        <v>0.8</v>
      </c>
      <c r="Y1562" s="53">
        <v>0.8</v>
      </c>
      <c r="Z1562" s="53">
        <v>0.8</v>
      </c>
      <c r="AA1562" s="53">
        <v>0.8</v>
      </c>
      <c r="AB1562" s="53">
        <v>0.8</v>
      </c>
      <c r="AC1562" s="5">
        <f t="shared" si="384"/>
        <v>0.80000000000000027</v>
      </c>
      <c r="AD1562" s="98"/>
    </row>
    <row r="1563" spans="1:30">
      <c r="A1563" s="5" t="str">
        <f t="shared" si="378"/>
        <v>b14</v>
      </c>
      <c r="B1563" s="5" t="str">
        <f t="shared" si="381"/>
        <v>naturalGas</v>
      </c>
      <c r="C1563" s="5" t="str">
        <f t="shared" ref="C1563:D1582" si="390">C1443</f>
        <v>g1</v>
      </c>
      <c r="D1563" s="69">
        <f t="shared" si="390"/>
        <v>1</v>
      </c>
      <c r="E1563" s="53">
        <v>0.85</v>
      </c>
      <c r="F1563" s="53">
        <v>0.85</v>
      </c>
      <c r="G1563" s="53">
        <v>0.85</v>
      </c>
      <c r="H1563" s="53">
        <v>0.85</v>
      </c>
      <c r="I1563" s="53">
        <v>0.85</v>
      </c>
      <c r="J1563" s="53">
        <v>0.85</v>
      </c>
      <c r="K1563" s="53">
        <v>0.85</v>
      </c>
      <c r="L1563" s="53">
        <v>0.85</v>
      </c>
      <c r="M1563" s="53">
        <v>0.85</v>
      </c>
      <c r="N1563" s="53">
        <v>0.85</v>
      </c>
      <c r="O1563" s="53">
        <v>0.85</v>
      </c>
      <c r="P1563" s="53">
        <v>0.85</v>
      </c>
      <c r="Q1563" s="53">
        <v>0.85</v>
      </c>
      <c r="R1563" s="53">
        <v>0.85</v>
      </c>
      <c r="S1563" s="53">
        <v>0.85</v>
      </c>
      <c r="T1563" s="53">
        <v>0.85</v>
      </c>
      <c r="U1563" s="53">
        <v>0.85</v>
      </c>
      <c r="V1563" s="53">
        <v>0.85</v>
      </c>
      <c r="W1563" s="53">
        <v>0.85</v>
      </c>
      <c r="X1563" s="53">
        <v>0.85</v>
      </c>
      <c r="Y1563" s="53">
        <v>0.85</v>
      </c>
      <c r="Z1563" s="53">
        <v>0.85</v>
      </c>
      <c r="AA1563" s="53">
        <v>0.85</v>
      </c>
      <c r="AB1563" s="53">
        <v>0.85</v>
      </c>
      <c r="AC1563" s="5">
        <f t="shared" si="384"/>
        <v>0.85000000000000009</v>
      </c>
      <c r="AD1563" s="98"/>
    </row>
    <row r="1564" spans="1:30">
      <c r="A1564" s="5" t="str">
        <f t="shared" si="378"/>
        <v>b14</v>
      </c>
      <c r="B1564" s="5" t="str">
        <f t="shared" si="381"/>
        <v>bioMass</v>
      </c>
      <c r="C1564" s="5" t="str">
        <f t="shared" si="390"/>
        <v>g1</v>
      </c>
      <c r="D1564" s="69">
        <f t="shared" si="390"/>
        <v>1</v>
      </c>
      <c r="E1564" s="53">
        <v>0.83</v>
      </c>
      <c r="F1564" s="53">
        <v>0.83</v>
      </c>
      <c r="G1564" s="53">
        <v>0.83</v>
      </c>
      <c r="H1564" s="53">
        <v>0.83</v>
      </c>
      <c r="I1564" s="53">
        <v>0.83</v>
      </c>
      <c r="J1564" s="53">
        <v>0.83</v>
      </c>
      <c r="K1564" s="53">
        <v>0.83</v>
      </c>
      <c r="L1564" s="53">
        <v>0.83</v>
      </c>
      <c r="M1564" s="53">
        <v>0.83</v>
      </c>
      <c r="N1564" s="53">
        <v>0.83</v>
      </c>
      <c r="O1564" s="53">
        <v>0.83</v>
      </c>
      <c r="P1564" s="53">
        <v>0.83</v>
      </c>
      <c r="Q1564" s="53">
        <v>0.83</v>
      </c>
      <c r="R1564" s="53">
        <v>0.83</v>
      </c>
      <c r="S1564" s="53">
        <v>0.83</v>
      </c>
      <c r="T1564" s="53">
        <v>0.83</v>
      </c>
      <c r="U1564" s="53">
        <v>0.83</v>
      </c>
      <c r="V1564" s="53">
        <v>0.83</v>
      </c>
      <c r="W1564" s="53">
        <v>0.83</v>
      </c>
      <c r="X1564" s="53">
        <v>0.83</v>
      </c>
      <c r="Y1564" s="53">
        <v>0.83</v>
      </c>
      <c r="Z1564" s="53">
        <v>0.83</v>
      </c>
      <c r="AA1564" s="53">
        <v>0.83</v>
      </c>
      <c r="AB1564" s="53">
        <v>0.83</v>
      </c>
      <c r="AC1564" s="5">
        <f t="shared" si="384"/>
        <v>0.82999999999999963</v>
      </c>
      <c r="AD1564" s="98"/>
    </row>
    <row r="1565" spans="1:30">
      <c r="A1565" s="5" t="str">
        <f t="shared" si="378"/>
        <v>b14</v>
      </c>
      <c r="B1565" s="5" t="str">
        <f t="shared" si="381"/>
        <v>geoThermal</v>
      </c>
      <c r="C1565" s="5" t="str">
        <f t="shared" si="390"/>
        <v>g1</v>
      </c>
      <c r="D1565" s="69">
        <f t="shared" si="390"/>
        <v>1</v>
      </c>
      <c r="E1565" s="53">
        <v>0.9</v>
      </c>
      <c r="F1565" s="53">
        <v>0.9</v>
      </c>
      <c r="G1565" s="53">
        <v>0.9</v>
      </c>
      <c r="H1565" s="53">
        <v>0.9</v>
      </c>
      <c r="I1565" s="53">
        <v>0.9</v>
      </c>
      <c r="J1565" s="53">
        <v>0.9</v>
      </c>
      <c r="K1565" s="53">
        <v>0.9</v>
      </c>
      <c r="L1565" s="53">
        <v>0.9</v>
      </c>
      <c r="M1565" s="53">
        <v>0.9</v>
      </c>
      <c r="N1565" s="53">
        <v>0.9</v>
      </c>
      <c r="O1565" s="53">
        <v>0.9</v>
      </c>
      <c r="P1565" s="53">
        <v>0.9</v>
      </c>
      <c r="Q1565" s="53">
        <v>0.9</v>
      </c>
      <c r="R1565" s="53">
        <v>0.9</v>
      </c>
      <c r="S1565" s="53">
        <v>0.9</v>
      </c>
      <c r="T1565" s="53">
        <v>0.9</v>
      </c>
      <c r="U1565" s="53">
        <v>0.9</v>
      </c>
      <c r="V1565" s="53">
        <v>0.9</v>
      </c>
      <c r="W1565" s="53">
        <v>0.9</v>
      </c>
      <c r="X1565" s="53">
        <v>0.9</v>
      </c>
      <c r="Y1565" s="53">
        <v>0.9</v>
      </c>
      <c r="Z1565" s="53">
        <v>0.9</v>
      </c>
      <c r="AA1565" s="53">
        <v>0.9</v>
      </c>
      <c r="AB1565" s="53">
        <v>0.9</v>
      </c>
      <c r="AC1565" s="5">
        <f t="shared" si="384"/>
        <v>0.8999999999999998</v>
      </c>
      <c r="AD1565" s="98"/>
    </row>
    <row r="1566" spans="1:30">
      <c r="A1566" s="5" t="str">
        <f t="shared" si="378"/>
        <v>b14</v>
      </c>
      <c r="B1566" s="5" t="str">
        <f t="shared" si="381"/>
        <v>hydroRiver</v>
      </c>
      <c r="C1566" s="5" t="str">
        <f t="shared" si="390"/>
        <v>g1</v>
      </c>
      <c r="D1566" s="69">
        <f t="shared" si="390"/>
        <v>1</v>
      </c>
      <c r="E1566" s="43">
        <f>VLOOKUP($A1566,hydro_!$A$2:$B$16,2,0)*VLOOKUP($D1566,hydro_!F$2:H$13,2,0)</f>
        <v>0.3</v>
      </c>
      <c r="F1566" s="43">
        <f t="shared" ref="F1566:AB1566" si="391">E1566</f>
        <v>0.3</v>
      </c>
      <c r="G1566" s="43">
        <f t="shared" si="391"/>
        <v>0.3</v>
      </c>
      <c r="H1566" s="43">
        <f t="shared" si="391"/>
        <v>0.3</v>
      </c>
      <c r="I1566" s="43">
        <f t="shared" si="391"/>
        <v>0.3</v>
      </c>
      <c r="J1566" s="43">
        <f t="shared" si="391"/>
        <v>0.3</v>
      </c>
      <c r="K1566" s="43">
        <f t="shared" si="391"/>
        <v>0.3</v>
      </c>
      <c r="L1566" s="43">
        <f t="shared" si="391"/>
        <v>0.3</v>
      </c>
      <c r="M1566" s="43">
        <f t="shared" si="391"/>
        <v>0.3</v>
      </c>
      <c r="N1566" s="43">
        <f t="shared" si="391"/>
        <v>0.3</v>
      </c>
      <c r="O1566" s="43">
        <f t="shared" si="391"/>
        <v>0.3</v>
      </c>
      <c r="P1566" s="43">
        <f t="shared" si="391"/>
        <v>0.3</v>
      </c>
      <c r="Q1566" s="43">
        <f t="shared" si="391"/>
        <v>0.3</v>
      </c>
      <c r="R1566" s="43">
        <f t="shared" si="391"/>
        <v>0.3</v>
      </c>
      <c r="S1566" s="43">
        <f t="shared" si="391"/>
        <v>0.3</v>
      </c>
      <c r="T1566" s="43">
        <f t="shared" si="391"/>
        <v>0.3</v>
      </c>
      <c r="U1566" s="43">
        <f t="shared" si="391"/>
        <v>0.3</v>
      </c>
      <c r="V1566" s="43">
        <f t="shared" si="391"/>
        <v>0.3</v>
      </c>
      <c r="W1566" s="43">
        <f t="shared" si="391"/>
        <v>0.3</v>
      </c>
      <c r="X1566" s="43">
        <f t="shared" si="391"/>
        <v>0.3</v>
      </c>
      <c r="Y1566" s="43">
        <f t="shared" si="391"/>
        <v>0.3</v>
      </c>
      <c r="Z1566" s="43">
        <f t="shared" si="391"/>
        <v>0.3</v>
      </c>
      <c r="AA1566" s="43">
        <f t="shared" si="391"/>
        <v>0.3</v>
      </c>
      <c r="AB1566" s="43">
        <f t="shared" si="391"/>
        <v>0.3</v>
      </c>
      <c r="AC1566" s="5">
        <f t="shared" si="384"/>
        <v>0.29999999999999988</v>
      </c>
      <c r="AD1566" s="98"/>
    </row>
    <row r="1567" spans="1:30">
      <c r="A1567" s="5" t="str">
        <f t="shared" si="378"/>
        <v>b14</v>
      </c>
      <c r="B1567" s="5" t="str">
        <f t="shared" si="381"/>
        <v>hydroDam</v>
      </c>
      <c r="C1567" s="5" t="str">
        <f t="shared" si="390"/>
        <v>g1</v>
      </c>
      <c r="D1567" s="69">
        <f t="shared" si="390"/>
        <v>1</v>
      </c>
      <c r="E1567" s="43">
        <f>VLOOKUP($A1566,hydro_!$A$2:$C$16,3,0)*VLOOKUP($D1566,hydro_!F$2:H$13,3,0)</f>
        <v>0.3</v>
      </c>
      <c r="F1567" s="43">
        <f t="shared" ref="F1567:AB1567" si="392">E1567</f>
        <v>0.3</v>
      </c>
      <c r="G1567" s="43">
        <f t="shared" si="392"/>
        <v>0.3</v>
      </c>
      <c r="H1567" s="43">
        <f t="shared" si="392"/>
        <v>0.3</v>
      </c>
      <c r="I1567" s="43">
        <f t="shared" si="392"/>
        <v>0.3</v>
      </c>
      <c r="J1567" s="43">
        <f t="shared" si="392"/>
        <v>0.3</v>
      </c>
      <c r="K1567" s="43">
        <f t="shared" si="392"/>
        <v>0.3</v>
      </c>
      <c r="L1567" s="43">
        <f t="shared" si="392"/>
        <v>0.3</v>
      </c>
      <c r="M1567" s="43">
        <f t="shared" si="392"/>
        <v>0.3</v>
      </c>
      <c r="N1567" s="43">
        <f t="shared" si="392"/>
        <v>0.3</v>
      </c>
      <c r="O1567" s="43">
        <f t="shared" si="392"/>
        <v>0.3</v>
      </c>
      <c r="P1567" s="43">
        <f t="shared" si="392"/>
        <v>0.3</v>
      </c>
      <c r="Q1567" s="43">
        <f t="shared" si="392"/>
        <v>0.3</v>
      </c>
      <c r="R1567" s="43">
        <f t="shared" si="392"/>
        <v>0.3</v>
      </c>
      <c r="S1567" s="43">
        <f t="shared" si="392"/>
        <v>0.3</v>
      </c>
      <c r="T1567" s="43">
        <f t="shared" si="392"/>
        <v>0.3</v>
      </c>
      <c r="U1567" s="43">
        <f t="shared" si="392"/>
        <v>0.3</v>
      </c>
      <c r="V1567" s="43">
        <f t="shared" si="392"/>
        <v>0.3</v>
      </c>
      <c r="W1567" s="43">
        <f t="shared" si="392"/>
        <v>0.3</v>
      </c>
      <c r="X1567" s="43">
        <f t="shared" si="392"/>
        <v>0.3</v>
      </c>
      <c r="Y1567" s="43">
        <f t="shared" si="392"/>
        <v>0.3</v>
      </c>
      <c r="Z1567" s="43">
        <f t="shared" si="392"/>
        <v>0.3</v>
      </c>
      <c r="AA1567" s="43">
        <f t="shared" si="392"/>
        <v>0.3</v>
      </c>
      <c r="AB1567" s="43">
        <f t="shared" si="392"/>
        <v>0.3</v>
      </c>
      <c r="AC1567" s="5">
        <f t="shared" si="384"/>
        <v>0.29999999999999988</v>
      </c>
      <c r="AD1567" s="98"/>
    </row>
    <row r="1568" spans="1:30">
      <c r="A1568" s="5" t="str">
        <f t="shared" si="378"/>
        <v>b14</v>
      </c>
      <c r="B1568" s="5" t="str">
        <f t="shared" si="381"/>
        <v>wind</v>
      </c>
      <c r="C1568" s="5" t="str">
        <f t="shared" si="390"/>
        <v>g1</v>
      </c>
      <c r="D1568" s="69">
        <f t="shared" si="390"/>
        <v>1</v>
      </c>
      <c r="E1568" s="67">
        <f>VLOOKUP($A1568,wind_!$A$2:$B$16,2,0)*VLOOKUP($D1568,wind_!$E$2:$AC$13,MID(E$1,2,LEN(E$1)-1)+2,0)</f>
        <v>0.31059246868641693</v>
      </c>
      <c r="F1568" s="67">
        <f>VLOOKUP($A1568,wind_!$A$2:$B$16,2,0)*VLOOKUP($D1568,wind_!$E$2:$AC$13,MID(F$1,2,LEN(F$1)-1)+2,0)</f>
        <v>0.30537413647357448</v>
      </c>
      <c r="G1568" s="67">
        <f>VLOOKUP($A1568,wind_!$A$2:$B$16,2,0)*VLOOKUP($D1568,wind_!$E$2:$AC$13,MID(G$1,2,LEN(G$1)-1)+2,0)</f>
        <v>0.29722203228268501</v>
      </c>
      <c r="H1568" s="67">
        <f>VLOOKUP($A1568,wind_!$A$2:$B$16,2,0)*VLOOKUP($D1568,wind_!$E$2:$AC$13,MID(H$1,2,LEN(H$1)-1)+2,0)</f>
        <v>0.29196736192015121</v>
      </c>
      <c r="I1568" s="67">
        <f>VLOOKUP($A1568,wind_!$A$2:$B$16,2,0)*VLOOKUP($D1568,wind_!$E$2:$AC$13,MID(I$1,2,LEN(I$1)-1)+2,0)</f>
        <v>0.28538575619441725</v>
      </c>
      <c r="J1568" s="67">
        <f>VLOOKUP($A1568,wind_!$A$2:$B$16,2,0)*VLOOKUP($D1568,wind_!$E$2:$AC$13,MID(J$1,2,LEN(J$1)-1)+2,0)</f>
        <v>0.28374540099624401</v>
      </c>
      <c r="K1568" s="67">
        <f>VLOOKUP($A1568,wind_!$A$2:$B$16,2,0)*VLOOKUP($D1568,wind_!$E$2:$AC$13,MID(K$1,2,LEN(K$1)-1)+2,0)</f>
        <v>0.28432615261411609</v>
      </c>
      <c r="L1568" s="67">
        <f>VLOOKUP($A1568,wind_!$A$2:$B$16,2,0)*VLOOKUP($D1568,wind_!$E$2:$AC$13,MID(L$1,2,LEN(L$1)-1)+2,0)</f>
        <v>0.28653482171685168</v>
      </c>
      <c r="M1568" s="67">
        <f>VLOOKUP($A1568,wind_!$A$2:$B$16,2,0)*VLOOKUP($D1568,wind_!$E$2:$AC$13,MID(M$1,2,LEN(M$1)-1)+2,0)</f>
        <v>0.28974433147471673</v>
      </c>
      <c r="N1568" s="67">
        <f>VLOOKUP($A1568,wind_!$A$2:$B$16,2,0)*VLOOKUP($D1568,wind_!$E$2:$AC$13,MID(N$1,2,LEN(N$1)-1)+2,0)</f>
        <v>0.28995203074655618</v>
      </c>
      <c r="O1568" s="67">
        <f>VLOOKUP($A1568,wind_!$A$2:$B$16,2,0)*VLOOKUP($D1568,wind_!$E$2:$AC$13,MID(O$1,2,LEN(O$1)-1)+2,0)</f>
        <v>0.28489415030562815</v>
      </c>
      <c r="P1568" s="67">
        <f>VLOOKUP($A1568,wind_!$A$2:$B$16,2,0)*VLOOKUP($D1568,wind_!$E$2:$AC$13,MID(P$1,2,LEN(P$1)-1)+2,0)</f>
        <v>0.27872968229534939</v>
      </c>
      <c r="Q1568" s="67">
        <f>VLOOKUP($A1568,wind_!$A$2:$B$16,2,0)*VLOOKUP($D1568,wind_!$E$2:$AC$13,MID(Q$1,2,LEN(Q$1)-1)+2,0)</f>
        <v>0.27439909186999695</v>
      </c>
      <c r="R1568" s="67">
        <f>VLOOKUP($A1568,wind_!$A$2:$B$16,2,0)*VLOOKUP($D1568,wind_!$E$2:$AC$13,MID(R$1,2,LEN(R$1)-1)+2,0)</f>
        <v>0.27422032609225544</v>
      </c>
      <c r="S1568" s="67">
        <f>VLOOKUP($A1568,wind_!$A$2:$B$16,2,0)*VLOOKUP($D1568,wind_!$E$2:$AC$13,MID(S$1,2,LEN(S$1)-1)+2,0)</f>
        <v>0.27370935215413844</v>
      </c>
      <c r="T1568" s="67">
        <f>VLOOKUP($A1568,wind_!$A$2:$B$16,2,0)*VLOOKUP($D1568,wind_!$E$2:$AC$13,MID(T$1,2,LEN(T$1)-1)+2,0)</f>
        <v>0.27321429427288424</v>
      </c>
      <c r="U1568" s="67">
        <f>VLOOKUP($A1568,wind_!$A$2:$B$16,2,0)*VLOOKUP($D1568,wind_!$E$2:$AC$13,MID(U$1,2,LEN(U$1)-1)+2,0)</f>
        <v>0.27726856719449289</v>
      </c>
      <c r="V1568" s="67">
        <f>VLOOKUP($A1568,wind_!$A$2:$B$16,2,0)*VLOOKUP($D1568,wind_!$E$2:$AC$13,MID(V$1,2,LEN(V$1)-1)+2,0)</f>
        <v>0.28634593712150219</v>
      </c>
      <c r="W1568" s="67">
        <f>VLOOKUP($A1568,wind_!$A$2:$B$16,2,0)*VLOOKUP($D1568,wind_!$E$2:$AC$13,MID(W$1,2,LEN(W$1)-1)+2,0)</f>
        <v>0.30091439936828235</v>
      </c>
      <c r="X1568" s="67">
        <f>VLOOKUP($A1568,wind_!$A$2:$B$16,2,0)*VLOOKUP($D1568,wind_!$E$2:$AC$13,MID(X$1,2,LEN(X$1)-1)+2,0)</f>
        <v>0.30981843184157937</v>
      </c>
      <c r="Y1568" s="67">
        <f>VLOOKUP($A1568,wind_!$A$2:$B$16,2,0)*VLOOKUP($D1568,wind_!$E$2:$AC$13,MID(Y$1,2,LEN(Y$1)-1)+2,0)</f>
        <v>0.31542844661933195</v>
      </c>
      <c r="Z1568" s="67">
        <f>VLOOKUP($A1568,wind_!$A$2:$B$16,2,0)*VLOOKUP($D1568,wind_!$E$2:$AC$13,MID(Z$1,2,LEN(Z$1)-1)+2,0)</f>
        <v>0.3177234418847858</v>
      </c>
      <c r="AA1568" s="67">
        <f>VLOOKUP($A1568,wind_!$A$2:$B$16,2,0)*VLOOKUP($D1568,wind_!$E$2:$AC$13,MID(AA$1,2,LEN(AA$1)-1)+2,0)</f>
        <v>0.31977302947215791</v>
      </c>
      <c r="AB1568" s="67">
        <f>VLOOKUP($A1568,wind_!$A$2:$B$16,2,0)*VLOOKUP($D1568,wind_!$E$2:$AC$13,MID(AB$1,2,LEN(AB$1)-1)+2,0)</f>
        <v>0.31655643127174959</v>
      </c>
      <c r="AC1568" s="5">
        <f t="shared" si="384"/>
        <v>0.29282666978624422</v>
      </c>
      <c r="AD1568" s="98"/>
    </row>
    <row r="1569" spans="1:30">
      <c r="A1569" s="5" t="str">
        <f t="shared" si="378"/>
        <v>b14</v>
      </c>
      <c r="B1569" s="5" t="str">
        <f t="shared" si="381"/>
        <v>solar</v>
      </c>
      <c r="C1569" s="5" t="str">
        <f t="shared" si="390"/>
        <v>g1</v>
      </c>
      <c r="D1569" s="69">
        <f t="shared" si="390"/>
        <v>1</v>
      </c>
      <c r="E1569" s="68">
        <f>VLOOKUP($A1569,solar_!$A$2:$B$16,2,0)*VLOOKUP($D1569,solar_!$E$2:$AC$13,MID(E$1,2,LEN(E$1)-1)+2,0)</f>
        <v>0</v>
      </c>
      <c r="F1569" s="68">
        <f>VLOOKUP($A1569,solar_!$A$2:$B$16,2,0)*VLOOKUP($D1569,solar_!$E$2:$AC$13,MID(F$1,2,LEN(F$1)-1)+2,0)</f>
        <v>0</v>
      </c>
      <c r="G1569" s="68">
        <f>VLOOKUP($A1569,solar_!$A$2:$B$16,2,0)*VLOOKUP($D1569,solar_!$E$2:$AC$13,MID(G$1,2,LEN(G$1)-1)+2,0)</f>
        <v>0</v>
      </c>
      <c r="H1569" s="68">
        <f>VLOOKUP($A1569,solar_!$A$2:$B$16,2,0)*VLOOKUP($D1569,solar_!$E$2:$AC$13,MID(H$1,2,LEN(H$1)-1)+2,0)</f>
        <v>0</v>
      </c>
      <c r="I1569" s="68">
        <f>VLOOKUP($A1569,solar_!$A$2:$B$16,2,0)*VLOOKUP($D1569,solar_!$E$2:$AC$13,MID(I$1,2,LEN(I$1)-1)+2,0)</f>
        <v>0</v>
      </c>
      <c r="J1569" s="68">
        <f>VLOOKUP($A1569,solar_!$A$2:$B$16,2,0)*VLOOKUP($D1569,solar_!$E$2:$AC$13,MID(J$1,2,LEN(J$1)-1)+2,0)</f>
        <v>3.8120910224210296E-5</v>
      </c>
      <c r="K1569" s="68">
        <f>VLOOKUP($A1569,solar_!$A$2:$B$16,2,0)*VLOOKUP($D1569,solar_!$E$2:$AC$13,MID(K$1,2,LEN(K$1)-1)+2,0)</f>
        <v>1.0739905944850533E-3</v>
      </c>
      <c r="L1569" s="68">
        <f>VLOOKUP($A1569,solar_!$A$2:$B$16,2,0)*VLOOKUP($D1569,solar_!$E$2:$AC$13,MID(L$1,2,LEN(L$1)-1)+2,0)</f>
        <v>9.7363069321161292E-3</v>
      </c>
      <c r="M1569" s="68">
        <f>VLOOKUP($A1569,solar_!$A$2:$B$16,2,0)*VLOOKUP($D1569,solar_!$E$2:$AC$13,MID(M$1,2,LEN(M$1)-1)+2,0)</f>
        <v>7.8137675221254338E-2</v>
      </c>
      <c r="N1569" s="68">
        <f>VLOOKUP($A1569,solar_!$A$2:$B$16,2,0)*VLOOKUP($D1569,solar_!$E$2:$AC$13,MID(N$1,2,LEN(N$1)-1)+2,0)</f>
        <v>0.28563016700638577</v>
      </c>
      <c r="O1569" s="68">
        <f>VLOOKUP($A1569,solar_!$A$2:$B$16,2,0)*VLOOKUP($D1569,solar_!$E$2:$AC$13,MID(O$1,2,LEN(O$1)-1)+2,0)</f>
        <v>0.41984936268877387</v>
      </c>
      <c r="P1569" s="68">
        <f>VLOOKUP($A1569,solar_!$A$2:$B$16,2,0)*VLOOKUP($D1569,solar_!$E$2:$AC$13,MID(P$1,2,LEN(P$1)-1)+2,0)</f>
        <v>0.47847686928770394</v>
      </c>
      <c r="Q1569" s="68">
        <f>VLOOKUP($A1569,solar_!$A$2:$B$16,2,0)*VLOOKUP($D1569,solar_!$E$2:$AC$13,MID(Q$1,2,LEN(Q$1)-1)+2,0)</f>
        <v>0.50366422277277534</v>
      </c>
      <c r="R1569" s="68">
        <f>VLOOKUP($A1569,solar_!$A$2:$B$16,2,0)*VLOOKUP($D1569,solar_!$E$2:$AC$13,MID(R$1,2,LEN(R$1)-1)+2,0)</f>
        <v>0.50922006236188799</v>
      </c>
      <c r="S1569" s="68">
        <f>VLOOKUP($A1569,solar_!$A$2:$B$16,2,0)*VLOOKUP($D1569,solar_!$E$2:$AC$13,MID(S$1,2,LEN(S$1)-1)+2,0)</f>
        <v>0.48525805080793422</v>
      </c>
      <c r="T1569" s="68">
        <f>VLOOKUP($A1569,solar_!$A$2:$B$16,2,0)*VLOOKUP($D1569,solar_!$E$2:$AC$13,MID(T$1,2,LEN(T$1)-1)+2,0)</f>
        <v>0.41696764833667632</v>
      </c>
      <c r="U1569" s="68">
        <f>VLOOKUP($A1569,solar_!$A$2:$B$16,2,0)*VLOOKUP($D1569,solar_!$E$2:$AC$13,MID(U$1,2,LEN(U$1)-1)+2,0)</f>
        <v>0.21468319001420602</v>
      </c>
      <c r="V1569" s="68">
        <f>VLOOKUP($A1569,solar_!$A$2:$B$16,2,0)*VLOOKUP($D1569,solar_!$E$2:$AC$13,MID(V$1,2,LEN(V$1)-1)+2,0)</f>
        <v>3.3495447305421221E-2</v>
      </c>
      <c r="W1569" s="68">
        <f>VLOOKUP($A1569,solar_!$A$2:$B$16,2,0)*VLOOKUP($D1569,solar_!$E$2:$AC$13,MID(W$1,2,LEN(W$1)-1)+2,0)</f>
        <v>1.5569183631175003E-4</v>
      </c>
      <c r="X1569" s="68">
        <f>VLOOKUP($A1569,solar_!$A$2:$B$16,2,0)*VLOOKUP($D1569,solar_!$E$2:$AC$13,MID(X$1,2,LEN(X$1)-1)+2,0)</f>
        <v>3.2081954149087873E-6</v>
      </c>
      <c r="Y1569" s="68">
        <f>VLOOKUP($A1569,solar_!$A$2:$B$16,2,0)*VLOOKUP($D1569,solar_!$E$2:$AC$13,MID(Y$1,2,LEN(Y$1)-1)+2,0)</f>
        <v>0</v>
      </c>
      <c r="Z1569" s="68">
        <f>VLOOKUP($A1569,solar_!$A$2:$B$16,2,0)*VLOOKUP($D1569,solar_!$E$2:$AC$13,MID(Z$1,2,LEN(Z$1)-1)+2,0)</f>
        <v>0</v>
      </c>
      <c r="AA1569" s="68">
        <f>VLOOKUP($A1569,solar_!$A$2:$B$16,2,0)*VLOOKUP($D1569,solar_!$E$2:$AC$13,MID(AA$1,2,LEN(AA$1)-1)+2,0)</f>
        <v>0</v>
      </c>
      <c r="AB1569" s="68">
        <f>VLOOKUP($A1569,solar_!$A$2:$B$16,2,0)*VLOOKUP($D1569,solar_!$E$2:$AC$13,MID(AB$1,2,LEN(AB$1)-1)+2,0)</f>
        <v>0</v>
      </c>
      <c r="AC1569" s="5">
        <f t="shared" si="384"/>
        <v>0.14318291726131549</v>
      </c>
      <c r="AD1569" s="98"/>
    </row>
    <row r="1570" spans="1:30">
      <c r="A1570" s="5" t="str">
        <f t="shared" si="378"/>
        <v>b14</v>
      </c>
      <c r="B1570" s="5" t="str">
        <f t="shared" si="381"/>
        <v>nuclear</v>
      </c>
      <c r="C1570" s="5" t="str">
        <f t="shared" si="390"/>
        <v>g1</v>
      </c>
      <c r="D1570" s="69">
        <f t="shared" si="390"/>
        <v>1</v>
      </c>
      <c r="E1570" s="9">
        <v>0</v>
      </c>
      <c r="F1570" s="9">
        <v>0</v>
      </c>
      <c r="G1570" s="9">
        <v>0</v>
      </c>
      <c r="H1570" s="9">
        <v>0</v>
      </c>
      <c r="I1570" s="9">
        <v>0</v>
      </c>
      <c r="J1570" s="9">
        <v>0</v>
      </c>
      <c r="K1570" s="9">
        <v>0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9">
        <v>0</v>
      </c>
      <c r="R1570" s="9">
        <v>0</v>
      </c>
      <c r="S1570" s="9">
        <v>0</v>
      </c>
      <c r="T1570" s="9">
        <v>0</v>
      </c>
      <c r="U1570" s="9">
        <v>0</v>
      </c>
      <c r="V1570" s="9">
        <v>0</v>
      </c>
      <c r="W1570" s="9">
        <v>0</v>
      </c>
      <c r="X1570" s="9">
        <v>0</v>
      </c>
      <c r="Y1570" s="9">
        <v>0</v>
      </c>
      <c r="Z1570" s="9">
        <v>0</v>
      </c>
      <c r="AA1570" s="9">
        <v>0</v>
      </c>
      <c r="AB1570" s="9">
        <v>0</v>
      </c>
      <c r="AC1570" s="5">
        <f t="shared" si="384"/>
        <v>0</v>
      </c>
      <c r="AD1570" s="98"/>
    </row>
    <row r="1571" spans="1:30">
      <c r="A1571" s="5" t="str">
        <f t="shared" si="378"/>
        <v>b14</v>
      </c>
      <c r="B1571" s="5" t="str">
        <f t="shared" si="381"/>
        <v>other</v>
      </c>
      <c r="C1571" s="5" t="str">
        <f t="shared" si="390"/>
        <v>g1</v>
      </c>
      <c r="D1571" s="69">
        <f t="shared" si="390"/>
        <v>1</v>
      </c>
      <c r="E1571" s="9">
        <v>0</v>
      </c>
      <c r="F1571" s="9">
        <v>0</v>
      </c>
      <c r="G1571" s="9">
        <v>0</v>
      </c>
      <c r="H1571" s="9">
        <v>0</v>
      </c>
      <c r="I1571" s="9">
        <v>0</v>
      </c>
      <c r="J1571" s="9">
        <v>0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9">
        <v>0</v>
      </c>
      <c r="U1571" s="9">
        <v>0</v>
      </c>
      <c r="V1571" s="9">
        <v>0</v>
      </c>
      <c r="W1571" s="9">
        <v>0</v>
      </c>
      <c r="X1571" s="9">
        <v>0</v>
      </c>
      <c r="Y1571" s="9">
        <v>0</v>
      </c>
      <c r="Z1571" s="9">
        <v>0</v>
      </c>
      <c r="AA1571" s="9">
        <v>0</v>
      </c>
      <c r="AB1571" s="9">
        <v>0</v>
      </c>
      <c r="AC1571" s="5">
        <f t="shared" si="384"/>
        <v>0</v>
      </c>
      <c r="AD1571" s="98"/>
    </row>
    <row r="1572" spans="1:30">
      <c r="A1572" s="5" t="str">
        <f t="shared" si="378"/>
        <v>b14</v>
      </c>
      <c r="B1572" s="5" t="str">
        <f t="shared" si="381"/>
        <v>coal</v>
      </c>
      <c r="C1572" s="5" t="str">
        <f t="shared" si="390"/>
        <v>g2</v>
      </c>
      <c r="D1572" s="69">
        <f t="shared" si="390"/>
        <v>1</v>
      </c>
      <c r="E1572" s="53">
        <v>0.8</v>
      </c>
      <c r="F1572" s="53">
        <v>0.8</v>
      </c>
      <c r="G1572" s="53">
        <v>0.8</v>
      </c>
      <c r="H1572" s="53">
        <v>0.8</v>
      </c>
      <c r="I1572" s="53">
        <v>0.8</v>
      </c>
      <c r="J1572" s="53">
        <v>0.8</v>
      </c>
      <c r="K1572" s="53">
        <v>0.8</v>
      </c>
      <c r="L1572" s="53">
        <v>0.8</v>
      </c>
      <c r="M1572" s="53">
        <v>0.8</v>
      </c>
      <c r="N1572" s="53">
        <v>0.8</v>
      </c>
      <c r="O1572" s="53">
        <v>0.8</v>
      </c>
      <c r="P1572" s="53">
        <v>0.8</v>
      </c>
      <c r="Q1572" s="53">
        <v>0.8</v>
      </c>
      <c r="R1572" s="53">
        <v>0.8</v>
      </c>
      <c r="S1572" s="53">
        <v>0.8</v>
      </c>
      <c r="T1572" s="53">
        <v>0.8</v>
      </c>
      <c r="U1572" s="53">
        <v>0.8</v>
      </c>
      <c r="V1572" s="53">
        <v>0.8</v>
      </c>
      <c r="W1572" s="53">
        <v>0.8</v>
      </c>
      <c r="X1572" s="53">
        <v>0.8</v>
      </c>
      <c r="Y1572" s="53">
        <v>0.8</v>
      </c>
      <c r="Z1572" s="53">
        <v>0.8</v>
      </c>
      <c r="AA1572" s="53">
        <v>0.8</v>
      </c>
      <c r="AB1572" s="53">
        <v>0.8</v>
      </c>
      <c r="AC1572" s="5">
        <f t="shared" si="384"/>
        <v>0.80000000000000027</v>
      </c>
      <c r="AD1572" s="98"/>
    </row>
    <row r="1573" spans="1:30">
      <c r="A1573" s="5" t="str">
        <f t="shared" si="378"/>
        <v>b14</v>
      </c>
      <c r="B1573" s="5" t="str">
        <f t="shared" si="381"/>
        <v>naturalGas</v>
      </c>
      <c r="C1573" s="5" t="str">
        <f t="shared" si="390"/>
        <v>g2</v>
      </c>
      <c r="D1573" s="69">
        <f t="shared" si="390"/>
        <v>1</v>
      </c>
      <c r="E1573" s="53">
        <v>0.85</v>
      </c>
      <c r="F1573" s="53">
        <v>0.85</v>
      </c>
      <c r="G1573" s="53">
        <v>0.85</v>
      </c>
      <c r="H1573" s="53">
        <v>0.85</v>
      </c>
      <c r="I1573" s="53">
        <v>0.85</v>
      </c>
      <c r="J1573" s="53">
        <v>0.85</v>
      </c>
      <c r="K1573" s="53">
        <v>0.85</v>
      </c>
      <c r="L1573" s="53">
        <v>0.85</v>
      </c>
      <c r="M1573" s="53">
        <v>0.85</v>
      </c>
      <c r="N1573" s="53">
        <v>0.85</v>
      </c>
      <c r="O1573" s="53">
        <v>0.85</v>
      </c>
      <c r="P1573" s="53">
        <v>0.85</v>
      </c>
      <c r="Q1573" s="53">
        <v>0.85</v>
      </c>
      <c r="R1573" s="53">
        <v>0.85</v>
      </c>
      <c r="S1573" s="53">
        <v>0.85</v>
      </c>
      <c r="T1573" s="53">
        <v>0.85</v>
      </c>
      <c r="U1573" s="53">
        <v>0.85</v>
      </c>
      <c r="V1573" s="53">
        <v>0.85</v>
      </c>
      <c r="W1573" s="53">
        <v>0.85</v>
      </c>
      <c r="X1573" s="53">
        <v>0.85</v>
      </c>
      <c r="Y1573" s="53">
        <v>0.85</v>
      </c>
      <c r="Z1573" s="53">
        <v>0.85</v>
      </c>
      <c r="AA1573" s="53">
        <v>0.85</v>
      </c>
      <c r="AB1573" s="53">
        <v>0.85</v>
      </c>
      <c r="AC1573" s="5">
        <f t="shared" si="384"/>
        <v>0.85000000000000009</v>
      </c>
      <c r="AD1573" s="98"/>
    </row>
    <row r="1574" spans="1:30">
      <c r="A1574" s="5" t="str">
        <f t="shared" si="378"/>
        <v>b14</v>
      </c>
      <c r="B1574" s="5" t="str">
        <f t="shared" si="381"/>
        <v>bioMass</v>
      </c>
      <c r="C1574" s="5" t="str">
        <f t="shared" si="390"/>
        <v>g2</v>
      </c>
      <c r="D1574" s="69">
        <f t="shared" si="390"/>
        <v>1</v>
      </c>
      <c r="E1574" s="53">
        <v>0.83</v>
      </c>
      <c r="F1574" s="53">
        <v>0.83</v>
      </c>
      <c r="G1574" s="53">
        <v>0.83</v>
      </c>
      <c r="H1574" s="53">
        <v>0.83</v>
      </c>
      <c r="I1574" s="53">
        <v>0.83</v>
      </c>
      <c r="J1574" s="53">
        <v>0.83</v>
      </c>
      <c r="K1574" s="53">
        <v>0.83</v>
      </c>
      <c r="L1574" s="53">
        <v>0.83</v>
      </c>
      <c r="M1574" s="53">
        <v>0.83</v>
      </c>
      <c r="N1574" s="53">
        <v>0.83</v>
      </c>
      <c r="O1574" s="53">
        <v>0.83</v>
      </c>
      <c r="P1574" s="53">
        <v>0.83</v>
      </c>
      <c r="Q1574" s="53">
        <v>0.83</v>
      </c>
      <c r="R1574" s="53">
        <v>0.83</v>
      </c>
      <c r="S1574" s="53">
        <v>0.83</v>
      </c>
      <c r="T1574" s="53">
        <v>0.83</v>
      </c>
      <c r="U1574" s="53">
        <v>0.83</v>
      </c>
      <c r="V1574" s="53">
        <v>0.83</v>
      </c>
      <c r="W1574" s="53">
        <v>0.83</v>
      </c>
      <c r="X1574" s="53">
        <v>0.83</v>
      </c>
      <c r="Y1574" s="53">
        <v>0.83</v>
      </c>
      <c r="Z1574" s="53">
        <v>0.83</v>
      </c>
      <c r="AA1574" s="53">
        <v>0.83</v>
      </c>
      <c r="AB1574" s="53">
        <v>0.83</v>
      </c>
      <c r="AC1574" s="5">
        <f t="shared" si="384"/>
        <v>0.82999999999999963</v>
      </c>
      <c r="AD1574" s="98"/>
    </row>
    <row r="1575" spans="1:30">
      <c r="A1575" s="5" t="str">
        <f t="shared" si="378"/>
        <v>b14</v>
      </c>
      <c r="B1575" s="5" t="str">
        <f t="shared" si="381"/>
        <v>geoThermal</v>
      </c>
      <c r="C1575" s="5" t="str">
        <f t="shared" si="390"/>
        <v>g2</v>
      </c>
      <c r="D1575" s="69">
        <f t="shared" si="390"/>
        <v>1</v>
      </c>
      <c r="E1575" s="53">
        <v>0.9</v>
      </c>
      <c r="F1575" s="53">
        <v>0.9</v>
      </c>
      <c r="G1575" s="53">
        <v>0.9</v>
      </c>
      <c r="H1575" s="53">
        <v>0.9</v>
      </c>
      <c r="I1575" s="53">
        <v>0.9</v>
      </c>
      <c r="J1575" s="53">
        <v>0.9</v>
      </c>
      <c r="K1575" s="53">
        <v>0.9</v>
      </c>
      <c r="L1575" s="53">
        <v>0.9</v>
      </c>
      <c r="M1575" s="53">
        <v>0.9</v>
      </c>
      <c r="N1575" s="53">
        <v>0.9</v>
      </c>
      <c r="O1575" s="53">
        <v>0.9</v>
      </c>
      <c r="P1575" s="53">
        <v>0.9</v>
      </c>
      <c r="Q1575" s="53">
        <v>0.9</v>
      </c>
      <c r="R1575" s="53">
        <v>0.9</v>
      </c>
      <c r="S1575" s="53">
        <v>0.9</v>
      </c>
      <c r="T1575" s="53">
        <v>0.9</v>
      </c>
      <c r="U1575" s="53">
        <v>0.9</v>
      </c>
      <c r="V1575" s="53">
        <v>0.9</v>
      </c>
      <c r="W1575" s="53">
        <v>0.9</v>
      </c>
      <c r="X1575" s="53">
        <v>0.9</v>
      </c>
      <c r="Y1575" s="53">
        <v>0.9</v>
      </c>
      <c r="Z1575" s="53">
        <v>0.9</v>
      </c>
      <c r="AA1575" s="53">
        <v>0.9</v>
      </c>
      <c r="AB1575" s="53">
        <v>0.9</v>
      </c>
      <c r="AC1575" s="5">
        <f t="shared" si="384"/>
        <v>0.8999999999999998</v>
      </c>
      <c r="AD1575" s="98"/>
    </row>
    <row r="1576" spans="1:30">
      <c r="A1576" s="5" t="str">
        <f t="shared" si="378"/>
        <v>b14</v>
      </c>
      <c r="B1576" s="5" t="str">
        <f t="shared" si="381"/>
        <v>hydroRiver</v>
      </c>
      <c r="C1576" s="5" t="str">
        <f t="shared" si="390"/>
        <v>g2</v>
      </c>
      <c r="D1576" s="69">
        <f t="shared" si="390"/>
        <v>1</v>
      </c>
      <c r="E1576" s="43">
        <f>VLOOKUP($A1576,hydro_!$A$2:$B$16,2,0)*VLOOKUP($D1576,hydro_!F$2:H$13,2,0)</f>
        <v>0.3</v>
      </c>
      <c r="F1576" s="43">
        <f t="shared" ref="F1576:AB1576" si="393">E1576</f>
        <v>0.3</v>
      </c>
      <c r="G1576" s="43">
        <f t="shared" si="393"/>
        <v>0.3</v>
      </c>
      <c r="H1576" s="43">
        <f t="shared" si="393"/>
        <v>0.3</v>
      </c>
      <c r="I1576" s="43">
        <f t="shared" si="393"/>
        <v>0.3</v>
      </c>
      <c r="J1576" s="43">
        <f t="shared" si="393"/>
        <v>0.3</v>
      </c>
      <c r="K1576" s="43">
        <f t="shared" si="393"/>
        <v>0.3</v>
      </c>
      <c r="L1576" s="43">
        <f t="shared" si="393"/>
        <v>0.3</v>
      </c>
      <c r="M1576" s="43">
        <f t="shared" si="393"/>
        <v>0.3</v>
      </c>
      <c r="N1576" s="43">
        <f t="shared" si="393"/>
        <v>0.3</v>
      </c>
      <c r="O1576" s="43">
        <f t="shared" si="393"/>
        <v>0.3</v>
      </c>
      <c r="P1576" s="43">
        <f t="shared" si="393"/>
        <v>0.3</v>
      </c>
      <c r="Q1576" s="43">
        <f t="shared" si="393"/>
        <v>0.3</v>
      </c>
      <c r="R1576" s="43">
        <f t="shared" si="393"/>
        <v>0.3</v>
      </c>
      <c r="S1576" s="43">
        <f t="shared" si="393"/>
        <v>0.3</v>
      </c>
      <c r="T1576" s="43">
        <f t="shared" si="393"/>
        <v>0.3</v>
      </c>
      <c r="U1576" s="43">
        <f t="shared" si="393"/>
        <v>0.3</v>
      </c>
      <c r="V1576" s="43">
        <f t="shared" si="393"/>
        <v>0.3</v>
      </c>
      <c r="W1576" s="43">
        <f t="shared" si="393"/>
        <v>0.3</v>
      </c>
      <c r="X1576" s="43">
        <f t="shared" si="393"/>
        <v>0.3</v>
      </c>
      <c r="Y1576" s="43">
        <f t="shared" si="393"/>
        <v>0.3</v>
      </c>
      <c r="Z1576" s="43">
        <f t="shared" si="393"/>
        <v>0.3</v>
      </c>
      <c r="AA1576" s="43">
        <f t="shared" si="393"/>
        <v>0.3</v>
      </c>
      <c r="AB1576" s="43">
        <f t="shared" si="393"/>
        <v>0.3</v>
      </c>
      <c r="AC1576" s="5">
        <f t="shared" si="384"/>
        <v>0.29999999999999988</v>
      </c>
      <c r="AD1576" s="98"/>
    </row>
    <row r="1577" spans="1:30">
      <c r="A1577" s="5" t="str">
        <f t="shared" si="378"/>
        <v>b14</v>
      </c>
      <c r="B1577" s="5" t="str">
        <f t="shared" si="381"/>
        <v>hydroDam</v>
      </c>
      <c r="C1577" s="5" t="str">
        <f t="shared" si="390"/>
        <v>g2</v>
      </c>
      <c r="D1577" s="69">
        <f t="shared" si="390"/>
        <v>1</v>
      </c>
      <c r="E1577" s="43">
        <f>VLOOKUP($A1576,hydro_!$A$2:$C$16,3,0)*VLOOKUP($D1576,hydro_!F$2:H$13,3,0)</f>
        <v>0.3</v>
      </c>
      <c r="F1577" s="43">
        <f t="shared" ref="F1577:AB1577" si="394">E1577</f>
        <v>0.3</v>
      </c>
      <c r="G1577" s="43">
        <f t="shared" si="394"/>
        <v>0.3</v>
      </c>
      <c r="H1577" s="43">
        <f t="shared" si="394"/>
        <v>0.3</v>
      </c>
      <c r="I1577" s="43">
        <f t="shared" si="394"/>
        <v>0.3</v>
      </c>
      <c r="J1577" s="43">
        <f t="shared" si="394"/>
        <v>0.3</v>
      </c>
      <c r="K1577" s="43">
        <f t="shared" si="394"/>
        <v>0.3</v>
      </c>
      <c r="L1577" s="43">
        <f t="shared" si="394"/>
        <v>0.3</v>
      </c>
      <c r="M1577" s="43">
        <f t="shared" si="394"/>
        <v>0.3</v>
      </c>
      <c r="N1577" s="43">
        <f t="shared" si="394"/>
        <v>0.3</v>
      </c>
      <c r="O1577" s="43">
        <f t="shared" si="394"/>
        <v>0.3</v>
      </c>
      <c r="P1577" s="43">
        <f t="shared" si="394"/>
        <v>0.3</v>
      </c>
      <c r="Q1577" s="43">
        <f t="shared" si="394"/>
        <v>0.3</v>
      </c>
      <c r="R1577" s="43">
        <f t="shared" si="394"/>
        <v>0.3</v>
      </c>
      <c r="S1577" s="43">
        <f t="shared" si="394"/>
        <v>0.3</v>
      </c>
      <c r="T1577" s="43">
        <f t="shared" si="394"/>
        <v>0.3</v>
      </c>
      <c r="U1577" s="43">
        <f t="shared" si="394"/>
        <v>0.3</v>
      </c>
      <c r="V1577" s="43">
        <f t="shared" si="394"/>
        <v>0.3</v>
      </c>
      <c r="W1577" s="43">
        <f t="shared" si="394"/>
        <v>0.3</v>
      </c>
      <c r="X1577" s="43">
        <f t="shared" si="394"/>
        <v>0.3</v>
      </c>
      <c r="Y1577" s="43">
        <f t="shared" si="394"/>
        <v>0.3</v>
      </c>
      <c r="Z1577" s="43">
        <f t="shared" si="394"/>
        <v>0.3</v>
      </c>
      <c r="AA1577" s="43">
        <f t="shared" si="394"/>
        <v>0.3</v>
      </c>
      <c r="AB1577" s="43">
        <f t="shared" si="394"/>
        <v>0.3</v>
      </c>
      <c r="AC1577" s="5">
        <f t="shared" si="384"/>
        <v>0.29999999999999988</v>
      </c>
      <c r="AD1577" s="98"/>
    </row>
    <row r="1578" spans="1:30">
      <c r="A1578" s="5" t="str">
        <f t="shared" si="378"/>
        <v>b14</v>
      </c>
      <c r="B1578" s="5" t="str">
        <f t="shared" si="381"/>
        <v>wind</v>
      </c>
      <c r="C1578" s="5" t="str">
        <f t="shared" si="390"/>
        <v>g2</v>
      </c>
      <c r="D1578" s="69">
        <f t="shared" si="390"/>
        <v>1</v>
      </c>
      <c r="E1578" s="67">
        <f>VLOOKUP($A1578,wind_!$A$2:$B$16,2,0)*VLOOKUP($D1578,wind_!$E$2:$AC$13,MID(E$1,2,LEN(E$1)-1)+2,0)</f>
        <v>0.31059246868641693</v>
      </c>
      <c r="F1578" s="67">
        <f>VLOOKUP($A1578,wind_!$A$2:$B$16,2,0)*VLOOKUP($D1578,wind_!$E$2:$AC$13,MID(F$1,2,LEN(F$1)-1)+2,0)</f>
        <v>0.30537413647357448</v>
      </c>
      <c r="G1578" s="67">
        <f>VLOOKUP($A1578,wind_!$A$2:$B$16,2,0)*VLOOKUP($D1578,wind_!$E$2:$AC$13,MID(G$1,2,LEN(G$1)-1)+2,0)</f>
        <v>0.29722203228268501</v>
      </c>
      <c r="H1578" s="67">
        <f>VLOOKUP($A1578,wind_!$A$2:$B$16,2,0)*VLOOKUP($D1578,wind_!$E$2:$AC$13,MID(H$1,2,LEN(H$1)-1)+2,0)</f>
        <v>0.29196736192015121</v>
      </c>
      <c r="I1578" s="67">
        <f>VLOOKUP($A1578,wind_!$A$2:$B$16,2,0)*VLOOKUP($D1578,wind_!$E$2:$AC$13,MID(I$1,2,LEN(I$1)-1)+2,0)</f>
        <v>0.28538575619441725</v>
      </c>
      <c r="J1578" s="67">
        <f>VLOOKUP($A1578,wind_!$A$2:$B$16,2,0)*VLOOKUP($D1578,wind_!$E$2:$AC$13,MID(J$1,2,LEN(J$1)-1)+2,0)</f>
        <v>0.28374540099624401</v>
      </c>
      <c r="K1578" s="67">
        <f>VLOOKUP($A1578,wind_!$A$2:$B$16,2,0)*VLOOKUP($D1578,wind_!$E$2:$AC$13,MID(K$1,2,LEN(K$1)-1)+2,0)</f>
        <v>0.28432615261411609</v>
      </c>
      <c r="L1578" s="67">
        <f>VLOOKUP($A1578,wind_!$A$2:$B$16,2,0)*VLOOKUP($D1578,wind_!$E$2:$AC$13,MID(L$1,2,LEN(L$1)-1)+2,0)</f>
        <v>0.28653482171685168</v>
      </c>
      <c r="M1578" s="67">
        <f>VLOOKUP($A1578,wind_!$A$2:$B$16,2,0)*VLOOKUP($D1578,wind_!$E$2:$AC$13,MID(M$1,2,LEN(M$1)-1)+2,0)</f>
        <v>0.28974433147471673</v>
      </c>
      <c r="N1578" s="67">
        <f>VLOOKUP($A1578,wind_!$A$2:$B$16,2,0)*VLOOKUP($D1578,wind_!$E$2:$AC$13,MID(N$1,2,LEN(N$1)-1)+2,0)</f>
        <v>0.28995203074655618</v>
      </c>
      <c r="O1578" s="67">
        <f>VLOOKUP($A1578,wind_!$A$2:$B$16,2,0)*VLOOKUP($D1578,wind_!$E$2:$AC$13,MID(O$1,2,LEN(O$1)-1)+2,0)</f>
        <v>0.28489415030562815</v>
      </c>
      <c r="P1578" s="67">
        <f>VLOOKUP($A1578,wind_!$A$2:$B$16,2,0)*VLOOKUP($D1578,wind_!$E$2:$AC$13,MID(P$1,2,LEN(P$1)-1)+2,0)</f>
        <v>0.27872968229534939</v>
      </c>
      <c r="Q1578" s="67">
        <f>VLOOKUP($A1578,wind_!$A$2:$B$16,2,0)*VLOOKUP($D1578,wind_!$E$2:$AC$13,MID(Q$1,2,LEN(Q$1)-1)+2,0)</f>
        <v>0.27439909186999695</v>
      </c>
      <c r="R1578" s="67">
        <f>VLOOKUP($A1578,wind_!$A$2:$B$16,2,0)*VLOOKUP($D1578,wind_!$E$2:$AC$13,MID(R$1,2,LEN(R$1)-1)+2,0)</f>
        <v>0.27422032609225544</v>
      </c>
      <c r="S1578" s="67">
        <f>VLOOKUP($A1578,wind_!$A$2:$B$16,2,0)*VLOOKUP($D1578,wind_!$E$2:$AC$13,MID(S$1,2,LEN(S$1)-1)+2,0)</f>
        <v>0.27370935215413844</v>
      </c>
      <c r="T1578" s="67">
        <f>VLOOKUP($A1578,wind_!$A$2:$B$16,2,0)*VLOOKUP($D1578,wind_!$E$2:$AC$13,MID(T$1,2,LEN(T$1)-1)+2,0)</f>
        <v>0.27321429427288424</v>
      </c>
      <c r="U1578" s="67">
        <f>VLOOKUP($A1578,wind_!$A$2:$B$16,2,0)*VLOOKUP($D1578,wind_!$E$2:$AC$13,MID(U$1,2,LEN(U$1)-1)+2,0)</f>
        <v>0.27726856719449289</v>
      </c>
      <c r="V1578" s="67">
        <f>VLOOKUP($A1578,wind_!$A$2:$B$16,2,0)*VLOOKUP($D1578,wind_!$E$2:$AC$13,MID(V$1,2,LEN(V$1)-1)+2,0)</f>
        <v>0.28634593712150219</v>
      </c>
      <c r="W1578" s="67">
        <f>VLOOKUP($A1578,wind_!$A$2:$B$16,2,0)*VLOOKUP($D1578,wind_!$E$2:$AC$13,MID(W$1,2,LEN(W$1)-1)+2,0)</f>
        <v>0.30091439936828235</v>
      </c>
      <c r="X1578" s="67">
        <f>VLOOKUP($A1578,wind_!$A$2:$B$16,2,0)*VLOOKUP($D1578,wind_!$E$2:$AC$13,MID(X$1,2,LEN(X$1)-1)+2,0)</f>
        <v>0.30981843184157937</v>
      </c>
      <c r="Y1578" s="67">
        <f>VLOOKUP($A1578,wind_!$A$2:$B$16,2,0)*VLOOKUP($D1578,wind_!$E$2:$AC$13,MID(Y$1,2,LEN(Y$1)-1)+2,0)</f>
        <v>0.31542844661933195</v>
      </c>
      <c r="Z1578" s="67">
        <f>VLOOKUP($A1578,wind_!$A$2:$B$16,2,0)*VLOOKUP($D1578,wind_!$E$2:$AC$13,MID(Z$1,2,LEN(Z$1)-1)+2,0)</f>
        <v>0.3177234418847858</v>
      </c>
      <c r="AA1578" s="67">
        <f>VLOOKUP($A1578,wind_!$A$2:$B$16,2,0)*VLOOKUP($D1578,wind_!$E$2:$AC$13,MID(AA$1,2,LEN(AA$1)-1)+2,0)</f>
        <v>0.31977302947215791</v>
      </c>
      <c r="AB1578" s="67">
        <f>VLOOKUP($A1578,wind_!$A$2:$B$16,2,0)*VLOOKUP($D1578,wind_!$E$2:$AC$13,MID(AB$1,2,LEN(AB$1)-1)+2,0)</f>
        <v>0.31655643127174959</v>
      </c>
      <c r="AC1578" s="5">
        <f t="shared" si="384"/>
        <v>0.29282666978624422</v>
      </c>
      <c r="AD1578" s="98"/>
    </row>
    <row r="1579" spans="1:30">
      <c r="A1579" s="5" t="str">
        <f t="shared" si="378"/>
        <v>b14</v>
      </c>
      <c r="B1579" s="5" t="str">
        <f t="shared" si="381"/>
        <v>solar</v>
      </c>
      <c r="C1579" s="5" t="str">
        <f t="shared" si="390"/>
        <v>g2</v>
      </c>
      <c r="D1579" s="69">
        <f t="shared" si="390"/>
        <v>1</v>
      </c>
      <c r="E1579" s="68">
        <f>VLOOKUP($A1579,solar_!$A$2:$B$16,2,0)*VLOOKUP($D1579,solar_!$E$2:$AC$13,MID(E$1,2,LEN(E$1)-1)+2,0)</f>
        <v>0</v>
      </c>
      <c r="F1579" s="68">
        <f>VLOOKUP($A1579,solar_!$A$2:$B$16,2,0)*VLOOKUP($D1579,solar_!$E$2:$AC$13,MID(F$1,2,LEN(F$1)-1)+2,0)</f>
        <v>0</v>
      </c>
      <c r="G1579" s="68">
        <f>VLOOKUP($A1579,solar_!$A$2:$B$16,2,0)*VLOOKUP($D1579,solar_!$E$2:$AC$13,MID(G$1,2,LEN(G$1)-1)+2,0)</f>
        <v>0</v>
      </c>
      <c r="H1579" s="68">
        <f>VLOOKUP($A1579,solar_!$A$2:$B$16,2,0)*VLOOKUP($D1579,solar_!$E$2:$AC$13,MID(H$1,2,LEN(H$1)-1)+2,0)</f>
        <v>0</v>
      </c>
      <c r="I1579" s="68">
        <f>VLOOKUP($A1579,solar_!$A$2:$B$16,2,0)*VLOOKUP($D1579,solar_!$E$2:$AC$13,MID(I$1,2,LEN(I$1)-1)+2,0)</f>
        <v>0</v>
      </c>
      <c r="J1579" s="68">
        <f>VLOOKUP($A1579,solar_!$A$2:$B$16,2,0)*VLOOKUP($D1579,solar_!$E$2:$AC$13,MID(J$1,2,LEN(J$1)-1)+2,0)</f>
        <v>3.8120910224210296E-5</v>
      </c>
      <c r="K1579" s="68">
        <f>VLOOKUP($A1579,solar_!$A$2:$B$16,2,0)*VLOOKUP($D1579,solar_!$E$2:$AC$13,MID(K$1,2,LEN(K$1)-1)+2,0)</f>
        <v>1.0739905944850533E-3</v>
      </c>
      <c r="L1579" s="68">
        <f>VLOOKUP($A1579,solar_!$A$2:$B$16,2,0)*VLOOKUP($D1579,solar_!$E$2:$AC$13,MID(L$1,2,LEN(L$1)-1)+2,0)</f>
        <v>9.7363069321161292E-3</v>
      </c>
      <c r="M1579" s="68">
        <f>VLOOKUP($A1579,solar_!$A$2:$B$16,2,0)*VLOOKUP($D1579,solar_!$E$2:$AC$13,MID(M$1,2,LEN(M$1)-1)+2,0)</f>
        <v>7.8137675221254338E-2</v>
      </c>
      <c r="N1579" s="68">
        <f>VLOOKUP($A1579,solar_!$A$2:$B$16,2,0)*VLOOKUP($D1579,solar_!$E$2:$AC$13,MID(N$1,2,LEN(N$1)-1)+2,0)</f>
        <v>0.28563016700638577</v>
      </c>
      <c r="O1579" s="68">
        <f>VLOOKUP($A1579,solar_!$A$2:$B$16,2,0)*VLOOKUP($D1579,solar_!$E$2:$AC$13,MID(O$1,2,LEN(O$1)-1)+2,0)</f>
        <v>0.41984936268877387</v>
      </c>
      <c r="P1579" s="68">
        <f>VLOOKUP($A1579,solar_!$A$2:$B$16,2,0)*VLOOKUP($D1579,solar_!$E$2:$AC$13,MID(P$1,2,LEN(P$1)-1)+2,0)</f>
        <v>0.47847686928770394</v>
      </c>
      <c r="Q1579" s="68">
        <f>VLOOKUP($A1579,solar_!$A$2:$B$16,2,0)*VLOOKUP($D1579,solar_!$E$2:$AC$13,MID(Q$1,2,LEN(Q$1)-1)+2,0)</f>
        <v>0.50366422277277534</v>
      </c>
      <c r="R1579" s="68">
        <f>VLOOKUP($A1579,solar_!$A$2:$B$16,2,0)*VLOOKUP($D1579,solar_!$E$2:$AC$13,MID(R$1,2,LEN(R$1)-1)+2,0)</f>
        <v>0.50922006236188799</v>
      </c>
      <c r="S1579" s="68">
        <f>VLOOKUP($A1579,solar_!$A$2:$B$16,2,0)*VLOOKUP($D1579,solar_!$E$2:$AC$13,MID(S$1,2,LEN(S$1)-1)+2,0)</f>
        <v>0.48525805080793422</v>
      </c>
      <c r="T1579" s="68">
        <f>VLOOKUP($A1579,solar_!$A$2:$B$16,2,0)*VLOOKUP($D1579,solar_!$E$2:$AC$13,MID(T$1,2,LEN(T$1)-1)+2,0)</f>
        <v>0.41696764833667632</v>
      </c>
      <c r="U1579" s="68">
        <f>VLOOKUP($A1579,solar_!$A$2:$B$16,2,0)*VLOOKUP($D1579,solar_!$E$2:$AC$13,MID(U$1,2,LEN(U$1)-1)+2,0)</f>
        <v>0.21468319001420602</v>
      </c>
      <c r="V1579" s="68">
        <f>VLOOKUP($A1579,solar_!$A$2:$B$16,2,0)*VLOOKUP($D1579,solar_!$E$2:$AC$13,MID(V$1,2,LEN(V$1)-1)+2,0)</f>
        <v>3.3495447305421221E-2</v>
      </c>
      <c r="W1579" s="68">
        <f>VLOOKUP($A1579,solar_!$A$2:$B$16,2,0)*VLOOKUP($D1579,solar_!$E$2:$AC$13,MID(W$1,2,LEN(W$1)-1)+2,0)</f>
        <v>1.5569183631175003E-4</v>
      </c>
      <c r="X1579" s="68">
        <f>VLOOKUP($A1579,solar_!$A$2:$B$16,2,0)*VLOOKUP($D1579,solar_!$E$2:$AC$13,MID(X$1,2,LEN(X$1)-1)+2,0)</f>
        <v>3.2081954149087873E-6</v>
      </c>
      <c r="Y1579" s="68">
        <f>VLOOKUP($A1579,solar_!$A$2:$B$16,2,0)*VLOOKUP($D1579,solar_!$E$2:$AC$13,MID(Y$1,2,LEN(Y$1)-1)+2,0)</f>
        <v>0</v>
      </c>
      <c r="Z1579" s="68">
        <f>VLOOKUP($A1579,solar_!$A$2:$B$16,2,0)*VLOOKUP($D1579,solar_!$E$2:$AC$13,MID(Z$1,2,LEN(Z$1)-1)+2,0)</f>
        <v>0</v>
      </c>
      <c r="AA1579" s="68">
        <f>VLOOKUP($A1579,solar_!$A$2:$B$16,2,0)*VLOOKUP($D1579,solar_!$E$2:$AC$13,MID(AA$1,2,LEN(AA$1)-1)+2,0)</f>
        <v>0</v>
      </c>
      <c r="AB1579" s="68">
        <f>VLOOKUP($A1579,solar_!$A$2:$B$16,2,0)*VLOOKUP($D1579,solar_!$E$2:$AC$13,MID(AB$1,2,LEN(AB$1)-1)+2,0)</f>
        <v>0</v>
      </c>
      <c r="AC1579" s="5">
        <f t="shared" si="384"/>
        <v>0.14318291726131549</v>
      </c>
      <c r="AD1579" s="98"/>
    </row>
    <row r="1580" spans="1:30">
      <c r="A1580" s="5" t="str">
        <f t="shared" si="378"/>
        <v>b14</v>
      </c>
      <c r="B1580" s="5" t="str">
        <f t="shared" si="381"/>
        <v>nuclear</v>
      </c>
      <c r="C1580" s="5" t="str">
        <f t="shared" si="390"/>
        <v>g2</v>
      </c>
      <c r="D1580" s="69">
        <f t="shared" si="390"/>
        <v>1</v>
      </c>
      <c r="E1580" s="9">
        <v>0</v>
      </c>
      <c r="F1580" s="9">
        <v>0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  <c r="T1580" s="9">
        <v>0</v>
      </c>
      <c r="U1580" s="9">
        <v>0</v>
      </c>
      <c r="V1580" s="9">
        <v>0</v>
      </c>
      <c r="W1580" s="9">
        <v>0</v>
      </c>
      <c r="X1580" s="9">
        <v>0</v>
      </c>
      <c r="Y1580" s="9">
        <v>0</v>
      </c>
      <c r="Z1580" s="9">
        <v>0</v>
      </c>
      <c r="AA1580" s="9">
        <v>0</v>
      </c>
      <c r="AB1580" s="9">
        <v>0</v>
      </c>
      <c r="AC1580" s="5">
        <f t="shared" si="384"/>
        <v>0</v>
      </c>
      <c r="AD1580" s="98"/>
    </row>
    <row r="1581" spans="1:30">
      <c r="A1581" s="5" t="str">
        <f t="shared" si="378"/>
        <v>b14</v>
      </c>
      <c r="B1581" s="5" t="str">
        <f t="shared" si="381"/>
        <v>other</v>
      </c>
      <c r="C1581" s="5" t="str">
        <f t="shared" si="390"/>
        <v>g2</v>
      </c>
      <c r="D1581" s="69">
        <f t="shared" si="390"/>
        <v>1</v>
      </c>
      <c r="E1581" s="9">
        <v>0</v>
      </c>
      <c r="F1581" s="9">
        <v>0</v>
      </c>
      <c r="G1581" s="9">
        <v>0</v>
      </c>
      <c r="H1581" s="9">
        <v>0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9">
        <v>0</v>
      </c>
      <c r="R1581" s="9">
        <v>0</v>
      </c>
      <c r="S1581" s="9">
        <v>0</v>
      </c>
      <c r="T1581" s="9">
        <v>0</v>
      </c>
      <c r="U1581" s="9">
        <v>0</v>
      </c>
      <c r="V1581" s="9">
        <v>0</v>
      </c>
      <c r="W1581" s="9">
        <v>0</v>
      </c>
      <c r="X1581" s="9">
        <v>0</v>
      </c>
      <c r="Y1581" s="9">
        <v>0</v>
      </c>
      <c r="Z1581" s="9">
        <v>0</v>
      </c>
      <c r="AA1581" s="9">
        <v>0</v>
      </c>
      <c r="AB1581" s="9">
        <v>0</v>
      </c>
      <c r="AC1581" s="5">
        <f t="shared" si="384"/>
        <v>0</v>
      </c>
      <c r="AD1581" s="98"/>
    </row>
    <row r="1582" spans="1:30">
      <c r="A1582" s="5" t="str">
        <f t="shared" si="378"/>
        <v>b14</v>
      </c>
      <c r="B1582" s="5" t="str">
        <f t="shared" si="381"/>
        <v>coal</v>
      </c>
      <c r="C1582" s="5" t="str">
        <f t="shared" si="390"/>
        <v>g3</v>
      </c>
      <c r="D1582" s="69">
        <f t="shared" si="390"/>
        <v>2</v>
      </c>
      <c r="E1582" s="53">
        <v>0.8</v>
      </c>
      <c r="F1582" s="53">
        <v>0.8</v>
      </c>
      <c r="G1582" s="53">
        <v>0.8</v>
      </c>
      <c r="H1582" s="53">
        <v>0.8</v>
      </c>
      <c r="I1582" s="53">
        <v>0.8</v>
      </c>
      <c r="J1582" s="53">
        <v>0.8</v>
      </c>
      <c r="K1582" s="53">
        <v>0.8</v>
      </c>
      <c r="L1582" s="53">
        <v>0.8</v>
      </c>
      <c r="M1582" s="53">
        <v>0.8</v>
      </c>
      <c r="N1582" s="53">
        <v>0.8</v>
      </c>
      <c r="O1582" s="53">
        <v>0.8</v>
      </c>
      <c r="P1582" s="53">
        <v>0.8</v>
      </c>
      <c r="Q1582" s="53">
        <v>0.8</v>
      </c>
      <c r="R1582" s="53">
        <v>0.8</v>
      </c>
      <c r="S1582" s="53">
        <v>0.8</v>
      </c>
      <c r="T1582" s="53">
        <v>0.8</v>
      </c>
      <c r="U1582" s="53">
        <v>0.8</v>
      </c>
      <c r="V1582" s="53">
        <v>0.8</v>
      </c>
      <c r="W1582" s="53">
        <v>0.8</v>
      </c>
      <c r="X1582" s="53">
        <v>0.8</v>
      </c>
      <c r="Y1582" s="53">
        <v>0.8</v>
      </c>
      <c r="Z1582" s="53">
        <v>0.8</v>
      </c>
      <c r="AA1582" s="53">
        <v>0.8</v>
      </c>
      <c r="AB1582" s="53">
        <v>0.8</v>
      </c>
      <c r="AC1582" s="5">
        <f t="shared" si="384"/>
        <v>0.80000000000000027</v>
      </c>
      <c r="AD1582" s="98"/>
    </row>
    <row r="1583" spans="1:30">
      <c r="A1583" s="5" t="str">
        <f t="shared" si="378"/>
        <v>b14</v>
      </c>
      <c r="B1583" s="5" t="str">
        <f t="shared" si="381"/>
        <v>naturalGas</v>
      </c>
      <c r="C1583" s="5" t="str">
        <f t="shared" ref="C1583:D1602" si="395">C1463</f>
        <v>g3</v>
      </c>
      <c r="D1583" s="69">
        <f t="shared" si="395"/>
        <v>2</v>
      </c>
      <c r="E1583" s="53">
        <v>0.85</v>
      </c>
      <c r="F1583" s="53">
        <v>0.85</v>
      </c>
      <c r="G1583" s="53">
        <v>0.85</v>
      </c>
      <c r="H1583" s="53">
        <v>0.85</v>
      </c>
      <c r="I1583" s="53">
        <v>0.85</v>
      </c>
      <c r="J1583" s="53">
        <v>0.85</v>
      </c>
      <c r="K1583" s="53">
        <v>0.85</v>
      </c>
      <c r="L1583" s="53">
        <v>0.85</v>
      </c>
      <c r="M1583" s="53">
        <v>0.85</v>
      </c>
      <c r="N1583" s="53">
        <v>0.85</v>
      </c>
      <c r="O1583" s="53">
        <v>0.85</v>
      </c>
      <c r="P1583" s="53">
        <v>0.85</v>
      </c>
      <c r="Q1583" s="53">
        <v>0.85</v>
      </c>
      <c r="R1583" s="53">
        <v>0.85</v>
      </c>
      <c r="S1583" s="53">
        <v>0.85</v>
      </c>
      <c r="T1583" s="53">
        <v>0.85</v>
      </c>
      <c r="U1583" s="53">
        <v>0.85</v>
      </c>
      <c r="V1583" s="53">
        <v>0.85</v>
      </c>
      <c r="W1583" s="53">
        <v>0.85</v>
      </c>
      <c r="X1583" s="53">
        <v>0.85</v>
      </c>
      <c r="Y1583" s="53">
        <v>0.85</v>
      </c>
      <c r="Z1583" s="53">
        <v>0.85</v>
      </c>
      <c r="AA1583" s="53">
        <v>0.85</v>
      </c>
      <c r="AB1583" s="53">
        <v>0.85</v>
      </c>
      <c r="AC1583" s="5">
        <f t="shared" si="384"/>
        <v>0.85000000000000009</v>
      </c>
      <c r="AD1583" s="98"/>
    </row>
    <row r="1584" spans="1:30">
      <c r="A1584" s="5" t="str">
        <f t="shared" si="378"/>
        <v>b14</v>
      </c>
      <c r="B1584" s="5" t="str">
        <f t="shared" si="381"/>
        <v>bioMass</v>
      </c>
      <c r="C1584" s="5" t="str">
        <f t="shared" si="395"/>
        <v>g3</v>
      </c>
      <c r="D1584" s="69">
        <f t="shared" si="395"/>
        <v>2</v>
      </c>
      <c r="E1584" s="53">
        <v>0.83</v>
      </c>
      <c r="F1584" s="53">
        <v>0.83</v>
      </c>
      <c r="G1584" s="53">
        <v>0.83</v>
      </c>
      <c r="H1584" s="53">
        <v>0.83</v>
      </c>
      <c r="I1584" s="53">
        <v>0.83</v>
      </c>
      <c r="J1584" s="53">
        <v>0.83</v>
      </c>
      <c r="K1584" s="53">
        <v>0.83</v>
      </c>
      <c r="L1584" s="53">
        <v>0.83</v>
      </c>
      <c r="M1584" s="53">
        <v>0.83</v>
      </c>
      <c r="N1584" s="53">
        <v>0.83</v>
      </c>
      <c r="O1584" s="53">
        <v>0.83</v>
      </c>
      <c r="P1584" s="53">
        <v>0.83</v>
      </c>
      <c r="Q1584" s="53">
        <v>0.83</v>
      </c>
      <c r="R1584" s="53">
        <v>0.83</v>
      </c>
      <c r="S1584" s="53">
        <v>0.83</v>
      </c>
      <c r="T1584" s="53">
        <v>0.83</v>
      </c>
      <c r="U1584" s="53">
        <v>0.83</v>
      </c>
      <c r="V1584" s="53">
        <v>0.83</v>
      </c>
      <c r="W1584" s="53">
        <v>0.83</v>
      </c>
      <c r="X1584" s="53">
        <v>0.83</v>
      </c>
      <c r="Y1584" s="53">
        <v>0.83</v>
      </c>
      <c r="Z1584" s="53">
        <v>0.83</v>
      </c>
      <c r="AA1584" s="53">
        <v>0.83</v>
      </c>
      <c r="AB1584" s="53">
        <v>0.83</v>
      </c>
      <c r="AC1584" s="5">
        <f t="shared" si="384"/>
        <v>0.82999999999999963</v>
      </c>
      <c r="AD1584" s="98"/>
    </row>
    <row r="1585" spans="1:30">
      <c r="A1585" s="5" t="str">
        <f t="shared" si="378"/>
        <v>b14</v>
      </c>
      <c r="B1585" s="5" t="str">
        <f t="shared" si="381"/>
        <v>geoThermal</v>
      </c>
      <c r="C1585" s="5" t="str">
        <f t="shared" si="395"/>
        <v>g3</v>
      </c>
      <c r="D1585" s="69">
        <f t="shared" si="395"/>
        <v>2</v>
      </c>
      <c r="E1585" s="53">
        <v>0.9</v>
      </c>
      <c r="F1585" s="53">
        <v>0.9</v>
      </c>
      <c r="G1585" s="53">
        <v>0.9</v>
      </c>
      <c r="H1585" s="53">
        <v>0.9</v>
      </c>
      <c r="I1585" s="53">
        <v>0.9</v>
      </c>
      <c r="J1585" s="53">
        <v>0.9</v>
      </c>
      <c r="K1585" s="53">
        <v>0.9</v>
      </c>
      <c r="L1585" s="53">
        <v>0.9</v>
      </c>
      <c r="M1585" s="53">
        <v>0.9</v>
      </c>
      <c r="N1585" s="53">
        <v>0.9</v>
      </c>
      <c r="O1585" s="53">
        <v>0.9</v>
      </c>
      <c r="P1585" s="53">
        <v>0.9</v>
      </c>
      <c r="Q1585" s="53">
        <v>0.9</v>
      </c>
      <c r="R1585" s="53">
        <v>0.9</v>
      </c>
      <c r="S1585" s="53">
        <v>0.9</v>
      </c>
      <c r="T1585" s="53">
        <v>0.9</v>
      </c>
      <c r="U1585" s="53">
        <v>0.9</v>
      </c>
      <c r="V1585" s="53">
        <v>0.9</v>
      </c>
      <c r="W1585" s="53">
        <v>0.9</v>
      </c>
      <c r="X1585" s="53">
        <v>0.9</v>
      </c>
      <c r="Y1585" s="53">
        <v>0.9</v>
      </c>
      <c r="Z1585" s="53">
        <v>0.9</v>
      </c>
      <c r="AA1585" s="53">
        <v>0.9</v>
      </c>
      <c r="AB1585" s="53">
        <v>0.9</v>
      </c>
      <c r="AC1585" s="5">
        <f t="shared" si="384"/>
        <v>0.8999999999999998</v>
      </c>
      <c r="AD1585" s="98"/>
    </row>
    <row r="1586" spans="1:30">
      <c r="A1586" s="5" t="str">
        <f t="shared" si="378"/>
        <v>b14</v>
      </c>
      <c r="B1586" s="5" t="str">
        <f t="shared" si="381"/>
        <v>hydroRiver</v>
      </c>
      <c r="C1586" s="5" t="str">
        <f t="shared" si="395"/>
        <v>g3</v>
      </c>
      <c r="D1586" s="69">
        <f t="shared" si="395"/>
        <v>2</v>
      </c>
      <c r="E1586" s="43">
        <f>VLOOKUP($A1586,hydro_!$A$2:$B$16,2,0)*VLOOKUP($D1586,hydro_!F$2:H$13,2,0)</f>
        <v>0.32</v>
      </c>
      <c r="F1586" s="43">
        <f t="shared" ref="F1586:AB1586" si="396">E1586</f>
        <v>0.32</v>
      </c>
      <c r="G1586" s="43">
        <f t="shared" si="396"/>
        <v>0.32</v>
      </c>
      <c r="H1586" s="43">
        <f t="shared" si="396"/>
        <v>0.32</v>
      </c>
      <c r="I1586" s="43">
        <f t="shared" si="396"/>
        <v>0.32</v>
      </c>
      <c r="J1586" s="43">
        <f t="shared" si="396"/>
        <v>0.32</v>
      </c>
      <c r="K1586" s="43">
        <f t="shared" si="396"/>
        <v>0.32</v>
      </c>
      <c r="L1586" s="43">
        <f t="shared" si="396"/>
        <v>0.32</v>
      </c>
      <c r="M1586" s="43">
        <f t="shared" si="396"/>
        <v>0.32</v>
      </c>
      <c r="N1586" s="43">
        <f t="shared" si="396"/>
        <v>0.32</v>
      </c>
      <c r="O1586" s="43">
        <f t="shared" si="396"/>
        <v>0.32</v>
      </c>
      <c r="P1586" s="43">
        <f t="shared" si="396"/>
        <v>0.32</v>
      </c>
      <c r="Q1586" s="43">
        <f t="shared" si="396"/>
        <v>0.32</v>
      </c>
      <c r="R1586" s="43">
        <f t="shared" si="396"/>
        <v>0.32</v>
      </c>
      <c r="S1586" s="43">
        <f t="shared" si="396"/>
        <v>0.32</v>
      </c>
      <c r="T1586" s="43">
        <f t="shared" si="396"/>
        <v>0.32</v>
      </c>
      <c r="U1586" s="43">
        <f t="shared" si="396"/>
        <v>0.32</v>
      </c>
      <c r="V1586" s="43">
        <f t="shared" si="396"/>
        <v>0.32</v>
      </c>
      <c r="W1586" s="43">
        <f t="shared" si="396"/>
        <v>0.32</v>
      </c>
      <c r="X1586" s="43">
        <f t="shared" si="396"/>
        <v>0.32</v>
      </c>
      <c r="Y1586" s="43">
        <f t="shared" si="396"/>
        <v>0.32</v>
      </c>
      <c r="Z1586" s="43">
        <f t="shared" si="396"/>
        <v>0.32</v>
      </c>
      <c r="AA1586" s="43">
        <f t="shared" si="396"/>
        <v>0.32</v>
      </c>
      <c r="AB1586" s="43">
        <f t="shared" si="396"/>
        <v>0.32</v>
      </c>
      <c r="AC1586" s="5">
        <f t="shared" si="384"/>
        <v>0.32000000000000012</v>
      </c>
      <c r="AD1586" s="98"/>
    </row>
    <row r="1587" spans="1:30">
      <c r="A1587" s="5" t="str">
        <f t="shared" si="378"/>
        <v>b14</v>
      </c>
      <c r="B1587" s="5" t="str">
        <f t="shared" si="381"/>
        <v>hydroDam</v>
      </c>
      <c r="C1587" s="5" t="str">
        <f t="shared" si="395"/>
        <v>g3</v>
      </c>
      <c r="D1587" s="69">
        <f t="shared" si="395"/>
        <v>2</v>
      </c>
      <c r="E1587" s="43">
        <f>VLOOKUP($A1586,hydro_!$A$2:$C$16,3,0)*VLOOKUP($D1586,hydro_!F$2:H$13,3,0)</f>
        <v>0.3</v>
      </c>
      <c r="F1587" s="43">
        <f t="shared" ref="F1587:AB1587" si="397">E1587</f>
        <v>0.3</v>
      </c>
      <c r="G1587" s="43">
        <f t="shared" si="397"/>
        <v>0.3</v>
      </c>
      <c r="H1587" s="43">
        <f t="shared" si="397"/>
        <v>0.3</v>
      </c>
      <c r="I1587" s="43">
        <f t="shared" si="397"/>
        <v>0.3</v>
      </c>
      <c r="J1587" s="43">
        <f t="shared" si="397"/>
        <v>0.3</v>
      </c>
      <c r="K1587" s="43">
        <f t="shared" si="397"/>
        <v>0.3</v>
      </c>
      <c r="L1587" s="43">
        <f t="shared" si="397"/>
        <v>0.3</v>
      </c>
      <c r="M1587" s="43">
        <f t="shared" si="397"/>
        <v>0.3</v>
      </c>
      <c r="N1587" s="43">
        <f t="shared" si="397"/>
        <v>0.3</v>
      </c>
      <c r="O1587" s="43">
        <f t="shared" si="397"/>
        <v>0.3</v>
      </c>
      <c r="P1587" s="43">
        <f t="shared" si="397"/>
        <v>0.3</v>
      </c>
      <c r="Q1587" s="43">
        <f t="shared" si="397"/>
        <v>0.3</v>
      </c>
      <c r="R1587" s="43">
        <f t="shared" si="397"/>
        <v>0.3</v>
      </c>
      <c r="S1587" s="43">
        <f t="shared" si="397"/>
        <v>0.3</v>
      </c>
      <c r="T1587" s="43">
        <f t="shared" si="397"/>
        <v>0.3</v>
      </c>
      <c r="U1587" s="43">
        <f t="shared" si="397"/>
        <v>0.3</v>
      </c>
      <c r="V1587" s="43">
        <f t="shared" si="397"/>
        <v>0.3</v>
      </c>
      <c r="W1587" s="43">
        <f t="shared" si="397"/>
        <v>0.3</v>
      </c>
      <c r="X1587" s="43">
        <f t="shared" si="397"/>
        <v>0.3</v>
      </c>
      <c r="Y1587" s="43">
        <f t="shared" si="397"/>
        <v>0.3</v>
      </c>
      <c r="Z1587" s="43">
        <f t="shared" si="397"/>
        <v>0.3</v>
      </c>
      <c r="AA1587" s="43">
        <f t="shared" si="397"/>
        <v>0.3</v>
      </c>
      <c r="AB1587" s="43">
        <f t="shared" si="397"/>
        <v>0.3</v>
      </c>
      <c r="AC1587" s="5">
        <f t="shared" si="384"/>
        <v>0.29999999999999988</v>
      </c>
      <c r="AD1587" s="98"/>
    </row>
    <row r="1588" spans="1:30">
      <c r="A1588" s="5" t="str">
        <f t="shared" ref="A1588:A1651" si="398">A1587</f>
        <v>b14</v>
      </c>
      <c r="B1588" s="5" t="str">
        <f t="shared" si="381"/>
        <v>wind</v>
      </c>
      <c r="C1588" s="5" t="str">
        <f t="shared" si="395"/>
        <v>g3</v>
      </c>
      <c r="D1588" s="69">
        <f t="shared" si="395"/>
        <v>2</v>
      </c>
      <c r="E1588" s="67">
        <f>VLOOKUP($A1588,wind_!$A$2:$B$16,2,0)*VLOOKUP($D1588,wind_!$E$2:$AC$13,MID(E$1,2,LEN(E$1)-1)+2,0)</f>
        <v>0.31085368701701116</v>
      </c>
      <c r="F1588" s="67">
        <f>VLOOKUP($A1588,wind_!$A$2:$B$16,2,0)*VLOOKUP($D1588,wind_!$E$2:$AC$13,MID(F$1,2,LEN(F$1)-1)+2,0)</f>
        <v>0.30936158303723038</v>
      </c>
      <c r="G1588" s="67">
        <f>VLOOKUP($A1588,wind_!$A$2:$B$16,2,0)*VLOOKUP($D1588,wind_!$E$2:$AC$13,MID(G$1,2,LEN(G$1)-1)+2,0)</f>
        <v>0.30904073219557637</v>
      </c>
      <c r="H1588" s="67">
        <f>VLOOKUP($A1588,wind_!$A$2:$B$16,2,0)*VLOOKUP($D1588,wind_!$E$2:$AC$13,MID(H$1,2,LEN(H$1)-1)+2,0)</f>
        <v>0.31013424962551689</v>
      </c>
      <c r="I1588" s="67">
        <f>VLOOKUP($A1588,wind_!$A$2:$B$16,2,0)*VLOOKUP($D1588,wind_!$E$2:$AC$13,MID(I$1,2,LEN(I$1)-1)+2,0)</f>
        <v>0.30937270319616417</v>
      </c>
      <c r="J1588" s="67">
        <f>VLOOKUP($A1588,wind_!$A$2:$B$16,2,0)*VLOOKUP($D1588,wind_!$E$2:$AC$13,MID(J$1,2,LEN(J$1)-1)+2,0)</f>
        <v>0.31350371048463366</v>
      </c>
      <c r="K1588" s="67">
        <f>VLOOKUP($A1588,wind_!$A$2:$B$16,2,0)*VLOOKUP($D1588,wind_!$E$2:$AC$13,MID(K$1,2,LEN(K$1)-1)+2,0)</f>
        <v>0.31570141753496039</v>
      </c>
      <c r="L1588" s="67">
        <f>VLOOKUP($A1588,wind_!$A$2:$B$16,2,0)*VLOOKUP($D1588,wind_!$E$2:$AC$13,MID(L$1,2,LEN(L$1)-1)+2,0)</f>
        <v>0.31853228851623849</v>
      </c>
      <c r="M1588" s="67">
        <f>VLOOKUP($A1588,wind_!$A$2:$B$16,2,0)*VLOOKUP($D1588,wind_!$E$2:$AC$13,MID(M$1,2,LEN(M$1)-1)+2,0)</f>
        <v>0.3198316342908043</v>
      </c>
      <c r="N1588" s="67">
        <f>VLOOKUP($A1588,wind_!$A$2:$B$16,2,0)*VLOOKUP($D1588,wind_!$E$2:$AC$13,MID(N$1,2,LEN(N$1)-1)+2,0)</f>
        <v>0.30908302569104734</v>
      </c>
      <c r="O1588" s="67">
        <f>VLOOKUP($A1588,wind_!$A$2:$B$16,2,0)*VLOOKUP($D1588,wind_!$E$2:$AC$13,MID(O$1,2,LEN(O$1)-1)+2,0)</f>
        <v>0.30226043926993507</v>
      </c>
      <c r="P1588" s="67">
        <f>VLOOKUP($A1588,wind_!$A$2:$B$16,2,0)*VLOOKUP($D1588,wind_!$E$2:$AC$13,MID(P$1,2,LEN(P$1)-1)+2,0)</f>
        <v>0.30330107006722123</v>
      </c>
      <c r="Q1588" s="67">
        <f>VLOOKUP($A1588,wind_!$A$2:$B$16,2,0)*VLOOKUP($D1588,wind_!$E$2:$AC$13,MID(Q$1,2,LEN(Q$1)-1)+2,0)</f>
        <v>0.30828182087497574</v>
      </c>
      <c r="R1588" s="67">
        <f>VLOOKUP($A1588,wind_!$A$2:$B$16,2,0)*VLOOKUP($D1588,wind_!$E$2:$AC$13,MID(R$1,2,LEN(R$1)-1)+2,0)</f>
        <v>0.3122316380856518</v>
      </c>
      <c r="S1588" s="67">
        <f>VLOOKUP($A1588,wind_!$A$2:$B$16,2,0)*VLOOKUP($D1588,wind_!$E$2:$AC$13,MID(S$1,2,LEN(S$1)-1)+2,0)</f>
        <v>0.31509845195030828</v>
      </c>
      <c r="T1588" s="67">
        <f>VLOOKUP($A1588,wind_!$A$2:$B$16,2,0)*VLOOKUP($D1588,wind_!$E$2:$AC$13,MID(T$1,2,LEN(T$1)-1)+2,0)</f>
        <v>0.3167335896331524</v>
      </c>
      <c r="U1588" s="67">
        <f>VLOOKUP($A1588,wind_!$A$2:$B$16,2,0)*VLOOKUP($D1588,wind_!$E$2:$AC$13,MID(U$1,2,LEN(U$1)-1)+2,0)</f>
        <v>0.31623961214648638</v>
      </c>
      <c r="V1588" s="67">
        <f>VLOOKUP($A1588,wind_!$A$2:$B$16,2,0)*VLOOKUP($D1588,wind_!$E$2:$AC$13,MID(V$1,2,LEN(V$1)-1)+2,0)</f>
        <v>0.31392235021207748</v>
      </c>
      <c r="W1588" s="67">
        <f>VLOOKUP($A1588,wind_!$A$2:$B$16,2,0)*VLOOKUP($D1588,wind_!$E$2:$AC$13,MID(W$1,2,LEN(W$1)-1)+2,0)</f>
        <v>0.31282838481364911</v>
      </c>
      <c r="X1588" s="67">
        <f>VLOOKUP($A1588,wind_!$A$2:$B$16,2,0)*VLOOKUP($D1588,wind_!$E$2:$AC$13,MID(X$1,2,LEN(X$1)-1)+2,0)</f>
        <v>0.31659037147247637</v>
      </c>
      <c r="Y1588" s="67">
        <f>VLOOKUP($A1588,wind_!$A$2:$B$16,2,0)*VLOOKUP($D1588,wind_!$E$2:$AC$13,MID(Y$1,2,LEN(Y$1)-1)+2,0)</f>
        <v>0.31882080657350426</v>
      </c>
      <c r="Z1588" s="67">
        <f>VLOOKUP($A1588,wind_!$A$2:$B$16,2,0)*VLOOKUP($D1588,wind_!$E$2:$AC$13,MID(Z$1,2,LEN(Z$1)-1)+2,0)</f>
        <v>0.31656633928065753</v>
      </c>
      <c r="AA1588" s="67">
        <f>VLOOKUP($A1588,wind_!$A$2:$B$16,2,0)*VLOOKUP($D1588,wind_!$E$2:$AC$13,MID(AA$1,2,LEN(AA$1)-1)+2,0)</f>
        <v>0.31306846957205164</v>
      </c>
      <c r="AB1588" s="67">
        <f>VLOOKUP($A1588,wind_!$A$2:$B$16,2,0)*VLOOKUP($D1588,wind_!$E$2:$AC$13,MID(AB$1,2,LEN(AB$1)-1)+2,0)</f>
        <v>0.31008739739190477</v>
      </c>
      <c r="AC1588" s="5">
        <f t="shared" si="384"/>
        <v>0.31256024053888481</v>
      </c>
      <c r="AD1588" s="98"/>
    </row>
    <row r="1589" spans="1:30">
      <c r="A1589" s="5" t="str">
        <f t="shared" si="398"/>
        <v>b14</v>
      </c>
      <c r="B1589" s="5" t="str">
        <f t="shared" si="381"/>
        <v>solar</v>
      </c>
      <c r="C1589" s="5" t="str">
        <f t="shared" si="395"/>
        <v>g3</v>
      </c>
      <c r="D1589" s="69">
        <f t="shared" si="395"/>
        <v>2</v>
      </c>
      <c r="E1589" s="68">
        <f>VLOOKUP($A1589,solar_!$A$2:$B$16,2,0)*VLOOKUP($D1589,solar_!$E$2:$AC$13,MID(E$1,2,LEN(E$1)-1)+2,0)</f>
        <v>0</v>
      </c>
      <c r="F1589" s="68">
        <f>VLOOKUP($A1589,solar_!$A$2:$B$16,2,0)*VLOOKUP($D1589,solar_!$E$2:$AC$13,MID(F$1,2,LEN(F$1)-1)+2,0)</f>
        <v>0</v>
      </c>
      <c r="G1589" s="68">
        <f>VLOOKUP($A1589,solar_!$A$2:$B$16,2,0)*VLOOKUP($D1589,solar_!$E$2:$AC$13,MID(G$1,2,LEN(G$1)-1)+2,0)</f>
        <v>0</v>
      </c>
      <c r="H1589" s="68">
        <f>VLOOKUP($A1589,solar_!$A$2:$B$16,2,0)*VLOOKUP($D1589,solar_!$E$2:$AC$13,MID(H$1,2,LEN(H$1)-1)+2,0)</f>
        <v>0</v>
      </c>
      <c r="I1589" s="68">
        <f>VLOOKUP($A1589,solar_!$A$2:$B$16,2,0)*VLOOKUP($D1589,solar_!$E$2:$AC$13,MID(I$1,2,LEN(I$1)-1)+2,0)</f>
        <v>0</v>
      </c>
      <c r="J1589" s="68">
        <f>VLOOKUP($A1589,solar_!$A$2:$B$16,2,0)*VLOOKUP($D1589,solar_!$E$2:$AC$13,MID(J$1,2,LEN(J$1)-1)+2,0)</f>
        <v>4.6235757450156071E-5</v>
      </c>
      <c r="K1589" s="68">
        <f>VLOOKUP($A1589,solar_!$A$2:$B$16,2,0)*VLOOKUP($D1589,solar_!$E$2:$AC$13,MID(K$1,2,LEN(K$1)-1)+2,0)</f>
        <v>2.7522542312370447E-3</v>
      </c>
      <c r="L1589" s="68">
        <f>VLOOKUP($A1589,solar_!$A$2:$B$16,2,0)*VLOOKUP($D1589,solar_!$E$2:$AC$13,MID(L$1,2,LEN(L$1)-1)+2,0)</f>
        <v>2.0409218208008277E-2</v>
      </c>
      <c r="M1589" s="68">
        <f>VLOOKUP($A1589,solar_!$A$2:$B$16,2,0)*VLOOKUP($D1589,solar_!$E$2:$AC$13,MID(M$1,2,LEN(M$1)-1)+2,0)</f>
        <v>0.14568000200870643</v>
      </c>
      <c r="N1589" s="68">
        <f>VLOOKUP($A1589,solar_!$A$2:$B$16,2,0)*VLOOKUP($D1589,solar_!$E$2:$AC$13,MID(N$1,2,LEN(N$1)-1)+2,0)</f>
        <v>0.37251092960277599</v>
      </c>
      <c r="O1589" s="68">
        <f>VLOOKUP($A1589,solar_!$A$2:$B$16,2,0)*VLOOKUP($D1589,solar_!$E$2:$AC$13,MID(O$1,2,LEN(O$1)-1)+2,0)</f>
        <v>0.52993330426480334</v>
      </c>
      <c r="P1589" s="68">
        <f>VLOOKUP($A1589,solar_!$A$2:$B$16,2,0)*VLOOKUP($D1589,solar_!$E$2:$AC$13,MID(P$1,2,LEN(P$1)-1)+2,0)</f>
        <v>0.60877697119471486</v>
      </c>
      <c r="Q1589" s="68">
        <f>VLOOKUP($A1589,solar_!$A$2:$B$16,2,0)*VLOOKUP($D1589,solar_!$E$2:$AC$13,MID(Q$1,2,LEN(Q$1)-1)+2,0)</f>
        <v>0.62589778910244176</v>
      </c>
      <c r="R1589" s="68">
        <f>VLOOKUP($A1589,solar_!$A$2:$B$16,2,0)*VLOOKUP($D1589,solar_!$E$2:$AC$13,MID(R$1,2,LEN(R$1)-1)+2,0)</f>
        <v>0.60092047805835791</v>
      </c>
      <c r="S1589" s="68">
        <f>VLOOKUP($A1589,solar_!$A$2:$B$16,2,0)*VLOOKUP($D1589,solar_!$E$2:$AC$13,MID(S$1,2,LEN(S$1)-1)+2,0)</f>
        <v>0.56851336386810036</v>
      </c>
      <c r="T1589" s="68">
        <f>VLOOKUP($A1589,solar_!$A$2:$B$16,2,0)*VLOOKUP($D1589,solar_!$E$2:$AC$13,MID(T$1,2,LEN(T$1)-1)+2,0)</f>
        <v>0.46929954322729123</v>
      </c>
      <c r="U1589" s="68">
        <f>VLOOKUP($A1589,solar_!$A$2:$B$16,2,0)*VLOOKUP($D1589,solar_!$E$2:$AC$13,MID(U$1,2,LEN(U$1)-1)+2,0)</f>
        <v>0.33525377881468554</v>
      </c>
      <c r="V1589" s="68">
        <f>VLOOKUP($A1589,solar_!$A$2:$B$16,2,0)*VLOOKUP($D1589,solar_!$E$2:$AC$13,MID(V$1,2,LEN(V$1)-1)+2,0)</f>
        <v>0.11966342436756963</v>
      </c>
      <c r="W1589" s="68">
        <f>VLOOKUP($A1589,solar_!$A$2:$B$16,2,0)*VLOOKUP($D1589,solar_!$E$2:$AC$13,MID(W$1,2,LEN(W$1)-1)+2,0)</f>
        <v>6.7181499161963502E-3</v>
      </c>
      <c r="X1589" s="68">
        <f>VLOOKUP($A1589,solar_!$A$2:$B$16,2,0)*VLOOKUP($D1589,solar_!$E$2:$AC$13,MID(X$1,2,LEN(X$1)-1)+2,0)</f>
        <v>2.7741454470093643E-5</v>
      </c>
      <c r="Y1589" s="68">
        <f>VLOOKUP($A1589,solar_!$A$2:$B$16,2,0)*VLOOKUP($D1589,solar_!$E$2:$AC$13,MID(Y$1,2,LEN(Y$1)-1)+2,0)</f>
        <v>0</v>
      </c>
      <c r="Z1589" s="68">
        <f>VLOOKUP($A1589,solar_!$A$2:$B$16,2,0)*VLOOKUP($D1589,solar_!$E$2:$AC$13,MID(Z$1,2,LEN(Z$1)-1)+2,0)</f>
        <v>0</v>
      </c>
      <c r="AA1589" s="68">
        <f>VLOOKUP($A1589,solar_!$A$2:$B$16,2,0)*VLOOKUP($D1589,solar_!$E$2:$AC$13,MID(AA$1,2,LEN(AA$1)-1)+2,0)</f>
        <v>0</v>
      </c>
      <c r="AB1589" s="68">
        <f>VLOOKUP($A1589,solar_!$A$2:$B$16,2,0)*VLOOKUP($D1589,solar_!$E$2:$AC$13,MID(AB$1,2,LEN(AB$1)-1)+2,0)</f>
        <v>0</v>
      </c>
      <c r="AC1589" s="5">
        <f t="shared" si="384"/>
        <v>0.18360013266986705</v>
      </c>
      <c r="AD1589" s="98"/>
    </row>
    <row r="1590" spans="1:30">
      <c r="A1590" s="5" t="str">
        <f t="shared" si="398"/>
        <v>b14</v>
      </c>
      <c r="B1590" s="5" t="str">
        <f t="shared" si="381"/>
        <v>nuclear</v>
      </c>
      <c r="C1590" s="5" t="str">
        <f t="shared" si="395"/>
        <v>g3</v>
      </c>
      <c r="D1590" s="69">
        <f t="shared" si="395"/>
        <v>2</v>
      </c>
      <c r="E1590" s="9">
        <v>0</v>
      </c>
      <c r="F1590" s="9">
        <v>0</v>
      </c>
      <c r="G1590" s="9">
        <v>0</v>
      </c>
      <c r="H1590" s="9">
        <v>0</v>
      </c>
      <c r="I1590" s="9">
        <v>0</v>
      </c>
      <c r="J1590" s="9">
        <v>0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0</v>
      </c>
      <c r="R1590" s="9">
        <v>0</v>
      </c>
      <c r="S1590" s="9">
        <v>0</v>
      </c>
      <c r="T1590" s="9">
        <v>0</v>
      </c>
      <c r="U1590" s="9">
        <v>0</v>
      </c>
      <c r="V1590" s="9">
        <v>0</v>
      </c>
      <c r="W1590" s="9">
        <v>0</v>
      </c>
      <c r="X1590" s="9">
        <v>0</v>
      </c>
      <c r="Y1590" s="9">
        <v>0</v>
      </c>
      <c r="Z1590" s="9">
        <v>0</v>
      </c>
      <c r="AA1590" s="9">
        <v>0</v>
      </c>
      <c r="AB1590" s="9">
        <v>0</v>
      </c>
      <c r="AC1590" s="5">
        <f t="shared" si="384"/>
        <v>0</v>
      </c>
      <c r="AD1590" s="98"/>
    </row>
    <row r="1591" spans="1:30">
      <c r="A1591" s="5" t="str">
        <f t="shared" si="398"/>
        <v>b14</v>
      </c>
      <c r="B1591" s="5" t="str">
        <f t="shared" si="381"/>
        <v>other</v>
      </c>
      <c r="C1591" s="5" t="str">
        <f t="shared" si="395"/>
        <v>g3</v>
      </c>
      <c r="D1591" s="69">
        <f t="shared" si="395"/>
        <v>2</v>
      </c>
      <c r="E1591" s="9">
        <v>0</v>
      </c>
      <c r="F1591" s="9">
        <v>0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9">
        <v>0</v>
      </c>
      <c r="R1591" s="9">
        <v>0</v>
      </c>
      <c r="S1591" s="9">
        <v>0</v>
      </c>
      <c r="T1591" s="9">
        <v>0</v>
      </c>
      <c r="U1591" s="9">
        <v>0</v>
      </c>
      <c r="V1591" s="9">
        <v>0</v>
      </c>
      <c r="W1591" s="9">
        <v>0</v>
      </c>
      <c r="X1591" s="9">
        <v>0</v>
      </c>
      <c r="Y1591" s="9">
        <v>0</v>
      </c>
      <c r="Z1591" s="9">
        <v>0</v>
      </c>
      <c r="AA1591" s="9">
        <v>0</v>
      </c>
      <c r="AB1591" s="9">
        <v>0</v>
      </c>
      <c r="AC1591" s="5">
        <f t="shared" si="384"/>
        <v>0</v>
      </c>
      <c r="AD1591" s="98"/>
    </row>
    <row r="1592" spans="1:30">
      <c r="A1592" s="5" t="str">
        <f t="shared" si="398"/>
        <v>b14</v>
      </c>
      <c r="B1592" s="5" t="str">
        <f t="shared" si="381"/>
        <v>coal</v>
      </c>
      <c r="C1592" s="5" t="str">
        <f t="shared" si="395"/>
        <v>g4</v>
      </c>
      <c r="D1592" s="69">
        <f t="shared" si="395"/>
        <v>2</v>
      </c>
      <c r="E1592" s="53">
        <v>0.8</v>
      </c>
      <c r="F1592" s="53">
        <v>0.8</v>
      </c>
      <c r="G1592" s="53">
        <v>0.8</v>
      </c>
      <c r="H1592" s="53">
        <v>0.8</v>
      </c>
      <c r="I1592" s="53">
        <v>0.8</v>
      </c>
      <c r="J1592" s="53">
        <v>0.8</v>
      </c>
      <c r="K1592" s="53">
        <v>0.8</v>
      </c>
      <c r="L1592" s="53">
        <v>0.8</v>
      </c>
      <c r="M1592" s="53">
        <v>0.8</v>
      </c>
      <c r="N1592" s="53">
        <v>0.8</v>
      </c>
      <c r="O1592" s="53">
        <v>0.8</v>
      </c>
      <c r="P1592" s="53">
        <v>0.8</v>
      </c>
      <c r="Q1592" s="53">
        <v>0.8</v>
      </c>
      <c r="R1592" s="53">
        <v>0.8</v>
      </c>
      <c r="S1592" s="53">
        <v>0.8</v>
      </c>
      <c r="T1592" s="53">
        <v>0.8</v>
      </c>
      <c r="U1592" s="53">
        <v>0.8</v>
      </c>
      <c r="V1592" s="53">
        <v>0.8</v>
      </c>
      <c r="W1592" s="53">
        <v>0.8</v>
      </c>
      <c r="X1592" s="53">
        <v>0.8</v>
      </c>
      <c r="Y1592" s="53">
        <v>0.8</v>
      </c>
      <c r="Z1592" s="53">
        <v>0.8</v>
      </c>
      <c r="AA1592" s="53">
        <v>0.8</v>
      </c>
      <c r="AB1592" s="53">
        <v>0.8</v>
      </c>
      <c r="AC1592" s="5">
        <f t="shared" si="384"/>
        <v>0.80000000000000027</v>
      </c>
      <c r="AD1592" s="98"/>
    </row>
    <row r="1593" spans="1:30">
      <c r="A1593" s="5" t="str">
        <f t="shared" si="398"/>
        <v>b14</v>
      </c>
      <c r="B1593" s="5" t="str">
        <f t="shared" si="381"/>
        <v>naturalGas</v>
      </c>
      <c r="C1593" s="5" t="str">
        <f t="shared" si="395"/>
        <v>g4</v>
      </c>
      <c r="D1593" s="69">
        <f t="shared" si="395"/>
        <v>2</v>
      </c>
      <c r="E1593" s="53">
        <v>0.85</v>
      </c>
      <c r="F1593" s="53">
        <v>0.85</v>
      </c>
      <c r="G1593" s="53">
        <v>0.85</v>
      </c>
      <c r="H1593" s="53">
        <v>0.85</v>
      </c>
      <c r="I1593" s="53">
        <v>0.85</v>
      </c>
      <c r="J1593" s="53">
        <v>0.85</v>
      </c>
      <c r="K1593" s="53">
        <v>0.85</v>
      </c>
      <c r="L1593" s="53">
        <v>0.85</v>
      </c>
      <c r="M1593" s="53">
        <v>0.85</v>
      </c>
      <c r="N1593" s="53">
        <v>0.85</v>
      </c>
      <c r="O1593" s="53">
        <v>0.85</v>
      </c>
      <c r="P1593" s="53">
        <v>0.85</v>
      </c>
      <c r="Q1593" s="53">
        <v>0.85</v>
      </c>
      <c r="R1593" s="53">
        <v>0.85</v>
      </c>
      <c r="S1593" s="53">
        <v>0.85</v>
      </c>
      <c r="T1593" s="53">
        <v>0.85</v>
      </c>
      <c r="U1593" s="53">
        <v>0.85</v>
      </c>
      <c r="V1593" s="53">
        <v>0.85</v>
      </c>
      <c r="W1593" s="53">
        <v>0.85</v>
      </c>
      <c r="X1593" s="53">
        <v>0.85</v>
      </c>
      <c r="Y1593" s="53">
        <v>0.85</v>
      </c>
      <c r="Z1593" s="53">
        <v>0.85</v>
      </c>
      <c r="AA1593" s="53">
        <v>0.85</v>
      </c>
      <c r="AB1593" s="53">
        <v>0.85</v>
      </c>
      <c r="AC1593" s="5">
        <f t="shared" si="384"/>
        <v>0.85000000000000009</v>
      </c>
      <c r="AD1593" s="98"/>
    </row>
    <row r="1594" spans="1:30">
      <c r="A1594" s="5" t="str">
        <f t="shared" si="398"/>
        <v>b14</v>
      </c>
      <c r="B1594" s="5" t="str">
        <f t="shared" ref="B1594:B1657" si="399">B1474</f>
        <v>bioMass</v>
      </c>
      <c r="C1594" s="5" t="str">
        <f t="shared" si="395"/>
        <v>g4</v>
      </c>
      <c r="D1594" s="69">
        <f t="shared" si="395"/>
        <v>2</v>
      </c>
      <c r="E1594" s="53">
        <v>0.83</v>
      </c>
      <c r="F1594" s="53">
        <v>0.83</v>
      </c>
      <c r="G1594" s="53">
        <v>0.83</v>
      </c>
      <c r="H1594" s="53">
        <v>0.83</v>
      </c>
      <c r="I1594" s="53">
        <v>0.83</v>
      </c>
      <c r="J1594" s="53">
        <v>0.83</v>
      </c>
      <c r="K1594" s="53">
        <v>0.83</v>
      </c>
      <c r="L1594" s="53">
        <v>0.83</v>
      </c>
      <c r="M1594" s="53">
        <v>0.83</v>
      </c>
      <c r="N1594" s="53">
        <v>0.83</v>
      </c>
      <c r="O1594" s="53">
        <v>0.83</v>
      </c>
      <c r="P1594" s="53">
        <v>0.83</v>
      </c>
      <c r="Q1594" s="53">
        <v>0.83</v>
      </c>
      <c r="R1594" s="53">
        <v>0.83</v>
      </c>
      <c r="S1594" s="53">
        <v>0.83</v>
      </c>
      <c r="T1594" s="53">
        <v>0.83</v>
      </c>
      <c r="U1594" s="53">
        <v>0.83</v>
      </c>
      <c r="V1594" s="53">
        <v>0.83</v>
      </c>
      <c r="W1594" s="53">
        <v>0.83</v>
      </c>
      <c r="X1594" s="53">
        <v>0.83</v>
      </c>
      <c r="Y1594" s="53">
        <v>0.83</v>
      </c>
      <c r="Z1594" s="53">
        <v>0.83</v>
      </c>
      <c r="AA1594" s="53">
        <v>0.83</v>
      </c>
      <c r="AB1594" s="53">
        <v>0.83</v>
      </c>
      <c r="AC1594" s="5">
        <f t="shared" si="384"/>
        <v>0.82999999999999963</v>
      </c>
      <c r="AD1594" s="98"/>
    </row>
    <row r="1595" spans="1:30">
      <c r="A1595" s="5" t="str">
        <f t="shared" si="398"/>
        <v>b14</v>
      </c>
      <c r="B1595" s="5" t="str">
        <f t="shared" si="399"/>
        <v>geoThermal</v>
      </c>
      <c r="C1595" s="5" t="str">
        <f t="shared" si="395"/>
        <v>g4</v>
      </c>
      <c r="D1595" s="69">
        <f t="shared" si="395"/>
        <v>2</v>
      </c>
      <c r="E1595" s="53">
        <v>0.9</v>
      </c>
      <c r="F1595" s="53">
        <v>0.9</v>
      </c>
      <c r="G1595" s="53">
        <v>0.9</v>
      </c>
      <c r="H1595" s="53">
        <v>0.9</v>
      </c>
      <c r="I1595" s="53">
        <v>0.9</v>
      </c>
      <c r="J1595" s="53">
        <v>0.9</v>
      </c>
      <c r="K1595" s="53">
        <v>0.9</v>
      </c>
      <c r="L1595" s="53">
        <v>0.9</v>
      </c>
      <c r="M1595" s="53">
        <v>0.9</v>
      </c>
      <c r="N1595" s="53">
        <v>0.9</v>
      </c>
      <c r="O1595" s="53">
        <v>0.9</v>
      </c>
      <c r="P1595" s="53">
        <v>0.9</v>
      </c>
      <c r="Q1595" s="53">
        <v>0.9</v>
      </c>
      <c r="R1595" s="53">
        <v>0.9</v>
      </c>
      <c r="S1595" s="53">
        <v>0.9</v>
      </c>
      <c r="T1595" s="53">
        <v>0.9</v>
      </c>
      <c r="U1595" s="53">
        <v>0.9</v>
      </c>
      <c r="V1595" s="53">
        <v>0.9</v>
      </c>
      <c r="W1595" s="53">
        <v>0.9</v>
      </c>
      <c r="X1595" s="53">
        <v>0.9</v>
      </c>
      <c r="Y1595" s="53">
        <v>0.9</v>
      </c>
      <c r="Z1595" s="53">
        <v>0.9</v>
      </c>
      <c r="AA1595" s="53">
        <v>0.9</v>
      </c>
      <c r="AB1595" s="53">
        <v>0.9</v>
      </c>
      <c r="AC1595" s="5">
        <f t="shared" si="384"/>
        <v>0.8999999999999998</v>
      </c>
      <c r="AD1595" s="98"/>
    </row>
    <row r="1596" spans="1:30">
      <c r="A1596" s="5" t="str">
        <f t="shared" si="398"/>
        <v>b14</v>
      </c>
      <c r="B1596" s="5" t="str">
        <f t="shared" si="399"/>
        <v>hydroRiver</v>
      </c>
      <c r="C1596" s="5" t="str">
        <f t="shared" si="395"/>
        <v>g4</v>
      </c>
      <c r="D1596" s="69">
        <f t="shared" si="395"/>
        <v>2</v>
      </c>
      <c r="E1596" s="43">
        <f>VLOOKUP($A1596,hydro_!$A$2:$B$16,2,0)*VLOOKUP($D1596,hydro_!F$2:H$13,2,0)</f>
        <v>0.32</v>
      </c>
      <c r="F1596" s="43">
        <f t="shared" ref="F1596:AB1596" si="400">E1596</f>
        <v>0.32</v>
      </c>
      <c r="G1596" s="43">
        <f t="shared" si="400"/>
        <v>0.32</v>
      </c>
      <c r="H1596" s="43">
        <f t="shared" si="400"/>
        <v>0.32</v>
      </c>
      <c r="I1596" s="43">
        <f t="shared" si="400"/>
        <v>0.32</v>
      </c>
      <c r="J1596" s="43">
        <f t="shared" si="400"/>
        <v>0.32</v>
      </c>
      <c r="K1596" s="43">
        <f t="shared" si="400"/>
        <v>0.32</v>
      </c>
      <c r="L1596" s="43">
        <f t="shared" si="400"/>
        <v>0.32</v>
      </c>
      <c r="M1596" s="43">
        <f t="shared" si="400"/>
        <v>0.32</v>
      </c>
      <c r="N1596" s="43">
        <f t="shared" si="400"/>
        <v>0.32</v>
      </c>
      <c r="O1596" s="43">
        <f t="shared" si="400"/>
        <v>0.32</v>
      </c>
      <c r="P1596" s="43">
        <f t="shared" si="400"/>
        <v>0.32</v>
      </c>
      <c r="Q1596" s="43">
        <f t="shared" si="400"/>
        <v>0.32</v>
      </c>
      <c r="R1596" s="43">
        <f t="shared" si="400"/>
        <v>0.32</v>
      </c>
      <c r="S1596" s="43">
        <f t="shared" si="400"/>
        <v>0.32</v>
      </c>
      <c r="T1596" s="43">
        <f t="shared" si="400"/>
        <v>0.32</v>
      </c>
      <c r="U1596" s="43">
        <f t="shared" si="400"/>
        <v>0.32</v>
      </c>
      <c r="V1596" s="43">
        <f t="shared" si="400"/>
        <v>0.32</v>
      </c>
      <c r="W1596" s="43">
        <f t="shared" si="400"/>
        <v>0.32</v>
      </c>
      <c r="X1596" s="43">
        <f t="shared" si="400"/>
        <v>0.32</v>
      </c>
      <c r="Y1596" s="43">
        <f t="shared" si="400"/>
        <v>0.32</v>
      </c>
      <c r="Z1596" s="43">
        <f t="shared" si="400"/>
        <v>0.32</v>
      </c>
      <c r="AA1596" s="43">
        <f t="shared" si="400"/>
        <v>0.32</v>
      </c>
      <c r="AB1596" s="43">
        <f t="shared" si="400"/>
        <v>0.32</v>
      </c>
      <c r="AC1596" s="5">
        <f t="shared" si="384"/>
        <v>0.32000000000000012</v>
      </c>
      <c r="AD1596" s="98"/>
    </row>
    <row r="1597" spans="1:30">
      <c r="A1597" s="5" t="str">
        <f t="shared" si="398"/>
        <v>b14</v>
      </c>
      <c r="B1597" s="5" t="str">
        <f t="shared" si="399"/>
        <v>hydroDam</v>
      </c>
      <c r="C1597" s="5" t="str">
        <f t="shared" si="395"/>
        <v>g4</v>
      </c>
      <c r="D1597" s="69">
        <f t="shared" si="395"/>
        <v>2</v>
      </c>
      <c r="E1597" s="43">
        <f>VLOOKUP($A1596,hydro_!$A$2:$C$16,3,0)*VLOOKUP($D1596,hydro_!F$2:H$13,3,0)</f>
        <v>0.3</v>
      </c>
      <c r="F1597" s="43">
        <f t="shared" ref="F1597:AB1597" si="401">E1597</f>
        <v>0.3</v>
      </c>
      <c r="G1597" s="43">
        <f t="shared" si="401"/>
        <v>0.3</v>
      </c>
      <c r="H1597" s="43">
        <f t="shared" si="401"/>
        <v>0.3</v>
      </c>
      <c r="I1597" s="43">
        <f t="shared" si="401"/>
        <v>0.3</v>
      </c>
      <c r="J1597" s="43">
        <f t="shared" si="401"/>
        <v>0.3</v>
      </c>
      <c r="K1597" s="43">
        <f t="shared" si="401"/>
        <v>0.3</v>
      </c>
      <c r="L1597" s="43">
        <f t="shared" si="401"/>
        <v>0.3</v>
      </c>
      <c r="M1597" s="43">
        <f t="shared" si="401"/>
        <v>0.3</v>
      </c>
      <c r="N1597" s="43">
        <f t="shared" si="401"/>
        <v>0.3</v>
      </c>
      <c r="O1597" s="43">
        <f t="shared" si="401"/>
        <v>0.3</v>
      </c>
      <c r="P1597" s="43">
        <f t="shared" si="401"/>
        <v>0.3</v>
      </c>
      <c r="Q1597" s="43">
        <f t="shared" si="401"/>
        <v>0.3</v>
      </c>
      <c r="R1597" s="43">
        <f t="shared" si="401"/>
        <v>0.3</v>
      </c>
      <c r="S1597" s="43">
        <f t="shared" si="401"/>
        <v>0.3</v>
      </c>
      <c r="T1597" s="43">
        <f t="shared" si="401"/>
        <v>0.3</v>
      </c>
      <c r="U1597" s="43">
        <f t="shared" si="401"/>
        <v>0.3</v>
      </c>
      <c r="V1597" s="43">
        <f t="shared" si="401"/>
        <v>0.3</v>
      </c>
      <c r="W1597" s="43">
        <f t="shared" si="401"/>
        <v>0.3</v>
      </c>
      <c r="X1597" s="43">
        <f t="shared" si="401"/>
        <v>0.3</v>
      </c>
      <c r="Y1597" s="43">
        <f t="shared" si="401"/>
        <v>0.3</v>
      </c>
      <c r="Z1597" s="43">
        <f t="shared" si="401"/>
        <v>0.3</v>
      </c>
      <c r="AA1597" s="43">
        <f t="shared" si="401"/>
        <v>0.3</v>
      </c>
      <c r="AB1597" s="43">
        <f t="shared" si="401"/>
        <v>0.3</v>
      </c>
      <c r="AC1597" s="5">
        <f t="shared" si="384"/>
        <v>0.29999999999999988</v>
      </c>
      <c r="AD1597" s="98"/>
    </row>
    <row r="1598" spans="1:30">
      <c r="A1598" s="5" t="str">
        <f t="shared" si="398"/>
        <v>b14</v>
      </c>
      <c r="B1598" s="5" t="str">
        <f t="shared" si="399"/>
        <v>wind</v>
      </c>
      <c r="C1598" s="5" t="str">
        <f t="shared" si="395"/>
        <v>g4</v>
      </c>
      <c r="D1598" s="69">
        <f t="shared" si="395"/>
        <v>2</v>
      </c>
      <c r="E1598" s="67">
        <f>VLOOKUP($A1598,wind_!$A$2:$B$16,2,0)*VLOOKUP($D1598,wind_!$E$2:$AC$13,MID(E$1,2,LEN(E$1)-1)+2,0)</f>
        <v>0.31085368701701116</v>
      </c>
      <c r="F1598" s="67">
        <f>VLOOKUP($A1598,wind_!$A$2:$B$16,2,0)*VLOOKUP($D1598,wind_!$E$2:$AC$13,MID(F$1,2,LEN(F$1)-1)+2,0)</f>
        <v>0.30936158303723038</v>
      </c>
      <c r="G1598" s="67">
        <f>VLOOKUP($A1598,wind_!$A$2:$B$16,2,0)*VLOOKUP($D1598,wind_!$E$2:$AC$13,MID(G$1,2,LEN(G$1)-1)+2,0)</f>
        <v>0.30904073219557637</v>
      </c>
      <c r="H1598" s="67">
        <f>VLOOKUP($A1598,wind_!$A$2:$B$16,2,0)*VLOOKUP($D1598,wind_!$E$2:$AC$13,MID(H$1,2,LEN(H$1)-1)+2,0)</f>
        <v>0.31013424962551689</v>
      </c>
      <c r="I1598" s="67">
        <f>VLOOKUP($A1598,wind_!$A$2:$B$16,2,0)*VLOOKUP($D1598,wind_!$E$2:$AC$13,MID(I$1,2,LEN(I$1)-1)+2,0)</f>
        <v>0.30937270319616417</v>
      </c>
      <c r="J1598" s="67">
        <f>VLOOKUP($A1598,wind_!$A$2:$B$16,2,0)*VLOOKUP($D1598,wind_!$E$2:$AC$13,MID(J$1,2,LEN(J$1)-1)+2,0)</f>
        <v>0.31350371048463366</v>
      </c>
      <c r="K1598" s="67">
        <f>VLOOKUP($A1598,wind_!$A$2:$B$16,2,0)*VLOOKUP($D1598,wind_!$E$2:$AC$13,MID(K$1,2,LEN(K$1)-1)+2,0)</f>
        <v>0.31570141753496039</v>
      </c>
      <c r="L1598" s="67">
        <f>VLOOKUP($A1598,wind_!$A$2:$B$16,2,0)*VLOOKUP($D1598,wind_!$E$2:$AC$13,MID(L$1,2,LEN(L$1)-1)+2,0)</f>
        <v>0.31853228851623849</v>
      </c>
      <c r="M1598" s="67">
        <f>VLOOKUP($A1598,wind_!$A$2:$B$16,2,0)*VLOOKUP($D1598,wind_!$E$2:$AC$13,MID(M$1,2,LEN(M$1)-1)+2,0)</f>
        <v>0.3198316342908043</v>
      </c>
      <c r="N1598" s="67">
        <f>VLOOKUP($A1598,wind_!$A$2:$B$16,2,0)*VLOOKUP($D1598,wind_!$E$2:$AC$13,MID(N$1,2,LEN(N$1)-1)+2,0)</f>
        <v>0.30908302569104734</v>
      </c>
      <c r="O1598" s="67">
        <f>VLOOKUP($A1598,wind_!$A$2:$B$16,2,0)*VLOOKUP($D1598,wind_!$E$2:$AC$13,MID(O$1,2,LEN(O$1)-1)+2,0)</f>
        <v>0.30226043926993507</v>
      </c>
      <c r="P1598" s="67">
        <f>VLOOKUP($A1598,wind_!$A$2:$B$16,2,0)*VLOOKUP($D1598,wind_!$E$2:$AC$13,MID(P$1,2,LEN(P$1)-1)+2,0)</f>
        <v>0.30330107006722123</v>
      </c>
      <c r="Q1598" s="67">
        <f>VLOOKUP($A1598,wind_!$A$2:$B$16,2,0)*VLOOKUP($D1598,wind_!$E$2:$AC$13,MID(Q$1,2,LEN(Q$1)-1)+2,0)</f>
        <v>0.30828182087497574</v>
      </c>
      <c r="R1598" s="67">
        <f>VLOOKUP($A1598,wind_!$A$2:$B$16,2,0)*VLOOKUP($D1598,wind_!$E$2:$AC$13,MID(R$1,2,LEN(R$1)-1)+2,0)</f>
        <v>0.3122316380856518</v>
      </c>
      <c r="S1598" s="67">
        <f>VLOOKUP($A1598,wind_!$A$2:$B$16,2,0)*VLOOKUP($D1598,wind_!$E$2:$AC$13,MID(S$1,2,LEN(S$1)-1)+2,0)</f>
        <v>0.31509845195030828</v>
      </c>
      <c r="T1598" s="67">
        <f>VLOOKUP($A1598,wind_!$A$2:$B$16,2,0)*VLOOKUP($D1598,wind_!$E$2:$AC$13,MID(T$1,2,LEN(T$1)-1)+2,0)</f>
        <v>0.3167335896331524</v>
      </c>
      <c r="U1598" s="67">
        <f>VLOOKUP($A1598,wind_!$A$2:$B$16,2,0)*VLOOKUP($D1598,wind_!$E$2:$AC$13,MID(U$1,2,LEN(U$1)-1)+2,0)</f>
        <v>0.31623961214648638</v>
      </c>
      <c r="V1598" s="67">
        <f>VLOOKUP($A1598,wind_!$A$2:$B$16,2,0)*VLOOKUP($D1598,wind_!$E$2:$AC$13,MID(V$1,2,LEN(V$1)-1)+2,0)</f>
        <v>0.31392235021207748</v>
      </c>
      <c r="W1598" s="67">
        <f>VLOOKUP($A1598,wind_!$A$2:$B$16,2,0)*VLOOKUP($D1598,wind_!$E$2:$AC$13,MID(W$1,2,LEN(W$1)-1)+2,0)</f>
        <v>0.31282838481364911</v>
      </c>
      <c r="X1598" s="67">
        <f>VLOOKUP($A1598,wind_!$A$2:$B$16,2,0)*VLOOKUP($D1598,wind_!$E$2:$AC$13,MID(X$1,2,LEN(X$1)-1)+2,0)</f>
        <v>0.31659037147247637</v>
      </c>
      <c r="Y1598" s="67">
        <f>VLOOKUP($A1598,wind_!$A$2:$B$16,2,0)*VLOOKUP($D1598,wind_!$E$2:$AC$13,MID(Y$1,2,LEN(Y$1)-1)+2,0)</f>
        <v>0.31882080657350426</v>
      </c>
      <c r="Z1598" s="67">
        <f>VLOOKUP($A1598,wind_!$A$2:$B$16,2,0)*VLOOKUP($D1598,wind_!$E$2:$AC$13,MID(Z$1,2,LEN(Z$1)-1)+2,0)</f>
        <v>0.31656633928065753</v>
      </c>
      <c r="AA1598" s="67">
        <f>VLOOKUP($A1598,wind_!$A$2:$B$16,2,0)*VLOOKUP($D1598,wind_!$E$2:$AC$13,MID(AA$1,2,LEN(AA$1)-1)+2,0)</f>
        <v>0.31306846957205164</v>
      </c>
      <c r="AB1598" s="67">
        <f>VLOOKUP($A1598,wind_!$A$2:$B$16,2,0)*VLOOKUP($D1598,wind_!$E$2:$AC$13,MID(AB$1,2,LEN(AB$1)-1)+2,0)</f>
        <v>0.31008739739190477</v>
      </c>
      <c r="AC1598" s="5">
        <f t="shared" si="384"/>
        <v>0.31256024053888481</v>
      </c>
      <c r="AD1598" s="98"/>
    </row>
    <row r="1599" spans="1:30">
      <c r="A1599" s="5" t="str">
        <f t="shared" si="398"/>
        <v>b14</v>
      </c>
      <c r="B1599" s="5" t="str">
        <f t="shared" si="399"/>
        <v>solar</v>
      </c>
      <c r="C1599" s="5" t="str">
        <f t="shared" si="395"/>
        <v>g4</v>
      </c>
      <c r="D1599" s="69">
        <f t="shared" si="395"/>
        <v>2</v>
      </c>
      <c r="E1599" s="68">
        <f>VLOOKUP($A1599,solar_!$A$2:$B$16,2,0)*VLOOKUP($D1599,solar_!$E$2:$AC$13,MID(E$1,2,LEN(E$1)-1)+2,0)</f>
        <v>0</v>
      </c>
      <c r="F1599" s="68">
        <f>VLOOKUP($A1599,solar_!$A$2:$B$16,2,0)*VLOOKUP($D1599,solar_!$E$2:$AC$13,MID(F$1,2,LEN(F$1)-1)+2,0)</f>
        <v>0</v>
      </c>
      <c r="G1599" s="68">
        <f>VLOOKUP($A1599,solar_!$A$2:$B$16,2,0)*VLOOKUP($D1599,solar_!$E$2:$AC$13,MID(G$1,2,LEN(G$1)-1)+2,0)</f>
        <v>0</v>
      </c>
      <c r="H1599" s="68">
        <f>VLOOKUP($A1599,solar_!$A$2:$B$16,2,0)*VLOOKUP($D1599,solar_!$E$2:$AC$13,MID(H$1,2,LEN(H$1)-1)+2,0)</f>
        <v>0</v>
      </c>
      <c r="I1599" s="68">
        <f>VLOOKUP($A1599,solar_!$A$2:$B$16,2,0)*VLOOKUP($D1599,solar_!$E$2:$AC$13,MID(I$1,2,LEN(I$1)-1)+2,0)</f>
        <v>0</v>
      </c>
      <c r="J1599" s="68">
        <f>VLOOKUP($A1599,solar_!$A$2:$B$16,2,0)*VLOOKUP($D1599,solar_!$E$2:$AC$13,MID(J$1,2,LEN(J$1)-1)+2,0)</f>
        <v>4.6235757450156071E-5</v>
      </c>
      <c r="K1599" s="68">
        <f>VLOOKUP($A1599,solar_!$A$2:$B$16,2,0)*VLOOKUP($D1599,solar_!$E$2:$AC$13,MID(K$1,2,LEN(K$1)-1)+2,0)</f>
        <v>2.7522542312370447E-3</v>
      </c>
      <c r="L1599" s="68">
        <f>VLOOKUP($A1599,solar_!$A$2:$B$16,2,0)*VLOOKUP($D1599,solar_!$E$2:$AC$13,MID(L$1,2,LEN(L$1)-1)+2,0)</f>
        <v>2.0409218208008277E-2</v>
      </c>
      <c r="M1599" s="68">
        <f>VLOOKUP($A1599,solar_!$A$2:$B$16,2,0)*VLOOKUP($D1599,solar_!$E$2:$AC$13,MID(M$1,2,LEN(M$1)-1)+2,0)</f>
        <v>0.14568000200870643</v>
      </c>
      <c r="N1599" s="68">
        <f>VLOOKUP($A1599,solar_!$A$2:$B$16,2,0)*VLOOKUP($D1599,solar_!$E$2:$AC$13,MID(N$1,2,LEN(N$1)-1)+2,0)</f>
        <v>0.37251092960277599</v>
      </c>
      <c r="O1599" s="68">
        <f>VLOOKUP($A1599,solar_!$A$2:$B$16,2,0)*VLOOKUP($D1599,solar_!$E$2:$AC$13,MID(O$1,2,LEN(O$1)-1)+2,0)</f>
        <v>0.52993330426480334</v>
      </c>
      <c r="P1599" s="68">
        <f>VLOOKUP($A1599,solar_!$A$2:$B$16,2,0)*VLOOKUP($D1599,solar_!$E$2:$AC$13,MID(P$1,2,LEN(P$1)-1)+2,0)</f>
        <v>0.60877697119471486</v>
      </c>
      <c r="Q1599" s="68">
        <f>VLOOKUP($A1599,solar_!$A$2:$B$16,2,0)*VLOOKUP($D1599,solar_!$E$2:$AC$13,MID(Q$1,2,LEN(Q$1)-1)+2,0)</f>
        <v>0.62589778910244176</v>
      </c>
      <c r="R1599" s="68">
        <f>VLOOKUP($A1599,solar_!$A$2:$B$16,2,0)*VLOOKUP($D1599,solar_!$E$2:$AC$13,MID(R$1,2,LEN(R$1)-1)+2,0)</f>
        <v>0.60092047805835791</v>
      </c>
      <c r="S1599" s="68">
        <f>VLOOKUP($A1599,solar_!$A$2:$B$16,2,0)*VLOOKUP($D1599,solar_!$E$2:$AC$13,MID(S$1,2,LEN(S$1)-1)+2,0)</f>
        <v>0.56851336386810036</v>
      </c>
      <c r="T1599" s="68">
        <f>VLOOKUP($A1599,solar_!$A$2:$B$16,2,0)*VLOOKUP($D1599,solar_!$E$2:$AC$13,MID(T$1,2,LEN(T$1)-1)+2,0)</f>
        <v>0.46929954322729123</v>
      </c>
      <c r="U1599" s="68">
        <f>VLOOKUP($A1599,solar_!$A$2:$B$16,2,0)*VLOOKUP($D1599,solar_!$E$2:$AC$13,MID(U$1,2,LEN(U$1)-1)+2,0)</f>
        <v>0.33525377881468554</v>
      </c>
      <c r="V1599" s="68">
        <f>VLOOKUP($A1599,solar_!$A$2:$B$16,2,0)*VLOOKUP($D1599,solar_!$E$2:$AC$13,MID(V$1,2,LEN(V$1)-1)+2,0)</f>
        <v>0.11966342436756963</v>
      </c>
      <c r="W1599" s="68">
        <f>VLOOKUP($A1599,solar_!$A$2:$B$16,2,0)*VLOOKUP($D1599,solar_!$E$2:$AC$13,MID(W$1,2,LEN(W$1)-1)+2,0)</f>
        <v>6.7181499161963502E-3</v>
      </c>
      <c r="X1599" s="68">
        <f>VLOOKUP($A1599,solar_!$A$2:$B$16,2,0)*VLOOKUP($D1599,solar_!$E$2:$AC$13,MID(X$1,2,LEN(X$1)-1)+2,0)</f>
        <v>2.7741454470093643E-5</v>
      </c>
      <c r="Y1599" s="68">
        <f>VLOOKUP($A1599,solar_!$A$2:$B$16,2,0)*VLOOKUP($D1599,solar_!$E$2:$AC$13,MID(Y$1,2,LEN(Y$1)-1)+2,0)</f>
        <v>0</v>
      </c>
      <c r="Z1599" s="68">
        <f>VLOOKUP($A1599,solar_!$A$2:$B$16,2,0)*VLOOKUP($D1599,solar_!$E$2:$AC$13,MID(Z$1,2,LEN(Z$1)-1)+2,0)</f>
        <v>0</v>
      </c>
      <c r="AA1599" s="68">
        <f>VLOOKUP($A1599,solar_!$A$2:$B$16,2,0)*VLOOKUP($D1599,solar_!$E$2:$AC$13,MID(AA$1,2,LEN(AA$1)-1)+2,0)</f>
        <v>0</v>
      </c>
      <c r="AB1599" s="68">
        <f>VLOOKUP($A1599,solar_!$A$2:$B$16,2,0)*VLOOKUP($D1599,solar_!$E$2:$AC$13,MID(AB$1,2,LEN(AB$1)-1)+2,0)</f>
        <v>0</v>
      </c>
      <c r="AC1599" s="5">
        <f t="shared" si="384"/>
        <v>0.18360013266986705</v>
      </c>
      <c r="AD1599" s="98"/>
    </row>
    <row r="1600" spans="1:30">
      <c r="A1600" s="5" t="str">
        <f t="shared" si="398"/>
        <v>b14</v>
      </c>
      <c r="B1600" s="5" t="str">
        <f t="shared" si="399"/>
        <v>nuclear</v>
      </c>
      <c r="C1600" s="5" t="str">
        <f t="shared" si="395"/>
        <v>g4</v>
      </c>
      <c r="D1600" s="69">
        <f t="shared" si="395"/>
        <v>2</v>
      </c>
      <c r="E1600" s="9">
        <v>0</v>
      </c>
      <c r="F1600" s="9">
        <v>0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  <c r="T1600" s="9">
        <v>0</v>
      </c>
      <c r="U1600" s="9">
        <v>0</v>
      </c>
      <c r="V1600" s="9">
        <v>0</v>
      </c>
      <c r="W1600" s="9">
        <v>0</v>
      </c>
      <c r="X1600" s="9">
        <v>0</v>
      </c>
      <c r="Y1600" s="9">
        <v>0</v>
      </c>
      <c r="Z1600" s="9">
        <v>0</v>
      </c>
      <c r="AA1600" s="9">
        <v>0</v>
      </c>
      <c r="AB1600" s="9">
        <v>0</v>
      </c>
      <c r="AC1600" s="5">
        <f t="shared" si="384"/>
        <v>0</v>
      </c>
      <c r="AD1600" s="98"/>
    </row>
    <row r="1601" spans="1:30">
      <c r="A1601" s="5" t="str">
        <f t="shared" si="398"/>
        <v>b14</v>
      </c>
      <c r="B1601" s="5" t="str">
        <f t="shared" si="399"/>
        <v>other</v>
      </c>
      <c r="C1601" s="5" t="str">
        <f t="shared" si="395"/>
        <v>g4</v>
      </c>
      <c r="D1601" s="69">
        <f t="shared" si="395"/>
        <v>2</v>
      </c>
      <c r="E1601" s="9">
        <v>0</v>
      </c>
      <c r="F1601" s="9">
        <v>0</v>
      </c>
      <c r="G1601" s="9">
        <v>0</v>
      </c>
      <c r="H1601" s="9">
        <v>0</v>
      </c>
      <c r="I1601" s="9">
        <v>0</v>
      </c>
      <c r="J1601" s="9">
        <v>0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0</v>
      </c>
      <c r="V1601" s="9">
        <v>0</v>
      </c>
      <c r="W1601" s="9">
        <v>0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5">
        <f t="shared" si="384"/>
        <v>0</v>
      </c>
      <c r="AD1601" s="98"/>
    </row>
    <row r="1602" spans="1:30">
      <c r="A1602" s="5" t="str">
        <f t="shared" si="398"/>
        <v>b14</v>
      </c>
      <c r="B1602" s="5" t="str">
        <f t="shared" si="399"/>
        <v>coal</v>
      </c>
      <c r="C1602" s="5" t="str">
        <f t="shared" si="395"/>
        <v>g5</v>
      </c>
      <c r="D1602" s="69">
        <f t="shared" si="395"/>
        <v>3</v>
      </c>
      <c r="E1602" s="53">
        <v>0.8</v>
      </c>
      <c r="F1602" s="53">
        <v>0.8</v>
      </c>
      <c r="G1602" s="53">
        <v>0.8</v>
      </c>
      <c r="H1602" s="53">
        <v>0.8</v>
      </c>
      <c r="I1602" s="53">
        <v>0.8</v>
      </c>
      <c r="J1602" s="53">
        <v>0.8</v>
      </c>
      <c r="K1602" s="53">
        <v>0.8</v>
      </c>
      <c r="L1602" s="53">
        <v>0.8</v>
      </c>
      <c r="M1602" s="53">
        <v>0.8</v>
      </c>
      <c r="N1602" s="53">
        <v>0.8</v>
      </c>
      <c r="O1602" s="53">
        <v>0.8</v>
      </c>
      <c r="P1602" s="53">
        <v>0.8</v>
      </c>
      <c r="Q1602" s="53">
        <v>0.8</v>
      </c>
      <c r="R1602" s="53">
        <v>0.8</v>
      </c>
      <c r="S1602" s="53">
        <v>0.8</v>
      </c>
      <c r="T1602" s="53">
        <v>0.8</v>
      </c>
      <c r="U1602" s="53">
        <v>0.8</v>
      </c>
      <c r="V1602" s="53">
        <v>0.8</v>
      </c>
      <c r="W1602" s="53">
        <v>0.8</v>
      </c>
      <c r="X1602" s="53">
        <v>0.8</v>
      </c>
      <c r="Y1602" s="53">
        <v>0.8</v>
      </c>
      <c r="Z1602" s="53">
        <v>0.8</v>
      </c>
      <c r="AA1602" s="53">
        <v>0.8</v>
      </c>
      <c r="AB1602" s="53">
        <v>0.8</v>
      </c>
      <c r="AC1602" s="5">
        <f t="shared" si="384"/>
        <v>0.80000000000000027</v>
      </c>
      <c r="AD1602" s="98"/>
    </row>
    <row r="1603" spans="1:30">
      <c r="A1603" s="5" t="str">
        <f t="shared" si="398"/>
        <v>b14</v>
      </c>
      <c r="B1603" s="5" t="str">
        <f t="shared" si="399"/>
        <v>naturalGas</v>
      </c>
      <c r="C1603" s="5" t="str">
        <f t="shared" ref="C1603:D1622" si="402">C1483</f>
        <v>g5</v>
      </c>
      <c r="D1603" s="69">
        <f t="shared" si="402"/>
        <v>3</v>
      </c>
      <c r="E1603" s="53">
        <v>0.85</v>
      </c>
      <c r="F1603" s="53">
        <v>0.85</v>
      </c>
      <c r="G1603" s="53">
        <v>0.85</v>
      </c>
      <c r="H1603" s="53">
        <v>0.85</v>
      </c>
      <c r="I1603" s="53">
        <v>0.85</v>
      </c>
      <c r="J1603" s="53">
        <v>0.85</v>
      </c>
      <c r="K1603" s="53">
        <v>0.85</v>
      </c>
      <c r="L1603" s="53">
        <v>0.85</v>
      </c>
      <c r="M1603" s="53">
        <v>0.85</v>
      </c>
      <c r="N1603" s="53">
        <v>0.85</v>
      </c>
      <c r="O1603" s="53">
        <v>0.85</v>
      </c>
      <c r="P1603" s="53">
        <v>0.85</v>
      </c>
      <c r="Q1603" s="53">
        <v>0.85</v>
      </c>
      <c r="R1603" s="53">
        <v>0.85</v>
      </c>
      <c r="S1603" s="53">
        <v>0.85</v>
      </c>
      <c r="T1603" s="53">
        <v>0.85</v>
      </c>
      <c r="U1603" s="53">
        <v>0.85</v>
      </c>
      <c r="V1603" s="53">
        <v>0.85</v>
      </c>
      <c r="W1603" s="53">
        <v>0.85</v>
      </c>
      <c r="X1603" s="53">
        <v>0.85</v>
      </c>
      <c r="Y1603" s="53">
        <v>0.85</v>
      </c>
      <c r="Z1603" s="53">
        <v>0.85</v>
      </c>
      <c r="AA1603" s="53">
        <v>0.85</v>
      </c>
      <c r="AB1603" s="53">
        <v>0.85</v>
      </c>
      <c r="AC1603" s="5">
        <f t="shared" ref="AC1603:AC1666" si="403">AVERAGE(E1603:AB1603)</f>
        <v>0.85000000000000009</v>
      </c>
      <c r="AD1603" s="98"/>
    </row>
    <row r="1604" spans="1:30">
      <c r="A1604" s="5" t="str">
        <f t="shared" si="398"/>
        <v>b14</v>
      </c>
      <c r="B1604" s="5" t="str">
        <f t="shared" si="399"/>
        <v>bioMass</v>
      </c>
      <c r="C1604" s="5" t="str">
        <f t="shared" si="402"/>
        <v>g5</v>
      </c>
      <c r="D1604" s="69">
        <f t="shared" si="402"/>
        <v>3</v>
      </c>
      <c r="E1604" s="53">
        <v>0.83</v>
      </c>
      <c r="F1604" s="53">
        <v>0.83</v>
      </c>
      <c r="G1604" s="53">
        <v>0.83</v>
      </c>
      <c r="H1604" s="53">
        <v>0.83</v>
      </c>
      <c r="I1604" s="53">
        <v>0.83</v>
      </c>
      <c r="J1604" s="53">
        <v>0.83</v>
      </c>
      <c r="K1604" s="53">
        <v>0.83</v>
      </c>
      <c r="L1604" s="53">
        <v>0.83</v>
      </c>
      <c r="M1604" s="53">
        <v>0.83</v>
      </c>
      <c r="N1604" s="53">
        <v>0.83</v>
      </c>
      <c r="O1604" s="53">
        <v>0.83</v>
      </c>
      <c r="P1604" s="53">
        <v>0.83</v>
      </c>
      <c r="Q1604" s="53">
        <v>0.83</v>
      </c>
      <c r="R1604" s="53">
        <v>0.83</v>
      </c>
      <c r="S1604" s="53">
        <v>0.83</v>
      </c>
      <c r="T1604" s="53">
        <v>0.83</v>
      </c>
      <c r="U1604" s="53">
        <v>0.83</v>
      </c>
      <c r="V1604" s="53">
        <v>0.83</v>
      </c>
      <c r="W1604" s="53">
        <v>0.83</v>
      </c>
      <c r="X1604" s="53">
        <v>0.83</v>
      </c>
      <c r="Y1604" s="53">
        <v>0.83</v>
      </c>
      <c r="Z1604" s="53">
        <v>0.83</v>
      </c>
      <c r="AA1604" s="53">
        <v>0.83</v>
      </c>
      <c r="AB1604" s="53">
        <v>0.83</v>
      </c>
      <c r="AC1604" s="5">
        <f t="shared" si="403"/>
        <v>0.82999999999999963</v>
      </c>
      <c r="AD1604" s="98"/>
    </row>
    <row r="1605" spans="1:30">
      <c r="A1605" s="5" t="str">
        <f t="shared" si="398"/>
        <v>b14</v>
      </c>
      <c r="B1605" s="5" t="str">
        <f t="shared" si="399"/>
        <v>geoThermal</v>
      </c>
      <c r="C1605" s="5" t="str">
        <f t="shared" si="402"/>
        <v>g5</v>
      </c>
      <c r="D1605" s="69">
        <f t="shared" si="402"/>
        <v>3</v>
      </c>
      <c r="E1605" s="53">
        <v>0.9</v>
      </c>
      <c r="F1605" s="53">
        <v>0.9</v>
      </c>
      <c r="G1605" s="53">
        <v>0.9</v>
      </c>
      <c r="H1605" s="53">
        <v>0.9</v>
      </c>
      <c r="I1605" s="53">
        <v>0.9</v>
      </c>
      <c r="J1605" s="53">
        <v>0.9</v>
      </c>
      <c r="K1605" s="53">
        <v>0.9</v>
      </c>
      <c r="L1605" s="53">
        <v>0.9</v>
      </c>
      <c r="M1605" s="53">
        <v>0.9</v>
      </c>
      <c r="N1605" s="53">
        <v>0.9</v>
      </c>
      <c r="O1605" s="53">
        <v>0.9</v>
      </c>
      <c r="P1605" s="53">
        <v>0.9</v>
      </c>
      <c r="Q1605" s="53">
        <v>0.9</v>
      </c>
      <c r="R1605" s="53">
        <v>0.9</v>
      </c>
      <c r="S1605" s="53">
        <v>0.9</v>
      </c>
      <c r="T1605" s="53">
        <v>0.9</v>
      </c>
      <c r="U1605" s="53">
        <v>0.9</v>
      </c>
      <c r="V1605" s="53">
        <v>0.9</v>
      </c>
      <c r="W1605" s="53">
        <v>0.9</v>
      </c>
      <c r="X1605" s="53">
        <v>0.9</v>
      </c>
      <c r="Y1605" s="53">
        <v>0.9</v>
      </c>
      <c r="Z1605" s="53">
        <v>0.9</v>
      </c>
      <c r="AA1605" s="53">
        <v>0.9</v>
      </c>
      <c r="AB1605" s="53">
        <v>0.9</v>
      </c>
      <c r="AC1605" s="5">
        <f t="shared" si="403"/>
        <v>0.8999999999999998</v>
      </c>
      <c r="AD1605" s="98"/>
    </row>
    <row r="1606" spans="1:30">
      <c r="A1606" s="5" t="str">
        <f t="shared" si="398"/>
        <v>b14</v>
      </c>
      <c r="B1606" s="5" t="str">
        <f t="shared" si="399"/>
        <v>hydroRiver</v>
      </c>
      <c r="C1606" s="5" t="str">
        <f t="shared" si="402"/>
        <v>g5</v>
      </c>
      <c r="D1606" s="69">
        <f t="shared" si="402"/>
        <v>3</v>
      </c>
      <c r="E1606" s="43">
        <f>VLOOKUP($A1606,hydro_!$A$2:$B$16,2,0)*VLOOKUP($D1606,hydro_!F$2:H$13,2,0)</f>
        <v>0.4</v>
      </c>
      <c r="F1606" s="43">
        <f t="shared" ref="F1606:AB1606" si="404">E1606</f>
        <v>0.4</v>
      </c>
      <c r="G1606" s="43">
        <f t="shared" si="404"/>
        <v>0.4</v>
      </c>
      <c r="H1606" s="43">
        <f t="shared" si="404"/>
        <v>0.4</v>
      </c>
      <c r="I1606" s="43">
        <f t="shared" si="404"/>
        <v>0.4</v>
      </c>
      <c r="J1606" s="43">
        <f t="shared" si="404"/>
        <v>0.4</v>
      </c>
      <c r="K1606" s="43">
        <f t="shared" si="404"/>
        <v>0.4</v>
      </c>
      <c r="L1606" s="43">
        <f t="shared" si="404"/>
        <v>0.4</v>
      </c>
      <c r="M1606" s="43">
        <f t="shared" si="404"/>
        <v>0.4</v>
      </c>
      <c r="N1606" s="43">
        <f t="shared" si="404"/>
        <v>0.4</v>
      </c>
      <c r="O1606" s="43">
        <f t="shared" si="404"/>
        <v>0.4</v>
      </c>
      <c r="P1606" s="43">
        <f t="shared" si="404"/>
        <v>0.4</v>
      </c>
      <c r="Q1606" s="43">
        <f t="shared" si="404"/>
        <v>0.4</v>
      </c>
      <c r="R1606" s="43">
        <f t="shared" si="404"/>
        <v>0.4</v>
      </c>
      <c r="S1606" s="43">
        <f t="shared" si="404"/>
        <v>0.4</v>
      </c>
      <c r="T1606" s="43">
        <f t="shared" si="404"/>
        <v>0.4</v>
      </c>
      <c r="U1606" s="43">
        <f t="shared" si="404"/>
        <v>0.4</v>
      </c>
      <c r="V1606" s="43">
        <f t="shared" si="404"/>
        <v>0.4</v>
      </c>
      <c r="W1606" s="43">
        <f t="shared" si="404"/>
        <v>0.4</v>
      </c>
      <c r="X1606" s="43">
        <f t="shared" si="404"/>
        <v>0.4</v>
      </c>
      <c r="Y1606" s="43">
        <f t="shared" si="404"/>
        <v>0.4</v>
      </c>
      <c r="Z1606" s="43">
        <f t="shared" si="404"/>
        <v>0.4</v>
      </c>
      <c r="AA1606" s="43">
        <f t="shared" si="404"/>
        <v>0.4</v>
      </c>
      <c r="AB1606" s="43">
        <f t="shared" si="404"/>
        <v>0.4</v>
      </c>
      <c r="AC1606" s="5">
        <f t="shared" si="403"/>
        <v>0.40000000000000013</v>
      </c>
      <c r="AD1606" s="98"/>
    </row>
    <row r="1607" spans="1:30">
      <c r="A1607" s="5" t="str">
        <f t="shared" si="398"/>
        <v>b14</v>
      </c>
      <c r="B1607" s="5" t="str">
        <f t="shared" si="399"/>
        <v>hydroDam</v>
      </c>
      <c r="C1607" s="5" t="str">
        <f t="shared" si="402"/>
        <v>g5</v>
      </c>
      <c r="D1607" s="69">
        <f t="shared" si="402"/>
        <v>3</v>
      </c>
      <c r="E1607" s="43">
        <f>VLOOKUP($A1606,hydro_!$A$2:$C$16,3,0)*VLOOKUP($D1606,hydro_!F$2:H$13,3,0)</f>
        <v>0.35</v>
      </c>
      <c r="F1607" s="43">
        <f t="shared" ref="F1607:AB1607" si="405">E1607</f>
        <v>0.35</v>
      </c>
      <c r="G1607" s="43">
        <f t="shared" si="405"/>
        <v>0.35</v>
      </c>
      <c r="H1607" s="43">
        <f t="shared" si="405"/>
        <v>0.35</v>
      </c>
      <c r="I1607" s="43">
        <f t="shared" si="405"/>
        <v>0.35</v>
      </c>
      <c r="J1607" s="43">
        <f t="shared" si="405"/>
        <v>0.35</v>
      </c>
      <c r="K1607" s="43">
        <f t="shared" si="405"/>
        <v>0.35</v>
      </c>
      <c r="L1607" s="43">
        <f t="shared" si="405"/>
        <v>0.35</v>
      </c>
      <c r="M1607" s="43">
        <f t="shared" si="405"/>
        <v>0.35</v>
      </c>
      <c r="N1607" s="43">
        <f t="shared" si="405"/>
        <v>0.35</v>
      </c>
      <c r="O1607" s="43">
        <f t="shared" si="405"/>
        <v>0.35</v>
      </c>
      <c r="P1607" s="43">
        <f t="shared" si="405"/>
        <v>0.35</v>
      </c>
      <c r="Q1607" s="43">
        <f t="shared" si="405"/>
        <v>0.35</v>
      </c>
      <c r="R1607" s="43">
        <f t="shared" si="405"/>
        <v>0.35</v>
      </c>
      <c r="S1607" s="43">
        <f t="shared" si="405"/>
        <v>0.35</v>
      </c>
      <c r="T1607" s="43">
        <f t="shared" si="405"/>
        <v>0.35</v>
      </c>
      <c r="U1607" s="43">
        <f t="shared" si="405"/>
        <v>0.35</v>
      </c>
      <c r="V1607" s="43">
        <f t="shared" si="405"/>
        <v>0.35</v>
      </c>
      <c r="W1607" s="43">
        <f t="shared" si="405"/>
        <v>0.35</v>
      </c>
      <c r="X1607" s="43">
        <f t="shared" si="405"/>
        <v>0.35</v>
      </c>
      <c r="Y1607" s="43">
        <f t="shared" si="405"/>
        <v>0.35</v>
      </c>
      <c r="Z1607" s="43">
        <f t="shared" si="405"/>
        <v>0.35</v>
      </c>
      <c r="AA1607" s="43">
        <f t="shared" si="405"/>
        <v>0.35</v>
      </c>
      <c r="AB1607" s="43">
        <f t="shared" si="405"/>
        <v>0.35</v>
      </c>
      <c r="AC1607" s="5">
        <f t="shared" si="403"/>
        <v>0.34999999999999987</v>
      </c>
      <c r="AD1607" s="98"/>
    </row>
    <row r="1608" spans="1:30">
      <c r="A1608" s="5" t="str">
        <f t="shared" si="398"/>
        <v>b14</v>
      </c>
      <c r="B1608" s="5" t="str">
        <f t="shared" si="399"/>
        <v>wind</v>
      </c>
      <c r="C1608" s="5" t="str">
        <f t="shared" si="402"/>
        <v>g5</v>
      </c>
      <c r="D1608" s="69">
        <f t="shared" si="402"/>
        <v>3</v>
      </c>
      <c r="E1608" s="67">
        <f>VLOOKUP($A1608,wind_!$A$2:$B$16,2,0)*VLOOKUP($D1608,wind_!$E$2:$AC$13,MID(E$1,2,LEN(E$1)-1)+2,0)</f>
        <v>0.3342689735260807</v>
      </c>
      <c r="F1608" s="67">
        <f>VLOOKUP($A1608,wind_!$A$2:$B$16,2,0)*VLOOKUP($D1608,wind_!$E$2:$AC$13,MID(F$1,2,LEN(F$1)-1)+2,0)</f>
        <v>0.32762952716323834</v>
      </c>
      <c r="G1608" s="67">
        <f>VLOOKUP($A1608,wind_!$A$2:$B$16,2,0)*VLOOKUP($D1608,wind_!$E$2:$AC$13,MID(G$1,2,LEN(G$1)-1)+2,0)</f>
        <v>0.32396951921311684</v>
      </c>
      <c r="H1608" s="67">
        <f>VLOOKUP($A1608,wind_!$A$2:$B$16,2,0)*VLOOKUP($D1608,wind_!$E$2:$AC$13,MID(H$1,2,LEN(H$1)-1)+2,0)</f>
        <v>0.32061323389776053</v>
      </c>
      <c r="I1608" s="67">
        <f>VLOOKUP($A1608,wind_!$A$2:$B$16,2,0)*VLOOKUP($D1608,wind_!$E$2:$AC$13,MID(I$1,2,LEN(I$1)-1)+2,0)</f>
        <v>0.3192028709914691</v>
      </c>
      <c r="J1608" s="67">
        <f>VLOOKUP($A1608,wind_!$A$2:$B$16,2,0)*VLOOKUP($D1608,wind_!$E$2:$AC$13,MID(J$1,2,LEN(J$1)-1)+2,0)</f>
        <v>0.31605663019474167</v>
      </c>
      <c r="K1608" s="67">
        <f>VLOOKUP($A1608,wind_!$A$2:$B$16,2,0)*VLOOKUP($D1608,wind_!$E$2:$AC$13,MID(K$1,2,LEN(K$1)-1)+2,0)</f>
        <v>0.31869131732942679</v>
      </c>
      <c r="L1608" s="67">
        <f>VLOOKUP($A1608,wind_!$A$2:$B$16,2,0)*VLOOKUP($D1608,wind_!$E$2:$AC$13,MID(L$1,2,LEN(L$1)-1)+2,0)</f>
        <v>0.32029891812581163</v>
      </c>
      <c r="M1608" s="67">
        <f>VLOOKUP($A1608,wind_!$A$2:$B$16,2,0)*VLOOKUP($D1608,wind_!$E$2:$AC$13,MID(M$1,2,LEN(M$1)-1)+2,0)</f>
        <v>0.32106143954540267</v>
      </c>
      <c r="N1608" s="67">
        <f>VLOOKUP($A1608,wind_!$A$2:$B$16,2,0)*VLOOKUP($D1608,wind_!$E$2:$AC$13,MID(N$1,2,LEN(N$1)-1)+2,0)</f>
        <v>0.31284461708356198</v>
      </c>
      <c r="O1608" s="67">
        <f>VLOOKUP($A1608,wind_!$A$2:$B$16,2,0)*VLOOKUP($D1608,wind_!$E$2:$AC$13,MID(O$1,2,LEN(O$1)-1)+2,0)</f>
        <v>0.31088567723726157</v>
      </c>
      <c r="P1608" s="67">
        <f>VLOOKUP($A1608,wind_!$A$2:$B$16,2,0)*VLOOKUP($D1608,wind_!$E$2:$AC$13,MID(P$1,2,LEN(P$1)-1)+2,0)</f>
        <v>0.31789922998963749</v>
      </c>
      <c r="Q1608" s="67">
        <f>VLOOKUP($A1608,wind_!$A$2:$B$16,2,0)*VLOOKUP($D1608,wind_!$E$2:$AC$13,MID(Q$1,2,LEN(Q$1)-1)+2,0)</f>
        <v>0.32784966414838762</v>
      </c>
      <c r="R1608" s="67">
        <f>VLOOKUP($A1608,wind_!$A$2:$B$16,2,0)*VLOOKUP($D1608,wind_!$E$2:$AC$13,MID(R$1,2,LEN(R$1)-1)+2,0)</f>
        <v>0.33559720009256955</v>
      </c>
      <c r="S1608" s="67">
        <f>VLOOKUP($A1608,wind_!$A$2:$B$16,2,0)*VLOOKUP($D1608,wind_!$E$2:$AC$13,MID(S$1,2,LEN(S$1)-1)+2,0)</f>
        <v>0.34254982913059701</v>
      </c>
      <c r="T1608" s="67">
        <f>VLOOKUP($A1608,wind_!$A$2:$B$16,2,0)*VLOOKUP($D1608,wind_!$E$2:$AC$13,MID(T$1,2,LEN(T$1)-1)+2,0)</f>
        <v>0.35097598463170343</v>
      </c>
      <c r="U1608" s="67">
        <f>VLOOKUP($A1608,wind_!$A$2:$B$16,2,0)*VLOOKUP($D1608,wind_!$E$2:$AC$13,MID(U$1,2,LEN(U$1)-1)+2,0)</f>
        <v>0.35311564023622188</v>
      </c>
      <c r="V1608" s="67">
        <f>VLOOKUP($A1608,wind_!$A$2:$B$16,2,0)*VLOOKUP($D1608,wind_!$E$2:$AC$13,MID(V$1,2,LEN(V$1)-1)+2,0)</f>
        <v>0.35345327672062649</v>
      </c>
      <c r="W1608" s="67">
        <f>VLOOKUP($A1608,wind_!$A$2:$B$16,2,0)*VLOOKUP($D1608,wind_!$E$2:$AC$13,MID(W$1,2,LEN(W$1)-1)+2,0)</f>
        <v>0.35099211149726628</v>
      </c>
      <c r="X1608" s="67">
        <f>VLOOKUP($A1608,wind_!$A$2:$B$16,2,0)*VLOOKUP($D1608,wind_!$E$2:$AC$13,MID(X$1,2,LEN(X$1)-1)+2,0)</f>
        <v>0.34943597437480961</v>
      </c>
      <c r="Y1608" s="67">
        <f>VLOOKUP($A1608,wind_!$A$2:$B$16,2,0)*VLOOKUP($D1608,wind_!$E$2:$AC$13,MID(Y$1,2,LEN(Y$1)-1)+2,0)</f>
        <v>0.35162348355426587</v>
      </c>
      <c r="Z1608" s="67">
        <f>VLOOKUP($A1608,wind_!$A$2:$B$16,2,0)*VLOOKUP($D1608,wind_!$E$2:$AC$13,MID(Z$1,2,LEN(Z$1)-1)+2,0)</f>
        <v>0.35011659661438571</v>
      </c>
      <c r="AA1608" s="67">
        <f>VLOOKUP($A1608,wind_!$A$2:$B$16,2,0)*VLOOKUP($D1608,wind_!$E$2:$AC$13,MID(AA$1,2,LEN(AA$1)-1)+2,0)</f>
        <v>0.34665024280645473</v>
      </c>
      <c r="AB1608" s="67">
        <f>VLOOKUP($A1608,wind_!$A$2:$B$16,2,0)*VLOOKUP($D1608,wind_!$E$2:$AC$13,MID(AB$1,2,LEN(AB$1)-1)+2,0)</f>
        <v>0.34304088164654822</v>
      </c>
      <c r="AC1608" s="5">
        <f t="shared" si="403"/>
        <v>0.33328428498963941</v>
      </c>
      <c r="AD1608" s="98"/>
    </row>
    <row r="1609" spans="1:30">
      <c r="A1609" s="5" t="str">
        <f t="shared" si="398"/>
        <v>b14</v>
      </c>
      <c r="B1609" s="5" t="str">
        <f t="shared" si="399"/>
        <v>solar</v>
      </c>
      <c r="C1609" s="5" t="str">
        <f t="shared" si="402"/>
        <v>g5</v>
      </c>
      <c r="D1609" s="69">
        <f t="shared" si="402"/>
        <v>3</v>
      </c>
      <c r="E1609" s="68">
        <f>VLOOKUP($A1609,solar_!$A$2:$B$16,2,0)*VLOOKUP($D1609,solar_!$E$2:$AC$13,MID(E$1,2,LEN(E$1)-1)+2,0)</f>
        <v>0</v>
      </c>
      <c r="F1609" s="68">
        <f>VLOOKUP($A1609,solar_!$A$2:$B$16,2,0)*VLOOKUP($D1609,solar_!$E$2:$AC$13,MID(F$1,2,LEN(F$1)-1)+2,0)</f>
        <v>0</v>
      </c>
      <c r="G1609" s="68">
        <f>VLOOKUP($A1609,solar_!$A$2:$B$16,2,0)*VLOOKUP($D1609,solar_!$E$2:$AC$13,MID(G$1,2,LEN(G$1)-1)+2,0)</f>
        <v>0</v>
      </c>
      <c r="H1609" s="68">
        <f>VLOOKUP($A1609,solar_!$A$2:$B$16,2,0)*VLOOKUP($D1609,solar_!$E$2:$AC$13,MID(H$1,2,LEN(H$1)-1)+2,0)</f>
        <v>0</v>
      </c>
      <c r="I1609" s="68">
        <f>VLOOKUP($A1609,solar_!$A$2:$B$16,2,0)*VLOOKUP($D1609,solar_!$E$2:$AC$13,MID(I$1,2,LEN(I$1)-1)+2,0)</f>
        <v>0</v>
      </c>
      <c r="J1609" s="68">
        <f>VLOOKUP($A1609,solar_!$A$2:$B$16,2,0)*VLOOKUP($D1609,solar_!$E$2:$AC$13,MID(J$1,2,LEN(J$1)-1)+2,0)</f>
        <v>4.7990829059488531E-4</v>
      </c>
      <c r="K1609" s="68">
        <f>VLOOKUP($A1609,solar_!$A$2:$B$16,2,0)*VLOOKUP($D1609,solar_!$E$2:$AC$13,MID(K$1,2,LEN(K$1)-1)+2,0)</f>
        <v>6.8444018416418785E-3</v>
      </c>
      <c r="L1609" s="68">
        <f>VLOOKUP($A1609,solar_!$A$2:$B$16,2,0)*VLOOKUP($D1609,solar_!$E$2:$AC$13,MID(L$1,2,LEN(L$1)-1)+2,0)</f>
        <v>7.410119923716707E-2</v>
      </c>
      <c r="M1609" s="68">
        <f>VLOOKUP($A1609,solar_!$A$2:$B$16,2,0)*VLOOKUP($D1609,solar_!$E$2:$AC$13,MID(M$1,2,LEN(M$1)-1)+2,0)</f>
        <v>0.29844936101485192</v>
      </c>
      <c r="N1609" s="68">
        <f>VLOOKUP($A1609,solar_!$A$2:$B$16,2,0)*VLOOKUP($D1609,solar_!$E$2:$AC$13,MID(N$1,2,LEN(N$1)-1)+2,0)</f>
        <v>0.48542015903507602</v>
      </c>
      <c r="O1609" s="68">
        <f>VLOOKUP($A1609,solar_!$A$2:$B$16,2,0)*VLOOKUP($D1609,solar_!$E$2:$AC$13,MID(O$1,2,LEN(O$1)-1)+2,0)</f>
        <v>0.56584640989142432</v>
      </c>
      <c r="P1609" s="68">
        <f>VLOOKUP($A1609,solar_!$A$2:$B$16,2,0)*VLOOKUP($D1609,solar_!$E$2:$AC$13,MID(P$1,2,LEN(P$1)-1)+2,0)</f>
        <v>0.62000678745116</v>
      </c>
      <c r="Q1609" s="68">
        <f>VLOOKUP($A1609,solar_!$A$2:$B$16,2,0)*VLOOKUP($D1609,solar_!$E$2:$AC$13,MID(Q$1,2,LEN(Q$1)-1)+2,0)</f>
        <v>0.61714092535875953</v>
      </c>
      <c r="R1609" s="68">
        <f>VLOOKUP($A1609,solar_!$A$2:$B$16,2,0)*VLOOKUP($D1609,solar_!$E$2:$AC$13,MID(R$1,2,LEN(R$1)-1)+2,0)</f>
        <v>0.62125439803280469</v>
      </c>
      <c r="S1609" s="68">
        <f>VLOOKUP($A1609,solar_!$A$2:$B$16,2,0)*VLOOKUP($D1609,solar_!$E$2:$AC$13,MID(S$1,2,LEN(S$1)-1)+2,0)</f>
        <v>0.58240013208022168</v>
      </c>
      <c r="T1609" s="68">
        <f>VLOOKUP($A1609,solar_!$A$2:$B$16,2,0)*VLOOKUP($D1609,solar_!$E$2:$AC$13,MID(T$1,2,LEN(T$1)-1)+2,0)</f>
        <v>0.49375278611448081</v>
      </c>
      <c r="U1609" s="68">
        <f>VLOOKUP($A1609,solar_!$A$2:$B$16,2,0)*VLOOKUP($D1609,solar_!$E$2:$AC$13,MID(U$1,2,LEN(U$1)-1)+2,0)</f>
        <v>0.38548449442591243</v>
      </c>
      <c r="V1609" s="68">
        <f>VLOOKUP($A1609,solar_!$A$2:$B$16,2,0)*VLOOKUP($D1609,solar_!$E$2:$AC$13,MID(V$1,2,LEN(V$1)-1)+2,0)</f>
        <v>0.19393031746204792</v>
      </c>
      <c r="W1609" s="68">
        <f>VLOOKUP($A1609,solar_!$A$2:$B$16,2,0)*VLOOKUP($D1609,solar_!$E$2:$AC$13,MID(W$1,2,LEN(W$1)-1)+2,0)</f>
        <v>3.6495676170492992E-2</v>
      </c>
      <c r="X1609" s="68">
        <f>VLOOKUP($A1609,solar_!$A$2:$B$16,2,0)*VLOOKUP($D1609,solar_!$E$2:$AC$13,MID(X$1,2,LEN(X$1)-1)+2,0)</f>
        <v>3.4440921365932569E-4</v>
      </c>
      <c r="Y1609" s="68">
        <f>VLOOKUP($A1609,solar_!$A$2:$B$16,2,0)*VLOOKUP($D1609,solar_!$E$2:$AC$13,MID(Y$1,2,LEN(Y$1)-1)+2,0)</f>
        <v>0</v>
      </c>
      <c r="Z1609" s="68">
        <f>VLOOKUP($A1609,solar_!$A$2:$B$16,2,0)*VLOOKUP($D1609,solar_!$E$2:$AC$13,MID(Z$1,2,LEN(Z$1)-1)+2,0)</f>
        <v>0</v>
      </c>
      <c r="AA1609" s="68">
        <f>VLOOKUP($A1609,solar_!$A$2:$B$16,2,0)*VLOOKUP($D1609,solar_!$E$2:$AC$13,MID(AA$1,2,LEN(AA$1)-1)+2,0)</f>
        <v>0</v>
      </c>
      <c r="AB1609" s="68">
        <f>VLOOKUP($A1609,solar_!$A$2:$B$16,2,0)*VLOOKUP($D1609,solar_!$E$2:$AC$13,MID(AB$1,2,LEN(AB$1)-1)+2,0)</f>
        <v>0</v>
      </c>
      <c r="AC1609" s="5">
        <f t="shared" si="403"/>
        <v>0.20758130690084567</v>
      </c>
      <c r="AD1609" s="98"/>
    </row>
    <row r="1610" spans="1:30">
      <c r="A1610" s="5" t="str">
        <f t="shared" si="398"/>
        <v>b14</v>
      </c>
      <c r="B1610" s="5" t="str">
        <f t="shared" si="399"/>
        <v>nuclear</v>
      </c>
      <c r="C1610" s="5" t="str">
        <f t="shared" si="402"/>
        <v>g5</v>
      </c>
      <c r="D1610" s="69">
        <f t="shared" si="402"/>
        <v>3</v>
      </c>
      <c r="E1610" s="9">
        <v>0</v>
      </c>
      <c r="F1610" s="9">
        <v>0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5">
        <f t="shared" si="403"/>
        <v>0</v>
      </c>
      <c r="AD1610" s="98"/>
    </row>
    <row r="1611" spans="1:30">
      <c r="A1611" s="5" t="str">
        <f t="shared" si="398"/>
        <v>b14</v>
      </c>
      <c r="B1611" s="5" t="str">
        <f t="shared" si="399"/>
        <v>other</v>
      </c>
      <c r="C1611" s="5" t="str">
        <f t="shared" si="402"/>
        <v>g5</v>
      </c>
      <c r="D1611" s="69">
        <f t="shared" si="402"/>
        <v>3</v>
      </c>
      <c r="E1611" s="9">
        <v>0</v>
      </c>
      <c r="F1611" s="9">
        <v>0</v>
      </c>
      <c r="G1611" s="9">
        <v>0</v>
      </c>
      <c r="H1611" s="9">
        <v>0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5">
        <f t="shared" si="403"/>
        <v>0</v>
      </c>
      <c r="AD1611" s="98"/>
    </row>
    <row r="1612" spans="1:30">
      <c r="A1612" s="5" t="str">
        <f t="shared" si="398"/>
        <v>b14</v>
      </c>
      <c r="B1612" s="5" t="str">
        <f t="shared" si="399"/>
        <v>coal</v>
      </c>
      <c r="C1612" s="5" t="str">
        <f t="shared" si="402"/>
        <v>g6</v>
      </c>
      <c r="D1612" s="69">
        <f t="shared" si="402"/>
        <v>3</v>
      </c>
      <c r="E1612" s="53">
        <v>0.8</v>
      </c>
      <c r="F1612" s="53">
        <v>0.8</v>
      </c>
      <c r="G1612" s="53">
        <v>0.8</v>
      </c>
      <c r="H1612" s="53">
        <v>0.8</v>
      </c>
      <c r="I1612" s="53">
        <v>0.8</v>
      </c>
      <c r="J1612" s="53">
        <v>0.8</v>
      </c>
      <c r="K1612" s="53">
        <v>0.8</v>
      </c>
      <c r="L1612" s="53">
        <v>0.8</v>
      </c>
      <c r="M1612" s="53">
        <v>0.8</v>
      </c>
      <c r="N1612" s="53">
        <v>0.8</v>
      </c>
      <c r="O1612" s="53">
        <v>0.8</v>
      </c>
      <c r="P1612" s="53">
        <v>0.8</v>
      </c>
      <c r="Q1612" s="53">
        <v>0.8</v>
      </c>
      <c r="R1612" s="53">
        <v>0.8</v>
      </c>
      <c r="S1612" s="53">
        <v>0.8</v>
      </c>
      <c r="T1612" s="53">
        <v>0.8</v>
      </c>
      <c r="U1612" s="53">
        <v>0.8</v>
      </c>
      <c r="V1612" s="53">
        <v>0.8</v>
      </c>
      <c r="W1612" s="53">
        <v>0.8</v>
      </c>
      <c r="X1612" s="53">
        <v>0.8</v>
      </c>
      <c r="Y1612" s="53">
        <v>0.8</v>
      </c>
      <c r="Z1612" s="53">
        <v>0.8</v>
      </c>
      <c r="AA1612" s="53">
        <v>0.8</v>
      </c>
      <c r="AB1612" s="53">
        <v>0.8</v>
      </c>
      <c r="AC1612" s="5">
        <f t="shared" si="403"/>
        <v>0.80000000000000027</v>
      </c>
      <c r="AD1612" s="98"/>
    </row>
    <row r="1613" spans="1:30">
      <c r="A1613" s="5" t="str">
        <f t="shared" si="398"/>
        <v>b14</v>
      </c>
      <c r="B1613" s="5" t="str">
        <f t="shared" si="399"/>
        <v>naturalGas</v>
      </c>
      <c r="C1613" s="5" t="str">
        <f t="shared" si="402"/>
        <v>g6</v>
      </c>
      <c r="D1613" s="69">
        <f t="shared" si="402"/>
        <v>3</v>
      </c>
      <c r="E1613" s="53">
        <v>0.85</v>
      </c>
      <c r="F1613" s="53">
        <v>0.85</v>
      </c>
      <c r="G1613" s="53">
        <v>0.85</v>
      </c>
      <c r="H1613" s="53">
        <v>0.85</v>
      </c>
      <c r="I1613" s="53">
        <v>0.85</v>
      </c>
      <c r="J1613" s="53">
        <v>0.85</v>
      </c>
      <c r="K1613" s="53">
        <v>0.85</v>
      </c>
      <c r="L1613" s="53">
        <v>0.85</v>
      </c>
      <c r="M1613" s="53">
        <v>0.85</v>
      </c>
      <c r="N1613" s="53">
        <v>0.85</v>
      </c>
      <c r="O1613" s="53">
        <v>0.85</v>
      </c>
      <c r="P1613" s="53">
        <v>0.85</v>
      </c>
      <c r="Q1613" s="53">
        <v>0.85</v>
      </c>
      <c r="R1613" s="53">
        <v>0.85</v>
      </c>
      <c r="S1613" s="53">
        <v>0.85</v>
      </c>
      <c r="T1613" s="53">
        <v>0.85</v>
      </c>
      <c r="U1613" s="53">
        <v>0.85</v>
      </c>
      <c r="V1613" s="53">
        <v>0.85</v>
      </c>
      <c r="W1613" s="53">
        <v>0.85</v>
      </c>
      <c r="X1613" s="53">
        <v>0.85</v>
      </c>
      <c r="Y1613" s="53">
        <v>0.85</v>
      </c>
      <c r="Z1613" s="53">
        <v>0.85</v>
      </c>
      <c r="AA1613" s="53">
        <v>0.85</v>
      </c>
      <c r="AB1613" s="53">
        <v>0.85</v>
      </c>
      <c r="AC1613" s="5">
        <f t="shared" si="403"/>
        <v>0.85000000000000009</v>
      </c>
      <c r="AD1613" s="98"/>
    </row>
    <row r="1614" spans="1:30">
      <c r="A1614" s="5" t="str">
        <f t="shared" si="398"/>
        <v>b14</v>
      </c>
      <c r="B1614" s="5" t="str">
        <f t="shared" si="399"/>
        <v>bioMass</v>
      </c>
      <c r="C1614" s="5" t="str">
        <f t="shared" si="402"/>
        <v>g6</v>
      </c>
      <c r="D1614" s="69">
        <f t="shared" si="402"/>
        <v>3</v>
      </c>
      <c r="E1614" s="53">
        <v>0.83</v>
      </c>
      <c r="F1614" s="53">
        <v>0.83</v>
      </c>
      <c r="G1614" s="53">
        <v>0.83</v>
      </c>
      <c r="H1614" s="53">
        <v>0.83</v>
      </c>
      <c r="I1614" s="53">
        <v>0.83</v>
      </c>
      <c r="J1614" s="53">
        <v>0.83</v>
      </c>
      <c r="K1614" s="53">
        <v>0.83</v>
      </c>
      <c r="L1614" s="53">
        <v>0.83</v>
      </c>
      <c r="M1614" s="53">
        <v>0.83</v>
      </c>
      <c r="N1614" s="53">
        <v>0.83</v>
      </c>
      <c r="O1614" s="53">
        <v>0.83</v>
      </c>
      <c r="P1614" s="53">
        <v>0.83</v>
      </c>
      <c r="Q1614" s="53">
        <v>0.83</v>
      </c>
      <c r="R1614" s="53">
        <v>0.83</v>
      </c>
      <c r="S1614" s="53">
        <v>0.83</v>
      </c>
      <c r="T1614" s="53">
        <v>0.83</v>
      </c>
      <c r="U1614" s="53">
        <v>0.83</v>
      </c>
      <c r="V1614" s="53">
        <v>0.83</v>
      </c>
      <c r="W1614" s="53">
        <v>0.83</v>
      </c>
      <c r="X1614" s="53">
        <v>0.83</v>
      </c>
      <c r="Y1614" s="53">
        <v>0.83</v>
      </c>
      <c r="Z1614" s="53">
        <v>0.83</v>
      </c>
      <c r="AA1614" s="53">
        <v>0.83</v>
      </c>
      <c r="AB1614" s="53">
        <v>0.83</v>
      </c>
      <c r="AC1614" s="5">
        <f t="shared" si="403"/>
        <v>0.82999999999999963</v>
      </c>
      <c r="AD1614" s="98"/>
    </row>
    <row r="1615" spans="1:30">
      <c r="A1615" s="5" t="str">
        <f t="shared" si="398"/>
        <v>b14</v>
      </c>
      <c r="B1615" s="5" t="str">
        <f t="shared" si="399"/>
        <v>geoThermal</v>
      </c>
      <c r="C1615" s="5" t="str">
        <f t="shared" si="402"/>
        <v>g6</v>
      </c>
      <c r="D1615" s="69">
        <f t="shared" si="402"/>
        <v>3</v>
      </c>
      <c r="E1615" s="53">
        <v>0.9</v>
      </c>
      <c r="F1615" s="53">
        <v>0.9</v>
      </c>
      <c r="G1615" s="53">
        <v>0.9</v>
      </c>
      <c r="H1615" s="53">
        <v>0.9</v>
      </c>
      <c r="I1615" s="53">
        <v>0.9</v>
      </c>
      <c r="J1615" s="53">
        <v>0.9</v>
      </c>
      <c r="K1615" s="53">
        <v>0.9</v>
      </c>
      <c r="L1615" s="53">
        <v>0.9</v>
      </c>
      <c r="M1615" s="53">
        <v>0.9</v>
      </c>
      <c r="N1615" s="53">
        <v>0.9</v>
      </c>
      <c r="O1615" s="53">
        <v>0.9</v>
      </c>
      <c r="P1615" s="53">
        <v>0.9</v>
      </c>
      <c r="Q1615" s="53">
        <v>0.9</v>
      </c>
      <c r="R1615" s="53">
        <v>0.9</v>
      </c>
      <c r="S1615" s="53">
        <v>0.9</v>
      </c>
      <c r="T1615" s="53">
        <v>0.9</v>
      </c>
      <c r="U1615" s="53">
        <v>0.9</v>
      </c>
      <c r="V1615" s="53">
        <v>0.9</v>
      </c>
      <c r="W1615" s="53">
        <v>0.9</v>
      </c>
      <c r="X1615" s="53">
        <v>0.9</v>
      </c>
      <c r="Y1615" s="53">
        <v>0.9</v>
      </c>
      <c r="Z1615" s="53">
        <v>0.9</v>
      </c>
      <c r="AA1615" s="53">
        <v>0.9</v>
      </c>
      <c r="AB1615" s="53">
        <v>0.9</v>
      </c>
      <c r="AC1615" s="5">
        <f t="shared" si="403"/>
        <v>0.8999999999999998</v>
      </c>
      <c r="AD1615" s="98"/>
    </row>
    <row r="1616" spans="1:30">
      <c r="A1616" s="5" t="str">
        <f t="shared" si="398"/>
        <v>b14</v>
      </c>
      <c r="B1616" s="5" t="str">
        <f t="shared" si="399"/>
        <v>hydroRiver</v>
      </c>
      <c r="C1616" s="5" t="str">
        <f t="shared" si="402"/>
        <v>g6</v>
      </c>
      <c r="D1616" s="69">
        <f t="shared" si="402"/>
        <v>3</v>
      </c>
      <c r="E1616" s="43">
        <f>VLOOKUP($A1616,hydro_!$A$2:$B$16,2,0)*VLOOKUP($D1616,hydro_!F$2:H$13,2,0)</f>
        <v>0.4</v>
      </c>
      <c r="F1616" s="43">
        <f t="shared" ref="F1616:AB1616" si="406">E1616</f>
        <v>0.4</v>
      </c>
      <c r="G1616" s="43">
        <f t="shared" si="406"/>
        <v>0.4</v>
      </c>
      <c r="H1616" s="43">
        <f t="shared" si="406"/>
        <v>0.4</v>
      </c>
      <c r="I1616" s="43">
        <f t="shared" si="406"/>
        <v>0.4</v>
      </c>
      <c r="J1616" s="43">
        <f t="shared" si="406"/>
        <v>0.4</v>
      </c>
      <c r="K1616" s="43">
        <f t="shared" si="406"/>
        <v>0.4</v>
      </c>
      <c r="L1616" s="43">
        <f t="shared" si="406"/>
        <v>0.4</v>
      </c>
      <c r="M1616" s="43">
        <f t="shared" si="406"/>
        <v>0.4</v>
      </c>
      <c r="N1616" s="43">
        <f t="shared" si="406"/>
        <v>0.4</v>
      </c>
      <c r="O1616" s="43">
        <f t="shared" si="406"/>
        <v>0.4</v>
      </c>
      <c r="P1616" s="43">
        <f t="shared" si="406"/>
        <v>0.4</v>
      </c>
      <c r="Q1616" s="43">
        <f t="shared" si="406"/>
        <v>0.4</v>
      </c>
      <c r="R1616" s="43">
        <f t="shared" si="406"/>
        <v>0.4</v>
      </c>
      <c r="S1616" s="43">
        <f t="shared" si="406"/>
        <v>0.4</v>
      </c>
      <c r="T1616" s="43">
        <f t="shared" si="406"/>
        <v>0.4</v>
      </c>
      <c r="U1616" s="43">
        <f t="shared" si="406"/>
        <v>0.4</v>
      </c>
      <c r="V1616" s="43">
        <f t="shared" si="406"/>
        <v>0.4</v>
      </c>
      <c r="W1616" s="43">
        <f t="shared" si="406"/>
        <v>0.4</v>
      </c>
      <c r="X1616" s="43">
        <f t="shared" si="406"/>
        <v>0.4</v>
      </c>
      <c r="Y1616" s="43">
        <f t="shared" si="406"/>
        <v>0.4</v>
      </c>
      <c r="Z1616" s="43">
        <f t="shared" si="406"/>
        <v>0.4</v>
      </c>
      <c r="AA1616" s="43">
        <f t="shared" si="406"/>
        <v>0.4</v>
      </c>
      <c r="AB1616" s="43">
        <f t="shared" si="406"/>
        <v>0.4</v>
      </c>
      <c r="AC1616" s="5">
        <f t="shared" si="403"/>
        <v>0.40000000000000013</v>
      </c>
      <c r="AD1616" s="98"/>
    </row>
    <row r="1617" spans="1:30">
      <c r="A1617" s="5" t="str">
        <f t="shared" si="398"/>
        <v>b14</v>
      </c>
      <c r="B1617" s="5" t="str">
        <f t="shared" si="399"/>
        <v>hydroDam</v>
      </c>
      <c r="C1617" s="5" t="str">
        <f t="shared" si="402"/>
        <v>g6</v>
      </c>
      <c r="D1617" s="69">
        <f t="shared" si="402"/>
        <v>3</v>
      </c>
      <c r="E1617" s="43">
        <f>VLOOKUP($A1616,hydro_!$A$2:$C$16,3,0)*VLOOKUP($D1616,hydro_!F$2:H$13,3,0)</f>
        <v>0.35</v>
      </c>
      <c r="F1617" s="43">
        <f t="shared" ref="F1617:AB1617" si="407">E1617</f>
        <v>0.35</v>
      </c>
      <c r="G1617" s="43">
        <f t="shared" si="407"/>
        <v>0.35</v>
      </c>
      <c r="H1617" s="43">
        <f t="shared" si="407"/>
        <v>0.35</v>
      </c>
      <c r="I1617" s="43">
        <f t="shared" si="407"/>
        <v>0.35</v>
      </c>
      <c r="J1617" s="43">
        <f t="shared" si="407"/>
        <v>0.35</v>
      </c>
      <c r="K1617" s="43">
        <f t="shared" si="407"/>
        <v>0.35</v>
      </c>
      <c r="L1617" s="43">
        <f t="shared" si="407"/>
        <v>0.35</v>
      </c>
      <c r="M1617" s="43">
        <f t="shared" si="407"/>
        <v>0.35</v>
      </c>
      <c r="N1617" s="43">
        <f t="shared" si="407"/>
        <v>0.35</v>
      </c>
      <c r="O1617" s="43">
        <f t="shared" si="407"/>
        <v>0.35</v>
      </c>
      <c r="P1617" s="43">
        <f t="shared" si="407"/>
        <v>0.35</v>
      </c>
      <c r="Q1617" s="43">
        <f t="shared" si="407"/>
        <v>0.35</v>
      </c>
      <c r="R1617" s="43">
        <f t="shared" si="407"/>
        <v>0.35</v>
      </c>
      <c r="S1617" s="43">
        <f t="shared" si="407"/>
        <v>0.35</v>
      </c>
      <c r="T1617" s="43">
        <f t="shared" si="407"/>
        <v>0.35</v>
      </c>
      <c r="U1617" s="43">
        <f t="shared" si="407"/>
        <v>0.35</v>
      </c>
      <c r="V1617" s="43">
        <f t="shared" si="407"/>
        <v>0.35</v>
      </c>
      <c r="W1617" s="43">
        <f t="shared" si="407"/>
        <v>0.35</v>
      </c>
      <c r="X1617" s="43">
        <f t="shared" si="407"/>
        <v>0.35</v>
      </c>
      <c r="Y1617" s="43">
        <f t="shared" si="407"/>
        <v>0.35</v>
      </c>
      <c r="Z1617" s="43">
        <f t="shared" si="407"/>
        <v>0.35</v>
      </c>
      <c r="AA1617" s="43">
        <f t="shared" si="407"/>
        <v>0.35</v>
      </c>
      <c r="AB1617" s="43">
        <f t="shared" si="407"/>
        <v>0.35</v>
      </c>
      <c r="AC1617" s="5">
        <f t="shared" si="403"/>
        <v>0.34999999999999987</v>
      </c>
      <c r="AD1617" s="98"/>
    </row>
    <row r="1618" spans="1:30">
      <c r="A1618" s="5" t="str">
        <f t="shared" si="398"/>
        <v>b14</v>
      </c>
      <c r="B1618" s="5" t="str">
        <f t="shared" si="399"/>
        <v>wind</v>
      </c>
      <c r="C1618" s="5" t="str">
        <f t="shared" si="402"/>
        <v>g6</v>
      </c>
      <c r="D1618" s="69">
        <f t="shared" si="402"/>
        <v>3</v>
      </c>
      <c r="E1618" s="67">
        <f>VLOOKUP($A1618,wind_!$A$2:$B$16,2,0)*VLOOKUP($D1618,wind_!$E$2:$AC$13,MID(E$1,2,LEN(E$1)-1)+2,0)</f>
        <v>0.3342689735260807</v>
      </c>
      <c r="F1618" s="67">
        <f>VLOOKUP($A1618,wind_!$A$2:$B$16,2,0)*VLOOKUP($D1618,wind_!$E$2:$AC$13,MID(F$1,2,LEN(F$1)-1)+2,0)</f>
        <v>0.32762952716323834</v>
      </c>
      <c r="G1618" s="67">
        <f>VLOOKUP($A1618,wind_!$A$2:$B$16,2,0)*VLOOKUP($D1618,wind_!$E$2:$AC$13,MID(G$1,2,LEN(G$1)-1)+2,0)</f>
        <v>0.32396951921311684</v>
      </c>
      <c r="H1618" s="67">
        <f>VLOOKUP($A1618,wind_!$A$2:$B$16,2,0)*VLOOKUP($D1618,wind_!$E$2:$AC$13,MID(H$1,2,LEN(H$1)-1)+2,0)</f>
        <v>0.32061323389776053</v>
      </c>
      <c r="I1618" s="67">
        <f>VLOOKUP($A1618,wind_!$A$2:$B$16,2,0)*VLOOKUP($D1618,wind_!$E$2:$AC$13,MID(I$1,2,LEN(I$1)-1)+2,0)</f>
        <v>0.3192028709914691</v>
      </c>
      <c r="J1618" s="67">
        <f>VLOOKUP($A1618,wind_!$A$2:$B$16,2,0)*VLOOKUP($D1618,wind_!$E$2:$AC$13,MID(J$1,2,LEN(J$1)-1)+2,0)</f>
        <v>0.31605663019474167</v>
      </c>
      <c r="K1618" s="67">
        <f>VLOOKUP($A1618,wind_!$A$2:$B$16,2,0)*VLOOKUP($D1618,wind_!$E$2:$AC$13,MID(K$1,2,LEN(K$1)-1)+2,0)</f>
        <v>0.31869131732942679</v>
      </c>
      <c r="L1618" s="67">
        <f>VLOOKUP($A1618,wind_!$A$2:$B$16,2,0)*VLOOKUP($D1618,wind_!$E$2:$AC$13,MID(L$1,2,LEN(L$1)-1)+2,0)</f>
        <v>0.32029891812581163</v>
      </c>
      <c r="M1618" s="67">
        <f>VLOOKUP($A1618,wind_!$A$2:$B$16,2,0)*VLOOKUP($D1618,wind_!$E$2:$AC$13,MID(M$1,2,LEN(M$1)-1)+2,0)</f>
        <v>0.32106143954540267</v>
      </c>
      <c r="N1618" s="67">
        <f>VLOOKUP($A1618,wind_!$A$2:$B$16,2,0)*VLOOKUP($D1618,wind_!$E$2:$AC$13,MID(N$1,2,LEN(N$1)-1)+2,0)</f>
        <v>0.31284461708356198</v>
      </c>
      <c r="O1618" s="67">
        <f>VLOOKUP($A1618,wind_!$A$2:$B$16,2,0)*VLOOKUP($D1618,wind_!$E$2:$AC$13,MID(O$1,2,LEN(O$1)-1)+2,0)</f>
        <v>0.31088567723726157</v>
      </c>
      <c r="P1618" s="67">
        <f>VLOOKUP($A1618,wind_!$A$2:$B$16,2,0)*VLOOKUP($D1618,wind_!$E$2:$AC$13,MID(P$1,2,LEN(P$1)-1)+2,0)</f>
        <v>0.31789922998963749</v>
      </c>
      <c r="Q1618" s="67">
        <f>VLOOKUP($A1618,wind_!$A$2:$B$16,2,0)*VLOOKUP($D1618,wind_!$E$2:$AC$13,MID(Q$1,2,LEN(Q$1)-1)+2,0)</f>
        <v>0.32784966414838762</v>
      </c>
      <c r="R1618" s="67">
        <f>VLOOKUP($A1618,wind_!$A$2:$B$16,2,0)*VLOOKUP($D1618,wind_!$E$2:$AC$13,MID(R$1,2,LEN(R$1)-1)+2,0)</f>
        <v>0.33559720009256955</v>
      </c>
      <c r="S1618" s="67">
        <f>VLOOKUP($A1618,wind_!$A$2:$B$16,2,0)*VLOOKUP($D1618,wind_!$E$2:$AC$13,MID(S$1,2,LEN(S$1)-1)+2,0)</f>
        <v>0.34254982913059701</v>
      </c>
      <c r="T1618" s="67">
        <f>VLOOKUP($A1618,wind_!$A$2:$B$16,2,0)*VLOOKUP($D1618,wind_!$E$2:$AC$13,MID(T$1,2,LEN(T$1)-1)+2,0)</f>
        <v>0.35097598463170343</v>
      </c>
      <c r="U1618" s="67">
        <f>VLOOKUP($A1618,wind_!$A$2:$B$16,2,0)*VLOOKUP($D1618,wind_!$E$2:$AC$13,MID(U$1,2,LEN(U$1)-1)+2,0)</f>
        <v>0.35311564023622188</v>
      </c>
      <c r="V1618" s="67">
        <f>VLOOKUP($A1618,wind_!$A$2:$B$16,2,0)*VLOOKUP($D1618,wind_!$E$2:$AC$13,MID(V$1,2,LEN(V$1)-1)+2,0)</f>
        <v>0.35345327672062649</v>
      </c>
      <c r="W1618" s="67">
        <f>VLOOKUP($A1618,wind_!$A$2:$B$16,2,0)*VLOOKUP($D1618,wind_!$E$2:$AC$13,MID(W$1,2,LEN(W$1)-1)+2,0)</f>
        <v>0.35099211149726628</v>
      </c>
      <c r="X1618" s="67">
        <f>VLOOKUP($A1618,wind_!$A$2:$B$16,2,0)*VLOOKUP($D1618,wind_!$E$2:$AC$13,MID(X$1,2,LEN(X$1)-1)+2,0)</f>
        <v>0.34943597437480961</v>
      </c>
      <c r="Y1618" s="67">
        <f>VLOOKUP($A1618,wind_!$A$2:$B$16,2,0)*VLOOKUP($D1618,wind_!$E$2:$AC$13,MID(Y$1,2,LEN(Y$1)-1)+2,0)</f>
        <v>0.35162348355426587</v>
      </c>
      <c r="Z1618" s="67">
        <f>VLOOKUP($A1618,wind_!$A$2:$B$16,2,0)*VLOOKUP($D1618,wind_!$E$2:$AC$13,MID(Z$1,2,LEN(Z$1)-1)+2,0)</f>
        <v>0.35011659661438571</v>
      </c>
      <c r="AA1618" s="67">
        <f>VLOOKUP($A1618,wind_!$A$2:$B$16,2,0)*VLOOKUP($D1618,wind_!$E$2:$AC$13,MID(AA$1,2,LEN(AA$1)-1)+2,0)</f>
        <v>0.34665024280645473</v>
      </c>
      <c r="AB1618" s="67">
        <f>VLOOKUP($A1618,wind_!$A$2:$B$16,2,0)*VLOOKUP($D1618,wind_!$E$2:$AC$13,MID(AB$1,2,LEN(AB$1)-1)+2,0)</f>
        <v>0.34304088164654822</v>
      </c>
      <c r="AC1618" s="5">
        <f t="shared" si="403"/>
        <v>0.33328428498963941</v>
      </c>
      <c r="AD1618" s="98"/>
    </row>
    <row r="1619" spans="1:30">
      <c r="A1619" s="5" t="str">
        <f t="shared" si="398"/>
        <v>b14</v>
      </c>
      <c r="B1619" s="5" t="str">
        <f t="shared" si="399"/>
        <v>solar</v>
      </c>
      <c r="C1619" s="5" t="str">
        <f t="shared" si="402"/>
        <v>g6</v>
      </c>
      <c r="D1619" s="69">
        <f t="shared" si="402"/>
        <v>3</v>
      </c>
      <c r="E1619" s="68">
        <f>VLOOKUP($A1619,solar_!$A$2:$B$16,2,0)*VLOOKUP($D1619,solar_!$E$2:$AC$13,MID(E$1,2,LEN(E$1)-1)+2,0)</f>
        <v>0</v>
      </c>
      <c r="F1619" s="68">
        <f>VLOOKUP($A1619,solar_!$A$2:$B$16,2,0)*VLOOKUP($D1619,solar_!$E$2:$AC$13,MID(F$1,2,LEN(F$1)-1)+2,0)</f>
        <v>0</v>
      </c>
      <c r="G1619" s="68">
        <f>VLOOKUP($A1619,solar_!$A$2:$B$16,2,0)*VLOOKUP($D1619,solar_!$E$2:$AC$13,MID(G$1,2,LEN(G$1)-1)+2,0)</f>
        <v>0</v>
      </c>
      <c r="H1619" s="68">
        <f>VLOOKUP($A1619,solar_!$A$2:$B$16,2,0)*VLOOKUP($D1619,solar_!$E$2:$AC$13,MID(H$1,2,LEN(H$1)-1)+2,0)</f>
        <v>0</v>
      </c>
      <c r="I1619" s="68">
        <f>VLOOKUP($A1619,solar_!$A$2:$B$16,2,0)*VLOOKUP($D1619,solar_!$E$2:$AC$13,MID(I$1,2,LEN(I$1)-1)+2,0)</f>
        <v>0</v>
      </c>
      <c r="J1619" s="68">
        <f>VLOOKUP($A1619,solar_!$A$2:$B$16,2,0)*VLOOKUP($D1619,solar_!$E$2:$AC$13,MID(J$1,2,LEN(J$1)-1)+2,0)</f>
        <v>4.7990829059488531E-4</v>
      </c>
      <c r="K1619" s="68">
        <f>VLOOKUP($A1619,solar_!$A$2:$B$16,2,0)*VLOOKUP($D1619,solar_!$E$2:$AC$13,MID(K$1,2,LEN(K$1)-1)+2,0)</f>
        <v>6.8444018416418785E-3</v>
      </c>
      <c r="L1619" s="68">
        <f>VLOOKUP($A1619,solar_!$A$2:$B$16,2,0)*VLOOKUP($D1619,solar_!$E$2:$AC$13,MID(L$1,2,LEN(L$1)-1)+2,0)</f>
        <v>7.410119923716707E-2</v>
      </c>
      <c r="M1619" s="68">
        <f>VLOOKUP($A1619,solar_!$A$2:$B$16,2,0)*VLOOKUP($D1619,solar_!$E$2:$AC$13,MID(M$1,2,LEN(M$1)-1)+2,0)</f>
        <v>0.29844936101485192</v>
      </c>
      <c r="N1619" s="68">
        <f>VLOOKUP($A1619,solar_!$A$2:$B$16,2,0)*VLOOKUP($D1619,solar_!$E$2:$AC$13,MID(N$1,2,LEN(N$1)-1)+2,0)</f>
        <v>0.48542015903507602</v>
      </c>
      <c r="O1619" s="68">
        <f>VLOOKUP($A1619,solar_!$A$2:$B$16,2,0)*VLOOKUP($D1619,solar_!$E$2:$AC$13,MID(O$1,2,LEN(O$1)-1)+2,0)</f>
        <v>0.56584640989142432</v>
      </c>
      <c r="P1619" s="68">
        <f>VLOOKUP($A1619,solar_!$A$2:$B$16,2,0)*VLOOKUP($D1619,solar_!$E$2:$AC$13,MID(P$1,2,LEN(P$1)-1)+2,0)</f>
        <v>0.62000678745116</v>
      </c>
      <c r="Q1619" s="68">
        <f>VLOOKUP($A1619,solar_!$A$2:$B$16,2,0)*VLOOKUP($D1619,solar_!$E$2:$AC$13,MID(Q$1,2,LEN(Q$1)-1)+2,0)</f>
        <v>0.61714092535875953</v>
      </c>
      <c r="R1619" s="68">
        <f>VLOOKUP($A1619,solar_!$A$2:$B$16,2,0)*VLOOKUP($D1619,solar_!$E$2:$AC$13,MID(R$1,2,LEN(R$1)-1)+2,0)</f>
        <v>0.62125439803280469</v>
      </c>
      <c r="S1619" s="68">
        <f>VLOOKUP($A1619,solar_!$A$2:$B$16,2,0)*VLOOKUP($D1619,solar_!$E$2:$AC$13,MID(S$1,2,LEN(S$1)-1)+2,0)</f>
        <v>0.58240013208022168</v>
      </c>
      <c r="T1619" s="68">
        <f>VLOOKUP($A1619,solar_!$A$2:$B$16,2,0)*VLOOKUP($D1619,solar_!$E$2:$AC$13,MID(T$1,2,LEN(T$1)-1)+2,0)</f>
        <v>0.49375278611448081</v>
      </c>
      <c r="U1619" s="68">
        <f>VLOOKUP($A1619,solar_!$A$2:$B$16,2,0)*VLOOKUP($D1619,solar_!$E$2:$AC$13,MID(U$1,2,LEN(U$1)-1)+2,0)</f>
        <v>0.38548449442591243</v>
      </c>
      <c r="V1619" s="68">
        <f>VLOOKUP($A1619,solar_!$A$2:$B$16,2,0)*VLOOKUP($D1619,solar_!$E$2:$AC$13,MID(V$1,2,LEN(V$1)-1)+2,0)</f>
        <v>0.19393031746204792</v>
      </c>
      <c r="W1619" s="68">
        <f>VLOOKUP($A1619,solar_!$A$2:$B$16,2,0)*VLOOKUP($D1619,solar_!$E$2:$AC$13,MID(W$1,2,LEN(W$1)-1)+2,0)</f>
        <v>3.6495676170492992E-2</v>
      </c>
      <c r="X1619" s="68">
        <f>VLOOKUP($A1619,solar_!$A$2:$B$16,2,0)*VLOOKUP($D1619,solar_!$E$2:$AC$13,MID(X$1,2,LEN(X$1)-1)+2,0)</f>
        <v>3.4440921365932569E-4</v>
      </c>
      <c r="Y1619" s="68">
        <f>VLOOKUP($A1619,solar_!$A$2:$B$16,2,0)*VLOOKUP($D1619,solar_!$E$2:$AC$13,MID(Y$1,2,LEN(Y$1)-1)+2,0)</f>
        <v>0</v>
      </c>
      <c r="Z1619" s="68">
        <f>VLOOKUP($A1619,solar_!$A$2:$B$16,2,0)*VLOOKUP($D1619,solar_!$E$2:$AC$13,MID(Z$1,2,LEN(Z$1)-1)+2,0)</f>
        <v>0</v>
      </c>
      <c r="AA1619" s="68">
        <f>VLOOKUP($A1619,solar_!$A$2:$B$16,2,0)*VLOOKUP($D1619,solar_!$E$2:$AC$13,MID(AA$1,2,LEN(AA$1)-1)+2,0)</f>
        <v>0</v>
      </c>
      <c r="AB1619" s="68">
        <f>VLOOKUP($A1619,solar_!$A$2:$B$16,2,0)*VLOOKUP($D1619,solar_!$E$2:$AC$13,MID(AB$1,2,LEN(AB$1)-1)+2,0)</f>
        <v>0</v>
      </c>
      <c r="AC1619" s="5">
        <f t="shared" si="403"/>
        <v>0.20758130690084567</v>
      </c>
      <c r="AD1619" s="98"/>
    </row>
    <row r="1620" spans="1:30">
      <c r="A1620" s="5" t="str">
        <f t="shared" si="398"/>
        <v>b14</v>
      </c>
      <c r="B1620" s="5" t="str">
        <f t="shared" si="399"/>
        <v>nuclear</v>
      </c>
      <c r="C1620" s="5" t="str">
        <f t="shared" si="402"/>
        <v>g6</v>
      </c>
      <c r="D1620" s="69">
        <f t="shared" si="402"/>
        <v>3</v>
      </c>
      <c r="E1620" s="9">
        <v>0</v>
      </c>
      <c r="F1620" s="9">
        <v>0</v>
      </c>
      <c r="G1620" s="9">
        <v>0</v>
      </c>
      <c r="H1620" s="9">
        <v>0</v>
      </c>
      <c r="I1620" s="9">
        <v>0</v>
      </c>
      <c r="J1620" s="9">
        <v>0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9">
        <v>0</v>
      </c>
      <c r="Q1620" s="9">
        <v>0</v>
      </c>
      <c r="R1620" s="9">
        <v>0</v>
      </c>
      <c r="S1620" s="9">
        <v>0</v>
      </c>
      <c r="T1620" s="9">
        <v>0</v>
      </c>
      <c r="U1620" s="9">
        <v>0</v>
      </c>
      <c r="V1620" s="9">
        <v>0</v>
      </c>
      <c r="W1620" s="9">
        <v>0</v>
      </c>
      <c r="X1620" s="9">
        <v>0</v>
      </c>
      <c r="Y1620" s="9">
        <v>0</v>
      </c>
      <c r="Z1620" s="9">
        <v>0</v>
      </c>
      <c r="AA1620" s="9">
        <v>0</v>
      </c>
      <c r="AB1620" s="9">
        <v>0</v>
      </c>
      <c r="AC1620" s="5">
        <f t="shared" si="403"/>
        <v>0</v>
      </c>
      <c r="AD1620" s="98"/>
    </row>
    <row r="1621" spans="1:30">
      <c r="A1621" s="5" t="str">
        <f t="shared" si="398"/>
        <v>b14</v>
      </c>
      <c r="B1621" s="5" t="str">
        <f t="shared" si="399"/>
        <v>other</v>
      </c>
      <c r="C1621" s="5" t="str">
        <f t="shared" si="402"/>
        <v>g6</v>
      </c>
      <c r="D1621" s="69">
        <f t="shared" si="402"/>
        <v>3</v>
      </c>
      <c r="E1621" s="9">
        <v>0</v>
      </c>
      <c r="F1621" s="9">
        <v>0</v>
      </c>
      <c r="G1621" s="9">
        <v>0</v>
      </c>
      <c r="H1621" s="9">
        <v>0</v>
      </c>
      <c r="I1621" s="9">
        <v>0</v>
      </c>
      <c r="J1621" s="9">
        <v>0</v>
      </c>
      <c r="K1621" s="9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9">
        <v>0</v>
      </c>
      <c r="R1621" s="9">
        <v>0</v>
      </c>
      <c r="S1621" s="9">
        <v>0</v>
      </c>
      <c r="T1621" s="9">
        <v>0</v>
      </c>
      <c r="U1621" s="9">
        <v>0</v>
      </c>
      <c r="V1621" s="9">
        <v>0</v>
      </c>
      <c r="W1621" s="9">
        <v>0</v>
      </c>
      <c r="X1621" s="9">
        <v>0</v>
      </c>
      <c r="Y1621" s="9">
        <v>0</v>
      </c>
      <c r="Z1621" s="9">
        <v>0</v>
      </c>
      <c r="AA1621" s="9">
        <v>0</v>
      </c>
      <c r="AB1621" s="9">
        <v>0</v>
      </c>
      <c r="AC1621" s="5">
        <f t="shared" si="403"/>
        <v>0</v>
      </c>
      <c r="AD1621" s="98"/>
    </row>
    <row r="1622" spans="1:30">
      <c r="A1622" s="5" t="str">
        <f t="shared" si="398"/>
        <v>b14</v>
      </c>
      <c r="B1622" s="5" t="str">
        <f t="shared" si="399"/>
        <v>coal</v>
      </c>
      <c r="C1622" s="5" t="str">
        <f t="shared" si="402"/>
        <v>g7</v>
      </c>
      <c r="D1622" s="69">
        <f t="shared" si="402"/>
        <v>4</v>
      </c>
      <c r="E1622" s="53">
        <v>0.8</v>
      </c>
      <c r="F1622" s="53">
        <v>0.8</v>
      </c>
      <c r="G1622" s="53">
        <v>0.8</v>
      </c>
      <c r="H1622" s="53">
        <v>0.8</v>
      </c>
      <c r="I1622" s="53">
        <v>0.8</v>
      </c>
      <c r="J1622" s="53">
        <v>0.8</v>
      </c>
      <c r="K1622" s="53">
        <v>0.8</v>
      </c>
      <c r="L1622" s="53">
        <v>0.8</v>
      </c>
      <c r="M1622" s="53">
        <v>0.8</v>
      </c>
      <c r="N1622" s="53">
        <v>0.8</v>
      </c>
      <c r="O1622" s="53">
        <v>0.8</v>
      </c>
      <c r="P1622" s="53">
        <v>0.8</v>
      </c>
      <c r="Q1622" s="53">
        <v>0.8</v>
      </c>
      <c r="R1622" s="53">
        <v>0.8</v>
      </c>
      <c r="S1622" s="53">
        <v>0.8</v>
      </c>
      <c r="T1622" s="53">
        <v>0.8</v>
      </c>
      <c r="U1622" s="53">
        <v>0.8</v>
      </c>
      <c r="V1622" s="53">
        <v>0.8</v>
      </c>
      <c r="W1622" s="53">
        <v>0.8</v>
      </c>
      <c r="X1622" s="53">
        <v>0.8</v>
      </c>
      <c r="Y1622" s="53">
        <v>0.8</v>
      </c>
      <c r="Z1622" s="53">
        <v>0.8</v>
      </c>
      <c r="AA1622" s="53">
        <v>0.8</v>
      </c>
      <c r="AB1622" s="53">
        <v>0.8</v>
      </c>
      <c r="AC1622" s="5">
        <f t="shared" si="403"/>
        <v>0.80000000000000027</v>
      </c>
      <c r="AD1622" s="98"/>
    </row>
    <row r="1623" spans="1:30">
      <c r="A1623" s="5" t="str">
        <f t="shared" si="398"/>
        <v>b14</v>
      </c>
      <c r="B1623" s="5" t="str">
        <f t="shared" si="399"/>
        <v>naturalGas</v>
      </c>
      <c r="C1623" s="5" t="str">
        <f t="shared" ref="C1623:D1642" si="408">C1503</f>
        <v>g7</v>
      </c>
      <c r="D1623" s="69">
        <f t="shared" si="408"/>
        <v>4</v>
      </c>
      <c r="E1623" s="53">
        <v>0.85</v>
      </c>
      <c r="F1623" s="53">
        <v>0.85</v>
      </c>
      <c r="G1623" s="53">
        <v>0.85</v>
      </c>
      <c r="H1623" s="53">
        <v>0.85</v>
      </c>
      <c r="I1623" s="53">
        <v>0.85</v>
      </c>
      <c r="J1623" s="53">
        <v>0.85</v>
      </c>
      <c r="K1623" s="53">
        <v>0.85</v>
      </c>
      <c r="L1623" s="53">
        <v>0.85</v>
      </c>
      <c r="M1623" s="53">
        <v>0.85</v>
      </c>
      <c r="N1623" s="53">
        <v>0.85</v>
      </c>
      <c r="O1623" s="53">
        <v>0.85</v>
      </c>
      <c r="P1623" s="53">
        <v>0.85</v>
      </c>
      <c r="Q1623" s="53">
        <v>0.85</v>
      </c>
      <c r="R1623" s="53">
        <v>0.85</v>
      </c>
      <c r="S1623" s="53">
        <v>0.85</v>
      </c>
      <c r="T1623" s="53">
        <v>0.85</v>
      </c>
      <c r="U1623" s="53">
        <v>0.85</v>
      </c>
      <c r="V1623" s="53">
        <v>0.85</v>
      </c>
      <c r="W1623" s="53">
        <v>0.85</v>
      </c>
      <c r="X1623" s="53">
        <v>0.85</v>
      </c>
      <c r="Y1623" s="53">
        <v>0.85</v>
      </c>
      <c r="Z1623" s="53">
        <v>0.85</v>
      </c>
      <c r="AA1623" s="53">
        <v>0.85</v>
      </c>
      <c r="AB1623" s="53">
        <v>0.85</v>
      </c>
      <c r="AC1623" s="5">
        <f t="shared" si="403"/>
        <v>0.85000000000000009</v>
      </c>
      <c r="AD1623" s="98"/>
    </row>
    <row r="1624" spans="1:30">
      <c r="A1624" s="5" t="str">
        <f t="shared" si="398"/>
        <v>b14</v>
      </c>
      <c r="B1624" s="5" t="str">
        <f t="shared" si="399"/>
        <v>bioMass</v>
      </c>
      <c r="C1624" s="5" t="str">
        <f t="shared" si="408"/>
        <v>g7</v>
      </c>
      <c r="D1624" s="69">
        <f t="shared" si="408"/>
        <v>4</v>
      </c>
      <c r="E1624" s="53">
        <v>0.83</v>
      </c>
      <c r="F1624" s="53">
        <v>0.83</v>
      </c>
      <c r="G1624" s="53">
        <v>0.83</v>
      </c>
      <c r="H1624" s="53">
        <v>0.83</v>
      </c>
      <c r="I1624" s="53">
        <v>0.83</v>
      </c>
      <c r="J1624" s="53">
        <v>0.83</v>
      </c>
      <c r="K1624" s="53">
        <v>0.83</v>
      </c>
      <c r="L1624" s="53">
        <v>0.83</v>
      </c>
      <c r="M1624" s="53">
        <v>0.83</v>
      </c>
      <c r="N1624" s="53">
        <v>0.83</v>
      </c>
      <c r="O1624" s="53">
        <v>0.83</v>
      </c>
      <c r="P1624" s="53">
        <v>0.83</v>
      </c>
      <c r="Q1624" s="53">
        <v>0.83</v>
      </c>
      <c r="R1624" s="53">
        <v>0.83</v>
      </c>
      <c r="S1624" s="53">
        <v>0.83</v>
      </c>
      <c r="T1624" s="53">
        <v>0.83</v>
      </c>
      <c r="U1624" s="53">
        <v>0.83</v>
      </c>
      <c r="V1624" s="53">
        <v>0.83</v>
      </c>
      <c r="W1624" s="53">
        <v>0.83</v>
      </c>
      <c r="X1624" s="53">
        <v>0.83</v>
      </c>
      <c r="Y1624" s="53">
        <v>0.83</v>
      </c>
      <c r="Z1624" s="53">
        <v>0.83</v>
      </c>
      <c r="AA1624" s="53">
        <v>0.83</v>
      </c>
      <c r="AB1624" s="53">
        <v>0.83</v>
      </c>
      <c r="AC1624" s="5">
        <f t="shared" si="403"/>
        <v>0.82999999999999963</v>
      </c>
      <c r="AD1624" s="98"/>
    </row>
    <row r="1625" spans="1:30">
      <c r="A1625" s="5" t="str">
        <f t="shared" si="398"/>
        <v>b14</v>
      </c>
      <c r="B1625" s="5" t="str">
        <f t="shared" si="399"/>
        <v>geoThermal</v>
      </c>
      <c r="C1625" s="5" t="str">
        <f t="shared" si="408"/>
        <v>g7</v>
      </c>
      <c r="D1625" s="69">
        <f t="shared" si="408"/>
        <v>4</v>
      </c>
      <c r="E1625" s="53">
        <v>0.9</v>
      </c>
      <c r="F1625" s="53">
        <v>0.9</v>
      </c>
      <c r="G1625" s="53">
        <v>0.9</v>
      </c>
      <c r="H1625" s="53">
        <v>0.9</v>
      </c>
      <c r="I1625" s="53">
        <v>0.9</v>
      </c>
      <c r="J1625" s="53">
        <v>0.9</v>
      </c>
      <c r="K1625" s="53">
        <v>0.9</v>
      </c>
      <c r="L1625" s="53">
        <v>0.9</v>
      </c>
      <c r="M1625" s="53">
        <v>0.9</v>
      </c>
      <c r="N1625" s="53">
        <v>0.9</v>
      </c>
      <c r="O1625" s="53">
        <v>0.9</v>
      </c>
      <c r="P1625" s="53">
        <v>0.9</v>
      </c>
      <c r="Q1625" s="53">
        <v>0.9</v>
      </c>
      <c r="R1625" s="53">
        <v>0.9</v>
      </c>
      <c r="S1625" s="53">
        <v>0.9</v>
      </c>
      <c r="T1625" s="53">
        <v>0.9</v>
      </c>
      <c r="U1625" s="53">
        <v>0.9</v>
      </c>
      <c r="V1625" s="53">
        <v>0.9</v>
      </c>
      <c r="W1625" s="53">
        <v>0.9</v>
      </c>
      <c r="X1625" s="53">
        <v>0.9</v>
      </c>
      <c r="Y1625" s="53">
        <v>0.9</v>
      </c>
      <c r="Z1625" s="53">
        <v>0.9</v>
      </c>
      <c r="AA1625" s="53">
        <v>0.9</v>
      </c>
      <c r="AB1625" s="53">
        <v>0.9</v>
      </c>
      <c r="AC1625" s="5">
        <f t="shared" si="403"/>
        <v>0.8999999999999998</v>
      </c>
      <c r="AD1625" s="98"/>
    </row>
    <row r="1626" spans="1:30">
      <c r="A1626" s="5" t="str">
        <f t="shared" si="398"/>
        <v>b14</v>
      </c>
      <c r="B1626" s="5" t="str">
        <f t="shared" si="399"/>
        <v>hydroRiver</v>
      </c>
      <c r="C1626" s="5" t="str">
        <f t="shared" si="408"/>
        <v>g7</v>
      </c>
      <c r="D1626" s="69">
        <f t="shared" si="408"/>
        <v>4</v>
      </c>
      <c r="E1626" s="43">
        <f>VLOOKUP($A1626,hydro_!$A$2:$B$16,2,0)*VLOOKUP($D1626,hydro_!F$2:H$13,2,0)</f>
        <v>0.5</v>
      </c>
      <c r="F1626" s="43">
        <f t="shared" ref="F1626:AB1626" si="409">E1626</f>
        <v>0.5</v>
      </c>
      <c r="G1626" s="43">
        <f t="shared" si="409"/>
        <v>0.5</v>
      </c>
      <c r="H1626" s="43">
        <f t="shared" si="409"/>
        <v>0.5</v>
      </c>
      <c r="I1626" s="43">
        <f t="shared" si="409"/>
        <v>0.5</v>
      </c>
      <c r="J1626" s="43">
        <f t="shared" si="409"/>
        <v>0.5</v>
      </c>
      <c r="K1626" s="43">
        <f t="shared" si="409"/>
        <v>0.5</v>
      </c>
      <c r="L1626" s="43">
        <f t="shared" si="409"/>
        <v>0.5</v>
      </c>
      <c r="M1626" s="43">
        <f t="shared" si="409"/>
        <v>0.5</v>
      </c>
      <c r="N1626" s="43">
        <f t="shared" si="409"/>
        <v>0.5</v>
      </c>
      <c r="O1626" s="43">
        <f t="shared" si="409"/>
        <v>0.5</v>
      </c>
      <c r="P1626" s="43">
        <f t="shared" si="409"/>
        <v>0.5</v>
      </c>
      <c r="Q1626" s="43">
        <f t="shared" si="409"/>
        <v>0.5</v>
      </c>
      <c r="R1626" s="43">
        <f t="shared" si="409"/>
        <v>0.5</v>
      </c>
      <c r="S1626" s="43">
        <f t="shared" si="409"/>
        <v>0.5</v>
      </c>
      <c r="T1626" s="43">
        <f t="shared" si="409"/>
        <v>0.5</v>
      </c>
      <c r="U1626" s="43">
        <f t="shared" si="409"/>
        <v>0.5</v>
      </c>
      <c r="V1626" s="43">
        <f t="shared" si="409"/>
        <v>0.5</v>
      </c>
      <c r="W1626" s="43">
        <f t="shared" si="409"/>
        <v>0.5</v>
      </c>
      <c r="X1626" s="43">
        <f t="shared" si="409"/>
        <v>0.5</v>
      </c>
      <c r="Y1626" s="43">
        <f t="shared" si="409"/>
        <v>0.5</v>
      </c>
      <c r="Z1626" s="43">
        <f t="shared" si="409"/>
        <v>0.5</v>
      </c>
      <c r="AA1626" s="43">
        <f t="shared" si="409"/>
        <v>0.5</v>
      </c>
      <c r="AB1626" s="43">
        <f t="shared" si="409"/>
        <v>0.5</v>
      </c>
      <c r="AC1626" s="5">
        <f t="shared" si="403"/>
        <v>0.5</v>
      </c>
      <c r="AD1626" s="98"/>
    </row>
    <row r="1627" spans="1:30">
      <c r="A1627" s="5" t="str">
        <f t="shared" si="398"/>
        <v>b14</v>
      </c>
      <c r="B1627" s="5" t="str">
        <f t="shared" si="399"/>
        <v>hydroDam</v>
      </c>
      <c r="C1627" s="5" t="str">
        <f t="shared" si="408"/>
        <v>g7</v>
      </c>
      <c r="D1627" s="69">
        <f t="shared" si="408"/>
        <v>4</v>
      </c>
      <c r="E1627" s="43">
        <f>VLOOKUP($A1626,hydro_!$A$2:$C$16,3,0)*VLOOKUP($D1626,hydro_!F$2:H$13,3,0)</f>
        <v>0.4</v>
      </c>
      <c r="F1627" s="43">
        <f t="shared" ref="F1627:AB1627" si="410">E1627</f>
        <v>0.4</v>
      </c>
      <c r="G1627" s="43">
        <f t="shared" si="410"/>
        <v>0.4</v>
      </c>
      <c r="H1627" s="43">
        <f t="shared" si="410"/>
        <v>0.4</v>
      </c>
      <c r="I1627" s="43">
        <f t="shared" si="410"/>
        <v>0.4</v>
      </c>
      <c r="J1627" s="43">
        <f t="shared" si="410"/>
        <v>0.4</v>
      </c>
      <c r="K1627" s="43">
        <f t="shared" si="410"/>
        <v>0.4</v>
      </c>
      <c r="L1627" s="43">
        <f t="shared" si="410"/>
        <v>0.4</v>
      </c>
      <c r="M1627" s="43">
        <f t="shared" si="410"/>
        <v>0.4</v>
      </c>
      <c r="N1627" s="43">
        <f t="shared" si="410"/>
        <v>0.4</v>
      </c>
      <c r="O1627" s="43">
        <f t="shared" si="410"/>
        <v>0.4</v>
      </c>
      <c r="P1627" s="43">
        <f t="shared" si="410"/>
        <v>0.4</v>
      </c>
      <c r="Q1627" s="43">
        <f t="shared" si="410"/>
        <v>0.4</v>
      </c>
      <c r="R1627" s="43">
        <f t="shared" si="410"/>
        <v>0.4</v>
      </c>
      <c r="S1627" s="43">
        <f t="shared" si="410"/>
        <v>0.4</v>
      </c>
      <c r="T1627" s="43">
        <f t="shared" si="410"/>
        <v>0.4</v>
      </c>
      <c r="U1627" s="43">
        <f t="shared" si="410"/>
        <v>0.4</v>
      </c>
      <c r="V1627" s="43">
        <f t="shared" si="410"/>
        <v>0.4</v>
      </c>
      <c r="W1627" s="43">
        <f t="shared" si="410"/>
        <v>0.4</v>
      </c>
      <c r="X1627" s="43">
        <f t="shared" si="410"/>
        <v>0.4</v>
      </c>
      <c r="Y1627" s="43">
        <f t="shared" si="410"/>
        <v>0.4</v>
      </c>
      <c r="Z1627" s="43">
        <f t="shared" si="410"/>
        <v>0.4</v>
      </c>
      <c r="AA1627" s="43">
        <f t="shared" si="410"/>
        <v>0.4</v>
      </c>
      <c r="AB1627" s="43">
        <f t="shared" si="410"/>
        <v>0.4</v>
      </c>
      <c r="AC1627" s="5">
        <f t="shared" si="403"/>
        <v>0.40000000000000013</v>
      </c>
      <c r="AD1627" s="98"/>
    </row>
    <row r="1628" spans="1:30">
      <c r="A1628" s="5" t="str">
        <f t="shared" si="398"/>
        <v>b14</v>
      </c>
      <c r="B1628" s="5" t="str">
        <f t="shared" si="399"/>
        <v>wind</v>
      </c>
      <c r="C1628" s="5" t="str">
        <f t="shared" si="408"/>
        <v>g7</v>
      </c>
      <c r="D1628" s="69">
        <f t="shared" si="408"/>
        <v>4</v>
      </c>
      <c r="E1628" s="67">
        <f>VLOOKUP($A1628,wind_!$A$2:$B$16,2,0)*VLOOKUP($D1628,wind_!$E$2:$AC$13,MID(E$1,2,LEN(E$1)-1)+2,0)</f>
        <v>0.25956548498058191</v>
      </c>
      <c r="F1628" s="67">
        <f>VLOOKUP($A1628,wind_!$A$2:$B$16,2,0)*VLOOKUP($D1628,wind_!$E$2:$AC$13,MID(F$1,2,LEN(F$1)-1)+2,0)</f>
        <v>0.25135751648414828</v>
      </c>
      <c r="G1628" s="67">
        <f>VLOOKUP($A1628,wind_!$A$2:$B$16,2,0)*VLOOKUP($D1628,wind_!$E$2:$AC$13,MID(G$1,2,LEN(G$1)-1)+2,0)</f>
        <v>0.24696539626943459</v>
      </c>
      <c r="H1628" s="67">
        <f>VLOOKUP($A1628,wind_!$A$2:$B$16,2,0)*VLOOKUP($D1628,wind_!$E$2:$AC$13,MID(H$1,2,LEN(H$1)-1)+2,0)</f>
        <v>0.24563774942687142</v>
      </c>
      <c r="I1628" s="67">
        <f>VLOOKUP($A1628,wind_!$A$2:$B$16,2,0)*VLOOKUP($D1628,wind_!$E$2:$AC$13,MID(I$1,2,LEN(I$1)-1)+2,0)</f>
        <v>0.24347068869133121</v>
      </c>
      <c r="J1628" s="67">
        <f>VLOOKUP($A1628,wind_!$A$2:$B$16,2,0)*VLOOKUP($D1628,wind_!$E$2:$AC$13,MID(J$1,2,LEN(J$1)-1)+2,0)</f>
        <v>0.24086077157891564</v>
      </c>
      <c r="K1628" s="67">
        <f>VLOOKUP($A1628,wind_!$A$2:$B$16,2,0)*VLOOKUP($D1628,wind_!$E$2:$AC$13,MID(K$1,2,LEN(K$1)-1)+2,0)</f>
        <v>0.24171494208090427</v>
      </c>
      <c r="L1628" s="67">
        <f>VLOOKUP($A1628,wind_!$A$2:$B$16,2,0)*VLOOKUP($D1628,wind_!$E$2:$AC$13,MID(L$1,2,LEN(L$1)-1)+2,0)</f>
        <v>0.23541010182740182</v>
      </c>
      <c r="M1628" s="67">
        <f>VLOOKUP($A1628,wind_!$A$2:$B$16,2,0)*VLOOKUP($D1628,wind_!$E$2:$AC$13,MID(M$1,2,LEN(M$1)-1)+2,0)</f>
        <v>0.22779321457514837</v>
      </c>
      <c r="N1628" s="67">
        <f>VLOOKUP($A1628,wind_!$A$2:$B$16,2,0)*VLOOKUP($D1628,wind_!$E$2:$AC$13,MID(N$1,2,LEN(N$1)-1)+2,0)</f>
        <v>0.22546875879384623</v>
      </c>
      <c r="O1628" s="67">
        <f>VLOOKUP($A1628,wind_!$A$2:$B$16,2,0)*VLOOKUP($D1628,wind_!$E$2:$AC$13,MID(O$1,2,LEN(O$1)-1)+2,0)</f>
        <v>0.23647597696653291</v>
      </c>
      <c r="P1628" s="67">
        <f>VLOOKUP($A1628,wind_!$A$2:$B$16,2,0)*VLOOKUP($D1628,wind_!$E$2:$AC$13,MID(P$1,2,LEN(P$1)-1)+2,0)</f>
        <v>0.25298382655267299</v>
      </c>
      <c r="Q1628" s="67">
        <f>VLOOKUP($A1628,wind_!$A$2:$B$16,2,0)*VLOOKUP($D1628,wind_!$E$2:$AC$13,MID(Q$1,2,LEN(Q$1)-1)+2,0)</f>
        <v>0.26757813921631107</v>
      </c>
      <c r="R1628" s="67">
        <f>VLOOKUP($A1628,wind_!$A$2:$B$16,2,0)*VLOOKUP($D1628,wind_!$E$2:$AC$13,MID(R$1,2,LEN(R$1)-1)+2,0)</f>
        <v>0.28226349488733365</v>
      </c>
      <c r="S1628" s="67">
        <f>VLOOKUP($A1628,wind_!$A$2:$B$16,2,0)*VLOOKUP($D1628,wind_!$E$2:$AC$13,MID(S$1,2,LEN(S$1)-1)+2,0)</f>
        <v>0.29612047777105066</v>
      </c>
      <c r="T1628" s="67">
        <f>VLOOKUP($A1628,wind_!$A$2:$B$16,2,0)*VLOOKUP($D1628,wind_!$E$2:$AC$13,MID(T$1,2,LEN(T$1)-1)+2,0)</f>
        <v>0.29906060036119014</v>
      </c>
      <c r="U1628" s="67">
        <f>VLOOKUP($A1628,wind_!$A$2:$B$16,2,0)*VLOOKUP($D1628,wind_!$E$2:$AC$13,MID(U$1,2,LEN(U$1)-1)+2,0)</f>
        <v>0.30385918610091306</v>
      </c>
      <c r="V1628" s="67">
        <f>VLOOKUP($A1628,wind_!$A$2:$B$16,2,0)*VLOOKUP($D1628,wind_!$E$2:$AC$13,MID(V$1,2,LEN(V$1)-1)+2,0)</f>
        <v>0.2988872102053029</v>
      </c>
      <c r="W1628" s="67">
        <f>VLOOKUP($A1628,wind_!$A$2:$B$16,2,0)*VLOOKUP($D1628,wind_!$E$2:$AC$13,MID(W$1,2,LEN(W$1)-1)+2,0)</f>
        <v>0.28917327705705248</v>
      </c>
      <c r="X1628" s="67">
        <f>VLOOKUP($A1628,wind_!$A$2:$B$16,2,0)*VLOOKUP($D1628,wind_!$E$2:$AC$13,MID(X$1,2,LEN(X$1)-1)+2,0)</f>
        <v>0.28155665331567425</v>
      </c>
      <c r="Y1628" s="67">
        <f>VLOOKUP($A1628,wind_!$A$2:$B$16,2,0)*VLOOKUP($D1628,wind_!$E$2:$AC$13,MID(Y$1,2,LEN(Y$1)-1)+2,0)</f>
        <v>0.27887579907565246</v>
      </c>
      <c r="Z1628" s="67">
        <f>VLOOKUP($A1628,wind_!$A$2:$B$16,2,0)*VLOOKUP($D1628,wind_!$E$2:$AC$13,MID(Z$1,2,LEN(Z$1)-1)+2,0)</f>
        <v>0.27229248052922972</v>
      </c>
      <c r="AA1628" s="67">
        <f>VLOOKUP($A1628,wind_!$A$2:$B$16,2,0)*VLOOKUP($D1628,wind_!$E$2:$AC$13,MID(AA$1,2,LEN(AA$1)-1)+2,0)</f>
        <v>0.26250710958271006</v>
      </c>
      <c r="AB1628" s="67">
        <f>VLOOKUP($A1628,wind_!$A$2:$B$16,2,0)*VLOOKUP($D1628,wind_!$E$2:$AC$13,MID(AB$1,2,LEN(AB$1)-1)+2,0)</f>
        <v>0.25337867124808544</v>
      </c>
      <c r="AC1628" s="5">
        <f t="shared" si="403"/>
        <v>0.2622190636490957</v>
      </c>
      <c r="AD1628" s="98"/>
    </row>
    <row r="1629" spans="1:30">
      <c r="A1629" s="5" t="str">
        <f t="shared" si="398"/>
        <v>b14</v>
      </c>
      <c r="B1629" s="5" t="str">
        <f t="shared" si="399"/>
        <v>solar</v>
      </c>
      <c r="C1629" s="5" t="str">
        <f t="shared" si="408"/>
        <v>g7</v>
      </c>
      <c r="D1629" s="69">
        <f t="shared" si="408"/>
        <v>4</v>
      </c>
      <c r="E1629" s="68">
        <f>VLOOKUP($A1629,solar_!$A$2:$B$16,2,0)*VLOOKUP($D1629,solar_!$E$2:$AC$13,MID(E$1,2,LEN(E$1)-1)+2,0)</f>
        <v>0</v>
      </c>
      <c r="F1629" s="68">
        <f>VLOOKUP($A1629,solar_!$A$2:$B$16,2,0)*VLOOKUP($D1629,solar_!$E$2:$AC$13,MID(F$1,2,LEN(F$1)-1)+2,0)</f>
        <v>0</v>
      </c>
      <c r="G1629" s="68">
        <f>VLOOKUP($A1629,solar_!$A$2:$B$16,2,0)*VLOOKUP($D1629,solar_!$E$2:$AC$13,MID(G$1,2,LEN(G$1)-1)+2,0)</f>
        <v>0</v>
      </c>
      <c r="H1629" s="68">
        <f>VLOOKUP($A1629,solar_!$A$2:$B$16,2,0)*VLOOKUP($D1629,solar_!$E$2:$AC$13,MID(H$1,2,LEN(H$1)-1)+2,0)</f>
        <v>0</v>
      </c>
      <c r="I1629" s="68">
        <f>VLOOKUP($A1629,solar_!$A$2:$B$16,2,0)*VLOOKUP($D1629,solar_!$E$2:$AC$13,MID(I$1,2,LEN(I$1)-1)+2,0)</f>
        <v>0</v>
      </c>
      <c r="J1629" s="68">
        <f>VLOOKUP($A1629,solar_!$A$2:$B$16,2,0)*VLOOKUP($D1629,solar_!$E$2:$AC$13,MID(J$1,2,LEN(J$1)-1)+2,0)</f>
        <v>1.9930442221677471E-3</v>
      </c>
      <c r="K1629" s="68">
        <f>VLOOKUP($A1629,solar_!$A$2:$B$16,2,0)*VLOOKUP($D1629,solar_!$E$2:$AC$13,MID(K$1,2,LEN(K$1)-1)+2,0)</f>
        <v>4.0074512514512391E-2</v>
      </c>
      <c r="L1629" s="68">
        <f>VLOOKUP($A1629,solar_!$A$2:$B$16,2,0)*VLOOKUP($D1629,solar_!$E$2:$AC$13,MID(L$1,2,LEN(L$1)-1)+2,0)</f>
        <v>0.23505240013821666</v>
      </c>
      <c r="M1629" s="68">
        <f>VLOOKUP($A1629,solar_!$A$2:$B$16,2,0)*VLOOKUP($D1629,solar_!$E$2:$AC$13,MID(M$1,2,LEN(M$1)-1)+2,0)</f>
        <v>0.47284157968272789</v>
      </c>
      <c r="N1629" s="68">
        <f>VLOOKUP($A1629,solar_!$A$2:$B$16,2,0)*VLOOKUP($D1629,solar_!$E$2:$AC$13,MID(N$1,2,LEN(N$1)-1)+2,0)</f>
        <v>0.5996551280432425</v>
      </c>
      <c r="O1629" s="68">
        <f>VLOOKUP($A1629,solar_!$A$2:$B$16,2,0)*VLOOKUP($D1629,solar_!$E$2:$AC$13,MID(O$1,2,LEN(O$1)-1)+2,0)</f>
        <v>0.68015837558954828</v>
      </c>
      <c r="P1629" s="68">
        <f>VLOOKUP($A1629,solar_!$A$2:$B$16,2,0)*VLOOKUP($D1629,solar_!$E$2:$AC$13,MID(P$1,2,LEN(P$1)-1)+2,0)</f>
        <v>0.6825488586084103</v>
      </c>
      <c r="Q1629" s="68">
        <f>VLOOKUP($A1629,solar_!$A$2:$B$16,2,0)*VLOOKUP($D1629,solar_!$E$2:$AC$13,MID(Q$1,2,LEN(Q$1)-1)+2,0)</f>
        <v>0.67042961735252649</v>
      </c>
      <c r="R1629" s="68">
        <f>VLOOKUP($A1629,solar_!$A$2:$B$16,2,0)*VLOOKUP($D1629,solar_!$E$2:$AC$13,MID(R$1,2,LEN(R$1)-1)+2,0)</f>
        <v>0.65929246132835906</v>
      </c>
      <c r="S1629" s="68">
        <f>VLOOKUP($A1629,solar_!$A$2:$B$16,2,0)*VLOOKUP($D1629,solar_!$E$2:$AC$13,MID(S$1,2,LEN(S$1)-1)+2,0)</f>
        <v>0.63425778020156187</v>
      </c>
      <c r="T1629" s="68">
        <f>VLOOKUP($A1629,solar_!$A$2:$B$16,2,0)*VLOOKUP($D1629,solar_!$E$2:$AC$13,MID(T$1,2,LEN(T$1)-1)+2,0)</f>
        <v>0.57106765357049938</v>
      </c>
      <c r="U1629" s="68">
        <f>VLOOKUP($A1629,solar_!$A$2:$B$16,2,0)*VLOOKUP($D1629,solar_!$E$2:$AC$13,MID(U$1,2,LEN(U$1)-1)+2,0)</f>
        <v>0.46586866130711213</v>
      </c>
      <c r="V1629" s="68">
        <f>VLOOKUP($A1629,solar_!$A$2:$B$16,2,0)*VLOOKUP($D1629,solar_!$E$2:$AC$13,MID(V$1,2,LEN(V$1)-1)+2,0)</f>
        <v>0.30442302087741197</v>
      </c>
      <c r="W1629" s="68">
        <f>VLOOKUP($A1629,solar_!$A$2:$B$16,2,0)*VLOOKUP($D1629,solar_!$E$2:$AC$13,MID(W$1,2,LEN(W$1)-1)+2,0)</f>
        <v>8.5280250519105399E-2</v>
      </c>
      <c r="X1629" s="68">
        <f>VLOOKUP($A1629,solar_!$A$2:$B$16,2,0)*VLOOKUP($D1629,solar_!$E$2:$AC$13,MID(X$1,2,LEN(X$1)-1)+2,0)</f>
        <v>2.7935833368761638E-3</v>
      </c>
      <c r="Y1629" s="68">
        <f>VLOOKUP($A1629,solar_!$A$2:$B$16,2,0)*VLOOKUP($D1629,solar_!$E$2:$AC$13,MID(Y$1,2,LEN(Y$1)-1)+2,0)</f>
        <v>0</v>
      </c>
      <c r="Z1629" s="68">
        <f>VLOOKUP($A1629,solar_!$A$2:$B$16,2,0)*VLOOKUP($D1629,solar_!$E$2:$AC$13,MID(Z$1,2,LEN(Z$1)-1)+2,0)</f>
        <v>0</v>
      </c>
      <c r="AA1629" s="68">
        <f>VLOOKUP($A1629,solar_!$A$2:$B$16,2,0)*VLOOKUP($D1629,solar_!$E$2:$AC$13,MID(AA$1,2,LEN(AA$1)-1)+2,0)</f>
        <v>0</v>
      </c>
      <c r="AB1629" s="68">
        <f>VLOOKUP($A1629,solar_!$A$2:$B$16,2,0)*VLOOKUP($D1629,solar_!$E$2:$AC$13,MID(AB$1,2,LEN(AB$1)-1)+2,0)</f>
        <v>0</v>
      </c>
      <c r="AC1629" s="5">
        <f t="shared" si="403"/>
        <v>0.25440570530384488</v>
      </c>
      <c r="AD1629" s="98"/>
    </row>
    <row r="1630" spans="1:30">
      <c r="A1630" s="5" t="str">
        <f t="shared" si="398"/>
        <v>b14</v>
      </c>
      <c r="B1630" s="5" t="str">
        <f t="shared" si="399"/>
        <v>nuclear</v>
      </c>
      <c r="C1630" s="5" t="str">
        <f t="shared" si="408"/>
        <v>g7</v>
      </c>
      <c r="D1630" s="69">
        <f t="shared" si="408"/>
        <v>4</v>
      </c>
      <c r="E1630" s="9">
        <v>0</v>
      </c>
      <c r="F1630" s="9">
        <v>0</v>
      </c>
      <c r="G1630" s="9">
        <v>0</v>
      </c>
      <c r="H1630" s="9">
        <v>0</v>
      </c>
      <c r="I1630" s="9">
        <v>0</v>
      </c>
      <c r="J1630" s="9">
        <v>0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  <c r="Q1630" s="9">
        <v>0</v>
      </c>
      <c r="R1630" s="9">
        <v>0</v>
      </c>
      <c r="S1630" s="9">
        <v>0</v>
      </c>
      <c r="T1630" s="9">
        <v>0</v>
      </c>
      <c r="U1630" s="9">
        <v>0</v>
      </c>
      <c r="V1630" s="9">
        <v>0</v>
      </c>
      <c r="W1630" s="9">
        <v>0</v>
      </c>
      <c r="X1630" s="9">
        <v>0</v>
      </c>
      <c r="Y1630" s="9">
        <v>0</v>
      </c>
      <c r="Z1630" s="9">
        <v>0</v>
      </c>
      <c r="AA1630" s="9">
        <v>0</v>
      </c>
      <c r="AB1630" s="9">
        <v>0</v>
      </c>
      <c r="AC1630" s="5">
        <f t="shared" si="403"/>
        <v>0</v>
      </c>
      <c r="AD1630" s="98"/>
    </row>
    <row r="1631" spans="1:30">
      <c r="A1631" s="5" t="str">
        <f t="shared" si="398"/>
        <v>b14</v>
      </c>
      <c r="B1631" s="5" t="str">
        <f t="shared" si="399"/>
        <v>other</v>
      </c>
      <c r="C1631" s="5" t="str">
        <f t="shared" si="408"/>
        <v>g7</v>
      </c>
      <c r="D1631" s="69">
        <f t="shared" si="408"/>
        <v>4</v>
      </c>
      <c r="E1631" s="9">
        <v>0</v>
      </c>
      <c r="F1631" s="9">
        <v>0</v>
      </c>
      <c r="G1631" s="9">
        <v>0</v>
      </c>
      <c r="H1631" s="9">
        <v>0</v>
      </c>
      <c r="I1631" s="9">
        <v>0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0</v>
      </c>
      <c r="V1631" s="9">
        <v>0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0</v>
      </c>
      <c r="AC1631" s="5">
        <f t="shared" si="403"/>
        <v>0</v>
      </c>
      <c r="AD1631" s="98"/>
    </row>
    <row r="1632" spans="1:30">
      <c r="A1632" s="5" t="str">
        <f t="shared" si="398"/>
        <v>b14</v>
      </c>
      <c r="B1632" s="5" t="str">
        <f t="shared" si="399"/>
        <v>coal</v>
      </c>
      <c r="C1632" s="5" t="str">
        <f t="shared" si="408"/>
        <v>g8</v>
      </c>
      <c r="D1632" s="69">
        <f t="shared" si="408"/>
        <v>4</v>
      </c>
      <c r="E1632" s="53">
        <v>0.8</v>
      </c>
      <c r="F1632" s="53">
        <v>0.8</v>
      </c>
      <c r="G1632" s="53">
        <v>0.8</v>
      </c>
      <c r="H1632" s="53">
        <v>0.8</v>
      </c>
      <c r="I1632" s="53">
        <v>0.8</v>
      </c>
      <c r="J1632" s="53">
        <v>0.8</v>
      </c>
      <c r="K1632" s="53">
        <v>0.8</v>
      </c>
      <c r="L1632" s="53">
        <v>0.8</v>
      </c>
      <c r="M1632" s="53">
        <v>0.8</v>
      </c>
      <c r="N1632" s="53">
        <v>0.8</v>
      </c>
      <c r="O1632" s="53">
        <v>0.8</v>
      </c>
      <c r="P1632" s="53">
        <v>0.8</v>
      </c>
      <c r="Q1632" s="53">
        <v>0.8</v>
      </c>
      <c r="R1632" s="53">
        <v>0.8</v>
      </c>
      <c r="S1632" s="53">
        <v>0.8</v>
      </c>
      <c r="T1632" s="53">
        <v>0.8</v>
      </c>
      <c r="U1632" s="53">
        <v>0.8</v>
      </c>
      <c r="V1632" s="53">
        <v>0.8</v>
      </c>
      <c r="W1632" s="53">
        <v>0.8</v>
      </c>
      <c r="X1632" s="53">
        <v>0.8</v>
      </c>
      <c r="Y1632" s="53">
        <v>0.8</v>
      </c>
      <c r="Z1632" s="53">
        <v>0.8</v>
      </c>
      <c r="AA1632" s="53">
        <v>0.8</v>
      </c>
      <c r="AB1632" s="53">
        <v>0.8</v>
      </c>
      <c r="AC1632" s="5">
        <f t="shared" si="403"/>
        <v>0.80000000000000027</v>
      </c>
      <c r="AD1632" s="98"/>
    </row>
    <row r="1633" spans="1:30">
      <c r="A1633" s="5" t="str">
        <f t="shared" si="398"/>
        <v>b14</v>
      </c>
      <c r="B1633" s="5" t="str">
        <f t="shared" si="399"/>
        <v>naturalGas</v>
      </c>
      <c r="C1633" s="5" t="str">
        <f t="shared" si="408"/>
        <v>g8</v>
      </c>
      <c r="D1633" s="69">
        <f t="shared" si="408"/>
        <v>4</v>
      </c>
      <c r="E1633" s="53">
        <v>0.85</v>
      </c>
      <c r="F1633" s="53">
        <v>0.85</v>
      </c>
      <c r="G1633" s="53">
        <v>0.85</v>
      </c>
      <c r="H1633" s="53">
        <v>0.85</v>
      </c>
      <c r="I1633" s="53">
        <v>0.85</v>
      </c>
      <c r="J1633" s="53">
        <v>0.85</v>
      </c>
      <c r="K1633" s="53">
        <v>0.85</v>
      </c>
      <c r="L1633" s="53">
        <v>0.85</v>
      </c>
      <c r="M1633" s="53">
        <v>0.85</v>
      </c>
      <c r="N1633" s="53">
        <v>0.85</v>
      </c>
      <c r="O1633" s="53">
        <v>0.85</v>
      </c>
      <c r="P1633" s="53">
        <v>0.85</v>
      </c>
      <c r="Q1633" s="53">
        <v>0.85</v>
      </c>
      <c r="R1633" s="53">
        <v>0.85</v>
      </c>
      <c r="S1633" s="53">
        <v>0.85</v>
      </c>
      <c r="T1633" s="53">
        <v>0.85</v>
      </c>
      <c r="U1633" s="53">
        <v>0.85</v>
      </c>
      <c r="V1633" s="53">
        <v>0.85</v>
      </c>
      <c r="W1633" s="53">
        <v>0.85</v>
      </c>
      <c r="X1633" s="53">
        <v>0.85</v>
      </c>
      <c r="Y1633" s="53">
        <v>0.85</v>
      </c>
      <c r="Z1633" s="53">
        <v>0.85</v>
      </c>
      <c r="AA1633" s="53">
        <v>0.85</v>
      </c>
      <c r="AB1633" s="53">
        <v>0.85</v>
      </c>
      <c r="AC1633" s="5">
        <f t="shared" si="403"/>
        <v>0.85000000000000009</v>
      </c>
      <c r="AD1633" s="98"/>
    </row>
    <row r="1634" spans="1:30">
      <c r="A1634" s="5" t="str">
        <f t="shared" si="398"/>
        <v>b14</v>
      </c>
      <c r="B1634" s="5" t="str">
        <f t="shared" si="399"/>
        <v>bioMass</v>
      </c>
      <c r="C1634" s="5" t="str">
        <f t="shared" si="408"/>
        <v>g8</v>
      </c>
      <c r="D1634" s="69">
        <f t="shared" si="408"/>
        <v>4</v>
      </c>
      <c r="E1634" s="53">
        <v>0.83</v>
      </c>
      <c r="F1634" s="53">
        <v>0.83</v>
      </c>
      <c r="G1634" s="53">
        <v>0.83</v>
      </c>
      <c r="H1634" s="53">
        <v>0.83</v>
      </c>
      <c r="I1634" s="53">
        <v>0.83</v>
      </c>
      <c r="J1634" s="53">
        <v>0.83</v>
      </c>
      <c r="K1634" s="53">
        <v>0.83</v>
      </c>
      <c r="L1634" s="53">
        <v>0.83</v>
      </c>
      <c r="M1634" s="53">
        <v>0.83</v>
      </c>
      <c r="N1634" s="53">
        <v>0.83</v>
      </c>
      <c r="O1634" s="53">
        <v>0.83</v>
      </c>
      <c r="P1634" s="53">
        <v>0.83</v>
      </c>
      <c r="Q1634" s="53">
        <v>0.83</v>
      </c>
      <c r="R1634" s="53">
        <v>0.83</v>
      </c>
      <c r="S1634" s="53">
        <v>0.83</v>
      </c>
      <c r="T1634" s="53">
        <v>0.83</v>
      </c>
      <c r="U1634" s="53">
        <v>0.83</v>
      </c>
      <c r="V1634" s="53">
        <v>0.83</v>
      </c>
      <c r="W1634" s="53">
        <v>0.83</v>
      </c>
      <c r="X1634" s="53">
        <v>0.83</v>
      </c>
      <c r="Y1634" s="53">
        <v>0.83</v>
      </c>
      <c r="Z1634" s="53">
        <v>0.83</v>
      </c>
      <c r="AA1634" s="53">
        <v>0.83</v>
      </c>
      <c r="AB1634" s="53">
        <v>0.83</v>
      </c>
      <c r="AC1634" s="5">
        <f t="shared" si="403"/>
        <v>0.82999999999999963</v>
      </c>
      <c r="AD1634" s="98"/>
    </row>
    <row r="1635" spans="1:30">
      <c r="A1635" s="5" t="str">
        <f t="shared" si="398"/>
        <v>b14</v>
      </c>
      <c r="B1635" s="5" t="str">
        <f t="shared" si="399"/>
        <v>geoThermal</v>
      </c>
      <c r="C1635" s="5" t="str">
        <f t="shared" si="408"/>
        <v>g8</v>
      </c>
      <c r="D1635" s="69">
        <f t="shared" si="408"/>
        <v>4</v>
      </c>
      <c r="E1635" s="53">
        <v>0.9</v>
      </c>
      <c r="F1635" s="53">
        <v>0.9</v>
      </c>
      <c r="G1635" s="53">
        <v>0.9</v>
      </c>
      <c r="H1635" s="53">
        <v>0.9</v>
      </c>
      <c r="I1635" s="53">
        <v>0.9</v>
      </c>
      <c r="J1635" s="53">
        <v>0.9</v>
      </c>
      <c r="K1635" s="53">
        <v>0.9</v>
      </c>
      <c r="L1635" s="53">
        <v>0.9</v>
      </c>
      <c r="M1635" s="53">
        <v>0.9</v>
      </c>
      <c r="N1635" s="53">
        <v>0.9</v>
      </c>
      <c r="O1635" s="53">
        <v>0.9</v>
      </c>
      <c r="P1635" s="53">
        <v>0.9</v>
      </c>
      <c r="Q1635" s="53">
        <v>0.9</v>
      </c>
      <c r="R1635" s="53">
        <v>0.9</v>
      </c>
      <c r="S1635" s="53">
        <v>0.9</v>
      </c>
      <c r="T1635" s="53">
        <v>0.9</v>
      </c>
      <c r="U1635" s="53">
        <v>0.9</v>
      </c>
      <c r="V1635" s="53">
        <v>0.9</v>
      </c>
      <c r="W1635" s="53">
        <v>0.9</v>
      </c>
      <c r="X1635" s="53">
        <v>0.9</v>
      </c>
      <c r="Y1635" s="53">
        <v>0.9</v>
      </c>
      <c r="Z1635" s="53">
        <v>0.9</v>
      </c>
      <c r="AA1635" s="53">
        <v>0.9</v>
      </c>
      <c r="AB1635" s="53">
        <v>0.9</v>
      </c>
      <c r="AC1635" s="5">
        <f t="shared" si="403"/>
        <v>0.8999999999999998</v>
      </c>
      <c r="AD1635" s="98"/>
    </row>
    <row r="1636" spans="1:30">
      <c r="A1636" s="5" t="str">
        <f t="shared" si="398"/>
        <v>b14</v>
      </c>
      <c r="B1636" s="5" t="str">
        <f t="shared" si="399"/>
        <v>hydroRiver</v>
      </c>
      <c r="C1636" s="5" t="str">
        <f t="shared" si="408"/>
        <v>g8</v>
      </c>
      <c r="D1636" s="69">
        <f t="shared" si="408"/>
        <v>4</v>
      </c>
      <c r="E1636" s="43">
        <f>VLOOKUP($A1636,hydro_!$A$2:$B$16,2,0)*VLOOKUP($D1636,hydro_!F$2:H$13,2,0)</f>
        <v>0.5</v>
      </c>
      <c r="F1636" s="43">
        <f t="shared" ref="F1636:AB1636" si="411">E1636</f>
        <v>0.5</v>
      </c>
      <c r="G1636" s="43">
        <f t="shared" si="411"/>
        <v>0.5</v>
      </c>
      <c r="H1636" s="43">
        <f t="shared" si="411"/>
        <v>0.5</v>
      </c>
      <c r="I1636" s="43">
        <f t="shared" si="411"/>
        <v>0.5</v>
      </c>
      <c r="J1636" s="43">
        <f t="shared" si="411"/>
        <v>0.5</v>
      </c>
      <c r="K1636" s="43">
        <f t="shared" si="411"/>
        <v>0.5</v>
      </c>
      <c r="L1636" s="43">
        <f t="shared" si="411"/>
        <v>0.5</v>
      </c>
      <c r="M1636" s="43">
        <f t="shared" si="411"/>
        <v>0.5</v>
      </c>
      <c r="N1636" s="43">
        <f t="shared" si="411"/>
        <v>0.5</v>
      </c>
      <c r="O1636" s="43">
        <f t="shared" si="411"/>
        <v>0.5</v>
      </c>
      <c r="P1636" s="43">
        <f t="shared" si="411"/>
        <v>0.5</v>
      </c>
      <c r="Q1636" s="43">
        <f t="shared" si="411"/>
        <v>0.5</v>
      </c>
      <c r="R1636" s="43">
        <f t="shared" si="411"/>
        <v>0.5</v>
      </c>
      <c r="S1636" s="43">
        <f t="shared" si="411"/>
        <v>0.5</v>
      </c>
      <c r="T1636" s="43">
        <f t="shared" si="411"/>
        <v>0.5</v>
      </c>
      <c r="U1636" s="43">
        <f t="shared" si="411"/>
        <v>0.5</v>
      </c>
      <c r="V1636" s="43">
        <f t="shared" si="411"/>
        <v>0.5</v>
      </c>
      <c r="W1636" s="43">
        <f t="shared" si="411"/>
        <v>0.5</v>
      </c>
      <c r="X1636" s="43">
        <f t="shared" si="411"/>
        <v>0.5</v>
      </c>
      <c r="Y1636" s="43">
        <f t="shared" si="411"/>
        <v>0.5</v>
      </c>
      <c r="Z1636" s="43">
        <f t="shared" si="411"/>
        <v>0.5</v>
      </c>
      <c r="AA1636" s="43">
        <f t="shared" si="411"/>
        <v>0.5</v>
      </c>
      <c r="AB1636" s="43">
        <f t="shared" si="411"/>
        <v>0.5</v>
      </c>
      <c r="AC1636" s="5">
        <f t="shared" si="403"/>
        <v>0.5</v>
      </c>
      <c r="AD1636" s="98"/>
    </row>
    <row r="1637" spans="1:30">
      <c r="A1637" s="5" t="str">
        <f t="shared" si="398"/>
        <v>b14</v>
      </c>
      <c r="B1637" s="5" t="str">
        <f t="shared" si="399"/>
        <v>hydroDam</v>
      </c>
      <c r="C1637" s="5" t="str">
        <f t="shared" si="408"/>
        <v>g8</v>
      </c>
      <c r="D1637" s="69">
        <f t="shared" si="408"/>
        <v>4</v>
      </c>
      <c r="E1637" s="43">
        <f>VLOOKUP($A1636,hydro_!$A$2:$C$16,3,0)*VLOOKUP($D1636,hydro_!F$2:H$13,3,0)</f>
        <v>0.4</v>
      </c>
      <c r="F1637" s="43">
        <f t="shared" ref="F1637:AB1637" si="412">E1637</f>
        <v>0.4</v>
      </c>
      <c r="G1637" s="43">
        <f t="shared" si="412"/>
        <v>0.4</v>
      </c>
      <c r="H1637" s="43">
        <f t="shared" si="412"/>
        <v>0.4</v>
      </c>
      <c r="I1637" s="43">
        <f t="shared" si="412"/>
        <v>0.4</v>
      </c>
      <c r="J1637" s="43">
        <f t="shared" si="412"/>
        <v>0.4</v>
      </c>
      <c r="K1637" s="43">
        <f t="shared" si="412"/>
        <v>0.4</v>
      </c>
      <c r="L1637" s="43">
        <f t="shared" si="412"/>
        <v>0.4</v>
      </c>
      <c r="M1637" s="43">
        <f t="shared" si="412"/>
        <v>0.4</v>
      </c>
      <c r="N1637" s="43">
        <f t="shared" si="412"/>
        <v>0.4</v>
      </c>
      <c r="O1637" s="43">
        <f t="shared" si="412"/>
        <v>0.4</v>
      </c>
      <c r="P1637" s="43">
        <f t="shared" si="412"/>
        <v>0.4</v>
      </c>
      <c r="Q1637" s="43">
        <f t="shared" si="412"/>
        <v>0.4</v>
      </c>
      <c r="R1637" s="43">
        <f t="shared" si="412"/>
        <v>0.4</v>
      </c>
      <c r="S1637" s="43">
        <f t="shared" si="412"/>
        <v>0.4</v>
      </c>
      <c r="T1637" s="43">
        <f t="shared" si="412"/>
        <v>0.4</v>
      </c>
      <c r="U1637" s="43">
        <f t="shared" si="412"/>
        <v>0.4</v>
      </c>
      <c r="V1637" s="43">
        <f t="shared" si="412"/>
        <v>0.4</v>
      </c>
      <c r="W1637" s="43">
        <f t="shared" si="412"/>
        <v>0.4</v>
      </c>
      <c r="X1637" s="43">
        <f t="shared" si="412"/>
        <v>0.4</v>
      </c>
      <c r="Y1637" s="43">
        <f t="shared" si="412"/>
        <v>0.4</v>
      </c>
      <c r="Z1637" s="43">
        <f t="shared" si="412"/>
        <v>0.4</v>
      </c>
      <c r="AA1637" s="43">
        <f t="shared" si="412"/>
        <v>0.4</v>
      </c>
      <c r="AB1637" s="43">
        <f t="shared" si="412"/>
        <v>0.4</v>
      </c>
      <c r="AC1637" s="5">
        <f t="shared" si="403"/>
        <v>0.40000000000000013</v>
      </c>
      <c r="AD1637" s="98"/>
    </row>
    <row r="1638" spans="1:30">
      <c r="A1638" s="5" t="str">
        <f t="shared" si="398"/>
        <v>b14</v>
      </c>
      <c r="B1638" s="5" t="str">
        <f t="shared" si="399"/>
        <v>wind</v>
      </c>
      <c r="C1638" s="5" t="str">
        <f t="shared" si="408"/>
        <v>g8</v>
      </c>
      <c r="D1638" s="69">
        <f t="shared" si="408"/>
        <v>4</v>
      </c>
      <c r="E1638" s="67">
        <f>VLOOKUP($A1638,wind_!$A$2:$B$16,2,0)*VLOOKUP($D1638,wind_!$E$2:$AC$13,MID(E$1,2,LEN(E$1)-1)+2,0)</f>
        <v>0.25956548498058191</v>
      </c>
      <c r="F1638" s="67">
        <f>VLOOKUP($A1638,wind_!$A$2:$B$16,2,0)*VLOOKUP($D1638,wind_!$E$2:$AC$13,MID(F$1,2,LEN(F$1)-1)+2,0)</f>
        <v>0.25135751648414828</v>
      </c>
      <c r="G1638" s="67">
        <f>VLOOKUP($A1638,wind_!$A$2:$B$16,2,0)*VLOOKUP($D1638,wind_!$E$2:$AC$13,MID(G$1,2,LEN(G$1)-1)+2,0)</f>
        <v>0.24696539626943459</v>
      </c>
      <c r="H1638" s="67">
        <f>VLOOKUP($A1638,wind_!$A$2:$B$16,2,0)*VLOOKUP($D1638,wind_!$E$2:$AC$13,MID(H$1,2,LEN(H$1)-1)+2,0)</f>
        <v>0.24563774942687142</v>
      </c>
      <c r="I1638" s="67">
        <f>VLOOKUP($A1638,wind_!$A$2:$B$16,2,0)*VLOOKUP($D1638,wind_!$E$2:$AC$13,MID(I$1,2,LEN(I$1)-1)+2,0)</f>
        <v>0.24347068869133121</v>
      </c>
      <c r="J1638" s="67">
        <f>VLOOKUP($A1638,wind_!$A$2:$B$16,2,0)*VLOOKUP($D1638,wind_!$E$2:$AC$13,MID(J$1,2,LEN(J$1)-1)+2,0)</f>
        <v>0.24086077157891564</v>
      </c>
      <c r="K1638" s="67">
        <f>VLOOKUP($A1638,wind_!$A$2:$B$16,2,0)*VLOOKUP($D1638,wind_!$E$2:$AC$13,MID(K$1,2,LEN(K$1)-1)+2,0)</f>
        <v>0.24171494208090427</v>
      </c>
      <c r="L1638" s="67">
        <f>VLOOKUP($A1638,wind_!$A$2:$B$16,2,0)*VLOOKUP($D1638,wind_!$E$2:$AC$13,MID(L$1,2,LEN(L$1)-1)+2,0)</f>
        <v>0.23541010182740182</v>
      </c>
      <c r="M1638" s="67">
        <f>VLOOKUP($A1638,wind_!$A$2:$B$16,2,0)*VLOOKUP($D1638,wind_!$E$2:$AC$13,MID(M$1,2,LEN(M$1)-1)+2,0)</f>
        <v>0.22779321457514837</v>
      </c>
      <c r="N1638" s="67">
        <f>VLOOKUP($A1638,wind_!$A$2:$B$16,2,0)*VLOOKUP($D1638,wind_!$E$2:$AC$13,MID(N$1,2,LEN(N$1)-1)+2,0)</f>
        <v>0.22546875879384623</v>
      </c>
      <c r="O1638" s="67">
        <f>VLOOKUP($A1638,wind_!$A$2:$B$16,2,0)*VLOOKUP($D1638,wind_!$E$2:$AC$13,MID(O$1,2,LEN(O$1)-1)+2,0)</f>
        <v>0.23647597696653291</v>
      </c>
      <c r="P1638" s="67">
        <f>VLOOKUP($A1638,wind_!$A$2:$B$16,2,0)*VLOOKUP($D1638,wind_!$E$2:$AC$13,MID(P$1,2,LEN(P$1)-1)+2,0)</f>
        <v>0.25298382655267299</v>
      </c>
      <c r="Q1638" s="67">
        <f>VLOOKUP($A1638,wind_!$A$2:$B$16,2,0)*VLOOKUP($D1638,wind_!$E$2:$AC$13,MID(Q$1,2,LEN(Q$1)-1)+2,0)</f>
        <v>0.26757813921631107</v>
      </c>
      <c r="R1638" s="67">
        <f>VLOOKUP($A1638,wind_!$A$2:$B$16,2,0)*VLOOKUP($D1638,wind_!$E$2:$AC$13,MID(R$1,2,LEN(R$1)-1)+2,0)</f>
        <v>0.28226349488733365</v>
      </c>
      <c r="S1638" s="67">
        <f>VLOOKUP($A1638,wind_!$A$2:$B$16,2,0)*VLOOKUP($D1638,wind_!$E$2:$AC$13,MID(S$1,2,LEN(S$1)-1)+2,0)</f>
        <v>0.29612047777105066</v>
      </c>
      <c r="T1638" s="67">
        <f>VLOOKUP($A1638,wind_!$A$2:$B$16,2,0)*VLOOKUP($D1638,wind_!$E$2:$AC$13,MID(T$1,2,LEN(T$1)-1)+2,0)</f>
        <v>0.29906060036119014</v>
      </c>
      <c r="U1638" s="67">
        <f>VLOOKUP($A1638,wind_!$A$2:$B$16,2,0)*VLOOKUP($D1638,wind_!$E$2:$AC$13,MID(U$1,2,LEN(U$1)-1)+2,0)</f>
        <v>0.30385918610091306</v>
      </c>
      <c r="V1638" s="67">
        <f>VLOOKUP($A1638,wind_!$A$2:$B$16,2,0)*VLOOKUP($D1638,wind_!$E$2:$AC$13,MID(V$1,2,LEN(V$1)-1)+2,0)</f>
        <v>0.2988872102053029</v>
      </c>
      <c r="W1638" s="67">
        <f>VLOOKUP($A1638,wind_!$A$2:$B$16,2,0)*VLOOKUP($D1638,wind_!$E$2:$AC$13,MID(W$1,2,LEN(W$1)-1)+2,0)</f>
        <v>0.28917327705705248</v>
      </c>
      <c r="X1638" s="67">
        <f>VLOOKUP($A1638,wind_!$A$2:$B$16,2,0)*VLOOKUP($D1638,wind_!$E$2:$AC$13,MID(X$1,2,LEN(X$1)-1)+2,0)</f>
        <v>0.28155665331567425</v>
      </c>
      <c r="Y1638" s="67">
        <f>VLOOKUP($A1638,wind_!$A$2:$B$16,2,0)*VLOOKUP($D1638,wind_!$E$2:$AC$13,MID(Y$1,2,LEN(Y$1)-1)+2,0)</f>
        <v>0.27887579907565246</v>
      </c>
      <c r="Z1638" s="67">
        <f>VLOOKUP($A1638,wind_!$A$2:$B$16,2,0)*VLOOKUP($D1638,wind_!$E$2:$AC$13,MID(Z$1,2,LEN(Z$1)-1)+2,0)</f>
        <v>0.27229248052922972</v>
      </c>
      <c r="AA1638" s="67">
        <f>VLOOKUP($A1638,wind_!$A$2:$B$16,2,0)*VLOOKUP($D1638,wind_!$E$2:$AC$13,MID(AA$1,2,LEN(AA$1)-1)+2,0)</f>
        <v>0.26250710958271006</v>
      </c>
      <c r="AB1638" s="67">
        <f>VLOOKUP($A1638,wind_!$A$2:$B$16,2,0)*VLOOKUP($D1638,wind_!$E$2:$AC$13,MID(AB$1,2,LEN(AB$1)-1)+2,0)</f>
        <v>0.25337867124808544</v>
      </c>
      <c r="AC1638" s="5">
        <f t="shared" si="403"/>
        <v>0.2622190636490957</v>
      </c>
      <c r="AD1638" s="98"/>
    </row>
    <row r="1639" spans="1:30">
      <c r="A1639" s="5" t="str">
        <f t="shared" si="398"/>
        <v>b14</v>
      </c>
      <c r="B1639" s="5" t="str">
        <f t="shared" si="399"/>
        <v>solar</v>
      </c>
      <c r="C1639" s="5" t="str">
        <f t="shared" si="408"/>
        <v>g8</v>
      </c>
      <c r="D1639" s="69">
        <f t="shared" si="408"/>
        <v>4</v>
      </c>
      <c r="E1639" s="68">
        <f>VLOOKUP($A1639,solar_!$A$2:$B$16,2,0)*VLOOKUP($D1639,solar_!$E$2:$AC$13,MID(E$1,2,LEN(E$1)-1)+2,0)</f>
        <v>0</v>
      </c>
      <c r="F1639" s="68">
        <f>VLOOKUP($A1639,solar_!$A$2:$B$16,2,0)*VLOOKUP($D1639,solar_!$E$2:$AC$13,MID(F$1,2,LEN(F$1)-1)+2,0)</f>
        <v>0</v>
      </c>
      <c r="G1639" s="68">
        <f>VLOOKUP($A1639,solar_!$A$2:$B$16,2,0)*VLOOKUP($D1639,solar_!$E$2:$AC$13,MID(G$1,2,LEN(G$1)-1)+2,0)</f>
        <v>0</v>
      </c>
      <c r="H1639" s="68">
        <f>VLOOKUP($A1639,solar_!$A$2:$B$16,2,0)*VLOOKUP($D1639,solar_!$E$2:$AC$13,MID(H$1,2,LEN(H$1)-1)+2,0)</f>
        <v>0</v>
      </c>
      <c r="I1639" s="68">
        <f>VLOOKUP($A1639,solar_!$A$2:$B$16,2,0)*VLOOKUP($D1639,solar_!$E$2:$AC$13,MID(I$1,2,LEN(I$1)-1)+2,0)</f>
        <v>0</v>
      </c>
      <c r="J1639" s="68">
        <f>VLOOKUP($A1639,solar_!$A$2:$B$16,2,0)*VLOOKUP($D1639,solar_!$E$2:$AC$13,MID(J$1,2,LEN(J$1)-1)+2,0)</f>
        <v>1.9930442221677471E-3</v>
      </c>
      <c r="K1639" s="68">
        <f>VLOOKUP($A1639,solar_!$A$2:$B$16,2,0)*VLOOKUP($D1639,solar_!$E$2:$AC$13,MID(K$1,2,LEN(K$1)-1)+2,0)</f>
        <v>4.0074512514512391E-2</v>
      </c>
      <c r="L1639" s="68">
        <f>VLOOKUP($A1639,solar_!$A$2:$B$16,2,0)*VLOOKUP($D1639,solar_!$E$2:$AC$13,MID(L$1,2,LEN(L$1)-1)+2,0)</f>
        <v>0.23505240013821666</v>
      </c>
      <c r="M1639" s="68">
        <f>VLOOKUP($A1639,solar_!$A$2:$B$16,2,0)*VLOOKUP($D1639,solar_!$E$2:$AC$13,MID(M$1,2,LEN(M$1)-1)+2,0)</f>
        <v>0.47284157968272789</v>
      </c>
      <c r="N1639" s="68">
        <f>VLOOKUP($A1639,solar_!$A$2:$B$16,2,0)*VLOOKUP($D1639,solar_!$E$2:$AC$13,MID(N$1,2,LEN(N$1)-1)+2,0)</f>
        <v>0.5996551280432425</v>
      </c>
      <c r="O1639" s="68">
        <f>VLOOKUP($A1639,solar_!$A$2:$B$16,2,0)*VLOOKUP($D1639,solar_!$E$2:$AC$13,MID(O$1,2,LEN(O$1)-1)+2,0)</f>
        <v>0.68015837558954828</v>
      </c>
      <c r="P1639" s="68">
        <f>VLOOKUP($A1639,solar_!$A$2:$B$16,2,0)*VLOOKUP($D1639,solar_!$E$2:$AC$13,MID(P$1,2,LEN(P$1)-1)+2,0)</f>
        <v>0.6825488586084103</v>
      </c>
      <c r="Q1639" s="68">
        <f>VLOOKUP($A1639,solar_!$A$2:$B$16,2,0)*VLOOKUP($D1639,solar_!$E$2:$AC$13,MID(Q$1,2,LEN(Q$1)-1)+2,0)</f>
        <v>0.67042961735252649</v>
      </c>
      <c r="R1639" s="68">
        <f>VLOOKUP($A1639,solar_!$A$2:$B$16,2,0)*VLOOKUP($D1639,solar_!$E$2:$AC$13,MID(R$1,2,LEN(R$1)-1)+2,0)</f>
        <v>0.65929246132835906</v>
      </c>
      <c r="S1639" s="68">
        <f>VLOOKUP($A1639,solar_!$A$2:$B$16,2,0)*VLOOKUP($D1639,solar_!$E$2:$AC$13,MID(S$1,2,LEN(S$1)-1)+2,0)</f>
        <v>0.63425778020156187</v>
      </c>
      <c r="T1639" s="68">
        <f>VLOOKUP($A1639,solar_!$A$2:$B$16,2,0)*VLOOKUP($D1639,solar_!$E$2:$AC$13,MID(T$1,2,LEN(T$1)-1)+2,0)</f>
        <v>0.57106765357049938</v>
      </c>
      <c r="U1639" s="68">
        <f>VLOOKUP($A1639,solar_!$A$2:$B$16,2,0)*VLOOKUP($D1639,solar_!$E$2:$AC$13,MID(U$1,2,LEN(U$1)-1)+2,0)</f>
        <v>0.46586866130711213</v>
      </c>
      <c r="V1639" s="68">
        <f>VLOOKUP($A1639,solar_!$A$2:$B$16,2,0)*VLOOKUP($D1639,solar_!$E$2:$AC$13,MID(V$1,2,LEN(V$1)-1)+2,0)</f>
        <v>0.30442302087741197</v>
      </c>
      <c r="W1639" s="68">
        <f>VLOOKUP($A1639,solar_!$A$2:$B$16,2,0)*VLOOKUP($D1639,solar_!$E$2:$AC$13,MID(W$1,2,LEN(W$1)-1)+2,0)</f>
        <v>8.5280250519105399E-2</v>
      </c>
      <c r="X1639" s="68">
        <f>VLOOKUP($A1639,solar_!$A$2:$B$16,2,0)*VLOOKUP($D1639,solar_!$E$2:$AC$13,MID(X$1,2,LEN(X$1)-1)+2,0)</f>
        <v>2.7935833368761638E-3</v>
      </c>
      <c r="Y1639" s="68">
        <f>VLOOKUP($A1639,solar_!$A$2:$B$16,2,0)*VLOOKUP($D1639,solar_!$E$2:$AC$13,MID(Y$1,2,LEN(Y$1)-1)+2,0)</f>
        <v>0</v>
      </c>
      <c r="Z1639" s="68">
        <f>VLOOKUP($A1639,solar_!$A$2:$B$16,2,0)*VLOOKUP($D1639,solar_!$E$2:$AC$13,MID(Z$1,2,LEN(Z$1)-1)+2,0)</f>
        <v>0</v>
      </c>
      <c r="AA1639" s="68">
        <f>VLOOKUP($A1639,solar_!$A$2:$B$16,2,0)*VLOOKUP($D1639,solar_!$E$2:$AC$13,MID(AA$1,2,LEN(AA$1)-1)+2,0)</f>
        <v>0</v>
      </c>
      <c r="AB1639" s="68">
        <f>VLOOKUP($A1639,solar_!$A$2:$B$16,2,0)*VLOOKUP($D1639,solar_!$E$2:$AC$13,MID(AB$1,2,LEN(AB$1)-1)+2,0)</f>
        <v>0</v>
      </c>
      <c r="AC1639" s="5">
        <f t="shared" si="403"/>
        <v>0.25440570530384488</v>
      </c>
      <c r="AD1639" s="98"/>
    </row>
    <row r="1640" spans="1:30">
      <c r="A1640" s="5" t="str">
        <f t="shared" si="398"/>
        <v>b14</v>
      </c>
      <c r="B1640" s="5" t="str">
        <f t="shared" si="399"/>
        <v>nuclear</v>
      </c>
      <c r="C1640" s="5" t="str">
        <f t="shared" si="408"/>
        <v>g8</v>
      </c>
      <c r="D1640" s="69">
        <f t="shared" si="408"/>
        <v>4</v>
      </c>
      <c r="E1640" s="9">
        <v>0</v>
      </c>
      <c r="F1640" s="9">
        <v>0</v>
      </c>
      <c r="G1640" s="9">
        <v>0</v>
      </c>
      <c r="H1640" s="9">
        <v>0</v>
      </c>
      <c r="I1640" s="9">
        <v>0</v>
      </c>
      <c r="J1640" s="9">
        <v>0</v>
      </c>
      <c r="K1640" s="9">
        <v>0</v>
      </c>
      <c r="L1640" s="9">
        <v>0</v>
      </c>
      <c r="M1640" s="9">
        <v>0</v>
      </c>
      <c r="N1640" s="9">
        <v>0</v>
      </c>
      <c r="O1640" s="9">
        <v>0</v>
      </c>
      <c r="P1640" s="9">
        <v>0</v>
      </c>
      <c r="Q1640" s="9">
        <v>0</v>
      </c>
      <c r="R1640" s="9">
        <v>0</v>
      </c>
      <c r="S1640" s="9">
        <v>0</v>
      </c>
      <c r="T1640" s="9">
        <v>0</v>
      </c>
      <c r="U1640" s="9">
        <v>0</v>
      </c>
      <c r="V1640" s="9">
        <v>0</v>
      </c>
      <c r="W1640" s="9">
        <v>0</v>
      </c>
      <c r="X1640" s="9">
        <v>0</v>
      </c>
      <c r="Y1640" s="9">
        <v>0</v>
      </c>
      <c r="Z1640" s="9">
        <v>0</v>
      </c>
      <c r="AA1640" s="9">
        <v>0</v>
      </c>
      <c r="AB1640" s="9">
        <v>0</v>
      </c>
      <c r="AC1640" s="5">
        <f t="shared" si="403"/>
        <v>0</v>
      </c>
      <c r="AD1640" s="98"/>
    </row>
    <row r="1641" spans="1:30">
      <c r="A1641" s="5" t="str">
        <f t="shared" si="398"/>
        <v>b14</v>
      </c>
      <c r="B1641" s="5" t="str">
        <f t="shared" si="399"/>
        <v>other</v>
      </c>
      <c r="C1641" s="5" t="str">
        <f t="shared" si="408"/>
        <v>g8</v>
      </c>
      <c r="D1641" s="69">
        <f t="shared" si="408"/>
        <v>4</v>
      </c>
      <c r="E1641" s="9">
        <v>0</v>
      </c>
      <c r="F1641" s="9">
        <v>0</v>
      </c>
      <c r="G1641" s="9">
        <v>0</v>
      </c>
      <c r="H1641" s="9">
        <v>0</v>
      </c>
      <c r="I1641" s="9">
        <v>0</v>
      </c>
      <c r="J1641" s="9">
        <v>0</v>
      </c>
      <c r="K1641" s="9">
        <v>0</v>
      </c>
      <c r="L1641" s="9">
        <v>0</v>
      </c>
      <c r="M1641" s="9">
        <v>0</v>
      </c>
      <c r="N1641" s="9">
        <v>0</v>
      </c>
      <c r="O1641" s="9">
        <v>0</v>
      </c>
      <c r="P1641" s="9">
        <v>0</v>
      </c>
      <c r="Q1641" s="9">
        <v>0</v>
      </c>
      <c r="R1641" s="9">
        <v>0</v>
      </c>
      <c r="S1641" s="9">
        <v>0</v>
      </c>
      <c r="T1641" s="9">
        <v>0</v>
      </c>
      <c r="U1641" s="9">
        <v>0</v>
      </c>
      <c r="V1641" s="9">
        <v>0</v>
      </c>
      <c r="W1641" s="9">
        <v>0</v>
      </c>
      <c r="X1641" s="9">
        <v>0</v>
      </c>
      <c r="Y1641" s="9">
        <v>0</v>
      </c>
      <c r="Z1641" s="9">
        <v>0</v>
      </c>
      <c r="AA1641" s="9">
        <v>0</v>
      </c>
      <c r="AB1641" s="9">
        <v>0</v>
      </c>
      <c r="AC1641" s="5">
        <f t="shared" si="403"/>
        <v>0</v>
      </c>
      <c r="AD1641" s="98"/>
    </row>
    <row r="1642" spans="1:30">
      <c r="A1642" s="5" t="str">
        <f t="shared" si="398"/>
        <v>b14</v>
      </c>
      <c r="B1642" s="5" t="str">
        <f t="shared" si="399"/>
        <v>coal</v>
      </c>
      <c r="C1642" s="5" t="str">
        <f t="shared" si="408"/>
        <v>g9</v>
      </c>
      <c r="D1642" s="69">
        <f t="shared" si="408"/>
        <v>5</v>
      </c>
      <c r="E1642" s="53">
        <v>0.8</v>
      </c>
      <c r="F1642" s="53">
        <v>0.8</v>
      </c>
      <c r="G1642" s="53">
        <v>0.8</v>
      </c>
      <c r="H1642" s="53">
        <v>0.8</v>
      </c>
      <c r="I1642" s="53">
        <v>0.8</v>
      </c>
      <c r="J1642" s="53">
        <v>0.8</v>
      </c>
      <c r="K1642" s="53">
        <v>0.8</v>
      </c>
      <c r="L1642" s="53">
        <v>0.8</v>
      </c>
      <c r="M1642" s="53">
        <v>0.8</v>
      </c>
      <c r="N1642" s="53">
        <v>0.8</v>
      </c>
      <c r="O1642" s="53">
        <v>0.8</v>
      </c>
      <c r="P1642" s="53">
        <v>0.8</v>
      </c>
      <c r="Q1642" s="53">
        <v>0.8</v>
      </c>
      <c r="R1642" s="53">
        <v>0.8</v>
      </c>
      <c r="S1642" s="53">
        <v>0.8</v>
      </c>
      <c r="T1642" s="53">
        <v>0.8</v>
      </c>
      <c r="U1642" s="53">
        <v>0.8</v>
      </c>
      <c r="V1642" s="53">
        <v>0.8</v>
      </c>
      <c r="W1642" s="53">
        <v>0.8</v>
      </c>
      <c r="X1642" s="53">
        <v>0.8</v>
      </c>
      <c r="Y1642" s="53">
        <v>0.8</v>
      </c>
      <c r="Z1642" s="53">
        <v>0.8</v>
      </c>
      <c r="AA1642" s="53">
        <v>0.8</v>
      </c>
      <c r="AB1642" s="53">
        <v>0.8</v>
      </c>
      <c r="AC1642" s="5">
        <f t="shared" si="403"/>
        <v>0.80000000000000027</v>
      </c>
      <c r="AD1642" s="98"/>
    </row>
    <row r="1643" spans="1:30">
      <c r="A1643" s="5" t="str">
        <f t="shared" si="398"/>
        <v>b14</v>
      </c>
      <c r="B1643" s="5" t="str">
        <f t="shared" si="399"/>
        <v>naturalGas</v>
      </c>
      <c r="C1643" s="5" t="str">
        <f t="shared" ref="C1643:D1662" si="413">C1523</f>
        <v>g9</v>
      </c>
      <c r="D1643" s="69">
        <f t="shared" si="413"/>
        <v>5</v>
      </c>
      <c r="E1643" s="53">
        <v>0.85</v>
      </c>
      <c r="F1643" s="53">
        <v>0.85</v>
      </c>
      <c r="G1643" s="53">
        <v>0.85</v>
      </c>
      <c r="H1643" s="53">
        <v>0.85</v>
      </c>
      <c r="I1643" s="53">
        <v>0.85</v>
      </c>
      <c r="J1643" s="53">
        <v>0.85</v>
      </c>
      <c r="K1643" s="53">
        <v>0.85</v>
      </c>
      <c r="L1643" s="53">
        <v>0.85</v>
      </c>
      <c r="M1643" s="53">
        <v>0.85</v>
      </c>
      <c r="N1643" s="53">
        <v>0.85</v>
      </c>
      <c r="O1643" s="53">
        <v>0.85</v>
      </c>
      <c r="P1643" s="53">
        <v>0.85</v>
      </c>
      <c r="Q1643" s="53">
        <v>0.85</v>
      </c>
      <c r="R1643" s="53">
        <v>0.85</v>
      </c>
      <c r="S1643" s="53">
        <v>0.85</v>
      </c>
      <c r="T1643" s="53">
        <v>0.85</v>
      </c>
      <c r="U1643" s="53">
        <v>0.85</v>
      </c>
      <c r="V1643" s="53">
        <v>0.85</v>
      </c>
      <c r="W1643" s="53">
        <v>0.85</v>
      </c>
      <c r="X1643" s="53">
        <v>0.85</v>
      </c>
      <c r="Y1643" s="53">
        <v>0.85</v>
      </c>
      <c r="Z1643" s="53">
        <v>0.85</v>
      </c>
      <c r="AA1643" s="53">
        <v>0.85</v>
      </c>
      <c r="AB1643" s="53">
        <v>0.85</v>
      </c>
      <c r="AC1643" s="5">
        <f t="shared" si="403"/>
        <v>0.85000000000000009</v>
      </c>
      <c r="AD1643" s="98"/>
    </row>
    <row r="1644" spans="1:30">
      <c r="A1644" s="5" t="str">
        <f t="shared" si="398"/>
        <v>b14</v>
      </c>
      <c r="B1644" s="5" t="str">
        <f t="shared" si="399"/>
        <v>bioMass</v>
      </c>
      <c r="C1644" s="5" t="str">
        <f t="shared" si="413"/>
        <v>g9</v>
      </c>
      <c r="D1644" s="69">
        <f t="shared" si="413"/>
        <v>5</v>
      </c>
      <c r="E1644" s="53">
        <v>0.83</v>
      </c>
      <c r="F1644" s="53">
        <v>0.83</v>
      </c>
      <c r="G1644" s="53">
        <v>0.83</v>
      </c>
      <c r="H1644" s="53">
        <v>0.83</v>
      </c>
      <c r="I1644" s="53">
        <v>0.83</v>
      </c>
      <c r="J1644" s="53">
        <v>0.83</v>
      </c>
      <c r="K1644" s="53">
        <v>0.83</v>
      </c>
      <c r="L1644" s="53">
        <v>0.83</v>
      </c>
      <c r="M1644" s="53">
        <v>0.83</v>
      </c>
      <c r="N1644" s="53">
        <v>0.83</v>
      </c>
      <c r="O1644" s="53">
        <v>0.83</v>
      </c>
      <c r="P1644" s="53">
        <v>0.83</v>
      </c>
      <c r="Q1644" s="53">
        <v>0.83</v>
      </c>
      <c r="R1644" s="53">
        <v>0.83</v>
      </c>
      <c r="S1644" s="53">
        <v>0.83</v>
      </c>
      <c r="T1644" s="53">
        <v>0.83</v>
      </c>
      <c r="U1644" s="53">
        <v>0.83</v>
      </c>
      <c r="V1644" s="53">
        <v>0.83</v>
      </c>
      <c r="W1644" s="53">
        <v>0.83</v>
      </c>
      <c r="X1644" s="53">
        <v>0.83</v>
      </c>
      <c r="Y1644" s="53">
        <v>0.83</v>
      </c>
      <c r="Z1644" s="53">
        <v>0.83</v>
      </c>
      <c r="AA1644" s="53">
        <v>0.83</v>
      </c>
      <c r="AB1644" s="53">
        <v>0.83</v>
      </c>
      <c r="AC1644" s="5">
        <f t="shared" si="403"/>
        <v>0.82999999999999963</v>
      </c>
      <c r="AD1644" s="98"/>
    </row>
    <row r="1645" spans="1:30">
      <c r="A1645" s="5" t="str">
        <f t="shared" si="398"/>
        <v>b14</v>
      </c>
      <c r="B1645" s="5" t="str">
        <f t="shared" si="399"/>
        <v>geoThermal</v>
      </c>
      <c r="C1645" s="5" t="str">
        <f t="shared" si="413"/>
        <v>g9</v>
      </c>
      <c r="D1645" s="69">
        <f t="shared" si="413"/>
        <v>5</v>
      </c>
      <c r="E1645" s="53">
        <v>0.9</v>
      </c>
      <c r="F1645" s="53">
        <v>0.9</v>
      </c>
      <c r="G1645" s="53">
        <v>0.9</v>
      </c>
      <c r="H1645" s="53">
        <v>0.9</v>
      </c>
      <c r="I1645" s="53">
        <v>0.9</v>
      </c>
      <c r="J1645" s="53">
        <v>0.9</v>
      </c>
      <c r="K1645" s="53">
        <v>0.9</v>
      </c>
      <c r="L1645" s="53">
        <v>0.9</v>
      </c>
      <c r="M1645" s="53">
        <v>0.9</v>
      </c>
      <c r="N1645" s="53">
        <v>0.9</v>
      </c>
      <c r="O1645" s="53">
        <v>0.9</v>
      </c>
      <c r="P1645" s="53">
        <v>0.9</v>
      </c>
      <c r="Q1645" s="53">
        <v>0.9</v>
      </c>
      <c r="R1645" s="53">
        <v>0.9</v>
      </c>
      <c r="S1645" s="53">
        <v>0.9</v>
      </c>
      <c r="T1645" s="53">
        <v>0.9</v>
      </c>
      <c r="U1645" s="53">
        <v>0.9</v>
      </c>
      <c r="V1645" s="53">
        <v>0.9</v>
      </c>
      <c r="W1645" s="53">
        <v>0.9</v>
      </c>
      <c r="X1645" s="53">
        <v>0.9</v>
      </c>
      <c r="Y1645" s="53">
        <v>0.9</v>
      </c>
      <c r="Z1645" s="53">
        <v>0.9</v>
      </c>
      <c r="AA1645" s="53">
        <v>0.9</v>
      </c>
      <c r="AB1645" s="53">
        <v>0.9</v>
      </c>
      <c r="AC1645" s="5">
        <f t="shared" si="403"/>
        <v>0.8999999999999998</v>
      </c>
      <c r="AD1645" s="98"/>
    </row>
    <row r="1646" spans="1:30">
      <c r="A1646" s="5" t="str">
        <f t="shared" si="398"/>
        <v>b14</v>
      </c>
      <c r="B1646" s="5" t="str">
        <f t="shared" si="399"/>
        <v>hydroRiver</v>
      </c>
      <c r="C1646" s="5" t="str">
        <f t="shared" si="413"/>
        <v>g9</v>
      </c>
      <c r="D1646" s="69">
        <f t="shared" si="413"/>
        <v>5</v>
      </c>
      <c r="E1646" s="43">
        <f>VLOOKUP($A1646,hydro_!$A$2:$B$16,2,0)*VLOOKUP($D1646,hydro_!F$2:H$13,2,0)</f>
        <v>0.55000000000000004</v>
      </c>
      <c r="F1646" s="43">
        <f t="shared" ref="F1646:AB1646" si="414">E1646</f>
        <v>0.55000000000000004</v>
      </c>
      <c r="G1646" s="43">
        <f t="shared" si="414"/>
        <v>0.55000000000000004</v>
      </c>
      <c r="H1646" s="43">
        <f t="shared" si="414"/>
        <v>0.55000000000000004</v>
      </c>
      <c r="I1646" s="43">
        <f t="shared" si="414"/>
        <v>0.55000000000000004</v>
      </c>
      <c r="J1646" s="43">
        <f t="shared" si="414"/>
        <v>0.55000000000000004</v>
      </c>
      <c r="K1646" s="43">
        <f t="shared" si="414"/>
        <v>0.55000000000000004</v>
      </c>
      <c r="L1646" s="43">
        <f t="shared" si="414"/>
        <v>0.55000000000000004</v>
      </c>
      <c r="M1646" s="43">
        <f t="shared" si="414"/>
        <v>0.55000000000000004</v>
      </c>
      <c r="N1646" s="43">
        <f t="shared" si="414"/>
        <v>0.55000000000000004</v>
      </c>
      <c r="O1646" s="43">
        <f t="shared" si="414"/>
        <v>0.55000000000000004</v>
      </c>
      <c r="P1646" s="43">
        <f t="shared" si="414"/>
        <v>0.55000000000000004</v>
      </c>
      <c r="Q1646" s="43">
        <f t="shared" si="414"/>
        <v>0.55000000000000004</v>
      </c>
      <c r="R1646" s="43">
        <f t="shared" si="414"/>
        <v>0.55000000000000004</v>
      </c>
      <c r="S1646" s="43">
        <f t="shared" si="414"/>
        <v>0.55000000000000004</v>
      </c>
      <c r="T1646" s="43">
        <f t="shared" si="414"/>
        <v>0.55000000000000004</v>
      </c>
      <c r="U1646" s="43">
        <f t="shared" si="414"/>
        <v>0.55000000000000004</v>
      </c>
      <c r="V1646" s="43">
        <f t="shared" si="414"/>
        <v>0.55000000000000004</v>
      </c>
      <c r="W1646" s="43">
        <f t="shared" si="414"/>
        <v>0.55000000000000004</v>
      </c>
      <c r="X1646" s="43">
        <f t="shared" si="414"/>
        <v>0.55000000000000004</v>
      </c>
      <c r="Y1646" s="43">
        <f t="shared" si="414"/>
        <v>0.55000000000000004</v>
      </c>
      <c r="Z1646" s="43">
        <f t="shared" si="414"/>
        <v>0.55000000000000004</v>
      </c>
      <c r="AA1646" s="43">
        <f t="shared" si="414"/>
        <v>0.55000000000000004</v>
      </c>
      <c r="AB1646" s="43">
        <f t="shared" si="414"/>
        <v>0.55000000000000004</v>
      </c>
      <c r="AC1646" s="5">
        <f t="shared" si="403"/>
        <v>0.55000000000000016</v>
      </c>
      <c r="AD1646" s="98"/>
    </row>
    <row r="1647" spans="1:30">
      <c r="A1647" s="5" t="str">
        <f t="shared" si="398"/>
        <v>b14</v>
      </c>
      <c r="B1647" s="5" t="str">
        <f t="shared" si="399"/>
        <v>hydroDam</v>
      </c>
      <c r="C1647" s="5" t="str">
        <f t="shared" si="413"/>
        <v>g9</v>
      </c>
      <c r="D1647" s="69">
        <f t="shared" si="413"/>
        <v>5</v>
      </c>
      <c r="E1647" s="43">
        <f>VLOOKUP($A1646,hydro_!$A$2:$C$16,3,0)*VLOOKUP($D1646,hydro_!F$2:H$13,3,0)</f>
        <v>0.45</v>
      </c>
      <c r="F1647" s="43">
        <f t="shared" ref="F1647:AB1647" si="415">E1647</f>
        <v>0.45</v>
      </c>
      <c r="G1647" s="43">
        <f t="shared" si="415"/>
        <v>0.45</v>
      </c>
      <c r="H1647" s="43">
        <f t="shared" si="415"/>
        <v>0.45</v>
      </c>
      <c r="I1647" s="43">
        <f t="shared" si="415"/>
        <v>0.45</v>
      </c>
      <c r="J1647" s="43">
        <f t="shared" si="415"/>
        <v>0.45</v>
      </c>
      <c r="K1647" s="43">
        <f t="shared" si="415"/>
        <v>0.45</v>
      </c>
      <c r="L1647" s="43">
        <f t="shared" si="415"/>
        <v>0.45</v>
      </c>
      <c r="M1647" s="43">
        <f t="shared" si="415"/>
        <v>0.45</v>
      </c>
      <c r="N1647" s="43">
        <f t="shared" si="415"/>
        <v>0.45</v>
      </c>
      <c r="O1647" s="43">
        <f t="shared" si="415"/>
        <v>0.45</v>
      </c>
      <c r="P1647" s="43">
        <f t="shared" si="415"/>
        <v>0.45</v>
      </c>
      <c r="Q1647" s="43">
        <f t="shared" si="415"/>
        <v>0.45</v>
      </c>
      <c r="R1647" s="43">
        <f t="shared" si="415"/>
        <v>0.45</v>
      </c>
      <c r="S1647" s="43">
        <f t="shared" si="415"/>
        <v>0.45</v>
      </c>
      <c r="T1647" s="43">
        <f t="shared" si="415"/>
        <v>0.45</v>
      </c>
      <c r="U1647" s="43">
        <f t="shared" si="415"/>
        <v>0.45</v>
      </c>
      <c r="V1647" s="43">
        <f t="shared" si="415"/>
        <v>0.45</v>
      </c>
      <c r="W1647" s="43">
        <f t="shared" si="415"/>
        <v>0.45</v>
      </c>
      <c r="X1647" s="43">
        <f t="shared" si="415"/>
        <v>0.45</v>
      </c>
      <c r="Y1647" s="43">
        <f t="shared" si="415"/>
        <v>0.45</v>
      </c>
      <c r="Z1647" s="43">
        <f t="shared" si="415"/>
        <v>0.45</v>
      </c>
      <c r="AA1647" s="43">
        <f t="shared" si="415"/>
        <v>0.45</v>
      </c>
      <c r="AB1647" s="43">
        <f t="shared" si="415"/>
        <v>0.45</v>
      </c>
      <c r="AC1647" s="5">
        <f t="shared" si="403"/>
        <v>0.4499999999999999</v>
      </c>
      <c r="AD1647" s="98"/>
    </row>
    <row r="1648" spans="1:30">
      <c r="A1648" s="5" t="str">
        <f t="shared" si="398"/>
        <v>b14</v>
      </c>
      <c r="B1648" s="5" t="str">
        <f t="shared" si="399"/>
        <v>wind</v>
      </c>
      <c r="C1648" s="5" t="str">
        <f t="shared" si="413"/>
        <v>g9</v>
      </c>
      <c r="D1648" s="69">
        <f t="shared" si="413"/>
        <v>5</v>
      </c>
      <c r="E1648" s="67">
        <f>VLOOKUP($A1648,wind_!$A$2:$B$16,2,0)*VLOOKUP($D1648,wind_!$E$2:$AC$13,MID(E$1,2,LEN(E$1)-1)+2,0)</f>
        <v>0.24110148876341866</v>
      </c>
      <c r="F1648" s="67">
        <f>VLOOKUP($A1648,wind_!$A$2:$B$16,2,0)*VLOOKUP($D1648,wind_!$E$2:$AC$13,MID(F$1,2,LEN(F$1)-1)+2,0)</f>
        <v>0.2343321578901861</v>
      </c>
      <c r="G1648" s="67">
        <f>VLOOKUP($A1648,wind_!$A$2:$B$16,2,0)*VLOOKUP($D1648,wind_!$E$2:$AC$13,MID(G$1,2,LEN(G$1)-1)+2,0)</f>
        <v>0.23257959976134901</v>
      </c>
      <c r="H1648" s="67">
        <f>VLOOKUP($A1648,wind_!$A$2:$B$16,2,0)*VLOOKUP($D1648,wind_!$E$2:$AC$13,MID(H$1,2,LEN(H$1)-1)+2,0)</f>
        <v>0.23374081313513062</v>
      </c>
      <c r="I1648" s="67">
        <f>VLOOKUP($A1648,wind_!$A$2:$B$16,2,0)*VLOOKUP($D1648,wind_!$E$2:$AC$13,MID(I$1,2,LEN(I$1)-1)+2,0)</f>
        <v>0.23419241807306301</v>
      </c>
      <c r="J1648" s="67">
        <f>VLOOKUP($A1648,wind_!$A$2:$B$16,2,0)*VLOOKUP($D1648,wind_!$E$2:$AC$13,MID(J$1,2,LEN(J$1)-1)+2,0)</f>
        <v>0.23654557018867542</v>
      </c>
      <c r="K1648" s="67">
        <f>VLOOKUP($A1648,wind_!$A$2:$B$16,2,0)*VLOOKUP($D1648,wind_!$E$2:$AC$13,MID(K$1,2,LEN(K$1)-1)+2,0)</f>
        <v>0.23940297671508698</v>
      </c>
      <c r="L1648" s="67">
        <f>VLOOKUP($A1648,wind_!$A$2:$B$16,2,0)*VLOOKUP($D1648,wind_!$E$2:$AC$13,MID(L$1,2,LEN(L$1)-1)+2,0)</f>
        <v>0.2325247104460432</v>
      </c>
      <c r="M1648" s="67">
        <f>VLOOKUP($A1648,wind_!$A$2:$B$16,2,0)*VLOOKUP($D1648,wind_!$E$2:$AC$13,MID(M$1,2,LEN(M$1)-1)+2,0)</f>
        <v>0.22800939889716962</v>
      </c>
      <c r="N1648" s="67">
        <f>VLOOKUP($A1648,wind_!$A$2:$B$16,2,0)*VLOOKUP($D1648,wind_!$E$2:$AC$13,MID(N$1,2,LEN(N$1)-1)+2,0)</f>
        <v>0.22409578808074715</v>
      </c>
      <c r="O1648" s="67">
        <f>VLOOKUP($A1648,wind_!$A$2:$B$16,2,0)*VLOOKUP($D1648,wind_!$E$2:$AC$13,MID(O$1,2,LEN(O$1)-1)+2,0)</f>
        <v>0.22570981854248703</v>
      </c>
      <c r="P1648" s="67">
        <f>VLOOKUP($A1648,wind_!$A$2:$B$16,2,0)*VLOOKUP($D1648,wind_!$E$2:$AC$13,MID(P$1,2,LEN(P$1)-1)+2,0)</f>
        <v>0.23303652761896074</v>
      </c>
      <c r="Q1648" s="67">
        <f>VLOOKUP($A1648,wind_!$A$2:$B$16,2,0)*VLOOKUP($D1648,wind_!$E$2:$AC$13,MID(Q$1,2,LEN(Q$1)-1)+2,0)</f>
        <v>0.24151140628089313</v>
      </c>
      <c r="R1648" s="67">
        <f>VLOOKUP($A1648,wind_!$A$2:$B$16,2,0)*VLOOKUP($D1648,wind_!$E$2:$AC$13,MID(R$1,2,LEN(R$1)-1)+2,0)</f>
        <v>0.25602445219061692</v>
      </c>
      <c r="S1648" s="67">
        <f>VLOOKUP($A1648,wind_!$A$2:$B$16,2,0)*VLOOKUP($D1648,wind_!$E$2:$AC$13,MID(S$1,2,LEN(S$1)-1)+2,0)</f>
        <v>0.2699124766554335</v>
      </c>
      <c r="T1648" s="67">
        <f>VLOOKUP($A1648,wind_!$A$2:$B$16,2,0)*VLOOKUP($D1648,wind_!$E$2:$AC$13,MID(T$1,2,LEN(T$1)-1)+2,0)</f>
        <v>0.28696326404885331</v>
      </c>
      <c r="U1648" s="67">
        <f>VLOOKUP($A1648,wind_!$A$2:$B$16,2,0)*VLOOKUP($D1648,wind_!$E$2:$AC$13,MID(U$1,2,LEN(U$1)-1)+2,0)</f>
        <v>0.30226776487226603</v>
      </c>
      <c r="V1648" s="67">
        <f>VLOOKUP($A1648,wind_!$A$2:$B$16,2,0)*VLOOKUP($D1648,wind_!$E$2:$AC$13,MID(V$1,2,LEN(V$1)-1)+2,0)</f>
        <v>0.30845318199712396</v>
      </c>
      <c r="W1648" s="67">
        <f>VLOOKUP($A1648,wind_!$A$2:$B$16,2,0)*VLOOKUP($D1648,wind_!$E$2:$AC$13,MID(W$1,2,LEN(W$1)-1)+2,0)</f>
        <v>0.30233021694969042</v>
      </c>
      <c r="X1648" s="67">
        <f>VLOOKUP($A1648,wind_!$A$2:$B$16,2,0)*VLOOKUP($D1648,wind_!$E$2:$AC$13,MID(X$1,2,LEN(X$1)-1)+2,0)</f>
        <v>0.29364289582016484</v>
      </c>
      <c r="Y1648" s="67">
        <f>VLOOKUP($A1648,wind_!$A$2:$B$16,2,0)*VLOOKUP($D1648,wind_!$E$2:$AC$13,MID(Y$1,2,LEN(Y$1)-1)+2,0)</f>
        <v>0.29189848017737163</v>
      </c>
      <c r="Z1648" s="67">
        <f>VLOOKUP($A1648,wind_!$A$2:$B$16,2,0)*VLOOKUP($D1648,wind_!$E$2:$AC$13,MID(Z$1,2,LEN(Z$1)-1)+2,0)</f>
        <v>0.28463878191646363</v>
      </c>
      <c r="AA1648" s="67">
        <f>VLOOKUP($A1648,wind_!$A$2:$B$16,2,0)*VLOOKUP($D1648,wind_!$E$2:$AC$13,MID(AA$1,2,LEN(AA$1)-1)+2,0)</f>
        <v>0.26878241026710159</v>
      </c>
      <c r="AB1648" s="67">
        <f>VLOOKUP($A1648,wind_!$A$2:$B$16,2,0)*VLOOKUP($D1648,wind_!$E$2:$AC$13,MID(AB$1,2,LEN(AB$1)-1)+2,0)</f>
        <v>0.2551651695776494</v>
      </c>
      <c r="AC1648" s="5">
        <f t="shared" si="403"/>
        <v>0.25653590703608109</v>
      </c>
      <c r="AD1648" s="98"/>
    </row>
    <row r="1649" spans="1:30">
      <c r="A1649" s="5" t="str">
        <f t="shared" si="398"/>
        <v>b14</v>
      </c>
      <c r="B1649" s="5" t="str">
        <f t="shared" si="399"/>
        <v>solar</v>
      </c>
      <c r="C1649" s="5" t="str">
        <f t="shared" si="413"/>
        <v>g9</v>
      </c>
      <c r="D1649" s="69">
        <f t="shared" si="413"/>
        <v>5</v>
      </c>
      <c r="E1649" s="68">
        <f>VLOOKUP($A1649,solar_!$A$2:$B$16,2,0)*VLOOKUP($D1649,solar_!$E$2:$AC$13,MID(E$1,2,LEN(E$1)-1)+2,0)</f>
        <v>0</v>
      </c>
      <c r="F1649" s="68">
        <f>VLOOKUP($A1649,solar_!$A$2:$B$16,2,0)*VLOOKUP($D1649,solar_!$E$2:$AC$13,MID(F$1,2,LEN(F$1)-1)+2,0)</f>
        <v>0</v>
      </c>
      <c r="G1649" s="68">
        <f>VLOOKUP($A1649,solar_!$A$2:$B$16,2,0)*VLOOKUP($D1649,solar_!$E$2:$AC$13,MID(G$1,2,LEN(G$1)-1)+2,0)</f>
        <v>0</v>
      </c>
      <c r="H1649" s="68">
        <f>VLOOKUP($A1649,solar_!$A$2:$B$16,2,0)*VLOOKUP($D1649,solar_!$E$2:$AC$13,MID(H$1,2,LEN(H$1)-1)+2,0)</f>
        <v>0</v>
      </c>
      <c r="I1649" s="68">
        <f>VLOOKUP($A1649,solar_!$A$2:$B$16,2,0)*VLOOKUP($D1649,solar_!$E$2:$AC$13,MID(I$1,2,LEN(I$1)-1)+2,0)</f>
        <v>0</v>
      </c>
      <c r="J1649" s="68">
        <f>VLOOKUP($A1649,solar_!$A$2:$B$16,2,0)*VLOOKUP($D1649,solar_!$E$2:$AC$13,MID(J$1,2,LEN(J$1)-1)+2,0)</f>
        <v>9.1860070597705994E-3</v>
      </c>
      <c r="K1649" s="68">
        <f>VLOOKUP($A1649,solar_!$A$2:$B$16,2,0)*VLOOKUP($D1649,solar_!$E$2:$AC$13,MID(K$1,2,LEN(K$1)-1)+2,0)</f>
        <v>0.13458323150329163</v>
      </c>
      <c r="L1649" s="68">
        <f>VLOOKUP($A1649,solar_!$A$2:$B$16,2,0)*VLOOKUP($D1649,solar_!$E$2:$AC$13,MID(L$1,2,LEN(L$1)-1)+2,0)</f>
        <v>0.42939129072222215</v>
      </c>
      <c r="M1649" s="68">
        <f>VLOOKUP($A1649,solar_!$A$2:$B$16,2,0)*VLOOKUP($D1649,solar_!$E$2:$AC$13,MID(M$1,2,LEN(M$1)-1)+2,0)</f>
        <v>0.61696051154601528</v>
      </c>
      <c r="N1649" s="68">
        <f>VLOOKUP($A1649,solar_!$A$2:$B$16,2,0)*VLOOKUP($D1649,solar_!$E$2:$AC$13,MID(N$1,2,LEN(N$1)-1)+2,0)</f>
        <v>0.66902197443489053</v>
      </c>
      <c r="O1649" s="68">
        <f>VLOOKUP($A1649,solar_!$A$2:$B$16,2,0)*VLOOKUP($D1649,solar_!$E$2:$AC$13,MID(O$1,2,LEN(O$1)-1)+2,0)</f>
        <v>0.71850065129738772</v>
      </c>
      <c r="P1649" s="68">
        <f>VLOOKUP($A1649,solar_!$A$2:$B$16,2,0)*VLOOKUP($D1649,solar_!$E$2:$AC$13,MID(P$1,2,LEN(P$1)-1)+2,0)</f>
        <v>0.72792444225261654</v>
      </c>
      <c r="Q1649" s="68">
        <f>VLOOKUP($A1649,solar_!$A$2:$B$16,2,0)*VLOOKUP($D1649,solar_!$E$2:$AC$13,MID(Q$1,2,LEN(Q$1)-1)+2,0)</f>
        <v>0.72054389434192978</v>
      </c>
      <c r="R1649" s="68">
        <f>VLOOKUP($A1649,solar_!$A$2:$B$16,2,0)*VLOOKUP($D1649,solar_!$E$2:$AC$13,MID(R$1,2,LEN(R$1)-1)+2,0)</f>
        <v>0.7178448584111049</v>
      </c>
      <c r="S1649" s="68">
        <f>VLOOKUP($A1649,solar_!$A$2:$B$16,2,0)*VLOOKUP($D1649,solar_!$E$2:$AC$13,MID(S$1,2,LEN(S$1)-1)+2,0)</f>
        <v>0.69164616850082783</v>
      </c>
      <c r="T1649" s="68">
        <f>VLOOKUP($A1649,solar_!$A$2:$B$16,2,0)*VLOOKUP($D1649,solar_!$E$2:$AC$13,MID(T$1,2,LEN(T$1)-1)+2,0)</f>
        <v>0.62835356833386546</v>
      </c>
      <c r="U1649" s="68">
        <f>VLOOKUP($A1649,solar_!$A$2:$B$16,2,0)*VLOOKUP($D1649,solar_!$E$2:$AC$13,MID(U$1,2,LEN(U$1)-1)+2,0)</f>
        <v>0.53232812778334393</v>
      </c>
      <c r="V1649" s="68">
        <f>VLOOKUP($A1649,solar_!$A$2:$B$16,2,0)*VLOOKUP($D1649,solar_!$E$2:$AC$13,MID(V$1,2,LEN(V$1)-1)+2,0)</f>
        <v>0.39741482958707147</v>
      </c>
      <c r="W1649" s="68">
        <f>VLOOKUP($A1649,solar_!$A$2:$B$16,2,0)*VLOOKUP($D1649,solar_!$E$2:$AC$13,MID(W$1,2,LEN(W$1)-1)+2,0)</f>
        <v>0.16061471781723885</v>
      </c>
      <c r="X1649" s="68">
        <f>VLOOKUP($A1649,solar_!$A$2:$B$16,2,0)*VLOOKUP($D1649,solar_!$E$2:$AC$13,MID(X$1,2,LEN(X$1)-1)+2,0)</f>
        <v>1.6770747172747021E-2</v>
      </c>
      <c r="Y1649" s="68">
        <f>VLOOKUP($A1649,solar_!$A$2:$B$16,2,0)*VLOOKUP($D1649,solar_!$E$2:$AC$13,MID(Y$1,2,LEN(Y$1)-1)+2,0)</f>
        <v>0</v>
      </c>
      <c r="Z1649" s="68">
        <f>VLOOKUP($A1649,solar_!$A$2:$B$16,2,0)*VLOOKUP($D1649,solar_!$E$2:$AC$13,MID(Z$1,2,LEN(Z$1)-1)+2,0)</f>
        <v>0</v>
      </c>
      <c r="AA1649" s="68">
        <f>VLOOKUP($A1649,solar_!$A$2:$B$16,2,0)*VLOOKUP($D1649,solar_!$E$2:$AC$13,MID(AA$1,2,LEN(AA$1)-1)+2,0)</f>
        <v>0</v>
      </c>
      <c r="AB1649" s="68">
        <f>VLOOKUP($A1649,solar_!$A$2:$B$16,2,0)*VLOOKUP($D1649,solar_!$E$2:$AC$13,MID(AB$1,2,LEN(AB$1)-1)+2,0)</f>
        <v>0</v>
      </c>
      <c r="AC1649" s="5">
        <f t="shared" si="403"/>
        <v>0.29879520919851349</v>
      </c>
      <c r="AD1649" s="98"/>
    </row>
    <row r="1650" spans="1:30">
      <c r="A1650" s="5" t="str">
        <f t="shared" si="398"/>
        <v>b14</v>
      </c>
      <c r="B1650" s="5" t="str">
        <f t="shared" si="399"/>
        <v>nuclear</v>
      </c>
      <c r="C1650" s="5" t="str">
        <f t="shared" si="413"/>
        <v>g9</v>
      </c>
      <c r="D1650" s="69">
        <f t="shared" si="413"/>
        <v>5</v>
      </c>
      <c r="E1650" s="9">
        <v>0</v>
      </c>
      <c r="F1650" s="9">
        <v>0</v>
      </c>
      <c r="G1650" s="9">
        <v>0</v>
      </c>
      <c r="H1650" s="9">
        <v>0</v>
      </c>
      <c r="I1650" s="9">
        <v>0</v>
      </c>
      <c r="J1650" s="9">
        <v>0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  <c r="T1650" s="9">
        <v>0</v>
      </c>
      <c r="U1650" s="9">
        <v>0</v>
      </c>
      <c r="V1650" s="9">
        <v>0</v>
      </c>
      <c r="W1650" s="9">
        <v>0</v>
      </c>
      <c r="X1650" s="9">
        <v>0</v>
      </c>
      <c r="Y1650" s="9">
        <v>0</v>
      </c>
      <c r="Z1650" s="9">
        <v>0</v>
      </c>
      <c r="AA1650" s="9">
        <v>0</v>
      </c>
      <c r="AB1650" s="9">
        <v>0</v>
      </c>
      <c r="AC1650" s="5">
        <f t="shared" si="403"/>
        <v>0</v>
      </c>
      <c r="AD1650" s="98"/>
    </row>
    <row r="1651" spans="1:30">
      <c r="A1651" s="5" t="str">
        <f t="shared" si="398"/>
        <v>b14</v>
      </c>
      <c r="B1651" s="5" t="str">
        <f t="shared" si="399"/>
        <v>other</v>
      </c>
      <c r="C1651" s="5" t="str">
        <f t="shared" si="413"/>
        <v>g9</v>
      </c>
      <c r="D1651" s="69">
        <f t="shared" si="413"/>
        <v>5</v>
      </c>
      <c r="E1651" s="9">
        <v>0</v>
      </c>
      <c r="F1651" s="9">
        <v>0</v>
      </c>
      <c r="G1651" s="9">
        <v>0</v>
      </c>
      <c r="H1651" s="9">
        <v>0</v>
      </c>
      <c r="I1651" s="9">
        <v>0</v>
      </c>
      <c r="J1651" s="9">
        <v>0</v>
      </c>
      <c r="K1651" s="9">
        <v>0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0</v>
      </c>
      <c r="R1651" s="9">
        <v>0</v>
      </c>
      <c r="S1651" s="9">
        <v>0</v>
      </c>
      <c r="T1651" s="9">
        <v>0</v>
      </c>
      <c r="U1651" s="9">
        <v>0</v>
      </c>
      <c r="V1651" s="9">
        <v>0</v>
      </c>
      <c r="W1651" s="9">
        <v>0</v>
      </c>
      <c r="X1651" s="9">
        <v>0</v>
      </c>
      <c r="Y1651" s="9">
        <v>0</v>
      </c>
      <c r="Z1651" s="9">
        <v>0</v>
      </c>
      <c r="AA1651" s="9">
        <v>0</v>
      </c>
      <c r="AB1651" s="9">
        <v>0</v>
      </c>
      <c r="AC1651" s="5">
        <f t="shared" si="403"/>
        <v>0</v>
      </c>
      <c r="AD1651" s="98"/>
    </row>
    <row r="1652" spans="1:30">
      <c r="A1652" s="5" t="str">
        <f t="shared" ref="A1652:A1715" si="416">A1651</f>
        <v>b14</v>
      </c>
      <c r="B1652" s="5" t="str">
        <f t="shared" si="399"/>
        <v>coal</v>
      </c>
      <c r="C1652" s="5" t="str">
        <f t="shared" si="413"/>
        <v>g10</v>
      </c>
      <c r="D1652" s="69">
        <f t="shared" si="413"/>
        <v>5</v>
      </c>
      <c r="E1652" s="53">
        <v>0.8</v>
      </c>
      <c r="F1652" s="53">
        <v>0.8</v>
      </c>
      <c r="G1652" s="53">
        <v>0.8</v>
      </c>
      <c r="H1652" s="53">
        <v>0.8</v>
      </c>
      <c r="I1652" s="53">
        <v>0.8</v>
      </c>
      <c r="J1652" s="53">
        <v>0.8</v>
      </c>
      <c r="K1652" s="53">
        <v>0.8</v>
      </c>
      <c r="L1652" s="53">
        <v>0.8</v>
      </c>
      <c r="M1652" s="53">
        <v>0.8</v>
      </c>
      <c r="N1652" s="53">
        <v>0.8</v>
      </c>
      <c r="O1652" s="53">
        <v>0.8</v>
      </c>
      <c r="P1652" s="53">
        <v>0.8</v>
      </c>
      <c r="Q1652" s="53">
        <v>0.8</v>
      </c>
      <c r="R1652" s="53">
        <v>0.8</v>
      </c>
      <c r="S1652" s="53">
        <v>0.8</v>
      </c>
      <c r="T1652" s="53">
        <v>0.8</v>
      </c>
      <c r="U1652" s="53">
        <v>0.8</v>
      </c>
      <c r="V1652" s="53">
        <v>0.8</v>
      </c>
      <c r="W1652" s="53">
        <v>0.8</v>
      </c>
      <c r="X1652" s="53">
        <v>0.8</v>
      </c>
      <c r="Y1652" s="53">
        <v>0.8</v>
      </c>
      <c r="Z1652" s="53">
        <v>0.8</v>
      </c>
      <c r="AA1652" s="53">
        <v>0.8</v>
      </c>
      <c r="AB1652" s="53">
        <v>0.8</v>
      </c>
      <c r="AC1652" s="5">
        <f t="shared" si="403"/>
        <v>0.80000000000000027</v>
      </c>
      <c r="AD1652" s="98"/>
    </row>
    <row r="1653" spans="1:30">
      <c r="A1653" s="5" t="str">
        <f t="shared" si="416"/>
        <v>b14</v>
      </c>
      <c r="B1653" s="5" t="str">
        <f t="shared" si="399"/>
        <v>naturalGas</v>
      </c>
      <c r="C1653" s="5" t="str">
        <f t="shared" si="413"/>
        <v>g10</v>
      </c>
      <c r="D1653" s="69">
        <f t="shared" si="413"/>
        <v>5</v>
      </c>
      <c r="E1653" s="53">
        <v>0.85</v>
      </c>
      <c r="F1653" s="53">
        <v>0.85</v>
      </c>
      <c r="G1653" s="53">
        <v>0.85</v>
      </c>
      <c r="H1653" s="53">
        <v>0.85</v>
      </c>
      <c r="I1653" s="53">
        <v>0.85</v>
      </c>
      <c r="J1653" s="53">
        <v>0.85</v>
      </c>
      <c r="K1653" s="53">
        <v>0.85</v>
      </c>
      <c r="L1653" s="53">
        <v>0.85</v>
      </c>
      <c r="M1653" s="53">
        <v>0.85</v>
      </c>
      <c r="N1653" s="53">
        <v>0.85</v>
      </c>
      <c r="O1653" s="53">
        <v>0.85</v>
      </c>
      <c r="P1653" s="53">
        <v>0.85</v>
      </c>
      <c r="Q1653" s="53">
        <v>0.85</v>
      </c>
      <c r="R1653" s="53">
        <v>0.85</v>
      </c>
      <c r="S1653" s="53">
        <v>0.85</v>
      </c>
      <c r="T1653" s="53">
        <v>0.85</v>
      </c>
      <c r="U1653" s="53">
        <v>0.85</v>
      </c>
      <c r="V1653" s="53">
        <v>0.85</v>
      </c>
      <c r="W1653" s="53">
        <v>0.85</v>
      </c>
      <c r="X1653" s="53">
        <v>0.85</v>
      </c>
      <c r="Y1653" s="53">
        <v>0.85</v>
      </c>
      <c r="Z1653" s="53">
        <v>0.85</v>
      </c>
      <c r="AA1653" s="53">
        <v>0.85</v>
      </c>
      <c r="AB1653" s="53">
        <v>0.85</v>
      </c>
      <c r="AC1653" s="5">
        <f t="shared" si="403"/>
        <v>0.85000000000000009</v>
      </c>
      <c r="AD1653" s="98"/>
    </row>
    <row r="1654" spans="1:30">
      <c r="A1654" s="5" t="str">
        <f t="shared" si="416"/>
        <v>b14</v>
      </c>
      <c r="B1654" s="5" t="str">
        <f t="shared" si="399"/>
        <v>bioMass</v>
      </c>
      <c r="C1654" s="5" t="str">
        <f t="shared" si="413"/>
        <v>g10</v>
      </c>
      <c r="D1654" s="69">
        <f t="shared" si="413"/>
        <v>5</v>
      </c>
      <c r="E1654" s="53">
        <v>0.83</v>
      </c>
      <c r="F1654" s="53">
        <v>0.83</v>
      </c>
      <c r="G1654" s="53">
        <v>0.83</v>
      </c>
      <c r="H1654" s="53">
        <v>0.83</v>
      </c>
      <c r="I1654" s="53">
        <v>0.83</v>
      </c>
      <c r="J1654" s="53">
        <v>0.83</v>
      </c>
      <c r="K1654" s="53">
        <v>0.83</v>
      </c>
      <c r="L1654" s="53">
        <v>0.83</v>
      </c>
      <c r="M1654" s="53">
        <v>0.83</v>
      </c>
      <c r="N1654" s="53">
        <v>0.83</v>
      </c>
      <c r="O1654" s="53">
        <v>0.83</v>
      </c>
      <c r="P1654" s="53">
        <v>0.83</v>
      </c>
      <c r="Q1654" s="53">
        <v>0.83</v>
      </c>
      <c r="R1654" s="53">
        <v>0.83</v>
      </c>
      <c r="S1654" s="53">
        <v>0.83</v>
      </c>
      <c r="T1654" s="53">
        <v>0.83</v>
      </c>
      <c r="U1654" s="53">
        <v>0.83</v>
      </c>
      <c r="V1654" s="53">
        <v>0.83</v>
      </c>
      <c r="W1654" s="53">
        <v>0.83</v>
      </c>
      <c r="X1654" s="53">
        <v>0.83</v>
      </c>
      <c r="Y1654" s="53">
        <v>0.83</v>
      </c>
      <c r="Z1654" s="53">
        <v>0.83</v>
      </c>
      <c r="AA1654" s="53">
        <v>0.83</v>
      </c>
      <c r="AB1654" s="53">
        <v>0.83</v>
      </c>
      <c r="AC1654" s="5">
        <f t="shared" si="403"/>
        <v>0.82999999999999963</v>
      </c>
      <c r="AD1654" s="98"/>
    </row>
    <row r="1655" spans="1:30">
      <c r="A1655" s="5" t="str">
        <f t="shared" si="416"/>
        <v>b14</v>
      </c>
      <c r="B1655" s="5" t="str">
        <f t="shared" si="399"/>
        <v>geoThermal</v>
      </c>
      <c r="C1655" s="5" t="str">
        <f t="shared" si="413"/>
        <v>g10</v>
      </c>
      <c r="D1655" s="69">
        <f t="shared" si="413"/>
        <v>5</v>
      </c>
      <c r="E1655" s="53">
        <v>0.9</v>
      </c>
      <c r="F1655" s="53">
        <v>0.9</v>
      </c>
      <c r="G1655" s="53">
        <v>0.9</v>
      </c>
      <c r="H1655" s="53">
        <v>0.9</v>
      </c>
      <c r="I1655" s="53">
        <v>0.9</v>
      </c>
      <c r="J1655" s="53">
        <v>0.9</v>
      </c>
      <c r="K1655" s="53">
        <v>0.9</v>
      </c>
      <c r="L1655" s="53">
        <v>0.9</v>
      </c>
      <c r="M1655" s="53">
        <v>0.9</v>
      </c>
      <c r="N1655" s="53">
        <v>0.9</v>
      </c>
      <c r="O1655" s="53">
        <v>0.9</v>
      </c>
      <c r="P1655" s="53">
        <v>0.9</v>
      </c>
      <c r="Q1655" s="53">
        <v>0.9</v>
      </c>
      <c r="R1655" s="53">
        <v>0.9</v>
      </c>
      <c r="S1655" s="53">
        <v>0.9</v>
      </c>
      <c r="T1655" s="53">
        <v>0.9</v>
      </c>
      <c r="U1655" s="53">
        <v>0.9</v>
      </c>
      <c r="V1655" s="53">
        <v>0.9</v>
      </c>
      <c r="W1655" s="53">
        <v>0.9</v>
      </c>
      <c r="X1655" s="53">
        <v>0.9</v>
      </c>
      <c r="Y1655" s="53">
        <v>0.9</v>
      </c>
      <c r="Z1655" s="53">
        <v>0.9</v>
      </c>
      <c r="AA1655" s="53">
        <v>0.9</v>
      </c>
      <c r="AB1655" s="53">
        <v>0.9</v>
      </c>
      <c r="AC1655" s="5">
        <f t="shared" si="403"/>
        <v>0.8999999999999998</v>
      </c>
      <c r="AD1655" s="98"/>
    </row>
    <row r="1656" spans="1:30">
      <c r="A1656" s="5" t="str">
        <f t="shared" si="416"/>
        <v>b14</v>
      </c>
      <c r="B1656" s="5" t="str">
        <f t="shared" si="399"/>
        <v>hydroRiver</v>
      </c>
      <c r="C1656" s="5" t="str">
        <f t="shared" si="413"/>
        <v>g10</v>
      </c>
      <c r="D1656" s="69">
        <f t="shared" si="413"/>
        <v>5</v>
      </c>
      <c r="E1656" s="43">
        <f>VLOOKUP($A1656,hydro_!$A$2:$B$16,2,0)*VLOOKUP($D1656,hydro_!F$2:H$13,2,0)</f>
        <v>0.55000000000000004</v>
      </c>
      <c r="F1656" s="43">
        <f t="shared" ref="F1656:AB1656" si="417">E1656</f>
        <v>0.55000000000000004</v>
      </c>
      <c r="G1656" s="43">
        <f t="shared" si="417"/>
        <v>0.55000000000000004</v>
      </c>
      <c r="H1656" s="43">
        <f t="shared" si="417"/>
        <v>0.55000000000000004</v>
      </c>
      <c r="I1656" s="43">
        <f t="shared" si="417"/>
        <v>0.55000000000000004</v>
      </c>
      <c r="J1656" s="43">
        <f t="shared" si="417"/>
        <v>0.55000000000000004</v>
      </c>
      <c r="K1656" s="43">
        <f t="shared" si="417"/>
        <v>0.55000000000000004</v>
      </c>
      <c r="L1656" s="43">
        <f t="shared" si="417"/>
        <v>0.55000000000000004</v>
      </c>
      <c r="M1656" s="43">
        <f t="shared" si="417"/>
        <v>0.55000000000000004</v>
      </c>
      <c r="N1656" s="43">
        <f t="shared" si="417"/>
        <v>0.55000000000000004</v>
      </c>
      <c r="O1656" s="43">
        <f t="shared" si="417"/>
        <v>0.55000000000000004</v>
      </c>
      <c r="P1656" s="43">
        <f t="shared" si="417"/>
        <v>0.55000000000000004</v>
      </c>
      <c r="Q1656" s="43">
        <f t="shared" si="417"/>
        <v>0.55000000000000004</v>
      </c>
      <c r="R1656" s="43">
        <f t="shared" si="417"/>
        <v>0.55000000000000004</v>
      </c>
      <c r="S1656" s="43">
        <f t="shared" si="417"/>
        <v>0.55000000000000004</v>
      </c>
      <c r="T1656" s="43">
        <f t="shared" si="417"/>
        <v>0.55000000000000004</v>
      </c>
      <c r="U1656" s="43">
        <f t="shared" si="417"/>
        <v>0.55000000000000004</v>
      </c>
      <c r="V1656" s="43">
        <f t="shared" si="417"/>
        <v>0.55000000000000004</v>
      </c>
      <c r="W1656" s="43">
        <f t="shared" si="417"/>
        <v>0.55000000000000004</v>
      </c>
      <c r="X1656" s="43">
        <f t="shared" si="417"/>
        <v>0.55000000000000004</v>
      </c>
      <c r="Y1656" s="43">
        <f t="shared" si="417"/>
        <v>0.55000000000000004</v>
      </c>
      <c r="Z1656" s="43">
        <f t="shared" si="417"/>
        <v>0.55000000000000004</v>
      </c>
      <c r="AA1656" s="43">
        <f t="shared" si="417"/>
        <v>0.55000000000000004</v>
      </c>
      <c r="AB1656" s="43">
        <f t="shared" si="417"/>
        <v>0.55000000000000004</v>
      </c>
      <c r="AC1656" s="5">
        <f t="shared" si="403"/>
        <v>0.55000000000000016</v>
      </c>
      <c r="AD1656" s="98"/>
    </row>
    <row r="1657" spans="1:30">
      <c r="A1657" s="5" t="str">
        <f t="shared" si="416"/>
        <v>b14</v>
      </c>
      <c r="B1657" s="5" t="str">
        <f t="shared" si="399"/>
        <v>hydroDam</v>
      </c>
      <c r="C1657" s="5" t="str">
        <f t="shared" si="413"/>
        <v>g10</v>
      </c>
      <c r="D1657" s="69">
        <f t="shared" si="413"/>
        <v>5</v>
      </c>
      <c r="E1657" s="43">
        <f>VLOOKUP($A1656,hydro_!$A$2:$C$16,3,0)*VLOOKUP($D1656,hydro_!F$2:H$13,3,0)</f>
        <v>0.45</v>
      </c>
      <c r="F1657" s="43">
        <f t="shared" ref="F1657:AB1657" si="418">E1657</f>
        <v>0.45</v>
      </c>
      <c r="G1657" s="43">
        <f t="shared" si="418"/>
        <v>0.45</v>
      </c>
      <c r="H1657" s="43">
        <f t="shared" si="418"/>
        <v>0.45</v>
      </c>
      <c r="I1657" s="43">
        <f t="shared" si="418"/>
        <v>0.45</v>
      </c>
      <c r="J1657" s="43">
        <f t="shared" si="418"/>
        <v>0.45</v>
      </c>
      <c r="K1657" s="43">
        <f t="shared" si="418"/>
        <v>0.45</v>
      </c>
      <c r="L1657" s="43">
        <f t="shared" si="418"/>
        <v>0.45</v>
      </c>
      <c r="M1657" s="43">
        <f t="shared" si="418"/>
        <v>0.45</v>
      </c>
      <c r="N1657" s="43">
        <f t="shared" si="418"/>
        <v>0.45</v>
      </c>
      <c r="O1657" s="43">
        <f t="shared" si="418"/>
        <v>0.45</v>
      </c>
      <c r="P1657" s="43">
        <f t="shared" si="418"/>
        <v>0.45</v>
      </c>
      <c r="Q1657" s="43">
        <f t="shared" si="418"/>
        <v>0.45</v>
      </c>
      <c r="R1657" s="43">
        <f t="shared" si="418"/>
        <v>0.45</v>
      </c>
      <c r="S1657" s="43">
        <f t="shared" si="418"/>
        <v>0.45</v>
      </c>
      <c r="T1657" s="43">
        <f t="shared" si="418"/>
        <v>0.45</v>
      </c>
      <c r="U1657" s="43">
        <f t="shared" si="418"/>
        <v>0.45</v>
      </c>
      <c r="V1657" s="43">
        <f t="shared" si="418"/>
        <v>0.45</v>
      </c>
      <c r="W1657" s="43">
        <f t="shared" si="418"/>
        <v>0.45</v>
      </c>
      <c r="X1657" s="43">
        <f t="shared" si="418"/>
        <v>0.45</v>
      </c>
      <c r="Y1657" s="43">
        <f t="shared" si="418"/>
        <v>0.45</v>
      </c>
      <c r="Z1657" s="43">
        <f t="shared" si="418"/>
        <v>0.45</v>
      </c>
      <c r="AA1657" s="43">
        <f t="shared" si="418"/>
        <v>0.45</v>
      </c>
      <c r="AB1657" s="43">
        <f t="shared" si="418"/>
        <v>0.45</v>
      </c>
      <c r="AC1657" s="5">
        <f t="shared" si="403"/>
        <v>0.4499999999999999</v>
      </c>
      <c r="AD1657" s="98"/>
    </row>
    <row r="1658" spans="1:30">
      <c r="A1658" s="5" t="str">
        <f t="shared" si="416"/>
        <v>b14</v>
      </c>
      <c r="B1658" s="5" t="str">
        <f t="shared" ref="B1658:B1721" si="419">B1538</f>
        <v>wind</v>
      </c>
      <c r="C1658" s="5" t="str">
        <f t="shared" si="413"/>
        <v>g10</v>
      </c>
      <c r="D1658" s="69">
        <f t="shared" si="413"/>
        <v>5</v>
      </c>
      <c r="E1658" s="67">
        <f>VLOOKUP($A1658,wind_!$A$2:$B$16,2,0)*VLOOKUP($D1658,wind_!$E$2:$AC$13,MID(E$1,2,LEN(E$1)-1)+2,0)</f>
        <v>0.24110148876341866</v>
      </c>
      <c r="F1658" s="67">
        <f>VLOOKUP($A1658,wind_!$A$2:$B$16,2,0)*VLOOKUP($D1658,wind_!$E$2:$AC$13,MID(F$1,2,LEN(F$1)-1)+2,0)</f>
        <v>0.2343321578901861</v>
      </c>
      <c r="G1658" s="67">
        <f>VLOOKUP($A1658,wind_!$A$2:$B$16,2,0)*VLOOKUP($D1658,wind_!$E$2:$AC$13,MID(G$1,2,LEN(G$1)-1)+2,0)</f>
        <v>0.23257959976134901</v>
      </c>
      <c r="H1658" s="67">
        <f>VLOOKUP($A1658,wind_!$A$2:$B$16,2,0)*VLOOKUP($D1658,wind_!$E$2:$AC$13,MID(H$1,2,LEN(H$1)-1)+2,0)</f>
        <v>0.23374081313513062</v>
      </c>
      <c r="I1658" s="67">
        <f>VLOOKUP($A1658,wind_!$A$2:$B$16,2,0)*VLOOKUP($D1658,wind_!$E$2:$AC$13,MID(I$1,2,LEN(I$1)-1)+2,0)</f>
        <v>0.23419241807306301</v>
      </c>
      <c r="J1658" s="67">
        <f>VLOOKUP($A1658,wind_!$A$2:$B$16,2,0)*VLOOKUP($D1658,wind_!$E$2:$AC$13,MID(J$1,2,LEN(J$1)-1)+2,0)</f>
        <v>0.23654557018867542</v>
      </c>
      <c r="K1658" s="67">
        <f>VLOOKUP($A1658,wind_!$A$2:$B$16,2,0)*VLOOKUP($D1658,wind_!$E$2:$AC$13,MID(K$1,2,LEN(K$1)-1)+2,0)</f>
        <v>0.23940297671508698</v>
      </c>
      <c r="L1658" s="67">
        <f>VLOOKUP($A1658,wind_!$A$2:$B$16,2,0)*VLOOKUP($D1658,wind_!$E$2:$AC$13,MID(L$1,2,LEN(L$1)-1)+2,0)</f>
        <v>0.2325247104460432</v>
      </c>
      <c r="M1658" s="67">
        <f>VLOOKUP($A1658,wind_!$A$2:$B$16,2,0)*VLOOKUP($D1658,wind_!$E$2:$AC$13,MID(M$1,2,LEN(M$1)-1)+2,0)</f>
        <v>0.22800939889716962</v>
      </c>
      <c r="N1658" s="67">
        <f>VLOOKUP($A1658,wind_!$A$2:$B$16,2,0)*VLOOKUP($D1658,wind_!$E$2:$AC$13,MID(N$1,2,LEN(N$1)-1)+2,0)</f>
        <v>0.22409578808074715</v>
      </c>
      <c r="O1658" s="67">
        <f>VLOOKUP($A1658,wind_!$A$2:$B$16,2,0)*VLOOKUP($D1658,wind_!$E$2:$AC$13,MID(O$1,2,LEN(O$1)-1)+2,0)</f>
        <v>0.22570981854248703</v>
      </c>
      <c r="P1658" s="67">
        <f>VLOOKUP($A1658,wind_!$A$2:$B$16,2,0)*VLOOKUP($D1658,wind_!$E$2:$AC$13,MID(P$1,2,LEN(P$1)-1)+2,0)</f>
        <v>0.23303652761896074</v>
      </c>
      <c r="Q1658" s="67">
        <f>VLOOKUP($A1658,wind_!$A$2:$B$16,2,0)*VLOOKUP($D1658,wind_!$E$2:$AC$13,MID(Q$1,2,LEN(Q$1)-1)+2,0)</f>
        <v>0.24151140628089313</v>
      </c>
      <c r="R1658" s="67">
        <f>VLOOKUP($A1658,wind_!$A$2:$B$16,2,0)*VLOOKUP($D1658,wind_!$E$2:$AC$13,MID(R$1,2,LEN(R$1)-1)+2,0)</f>
        <v>0.25602445219061692</v>
      </c>
      <c r="S1658" s="67">
        <f>VLOOKUP($A1658,wind_!$A$2:$B$16,2,0)*VLOOKUP($D1658,wind_!$E$2:$AC$13,MID(S$1,2,LEN(S$1)-1)+2,0)</f>
        <v>0.2699124766554335</v>
      </c>
      <c r="T1658" s="67">
        <f>VLOOKUP($A1658,wind_!$A$2:$B$16,2,0)*VLOOKUP($D1658,wind_!$E$2:$AC$13,MID(T$1,2,LEN(T$1)-1)+2,0)</f>
        <v>0.28696326404885331</v>
      </c>
      <c r="U1658" s="67">
        <f>VLOOKUP($A1658,wind_!$A$2:$B$16,2,0)*VLOOKUP($D1658,wind_!$E$2:$AC$13,MID(U$1,2,LEN(U$1)-1)+2,0)</f>
        <v>0.30226776487226603</v>
      </c>
      <c r="V1658" s="67">
        <f>VLOOKUP($A1658,wind_!$A$2:$B$16,2,0)*VLOOKUP($D1658,wind_!$E$2:$AC$13,MID(V$1,2,LEN(V$1)-1)+2,0)</f>
        <v>0.30845318199712396</v>
      </c>
      <c r="W1658" s="67">
        <f>VLOOKUP($A1658,wind_!$A$2:$B$16,2,0)*VLOOKUP($D1658,wind_!$E$2:$AC$13,MID(W$1,2,LEN(W$1)-1)+2,0)</f>
        <v>0.30233021694969042</v>
      </c>
      <c r="X1658" s="67">
        <f>VLOOKUP($A1658,wind_!$A$2:$B$16,2,0)*VLOOKUP($D1658,wind_!$E$2:$AC$13,MID(X$1,2,LEN(X$1)-1)+2,0)</f>
        <v>0.29364289582016484</v>
      </c>
      <c r="Y1658" s="67">
        <f>VLOOKUP($A1658,wind_!$A$2:$B$16,2,0)*VLOOKUP($D1658,wind_!$E$2:$AC$13,MID(Y$1,2,LEN(Y$1)-1)+2,0)</f>
        <v>0.29189848017737163</v>
      </c>
      <c r="Z1658" s="67">
        <f>VLOOKUP($A1658,wind_!$A$2:$B$16,2,0)*VLOOKUP($D1658,wind_!$E$2:$AC$13,MID(Z$1,2,LEN(Z$1)-1)+2,0)</f>
        <v>0.28463878191646363</v>
      </c>
      <c r="AA1658" s="67">
        <f>VLOOKUP($A1658,wind_!$A$2:$B$16,2,0)*VLOOKUP($D1658,wind_!$E$2:$AC$13,MID(AA$1,2,LEN(AA$1)-1)+2,0)</f>
        <v>0.26878241026710159</v>
      </c>
      <c r="AB1658" s="67">
        <f>VLOOKUP($A1658,wind_!$A$2:$B$16,2,0)*VLOOKUP($D1658,wind_!$E$2:$AC$13,MID(AB$1,2,LEN(AB$1)-1)+2,0)</f>
        <v>0.2551651695776494</v>
      </c>
      <c r="AC1658" s="5">
        <f t="shared" si="403"/>
        <v>0.25653590703608109</v>
      </c>
      <c r="AD1658" s="98"/>
    </row>
    <row r="1659" spans="1:30">
      <c r="A1659" s="5" t="str">
        <f t="shared" si="416"/>
        <v>b14</v>
      </c>
      <c r="B1659" s="5" t="str">
        <f t="shared" si="419"/>
        <v>solar</v>
      </c>
      <c r="C1659" s="5" t="str">
        <f t="shared" si="413"/>
        <v>g10</v>
      </c>
      <c r="D1659" s="69">
        <f t="shared" si="413"/>
        <v>5</v>
      </c>
      <c r="E1659" s="68">
        <f>VLOOKUP($A1659,solar_!$A$2:$B$16,2,0)*VLOOKUP($D1659,solar_!$E$2:$AC$13,MID(E$1,2,LEN(E$1)-1)+2,0)</f>
        <v>0</v>
      </c>
      <c r="F1659" s="68">
        <f>VLOOKUP($A1659,solar_!$A$2:$B$16,2,0)*VLOOKUP($D1659,solar_!$E$2:$AC$13,MID(F$1,2,LEN(F$1)-1)+2,0)</f>
        <v>0</v>
      </c>
      <c r="G1659" s="68">
        <f>VLOOKUP($A1659,solar_!$A$2:$B$16,2,0)*VLOOKUP($D1659,solar_!$E$2:$AC$13,MID(G$1,2,LEN(G$1)-1)+2,0)</f>
        <v>0</v>
      </c>
      <c r="H1659" s="68">
        <f>VLOOKUP($A1659,solar_!$A$2:$B$16,2,0)*VLOOKUP($D1659,solar_!$E$2:$AC$13,MID(H$1,2,LEN(H$1)-1)+2,0)</f>
        <v>0</v>
      </c>
      <c r="I1659" s="68">
        <f>VLOOKUP($A1659,solar_!$A$2:$B$16,2,0)*VLOOKUP($D1659,solar_!$E$2:$AC$13,MID(I$1,2,LEN(I$1)-1)+2,0)</f>
        <v>0</v>
      </c>
      <c r="J1659" s="68">
        <f>VLOOKUP($A1659,solar_!$A$2:$B$16,2,0)*VLOOKUP($D1659,solar_!$E$2:$AC$13,MID(J$1,2,LEN(J$1)-1)+2,0)</f>
        <v>9.1860070597705994E-3</v>
      </c>
      <c r="K1659" s="68">
        <f>VLOOKUP($A1659,solar_!$A$2:$B$16,2,0)*VLOOKUP($D1659,solar_!$E$2:$AC$13,MID(K$1,2,LEN(K$1)-1)+2,0)</f>
        <v>0.13458323150329163</v>
      </c>
      <c r="L1659" s="68">
        <f>VLOOKUP($A1659,solar_!$A$2:$B$16,2,0)*VLOOKUP($D1659,solar_!$E$2:$AC$13,MID(L$1,2,LEN(L$1)-1)+2,0)</f>
        <v>0.42939129072222215</v>
      </c>
      <c r="M1659" s="68">
        <f>VLOOKUP($A1659,solar_!$A$2:$B$16,2,0)*VLOOKUP($D1659,solar_!$E$2:$AC$13,MID(M$1,2,LEN(M$1)-1)+2,0)</f>
        <v>0.61696051154601528</v>
      </c>
      <c r="N1659" s="68">
        <f>VLOOKUP($A1659,solar_!$A$2:$B$16,2,0)*VLOOKUP($D1659,solar_!$E$2:$AC$13,MID(N$1,2,LEN(N$1)-1)+2,0)</f>
        <v>0.66902197443489053</v>
      </c>
      <c r="O1659" s="68">
        <f>VLOOKUP($A1659,solar_!$A$2:$B$16,2,0)*VLOOKUP($D1659,solar_!$E$2:$AC$13,MID(O$1,2,LEN(O$1)-1)+2,0)</f>
        <v>0.71850065129738772</v>
      </c>
      <c r="P1659" s="68">
        <f>VLOOKUP($A1659,solar_!$A$2:$B$16,2,0)*VLOOKUP($D1659,solar_!$E$2:$AC$13,MID(P$1,2,LEN(P$1)-1)+2,0)</f>
        <v>0.72792444225261654</v>
      </c>
      <c r="Q1659" s="68">
        <f>VLOOKUP($A1659,solar_!$A$2:$B$16,2,0)*VLOOKUP($D1659,solar_!$E$2:$AC$13,MID(Q$1,2,LEN(Q$1)-1)+2,0)</f>
        <v>0.72054389434192978</v>
      </c>
      <c r="R1659" s="68">
        <f>VLOOKUP($A1659,solar_!$A$2:$B$16,2,0)*VLOOKUP($D1659,solar_!$E$2:$AC$13,MID(R$1,2,LEN(R$1)-1)+2,0)</f>
        <v>0.7178448584111049</v>
      </c>
      <c r="S1659" s="68">
        <f>VLOOKUP($A1659,solar_!$A$2:$B$16,2,0)*VLOOKUP($D1659,solar_!$E$2:$AC$13,MID(S$1,2,LEN(S$1)-1)+2,0)</f>
        <v>0.69164616850082783</v>
      </c>
      <c r="T1659" s="68">
        <f>VLOOKUP($A1659,solar_!$A$2:$B$16,2,0)*VLOOKUP($D1659,solar_!$E$2:$AC$13,MID(T$1,2,LEN(T$1)-1)+2,0)</f>
        <v>0.62835356833386546</v>
      </c>
      <c r="U1659" s="68">
        <f>VLOOKUP($A1659,solar_!$A$2:$B$16,2,0)*VLOOKUP($D1659,solar_!$E$2:$AC$13,MID(U$1,2,LEN(U$1)-1)+2,0)</f>
        <v>0.53232812778334393</v>
      </c>
      <c r="V1659" s="68">
        <f>VLOOKUP($A1659,solar_!$A$2:$B$16,2,0)*VLOOKUP($D1659,solar_!$E$2:$AC$13,MID(V$1,2,LEN(V$1)-1)+2,0)</f>
        <v>0.39741482958707147</v>
      </c>
      <c r="W1659" s="68">
        <f>VLOOKUP($A1659,solar_!$A$2:$B$16,2,0)*VLOOKUP($D1659,solar_!$E$2:$AC$13,MID(W$1,2,LEN(W$1)-1)+2,0)</f>
        <v>0.16061471781723885</v>
      </c>
      <c r="X1659" s="68">
        <f>VLOOKUP($A1659,solar_!$A$2:$B$16,2,0)*VLOOKUP($D1659,solar_!$E$2:$AC$13,MID(X$1,2,LEN(X$1)-1)+2,0)</f>
        <v>1.6770747172747021E-2</v>
      </c>
      <c r="Y1659" s="68">
        <f>VLOOKUP($A1659,solar_!$A$2:$B$16,2,0)*VLOOKUP($D1659,solar_!$E$2:$AC$13,MID(Y$1,2,LEN(Y$1)-1)+2,0)</f>
        <v>0</v>
      </c>
      <c r="Z1659" s="68">
        <f>VLOOKUP($A1659,solar_!$A$2:$B$16,2,0)*VLOOKUP($D1659,solar_!$E$2:$AC$13,MID(Z$1,2,LEN(Z$1)-1)+2,0)</f>
        <v>0</v>
      </c>
      <c r="AA1659" s="68">
        <f>VLOOKUP($A1659,solar_!$A$2:$B$16,2,0)*VLOOKUP($D1659,solar_!$E$2:$AC$13,MID(AA$1,2,LEN(AA$1)-1)+2,0)</f>
        <v>0</v>
      </c>
      <c r="AB1659" s="68">
        <f>VLOOKUP($A1659,solar_!$A$2:$B$16,2,0)*VLOOKUP($D1659,solar_!$E$2:$AC$13,MID(AB$1,2,LEN(AB$1)-1)+2,0)</f>
        <v>0</v>
      </c>
      <c r="AC1659" s="5">
        <f t="shared" si="403"/>
        <v>0.29879520919851349</v>
      </c>
      <c r="AD1659" s="98"/>
    </row>
    <row r="1660" spans="1:30">
      <c r="A1660" s="5" t="str">
        <f t="shared" si="416"/>
        <v>b14</v>
      </c>
      <c r="B1660" s="5" t="str">
        <f t="shared" si="419"/>
        <v>nuclear</v>
      </c>
      <c r="C1660" s="5" t="str">
        <f t="shared" si="413"/>
        <v>g10</v>
      </c>
      <c r="D1660" s="69">
        <f t="shared" si="413"/>
        <v>5</v>
      </c>
      <c r="E1660" s="9">
        <v>0</v>
      </c>
      <c r="F1660" s="9">
        <v>0</v>
      </c>
      <c r="G1660" s="9">
        <v>0</v>
      </c>
      <c r="H1660" s="9">
        <v>0</v>
      </c>
      <c r="I1660" s="9">
        <v>0</v>
      </c>
      <c r="J1660" s="9">
        <v>0</v>
      </c>
      <c r="K1660" s="9">
        <v>0</v>
      </c>
      <c r="L1660" s="9">
        <v>0</v>
      </c>
      <c r="M1660" s="9">
        <v>0</v>
      </c>
      <c r="N1660" s="9">
        <v>0</v>
      </c>
      <c r="O1660" s="9">
        <v>0</v>
      </c>
      <c r="P1660" s="9">
        <v>0</v>
      </c>
      <c r="Q1660" s="9">
        <v>0</v>
      </c>
      <c r="R1660" s="9">
        <v>0</v>
      </c>
      <c r="S1660" s="9">
        <v>0</v>
      </c>
      <c r="T1660" s="9">
        <v>0</v>
      </c>
      <c r="U1660" s="9">
        <v>0</v>
      </c>
      <c r="V1660" s="9">
        <v>0</v>
      </c>
      <c r="W1660" s="9">
        <v>0</v>
      </c>
      <c r="X1660" s="9">
        <v>0</v>
      </c>
      <c r="Y1660" s="9">
        <v>0</v>
      </c>
      <c r="Z1660" s="9">
        <v>0</v>
      </c>
      <c r="AA1660" s="9">
        <v>0</v>
      </c>
      <c r="AB1660" s="9">
        <v>0</v>
      </c>
      <c r="AC1660" s="5">
        <f t="shared" si="403"/>
        <v>0</v>
      </c>
      <c r="AD1660" s="98"/>
    </row>
    <row r="1661" spans="1:30">
      <c r="A1661" s="5" t="str">
        <f t="shared" si="416"/>
        <v>b14</v>
      </c>
      <c r="B1661" s="5" t="str">
        <f t="shared" si="419"/>
        <v>other</v>
      </c>
      <c r="C1661" s="5" t="str">
        <f t="shared" si="413"/>
        <v>g10</v>
      </c>
      <c r="D1661" s="69">
        <f t="shared" si="413"/>
        <v>5</v>
      </c>
      <c r="E1661" s="9">
        <v>0</v>
      </c>
      <c r="F1661" s="9">
        <v>0</v>
      </c>
      <c r="G1661" s="9">
        <v>0</v>
      </c>
      <c r="H1661" s="9">
        <v>0</v>
      </c>
      <c r="I1661" s="9">
        <v>0</v>
      </c>
      <c r="J1661" s="9">
        <v>0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0</v>
      </c>
      <c r="V1661" s="9">
        <v>0</v>
      </c>
      <c r="W1661" s="9">
        <v>0</v>
      </c>
      <c r="X1661" s="9">
        <v>0</v>
      </c>
      <c r="Y1661" s="9">
        <v>0</v>
      </c>
      <c r="Z1661" s="9">
        <v>0</v>
      </c>
      <c r="AA1661" s="9">
        <v>0</v>
      </c>
      <c r="AB1661" s="9">
        <v>0</v>
      </c>
      <c r="AC1661" s="5">
        <f t="shared" si="403"/>
        <v>0</v>
      </c>
      <c r="AD1661" s="98"/>
    </row>
    <row r="1662" spans="1:30">
      <c r="A1662" s="5" t="str">
        <f t="shared" si="416"/>
        <v>b14</v>
      </c>
      <c r="B1662" s="5" t="str">
        <f t="shared" si="419"/>
        <v>coal</v>
      </c>
      <c r="C1662" s="5" t="str">
        <f t="shared" si="413"/>
        <v>g11</v>
      </c>
      <c r="D1662" s="69">
        <f t="shared" si="413"/>
        <v>6</v>
      </c>
      <c r="E1662" s="53">
        <v>0.8</v>
      </c>
      <c r="F1662" s="53">
        <v>0.8</v>
      </c>
      <c r="G1662" s="53">
        <v>0.8</v>
      </c>
      <c r="H1662" s="53">
        <v>0.8</v>
      </c>
      <c r="I1662" s="53">
        <v>0.8</v>
      </c>
      <c r="J1662" s="53">
        <v>0.8</v>
      </c>
      <c r="K1662" s="53">
        <v>0.8</v>
      </c>
      <c r="L1662" s="53">
        <v>0.8</v>
      </c>
      <c r="M1662" s="53">
        <v>0.8</v>
      </c>
      <c r="N1662" s="53">
        <v>0.8</v>
      </c>
      <c r="O1662" s="53">
        <v>0.8</v>
      </c>
      <c r="P1662" s="53">
        <v>0.8</v>
      </c>
      <c r="Q1662" s="53">
        <v>0.8</v>
      </c>
      <c r="R1662" s="53">
        <v>0.8</v>
      </c>
      <c r="S1662" s="53">
        <v>0.8</v>
      </c>
      <c r="T1662" s="53">
        <v>0.8</v>
      </c>
      <c r="U1662" s="53">
        <v>0.8</v>
      </c>
      <c r="V1662" s="53">
        <v>0.8</v>
      </c>
      <c r="W1662" s="53">
        <v>0.8</v>
      </c>
      <c r="X1662" s="53">
        <v>0.8</v>
      </c>
      <c r="Y1662" s="53">
        <v>0.8</v>
      </c>
      <c r="Z1662" s="53">
        <v>0.8</v>
      </c>
      <c r="AA1662" s="53">
        <v>0.8</v>
      </c>
      <c r="AB1662" s="53">
        <v>0.8</v>
      </c>
      <c r="AC1662" s="5">
        <f t="shared" si="403"/>
        <v>0.80000000000000027</v>
      </c>
      <c r="AD1662" s="98"/>
    </row>
    <row r="1663" spans="1:30">
      <c r="A1663" s="5" t="str">
        <f t="shared" si="416"/>
        <v>b14</v>
      </c>
      <c r="B1663" s="5" t="str">
        <f t="shared" si="419"/>
        <v>naturalGas</v>
      </c>
      <c r="C1663" s="5" t="str">
        <f t="shared" ref="C1663:D1682" si="420">C1543</f>
        <v>g11</v>
      </c>
      <c r="D1663" s="69">
        <f t="shared" si="420"/>
        <v>6</v>
      </c>
      <c r="E1663" s="53">
        <v>0.85</v>
      </c>
      <c r="F1663" s="53">
        <v>0.85</v>
      </c>
      <c r="G1663" s="53">
        <v>0.85</v>
      </c>
      <c r="H1663" s="53">
        <v>0.85</v>
      </c>
      <c r="I1663" s="53">
        <v>0.85</v>
      </c>
      <c r="J1663" s="53">
        <v>0.85</v>
      </c>
      <c r="K1663" s="53">
        <v>0.85</v>
      </c>
      <c r="L1663" s="53">
        <v>0.85</v>
      </c>
      <c r="M1663" s="53">
        <v>0.85</v>
      </c>
      <c r="N1663" s="53">
        <v>0.85</v>
      </c>
      <c r="O1663" s="53">
        <v>0.85</v>
      </c>
      <c r="P1663" s="53">
        <v>0.85</v>
      </c>
      <c r="Q1663" s="53">
        <v>0.85</v>
      </c>
      <c r="R1663" s="53">
        <v>0.85</v>
      </c>
      <c r="S1663" s="53">
        <v>0.85</v>
      </c>
      <c r="T1663" s="53">
        <v>0.85</v>
      </c>
      <c r="U1663" s="53">
        <v>0.85</v>
      </c>
      <c r="V1663" s="53">
        <v>0.85</v>
      </c>
      <c r="W1663" s="53">
        <v>0.85</v>
      </c>
      <c r="X1663" s="53">
        <v>0.85</v>
      </c>
      <c r="Y1663" s="53">
        <v>0.85</v>
      </c>
      <c r="Z1663" s="53">
        <v>0.85</v>
      </c>
      <c r="AA1663" s="53">
        <v>0.85</v>
      </c>
      <c r="AB1663" s="53">
        <v>0.85</v>
      </c>
      <c r="AC1663" s="5">
        <f t="shared" si="403"/>
        <v>0.85000000000000009</v>
      </c>
      <c r="AD1663" s="98"/>
    </row>
    <row r="1664" spans="1:30">
      <c r="A1664" s="5" t="str">
        <f t="shared" si="416"/>
        <v>b14</v>
      </c>
      <c r="B1664" s="5" t="str">
        <f t="shared" si="419"/>
        <v>bioMass</v>
      </c>
      <c r="C1664" s="5" t="str">
        <f t="shared" si="420"/>
        <v>g11</v>
      </c>
      <c r="D1664" s="69">
        <f t="shared" si="420"/>
        <v>6</v>
      </c>
      <c r="E1664" s="53">
        <v>0.83</v>
      </c>
      <c r="F1664" s="53">
        <v>0.83</v>
      </c>
      <c r="G1664" s="53">
        <v>0.83</v>
      </c>
      <c r="H1664" s="53">
        <v>0.83</v>
      </c>
      <c r="I1664" s="53">
        <v>0.83</v>
      </c>
      <c r="J1664" s="53">
        <v>0.83</v>
      </c>
      <c r="K1664" s="53">
        <v>0.83</v>
      </c>
      <c r="L1664" s="53">
        <v>0.83</v>
      </c>
      <c r="M1664" s="53">
        <v>0.83</v>
      </c>
      <c r="N1664" s="53">
        <v>0.83</v>
      </c>
      <c r="O1664" s="53">
        <v>0.83</v>
      </c>
      <c r="P1664" s="53">
        <v>0.83</v>
      </c>
      <c r="Q1664" s="53">
        <v>0.83</v>
      </c>
      <c r="R1664" s="53">
        <v>0.83</v>
      </c>
      <c r="S1664" s="53">
        <v>0.83</v>
      </c>
      <c r="T1664" s="53">
        <v>0.83</v>
      </c>
      <c r="U1664" s="53">
        <v>0.83</v>
      </c>
      <c r="V1664" s="53">
        <v>0.83</v>
      </c>
      <c r="W1664" s="53">
        <v>0.83</v>
      </c>
      <c r="X1664" s="53">
        <v>0.83</v>
      </c>
      <c r="Y1664" s="53">
        <v>0.83</v>
      </c>
      <c r="Z1664" s="53">
        <v>0.83</v>
      </c>
      <c r="AA1664" s="53">
        <v>0.83</v>
      </c>
      <c r="AB1664" s="53">
        <v>0.83</v>
      </c>
      <c r="AC1664" s="5">
        <f t="shared" si="403"/>
        <v>0.82999999999999963</v>
      </c>
      <c r="AD1664" s="98"/>
    </row>
    <row r="1665" spans="1:30">
      <c r="A1665" s="5" t="str">
        <f t="shared" si="416"/>
        <v>b14</v>
      </c>
      <c r="B1665" s="5" t="str">
        <f t="shared" si="419"/>
        <v>geoThermal</v>
      </c>
      <c r="C1665" s="5" t="str">
        <f t="shared" si="420"/>
        <v>g11</v>
      </c>
      <c r="D1665" s="69">
        <f t="shared" si="420"/>
        <v>6</v>
      </c>
      <c r="E1665" s="53">
        <v>0.9</v>
      </c>
      <c r="F1665" s="53">
        <v>0.9</v>
      </c>
      <c r="G1665" s="53">
        <v>0.9</v>
      </c>
      <c r="H1665" s="53">
        <v>0.9</v>
      </c>
      <c r="I1665" s="53">
        <v>0.9</v>
      </c>
      <c r="J1665" s="53">
        <v>0.9</v>
      </c>
      <c r="K1665" s="53">
        <v>0.9</v>
      </c>
      <c r="L1665" s="53">
        <v>0.9</v>
      </c>
      <c r="M1665" s="53">
        <v>0.9</v>
      </c>
      <c r="N1665" s="53">
        <v>0.9</v>
      </c>
      <c r="O1665" s="53">
        <v>0.9</v>
      </c>
      <c r="P1665" s="53">
        <v>0.9</v>
      </c>
      <c r="Q1665" s="53">
        <v>0.9</v>
      </c>
      <c r="R1665" s="53">
        <v>0.9</v>
      </c>
      <c r="S1665" s="53">
        <v>0.9</v>
      </c>
      <c r="T1665" s="53">
        <v>0.9</v>
      </c>
      <c r="U1665" s="53">
        <v>0.9</v>
      </c>
      <c r="V1665" s="53">
        <v>0.9</v>
      </c>
      <c r="W1665" s="53">
        <v>0.9</v>
      </c>
      <c r="X1665" s="53">
        <v>0.9</v>
      </c>
      <c r="Y1665" s="53">
        <v>0.9</v>
      </c>
      <c r="Z1665" s="53">
        <v>0.9</v>
      </c>
      <c r="AA1665" s="53">
        <v>0.9</v>
      </c>
      <c r="AB1665" s="53">
        <v>0.9</v>
      </c>
      <c r="AC1665" s="5">
        <f t="shared" si="403"/>
        <v>0.8999999999999998</v>
      </c>
      <c r="AD1665" s="98"/>
    </row>
    <row r="1666" spans="1:30">
      <c r="A1666" s="5" t="str">
        <f t="shared" si="416"/>
        <v>b14</v>
      </c>
      <c r="B1666" s="5" t="str">
        <f t="shared" si="419"/>
        <v>hydroRiver</v>
      </c>
      <c r="C1666" s="5" t="str">
        <f t="shared" si="420"/>
        <v>g11</v>
      </c>
      <c r="D1666" s="69">
        <f t="shared" si="420"/>
        <v>6</v>
      </c>
      <c r="E1666" s="43">
        <f>VLOOKUP($A1666,hydro_!$A$2:$B$16,2,0)*VLOOKUP($D1666,hydro_!F$2:H$13,2,0)</f>
        <v>0.45</v>
      </c>
      <c r="F1666" s="43">
        <f t="shared" ref="F1666:AB1666" si="421">E1666</f>
        <v>0.45</v>
      </c>
      <c r="G1666" s="43">
        <f t="shared" si="421"/>
        <v>0.45</v>
      </c>
      <c r="H1666" s="43">
        <f t="shared" si="421"/>
        <v>0.45</v>
      </c>
      <c r="I1666" s="43">
        <f t="shared" si="421"/>
        <v>0.45</v>
      </c>
      <c r="J1666" s="43">
        <f t="shared" si="421"/>
        <v>0.45</v>
      </c>
      <c r="K1666" s="43">
        <f t="shared" si="421"/>
        <v>0.45</v>
      </c>
      <c r="L1666" s="43">
        <f t="shared" si="421"/>
        <v>0.45</v>
      </c>
      <c r="M1666" s="43">
        <f t="shared" si="421"/>
        <v>0.45</v>
      </c>
      <c r="N1666" s="43">
        <f t="shared" si="421"/>
        <v>0.45</v>
      </c>
      <c r="O1666" s="43">
        <f t="shared" si="421"/>
        <v>0.45</v>
      </c>
      <c r="P1666" s="43">
        <f t="shared" si="421"/>
        <v>0.45</v>
      </c>
      <c r="Q1666" s="43">
        <f t="shared" si="421"/>
        <v>0.45</v>
      </c>
      <c r="R1666" s="43">
        <f t="shared" si="421"/>
        <v>0.45</v>
      </c>
      <c r="S1666" s="43">
        <f t="shared" si="421"/>
        <v>0.45</v>
      </c>
      <c r="T1666" s="43">
        <f t="shared" si="421"/>
        <v>0.45</v>
      </c>
      <c r="U1666" s="43">
        <f t="shared" si="421"/>
        <v>0.45</v>
      </c>
      <c r="V1666" s="43">
        <f t="shared" si="421"/>
        <v>0.45</v>
      </c>
      <c r="W1666" s="43">
        <f t="shared" si="421"/>
        <v>0.45</v>
      </c>
      <c r="X1666" s="43">
        <f t="shared" si="421"/>
        <v>0.45</v>
      </c>
      <c r="Y1666" s="43">
        <f t="shared" si="421"/>
        <v>0.45</v>
      </c>
      <c r="Z1666" s="43">
        <f t="shared" si="421"/>
        <v>0.45</v>
      </c>
      <c r="AA1666" s="43">
        <f t="shared" si="421"/>
        <v>0.45</v>
      </c>
      <c r="AB1666" s="43">
        <f t="shared" si="421"/>
        <v>0.45</v>
      </c>
      <c r="AC1666" s="5">
        <f t="shared" si="403"/>
        <v>0.4499999999999999</v>
      </c>
      <c r="AD1666" s="98"/>
    </row>
    <row r="1667" spans="1:30">
      <c r="A1667" s="5" t="str">
        <f t="shared" si="416"/>
        <v>b14</v>
      </c>
      <c r="B1667" s="5" t="str">
        <f t="shared" si="419"/>
        <v>hydroDam</v>
      </c>
      <c r="C1667" s="5" t="str">
        <f t="shared" si="420"/>
        <v>g11</v>
      </c>
      <c r="D1667" s="69">
        <f t="shared" si="420"/>
        <v>6</v>
      </c>
      <c r="E1667" s="43">
        <f>VLOOKUP($A1666,hydro_!$A$2:$C$16,3,0)*VLOOKUP($D1666,hydro_!F$2:H$13,3,0)</f>
        <v>0.35</v>
      </c>
      <c r="F1667" s="43">
        <f t="shared" ref="F1667:AB1667" si="422">E1667</f>
        <v>0.35</v>
      </c>
      <c r="G1667" s="43">
        <f t="shared" si="422"/>
        <v>0.35</v>
      </c>
      <c r="H1667" s="43">
        <f t="shared" si="422"/>
        <v>0.35</v>
      </c>
      <c r="I1667" s="43">
        <f t="shared" si="422"/>
        <v>0.35</v>
      </c>
      <c r="J1667" s="43">
        <f t="shared" si="422"/>
        <v>0.35</v>
      </c>
      <c r="K1667" s="43">
        <f t="shared" si="422"/>
        <v>0.35</v>
      </c>
      <c r="L1667" s="43">
        <f t="shared" si="422"/>
        <v>0.35</v>
      </c>
      <c r="M1667" s="43">
        <f t="shared" si="422"/>
        <v>0.35</v>
      </c>
      <c r="N1667" s="43">
        <f t="shared" si="422"/>
        <v>0.35</v>
      </c>
      <c r="O1667" s="43">
        <f t="shared" si="422"/>
        <v>0.35</v>
      </c>
      <c r="P1667" s="43">
        <f t="shared" si="422"/>
        <v>0.35</v>
      </c>
      <c r="Q1667" s="43">
        <f t="shared" si="422"/>
        <v>0.35</v>
      </c>
      <c r="R1667" s="43">
        <f t="shared" si="422"/>
        <v>0.35</v>
      </c>
      <c r="S1667" s="43">
        <f t="shared" si="422"/>
        <v>0.35</v>
      </c>
      <c r="T1667" s="43">
        <f t="shared" si="422"/>
        <v>0.35</v>
      </c>
      <c r="U1667" s="43">
        <f t="shared" si="422"/>
        <v>0.35</v>
      </c>
      <c r="V1667" s="43">
        <f t="shared" si="422"/>
        <v>0.35</v>
      </c>
      <c r="W1667" s="43">
        <f t="shared" si="422"/>
        <v>0.35</v>
      </c>
      <c r="X1667" s="43">
        <f t="shared" si="422"/>
        <v>0.35</v>
      </c>
      <c r="Y1667" s="43">
        <f t="shared" si="422"/>
        <v>0.35</v>
      </c>
      <c r="Z1667" s="43">
        <f t="shared" si="422"/>
        <v>0.35</v>
      </c>
      <c r="AA1667" s="43">
        <f t="shared" si="422"/>
        <v>0.35</v>
      </c>
      <c r="AB1667" s="43">
        <f t="shared" si="422"/>
        <v>0.35</v>
      </c>
      <c r="AC1667" s="5">
        <f t="shared" ref="AC1667:AC1730" si="423">AVERAGE(E1667:AB1667)</f>
        <v>0.34999999999999987</v>
      </c>
      <c r="AD1667" s="98"/>
    </row>
    <row r="1668" spans="1:30">
      <c r="A1668" s="5" t="str">
        <f t="shared" si="416"/>
        <v>b14</v>
      </c>
      <c r="B1668" s="5" t="str">
        <f t="shared" si="419"/>
        <v>wind</v>
      </c>
      <c r="C1668" s="5" t="str">
        <f t="shared" si="420"/>
        <v>g11</v>
      </c>
      <c r="D1668" s="69">
        <f t="shared" si="420"/>
        <v>6</v>
      </c>
      <c r="E1668" s="67">
        <f>VLOOKUP($A1668,wind_!$A$2:$B$16,2,0)*VLOOKUP($D1668,wind_!$E$2:$AC$13,MID(E$1,2,LEN(E$1)-1)+2,0)</f>
        <v>0.24929362025625232</v>
      </c>
      <c r="F1668" s="67">
        <f>VLOOKUP($A1668,wind_!$A$2:$B$16,2,0)*VLOOKUP($D1668,wind_!$E$2:$AC$13,MID(F$1,2,LEN(F$1)-1)+2,0)</f>
        <v>0.23699925686252193</v>
      </c>
      <c r="G1668" s="67">
        <f>VLOOKUP($A1668,wind_!$A$2:$B$16,2,0)*VLOOKUP($D1668,wind_!$E$2:$AC$13,MID(G$1,2,LEN(G$1)-1)+2,0)</f>
        <v>0.22915696240761516</v>
      </c>
      <c r="H1668" s="67">
        <f>VLOOKUP($A1668,wind_!$A$2:$B$16,2,0)*VLOOKUP($D1668,wind_!$E$2:$AC$13,MID(H$1,2,LEN(H$1)-1)+2,0)</f>
        <v>0.22692502529459879</v>
      </c>
      <c r="I1668" s="67">
        <f>VLOOKUP($A1668,wind_!$A$2:$B$16,2,0)*VLOOKUP($D1668,wind_!$E$2:$AC$13,MID(I$1,2,LEN(I$1)-1)+2,0)</f>
        <v>0.22652306580555565</v>
      </c>
      <c r="J1668" s="67">
        <f>VLOOKUP($A1668,wind_!$A$2:$B$16,2,0)*VLOOKUP($D1668,wind_!$E$2:$AC$13,MID(J$1,2,LEN(J$1)-1)+2,0)</f>
        <v>0.22744827883950033</v>
      </c>
      <c r="K1668" s="67">
        <f>VLOOKUP($A1668,wind_!$A$2:$B$16,2,0)*VLOOKUP($D1668,wind_!$E$2:$AC$13,MID(K$1,2,LEN(K$1)-1)+2,0)</f>
        <v>0.22548414782895843</v>
      </c>
      <c r="L1668" s="67">
        <f>VLOOKUP($A1668,wind_!$A$2:$B$16,2,0)*VLOOKUP($D1668,wind_!$E$2:$AC$13,MID(L$1,2,LEN(L$1)-1)+2,0)</f>
        <v>0.20905390219556724</v>
      </c>
      <c r="M1668" s="67">
        <f>VLOOKUP($A1668,wind_!$A$2:$B$16,2,0)*VLOOKUP($D1668,wind_!$E$2:$AC$13,MID(M$1,2,LEN(M$1)-1)+2,0)</f>
        <v>0.19857757938316337</v>
      </c>
      <c r="N1668" s="67">
        <f>VLOOKUP($A1668,wind_!$A$2:$B$16,2,0)*VLOOKUP($D1668,wind_!$E$2:$AC$13,MID(N$1,2,LEN(N$1)-1)+2,0)</f>
        <v>0.19377501462922483</v>
      </c>
      <c r="O1668" s="67">
        <f>VLOOKUP($A1668,wind_!$A$2:$B$16,2,0)*VLOOKUP($D1668,wind_!$E$2:$AC$13,MID(O$1,2,LEN(O$1)-1)+2,0)</f>
        <v>0.19940811295964561</v>
      </c>
      <c r="P1668" s="67">
        <f>VLOOKUP($A1668,wind_!$A$2:$B$16,2,0)*VLOOKUP($D1668,wind_!$E$2:$AC$13,MID(P$1,2,LEN(P$1)-1)+2,0)</f>
        <v>0.20814634439026139</v>
      </c>
      <c r="Q1668" s="67">
        <f>VLOOKUP($A1668,wind_!$A$2:$B$16,2,0)*VLOOKUP($D1668,wind_!$E$2:$AC$13,MID(Q$1,2,LEN(Q$1)-1)+2,0)</f>
        <v>0.21981421067818349</v>
      </c>
      <c r="R1668" s="67">
        <f>VLOOKUP($A1668,wind_!$A$2:$B$16,2,0)*VLOOKUP($D1668,wind_!$E$2:$AC$13,MID(R$1,2,LEN(R$1)-1)+2,0)</f>
        <v>0.23460122884486154</v>
      </c>
      <c r="S1668" s="67">
        <f>VLOOKUP($A1668,wind_!$A$2:$B$16,2,0)*VLOOKUP($D1668,wind_!$E$2:$AC$13,MID(S$1,2,LEN(S$1)-1)+2,0)</f>
        <v>0.25570307432721251</v>
      </c>
      <c r="T1668" s="67">
        <f>VLOOKUP($A1668,wind_!$A$2:$B$16,2,0)*VLOOKUP($D1668,wind_!$E$2:$AC$13,MID(T$1,2,LEN(T$1)-1)+2,0)</f>
        <v>0.27675092643123328</v>
      </c>
      <c r="U1668" s="67">
        <f>VLOOKUP($A1668,wind_!$A$2:$B$16,2,0)*VLOOKUP($D1668,wind_!$E$2:$AC$13,MID(U$1,2,LEN(U$1)-1)+2,0)</f>
        <v>0.29357762417637562</v>
      </c>
      <c r="V1668" s="67">
        <f>VLOOKUP($A1668,wind_!$A$2:$B$16,2,0)*VLOOKUP($D1668,wind_!$E$2:$AC$13,MID(V$1,2,LEN(V$1)-1)+2,0)</f>
        <v>0.30521344754187224</v>
      </c>
      <c r="W1668" s="67">
        <f>VLOOKUP($A1668,wind_!$A$2:$B$16,2,0)*VLOOKUP($D1668,wind_!$E$2:$AC$13,MID(W$1,2,LEN(W$1)-1)+2,0)</f>
        <v>0.30731539474014835</v>
      </c>
      <c r="X1668" s="67">
        <f>VLOOKUP($A1668,wind_!$A$2:$B$16,2,0)*VLOOKUP($D1668,wind_!$E$2:$AC$13,MID(X$1,2,LEN(X$1)-1)+2,0)</f>
        <v>0.29803330321418958</v>
      </c>
      <c r="Y1668" s="67">
        <f>VLOOKUP($A1668,wind_!$A$2:$B$16,2,0)*VLOOKUP($D1668,wind_!$E$2:$AC$13,MID(Y$1,2,LEN(Y$1)-1)+2,0)</f>
        <v>0.29828124059667327</v>
      </c>
      <c r="Z1668" s="67">
        <f>VLOOKUP($A1668,wind_!$A$2:$B$16,2,0)*VLOOKUP($D1668,wind_!$E$2:$AC$13,MID(Z$1,2,LEN(Z$1)-1)+2,0)</f>
        <v>0.29319034224308155</v>
      </c>
      <c r="AA1668" s="67">
        <f>VLOOKUP($A1668,wind_!$A$2:$B$16,2,0)*VLOOKUP($D1668,wind_!$E$2:$AC$13,MID(AA$1,2,LEN(AA$1)-1)+2,0)</f>
        <v>0.27855518539378621</v>
      </c>
      <c r="AB1668" s="67">
        <f>VLOOKUP($A1668,wind_!$A$2:$B$16,2,0)*VLOOKUP($D1668,wind_!$E$2:$AC$13,MID(AB$1,2,LEN(AB$1)-1)+2,0)</f>
        <v>0.26047401777612594</v>
      </c>
      <c r="AC1668" s="5">
        <f t="shared" si="423"/>
        <v>0.24801255445069204</v>
      </c>
      <c r="AD1668" s="98"/>
    </row>
    <row r="1669" spans="1:30">
      <c r="A1669" s="5" t="str">
        <f t="shared" si="416"/>
        <v>b14</v>
      </c>
      <c r="B1669" s="5" t="str">
        <f t="shared" si="419"/>
        <v>solar</v>
      </c>
      <c r="C1669" s="5" t="str">
        <f t="shared" si="420"/>
        <v>g11</v>
      </c>
      <c r="D1669" s="69">
        <f t="shared" si="420"/>
        <v>6</v>
      </c>
      <c r="E1669" s="68">
        <f>VLOOKUP($A1669,solar_!$A$2:$B$16,2,0)*VLOOKUP($D1669,solar_!$E$2:$AC$13,MID(E$1,2,LEN(E$1)-1)+2,0)</f>
        <v>0</v>
      </c>
      <c r="F1669" s="68">
        <f>VLOOKUP($A1669,solar_!$A$2:$B$16,2,0)*VLOOKUP($D1669,solar_!$E$2:$AC$13,MID(F$1,2,LEN(F$1)-1)+2,0)</f>
        <v>0</v>
      </c>
      <c r="G1669" s="68">
        <f>VLOOKUP($A1669,solar_!$A$2:$B$16,2,0)*VLOOKUP($D1669,solar_!$E$2:$AC$13,MID(G$1,2,LEN(G$1)-1)+2,0)</f>
        <v>0</v>
      </c>
      <c r="H1669" s="68">
        <f>VLOOKUP($A1669,solar_!$A$2:$B$16,2,0)*VLOOKUP($D1669,solar_!$E$2:$AC$13,MID(H$1,2,LEN(H$1)-1)+2,0)</f>
        <v>0</v>
      </c>
      <c r="I1669" s="68">
        <f>VLOOKUP($A1669,solar_!$A$2:$B$16,2,0)*VLOOKUP($D1669,solar_!$E$2:$AC$13,MID(I$1,2,LEN(I$1)-1)+2,0)</f>
        <v>0</v>
      </c>
      <c r="J1669" s="68">
        <f>VLOOKUP($A1669,solar_!$A$2:$B$16,2,0)*VLOOKUP($D1669,solar_!$E$2:$AC$13,MID(J$1,2,LEN(J$1)-1)+2,0)</f>
        <v>1.5011146346358226E-2</v>
      </c>
      <c r="K1669" s="68">
        <f>VLOOKUP($A1669,solar_!$A$2:$B$16,2,0)*VLOOKUP($D1669,solar_!$E$2:$AC$13,MID(K$1,2,LEN(K$1)-1)+2,0)</f>
        <v>0.1569669996304876</v>
      </c>
      <c r="L1669" s="68">
        <f>VLOOKUP($A1669,solar_!$A$2:$B$16,2,0)*VLOOKUP($D1669,solar_!$E$2:$AC$13,MID(L$1,2,LEN(L$1)-1)+2,0)</f>
        <v>0.44123104154225434</v>
      </c>
      <c r="M1669" s="68">
        <f>VLOOKUP($A1669,solar_!$A$2:$B$16,2,0)*VLOOKUP($D1669,solar_!$E$2:$AC$13,MID(M$1,2,LEN(M$1)-1)+2,0)</f>
        <v>0.60671598871670207</v>
      </c>
      <c r="N1669" s="68">
        <f>VLOOKUP($A1669,solar_!$A$2:$B$16,2,0)*VLOOKUP($D1669,solar_!$E$2:$AC$13,MID(N$1,2,LEN(N$1)-1)+2,0)</f>
        <v>0.69357146318452767</v>
      </c>
      <c r="O1669" s="68">
        <f>VLOOKUP($A1669,solar_!$A$2:$B$16,2,0)*VLOOKUP($D1669,solar_!$E$2:$AC$13,MID(O$1,2,LEN(O$1)-1)+2,0)</f>
        <v>0.74715247839580623</v>
      </c>
      <c r="P1669" s="68">
        <f>VLOOKUP($A1669,solar_!$A$2:$B$16,2,0)*VLOOKUP($D1669,solar_!$E$2:$AC$13,MID(P$1,2,LEN(P$1)-1)+2,0)</f>
        <v>0.74997701138256689</v>
      </c>
      <c r="Q1669" s="68">
        <f>VLOOKUP($A1669,solar_!$A$2:$B$16,2,0)*VLOOKUP($D1669,solar_!$E$2:$AC$13,MID(Q$1,2,LEN(Q$1)-1)+2,0)</f>
        <v>0.75314274538757264</v>
      </c>
      <c r="R1669" s="68">
        <f>VLOOKUP($A1669,solar_!$A$2:$B$16,2,0)*VLOOKUP($D1669,solar_!$E$2:$AC$13,MID(R$1,2,LEN(R$1)-1)+2,0)</f>
        <v>0.73572658478429709</v>
      </c>
      <c r="S1669" s="68">
        <f>VLOOKUP($A1669,solar_!$A$2:$B$16,2,0)*VLOOKUP($D1669,solar_!$E$2:$AC$13,MID(S$1,2,LEN(S$1)-1)+2,0)</f>
        <v>0.69732240977668802</v>
      </c>
      <c r="T1669" s="68">
        <f>VLOOKUP($A1669,solar_!$A$2:$B$16,2,0)*VLOOKUP($D1669,solar_!$E$2:$AC$13,MID(T$1,2,LEN(T$1)-1)+2,0)</f>
        <v>0.66784777491303426</v>
      </c>
      <c r="U1669" s="68">
        <f>VLOOKUP($A1669,solar_!$A$2:$B$16,2,0)*VLOOKUP($D1669,solar_!$E$2:$AC$13,MID(U$1,2,LEN(U$1)-1)+2,0)</f>
        <v>0.60182292455683395</v>
      </c>
      <c r="V1669" s="68">
        <f>VLOOKUP($A1669,solar_!$A$2:$B$16,2,0)*VLOOKUP($D1669,solar_!$E$2:$AC$13,MID(V$1,2,LEN(V$1)-1)+2,0)</f>
        <v>0.4921105674968021</v>
      </c>
      <c r="W1669" s="68">
        <f>VLOOKUP($A1669,solar_!$A$2:$B$16,2,0)*VLOOKUP($D1669,solar_!$E$2:$AC$13,MID(W$1,2,LEN(W$1)-1)+2,0)</f>
        <v>0.2508184159939652</v>
      </c>
      <c r="X1669" s="68">
        <f>VLOOKUP($A1669,solar_!$A$2:$B$16,2,0)*VLOOKUP($D1669,solar_!$E$2:$AC$13,MID(X$1,2,LEN(X$1)-1)+2,0)</f>
        <v>4.5283489564060198E-2</v>
      </c>
      <c r="Y1669" s="68">
        <f>VLOOKUP($A1669,solar_!$A$2:$B$16,2,0)*VLOOKUP($D1669,solar_!$E$2:$AC$13,MID(Y$1,2,LEN(Y$1)-1)+2,0)</f>
        <v>2.5283016420508782E-2</v>
      </c>
      <c r="Z1669" s="68">
        <f>VLOOKUP($A1669,solar_!$A$2:$B$16,2,0)*VLOOKUP($D1669,solar_!$E$2:$AC$13,MID(Z$1,2,LEN(Z$1)-1)+2,0)</f>
        <v>0</v>
      </c>
      <c r="AA1669" s="68">
        <f>VLOOKUP($A1669,solar_!$A$2:$B$16,2,0)*VLOOKUP($D1669,solar_!$E$2:$AC$13,MID(AA$1,2,LEN(AA$1)-1)+2,0)</f>
        <v>0</v>
      </c>
      <c r="AB1669" s="68">
        <f>VLOOKUP($A1669,solar_!$A$2:$B$16,2,0)*VLOOKUP($D1669,solar_!$E$2:$AC$13,MID(AB$1,2,LEN(AB$1)-1)+2,0)</f>
        <v>0</v>
      </c>
      <c r="AC1669" s="5">
        <f t="shared" si="423"/>
        <v>0.3199993357538527</v>
      </c>
      <c r="AD1669" s="98"/>
    </row>
    <row r="1670" spans="1:30">
      <c r="A1670" s="5" t="str">
        <f t="shared" si="416"/>
        <v>b14</v>
      </c>
      <c r="B1670" s="5" t="str">
        <f t="shared" si="419"/>
        <v>nuclear</v>
      </c>
      <c r="C1670" s="5" t="str">
        <f t="shared" si="420"/>
        <v>g11</v>
      </c>
      <c r="D1670" s="69">
        <f t="shared" si="420"/>
        <v>6</v>
      </c>
      <c r="E1670" s="9">
        <v>0</v>
      </c>
      <c r="F1670" s="9">
        <v>0</v>
      </c>
      <c r="G1670" s="9">
        <v>0</v>
      </c>
      <c r="H1670" s="9">
        <v>0</v>
      </c>
      <c r="I1670" s="9">
        <v>0</v>
      </c>
      <c r="J1670" s="9">
        <v>0</v>
      </c>
      <c r="K1670" s="9">
        <v>0</v>
      </c>
      <c r="L1670" s="9">
        <v>0</v>
      </c>
      <c r="M1670" s="9">
        <v>0</v>
      </c>
      <c r="N1670" s="9">
        <v>0</v>
      </c>
      <c r="O1670" s="9">
        <v>0</v>
      </c>
      <c r="P1670" s="9">
        <v>0</v>
      </c>
      <c r="Q1670" s="9">
        <v>0</v>
      </c>
      <c r="R1670" s="9">
        <v>0</v>
      </c>
      <c r="S1670" s="9">
        <v>0</v>
      </c>
      <c r="T1670" s="9">
        <v>0</v>
      </c>
      <c r="U1670" s="9">
        <v>0</v>
      </c>
      <c r="V1670" s="9">
        <v>0</v>
      </c>
      <c r="W1670" s="9">
        <v>0</v>
      </c>
      <c r="X1670" s="9">
        <v>0</v>
      </c>
      <c r="Y1670" s="9">
        <v>0</v>
      </c>
      <c r="Z1670" s="9">
        <v>0</v>
      </c>
      <c r="AA1670" s="9">
        <v>0</v>
      </c>
      <c r="AB1670" s="9">
        <v>0</v>
      </c>
      <c r="AC1670" s="5">
        <f t="shared" si="423"/>
        <v>0</v>
      </c>
      <c r="AD1670" s="98"/>
    </row>
    <row r="1671" spans="1:30">
      <c r="A1671" s="5" t="str">
        <f t="shared" si="416"/>
        <v>b14</v>
      </c>
      <c r="B1671" s="5" t="str">
        <f t="shared" si="419"/>
        <v>other</v>
      </c>
      <c r="C1671" s="5" t="str">
        <f t="shared" si="420"/>
        <v>g11</v>
      </c>
      <c r="D1671" s="69">
        <f t="shared" si="420"/>
        <v>6</v>
      </c>
      <c r="E1671" s="9">
        <v>0</v>
      </c>
      <c r="F1671" s="9">
        <v>0</v>
      </c>
      <c r="G1671" s="9">
        <v>0</v>
      </c>
      <c r="H1671" s="9">
        <v>0</v>
      </c>
      <c r="I1671" s="9">
        <v>0</v>
      </c>
      <c r="J1671" s="9">
        <v>0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9">
        <v>0</v>
      </c>
      <c r="V1671" s="9">
        <v>0</v>
      </c>
      <c r="W1671" s="9">
        <v>0</v>
      </c>
      <c r="X1671" s="9">
        <v>0</v>
      </c>
      <c r="Y1671" s="9">
        <v>0</v>
      </c>
      <c r="Z1671" s="9">
        <v>0</v>
      </c>
      <c r="AA1671" s="9">
        <v>0</v>
      </c>
      <c r="AB1671" s="9">
        <v>0</v>
      </c>
      <c r="AC1671" s="5">
        <f t="shared" si="423"/>
        <v>0</v>
      </c>
      <c r="AD1671" s="98"/>
    </row>
    <row r="1672" spans="1:30">
      <c r="A1672" s="5" t="str">
        <f t="shared" si="416"/>
        <v>b14</v>
      </c>
      <c r="B1672" s="5" t="str">
        <f t="shared" si="419"/>
        <v>coal</v>
      </c>
      <c r="C1672" s="5" t="str">
        <f t="shared" si="420"/>
        <v>g12</v>
      </c>
      <c r="D1672" s="69">
        <f t="shared" si="420"/>
        <v>6</v>
      </c>
      <c r="E1672" s="53">
        <v>0.8</v>
      </c>
      <c r="F1672" s="53">
        <v>0.8</v>
      </c>
      <c r="G1672" s="53">
        <v>0.8</v>
      </c>
      <c r="H1672" s="53">
        <v>0.8</v>
      </c>
      <c r="I1672" s="53">
        <v>0.8</v>
      </c>
      <c r="J1672" s="53">
        <v>0.8</v>
      </c>
      <c r="K1672" s="53">
        <v>0.8</v>
      </c>
      <c r="L1672" s="53">
        <v>0.8</v>
      </c>
      <c r="M1672" s="53">
        <v>0.8</v>
      </c>
      <c r="N1672" s="53">
        <v>0.8</v>
      </c>
      <c r="O1672" s="53">
        <v>0.8</v>
      </c>
      <c r="P1672" s="53">
        <v>0.8</v>
      </c>
      <c r="Q1672" s="53">
        <v>0.8</v>
      </c>
      <c r="R1672" s="53">
        <v>0.8</v>
      </c>
      <c r="S1672" s="53">
        <v>0.8</v>
      </c>
      <c r="T1672" s="53">
        <v>0.8</v>
      </c>
      <c r="U1672" s="53">
        <v>0.8</v>
      </c>
      <c r="V1672" s="53">
        <v>0.8</v>
      </c>
      <c r="W1672" s="53">
        <v>0.8</v>
      </c>
      <c r="X1672" s="53">
        <v>0.8</v>
      </c>
      <c r="Y1672" s="53">
        <v>0.8</v>
      </c>
      <c r="Z1672" s="53">
        <v>0.8</v>
      </c>
      <c r="AA1672" s="53">
        <v>0.8</v>
      </c>
      <c r="AB1672" s="53">
        <v>0.8</v>
      </c>
      <c r="AC1672" s="5">
        <f t="shared" si="423"/>
        <v>0.80000000000000027</v>
      </c>
      <c r="AD1672" s="98"/>
    </row>
    <row r="1673" spans="1:30">
      <c r="A1673" s="5" t="str">
        <f t="shared" si="416"/>
        <v>b14</v>
      </c>
      <c r="B1673" s="5" t="str">
        <f t="shared" si="419"/>
        <v>naturalGas</v>
      </c>
      <c r="C1673" s="5" t="str">
        <f t="shared" si="420"/>
        <v>g12</v>
      </c>
      <c r="D1673" s="69">
        <f t="shared" si="420"/>
        <v>6</v>
      </c>
      <c r="E1673" s="53">
        <v>0.85</v>
      </c>
      <c r="F1673" s="53">
        <v>0.85</v>
      </c>
      <c r="G1673" s="53">
        <v>0.85</v>
      </c>
      <c r="H1673" s="53">
        <v>0.85</v>
      </c>
      <c r="I1673" s="53">
        <v>0.85</v>
      </c>
      <c r="J1673" s="53">
        <v>0.85</v>
      </c>
      <c r="K1673" s="53">
        <v>0.85</v>
      </c>
      <c r="L1673" s="53">
        <v>0.85</v>
      </c>
      <c r="M1673" s="53">
        <v>0.85</v>
      </c>
      <c r="N1673" s="53">
        <v>0.85</v>
      </c>
      <c r="O1673" s="53">
        <v>0.85</v>
      </c>
      <c r="P1673" s="53">
        <v>0.85</v>
      </c>
      <c r="Q1673" s="53">
        <v>0.85</v>
      </c>
      <c r="R1673" s="53">
        <v>0.85</v>
      </c>
      <c r="S1673" s="53">
        <v>0.85</v>
      </c>
      <c r="T1673" s="53">
        <v>0.85</v>
      </c>
      <c r="U1673" s="53">
        <v>0.85</v>
      </c>
      <c r="V1673" s="53">
        <v>0.85</v>
      </c>
      <c r="W1673" s="53">
        <v>0.85</v>
      </c>
      <c r="X1673" s="53">
        <v>0.85</v>
      </c>
      <c r="Y1673" s="53">
        <v>0.85</v>
      </c>
      <c r="Z1673" s="53">
        <v>0.85</v>
      </c>
      <c r="AA1673" s="53">
        <v>0.85</v>
      </c>
      <c r="AB1673" s="53">
        <v>0.85</v>
      </c>
      <c r="AC1673" s="5">
        <f t="shared" si="423"/>
        <v>0.85000000000000009</v>
      </c>
      <c r="AD1673" s="98"/>
    </row>
    <row r="1674" spans="1:30">
      <c r="A1674" s="5" t="str">
        <f t="shared" si="416"/>
        <v>b14</v>
      </c>
      <c r="B1674" s="5" t="str">
        <f t="shared" si="419"/>
        <v>bioMass</v>
      </c>
      <c r="C1674" s="5" t="str">
        <f t="shared" si="420"/>
        <v>g12</v>
      </c>
      <c r="D1674" s="69">
        <f t="shared" si="420"/>
        <v>6</v>
      </c>
      <c r="E1674" s="53">
        <v>0.83</v>
      </c>
      <c r="F1674" s="53">
        <v>0.83</v>
      </c>
      <c r="G1674" s="53">
        <v>0.83</v>
      </c>
      <c r="H1674" s="53">
        <v>0.83</v>
      </c>
      <c r="I1674" s="53">
        <v>0.83</v>
      </c>
      <c r="J1674" s="53">
        <v>0.83</v>
      </c>
      <c r="K1674" s="53">
        <v>0.83</v>
      </c>
      <c r="L1674" s="53">
        <v>0.83</v>
      </c>
      <c r="M1674" s="53">
        <v>0.83</v>
      </c>
      <c r="N1674" s="53">
        <v>0.83</v>
      </c>
      <c r="O1674" s="53">
        <v>0.83</v>
      </c>
      <c r="P1674" s="53">
        <v>0.83</v>
      </c>
      <c r="Q1674" s="53">
        <v>0.83</v>
      </c>
      <c r="R1674" s="53">
        <v>0.83</v>
      </c>
      <c r="S1674" s="53">
        <v>0.83</v>
      </c>
      <c r="T1674" s="53">
        <v>0.83</v>
      </c>
      <c r="U1674" s="53">
        <v>0.83</v>
      </c>
      <c r="V1674" s="53">
        <v>0.83</v>
      </c>
      <c r="W1674" s="53">
        <v>0.83</v>
      </c>
      <c r="X1674" s="53">
        <v>0.83</v>
      </c>
      <c r="Y1674" s="53">
        <v>0.83</v>
      </c>
      <c r="Z1674" s="53">
        <v>0.83</v>
      </c>
      <c r="AA1674" s="53">
        <v>0.83</v>
      </c>
      <c r="AB1674" s="53">
        <v>0.83</v>
      </c>
      <c r="AC1674" s="5">
        <f t="shared" si="423"/>
        <v>0.82999999999999963</v>
      </c>
      <c r="AD1674" s="98"/>
    </row>
    <row r="1675" spans="1:30">
      <c r="A1675" s="5" t="str">
        <f t="shared" si="416"/>
        <v>b14</v>
      </c>
      <c r="B1675" s="5" t="str">
        <f t="shared" si="419"/>
        <v>geoThermal</v>
      </c>
      <c r="C1675" s="5" t="str">
        <f t="shared" si="420"/>
        <v>g12</v>
      </c>
      <c r="D1675" s="69">
        <f t="shared" si="420"/>
        <v>6</v>
      </c>
      <c r="E1675" s="53">
        <v>0.9</v>
      </c>
      <c r="F1675" s="53">
        <v>0.9</v>
      </c>
      <c r="G1675" s="53">
        <v>0.9</v>
      </c>
      <c r="H1675" s="53">
        <v>0.9</v>
      </c>
      <c r="I1675" s="53">
        <v>0.9</v>
      </c>
      <c r="J1675" s="53">
        <v>0.9</v>
      </c>
      <c r="K1675" s="53">
        <v>0.9</v>
      </c>
      <c r="L1675" s="53">
        <v>0.9</v>
      </c>
      <c r="M1675" s="53">
        <v>0.9</v>
      </c>
      <c r="N1675" s="53">
        <v>0.9</v>
      </c>
      <c r="O1675" s="53">
        <v>0.9</v>
      </c>
      <c r="P1675" s="53">
        <v>0.9</v>
      </c>
      <c r="Q1675" s="53">
        <v>0.9</v>
      </c>
      <c r="R1675" s="53">
        <v>0.9</v>
      </c>
      <c r="S1675" s="53">
        <v>0.9</v>
      </c>
      <c r="T1675" s="53">
        <v>0.9</v>
      </c>
      <c r="U1675" s="53">
        <v>0.9</v>
      </c>
      <c r="V1675" s="53">
        <v>0.9</v>
      </c>
      <c r="W1675" s="53">
        <v>0.9</v>
      </c>
      <c r="X1675" s="53">
        <v>0.9</v>
      </c>
      <c r="Y1675" s="53">
        <v>0.9</v>
      </c>
      <c r="Z1675" s="53">
        <v>0.9</v>
      </c>
      <c r="AA1675" s="53">
        <v>0.9</v>
      </c>
      <c r="AB1675" s="53">
        <v>0.9</v>
      </c>
      <c r="AC1675" s="5">
        <f t="shared" si="423"/>
        <v>0.8999999999999998</v>
      </c>
      <c r="AD1675" s="98"/>
    </row>
    <row r="1676" spans="1:30">
      <c r="A1676" s="5" t="str">
        <f t="shared" si="416"/>
        <v>b14</v>
      </c>
      <c r="B1676" s="5" t="str">
        <f t="shared" si="419"/>
        <v>hydroRiver</v>
      </c>
      <c r="C1676" s="5" t="str">
        <f t="shared" si="420"/>
        <v>g12</v>
      </c>
      <c r="D1676" s="69">
        <f t="shared" si="420"/>
        <v>6</v>
      </c>
      <c r="E1676" s="43">
        <f>VLOOKUP($A1676,hydro_!$A$2:$B$16,2,0)*VLOOKUP($D1676,hydro_!F$2:H$13,2,0)</f>
        <v>0.45</v>
      </c>
      <c r="F1676" s="43">
        <f t="shared" ref="F1676:AB1676" si="424">E1676</f>
        <v>0.45</v>
      </c>
      <c r="G1676" s="43">
        <f t="shared" si="424"/>
        <v>0.45</v>
      </c>
      <c r="H1676" s="43">
        <f t="shared" si="424"/>
        <v>0.45</v>
      </c>
      <c r="I1676" s="43">
        <f t="shared" si="424"/>
        <v>0.45</v>
      </c>
      <c r="J1676" s="43">
        <f t="shared" si="424"/>
        <v>0.45</v>
      </c>
      <c r="K1676" s="43">
        <f t="shared" si="424"/>
        <v>0.45</v>
      </c>
      <c r="L1676" s="43">
        <f t="shared" si="424"/>
        <v>0.45</v>
      </c>
      <c r="M1676" s="43">
        <f t="shared" si="424"/>
        <v>0.45</v>
      </c>
      <c r="N1676" s="43">
        <f t="shared" si="424"/>
        <v>0.45</v>
      </c>
      <c r="O1676" s="43">
        <f t="shared" si="424"/>
        <v>0.45</v>
      </c>
      <c r="P1676" s="43">
        <f t="shared" si="424"/>
        <v>0.45</v>
      </c>
      <c r="Q1676" s="43">
        <f t="shared" si="424"/>
        <v>0.45</v>
      </c>
      <c r="R1676" s="43">
        <f t="shared" si="424"/>
        <v>0.45</v>
      </c>
      <c r="S1676" s="43">
        <f t="shared" si="424"/>
        <v>0.45</v>
      </c>
      <c r="T1676" s="43">
        <f t="shared" si="424"/>
        <v>0.45</v>
      </c>
      <c r="U1676" s="43">
        <f t="shared" si="424"/>
        <v>0.45</v>
      </c>
      <c r="V1676" s="43">
        <f t="shared" si="424"/>
        <v>0.45</v>
      </c>
      <c r="W1676" s="43">
        <f t="shared" si="424"/>
        <v>0.45</v>
      </c>
      <c r="X1676" s="43">
        <f t="shared" si="424"/>
        <v>0.45</v>
      </c>
      <c r="Y1676" s="43">
        <f t="shared" si="424"/>
        <v>0.45</v>
      </c>
      <c r="Z1676" s="43">
        <f t="shared" si="424"/>
        <v>0.45</v>
      </c>
      <c r="AA1676" s="43">
        <f t="shared" si="424"/>
        <v>0.45</v>
      </c>
      <c r="AB1676" s="43">
        <f t="shared" si="424"/>
        <v>0.45</v>
      </c>
      <c r="AC1676" s="5">
        <f t="shared" si="423"/>
        <v>0.4499999999999999</v>
      </c>
      <c r="AD1676" s="98"/>
    </row>
    <row r="1677" spans="1:30">
      <c r="A1677" s="5" t="str">
        <f t="shared" si="416"/>
        <v>b14</v>
      </c>
      <c r="B1677" s="5" t="str">
        <f t="shared" si="419"/>
        <v>hydroDam</v>
      </c>
      <c r="C1677" s="5" t="str">
        <f t="shared" si="420"/>
        <v>g12</v>
      </c>
      <c r="D1677" s="69">
        <f t="shared" si="420"/>
        <v>6</v>
      </c>
      <c r="E1677" s="43">
        <f>VLOOKUP($A1676,hydro_!$A$2:$C$16,3,0)*VLOOKUP($D1676,hydro_!F$2:H$13,3,0)</f>
        <v>0.35</v>
      </c>
      <c r="F1677" s="43">
        <f t="shared" ref="F1677:AB1677" si="425">E1677</f>
        <v>0.35</v>
      </c>
      <c r="G1677" s="43">
        <f t="shared" si="425"/>
        <v>0.35</v>
      </c>
      <c r="H1677" s="43">
        <f t="shared" si="425"/>
        <v>0.35</v>
      </c>
      <c r="I1677" s="43">
        <f t="shared" si="425"/>
        <v>0.35</v>
      </c>
      <c r="J1677" s="43">
        <f t="shared" si="425"/>
        <v>0.35</v>
      </c>
      <c r="K1677" s="43">
        <f t="shared" si="425"/>
        <v>0.35</v>
      </c>
      <c r="L1677" s="43">
        <f t="shared" si="425"/>
        <v>0.35</v>
      </c>
      <c r="M1677" s="43">
        <f t="shared" si="425"/>
        <v>0.35</v>
      </c>
      <c r="N1677" s="43">
        <f t="shared" si="425"/>
        <v>0.35</v>
      </c>
      <c r="O1677" s="43">
        <f t="shared" si="425"/>
        <v>0.35</v>
      </c>
      <c r="P1677" s="43">
        <f t="shared" si="425"/>
        <v>0.35</v>
      </c>
      <c r="Q1677" s="43">
        <f t="shared" si="425"/>
        <v>0.35</v>
      </c>
      <c r="R1677" s="43">
        <f t="shared" si="425"/>
        <v>0.35</v>
      </c>
      <c r="S1677" s="43">
        <f t="shared" si="425"/>
        <v>0.35</v>
      </c>
      <c r="T1677" s="43">
        <f t="shared" si="425"/>
        <v>0.35</v>
      </c>
      <c r="U1677" s="43">
        <f t="shared" si="425"/>
        <v>0.35</v>
      </c>
      <c r="V1677" s="43">
        <f t="shared" si="425"/>
        <v>0.35</v>
      </c>
      <c r="W1677" s="43">
        <f t="shared" si="425"/>
        <v>0.35</v>
      </c>
      <c r="X1677" s="43">
        <f t="shared" si="425"/>
        <v>0.35</v>
      </c>
      <c r="Y1677" s="43">
        <f t="shared" si="425"/>
        <v>0.35</v>
      </c>
      <c r="Z1677" s="43">
        <f t="shared" si="425"/>
        <v>0.35</v>
      </c>
      <c r="AA1677" s="43">
        <f t="shared" si="425"/>
        <v>0.35</v>
      </c>
      <c r="AB1677" s="43">
        <f t="shared" si="425"/>
        <v>0.35</v>
      </c>
      <c r="AC1677" s="5">
        <f t="shared" si="423"/>
        <v>0.34999999999999987</v>
      </c>
      <c r="AD1677" s="98"/>
    </row>
    <row r="1678" spans="1:30">
      <c r="A1678" s="5" t="str">
        <f t="shared" si="416"/>
        <v>b14</v>
      </c>
      <c r="B1678" s="5" t="str">
        <f t="shared" si="419"/>
        <v>wind</v>
      </c>
      <c r="C1678" s="5" t="str">
        <f t="shared" si="420"/>
        <v>g12</v>
      </c>
      <c r="D1678" s="69">
        <f t="shared" si="420"/>
        <v>6</v>
      </c>
      <c r="E1678" s="67">
        <f>VLOOKUP($A1678,wind_!$A$2:$B$16,2,0)*VLOOKUP($D1678,wind_!$E$2:$AC$13,MID(E$1,2,LEN(E$1)-1)+2,0)</f>
        <v>0.24929362025625232</v>
      </c>
      <c r="F1678" s="67">
        <f>VLOOKUP($A1678,wind_!$A$2:$B$16,2,0)*VLOOKUP($D1678,wind_!$E$2:$AC$13,MID(F$1,2,LEN(F$1)-1)+2,0)</f>
        <v>0.23699925686252193</v>
      </c>
      <c r="G1678" s="67">
        <f>VLOOKUP($A1678,wind_!$A$2:$B$16,2,0)*VLOOKUP($D1678,wind_!$E$2:$AC$13,MID(G$1,2,LEN(G$1)-1)+2,0)</f>
        <v>0.22915696240761516</v>
      </c>
      <c r="H1678" s="67">
        <f>VLOOKUP($A1678,wind_!$A$2:$B$16,2,0)*VLOOKUP($D1678,wind_!$E$2:$AC$13,MID(H$1,2,LEN(H$1)-1)+2,0)</f>
        <v>0.22692502529459879</v>
      </c>
      <c r="I1678" s="67">
        <f>VLOOKUP($A1678,wind_!$A$2:$B$16,2,0)*VLOOKUP($D1678,wind_!$E$2:$AC$13,MID(I$1,2,LEN(I$1)-1)+2,0)</f>
        <v>0.22652306580555565</v>
      </c>
      <c r="J1678" s="67">
        <f>VLOOKUP($A1678,wind_!$A$2:$B$16,2,0)*VLOOKUP($D1678,wind_!$E$2:$AC$13,MID(J$1,2,LEN(J$1)-1)+2,0)</f>
        <v>0.22744827883950033</v>
      </c>
      <c r="K1678" s="67">
        <f>VLOOKUP($A1678,wind_!$A$2:$B$16,2,0)*VLOOKUP($D1678,wind_!$E$2:$AC$13,MID(K$1,2,LEN(K$1)-1)+2,0)</f>
        <v>0.22548414782895843</v>
      </c>
      <c r="L1678" s="67">
        <f>VLOOKUP($A1678,wind_!$A$2:$B$16,2,0)*VLOOKUP($D1678,wind_!$E$2:$AC$13,MID(L$1,2,LEN(L$1)-1)+2,0)</f>
        <v>0.20905390219556724</v>
      </c>
      <c r="M1678" s="67">
        <f>VLOOKUP($A1678,wind_!$A$2:$B$16,2,0)*VLOOKUP($D1678,wind_!$E$2:$AC$13,MID(M$1,2,LEN(M$1)-1)+2,0)</f>
        <v>0.19857757938316337</v>
      </c>
      <c r="N1678" s="67">
        <f>VLOOKUP($A1678,wind_!$A$2:$B$16,2,0)*VLOOKUP($D1678,wind_!$E$2:$AC$13,MID(N$1,2,LEN(N$1)-1)+2,0)</f>
        <v>0.19377501462922483</v>
      </c>
      <c r="O1678" s="67">
        <f>VLOOKUP($A1678,wind_!$A$2:$B$16,2,0)*VLOOKUP($D1678,wind_!$E$2:$AC$13,MID(O$1,2,LEN(O$1)-1)+2,0)</f>
        <v>0.19940811295964561</v>
      </c>
      <c r="P1678" s="67">
        <f>VLOOKUP($A1678,wind_!$A$2:$B$16,2,0)*VLOOKUP($D1678,wind_!$E$2:$AC$13,MID(P$1,2,LEN(P$1)-1)+2,0)</f>
        <v>0.20814634439026139</v>
      </c>
      <c r="Q1678" s="67">
        <f>VLOOKUP($A1678,wind_!$A$2:$B$16,2,0)*VLOOKUP($D1678,wind_!$E$2:$AC$13,MID(Q$1,2,LEN(Q$1)-1)+2,0)</f>
        <v>0.21981421067818349</v>
      </c>
      <c r="R1678" s="67">
        <f>VLOOKUP($A1678,wind_!$A$2:$B$16,2,0)*VLOOKUP($D1678,wind_!$E$2:$AC$13,MID(R$1,2,LEN(R$1)-1)+2,0)</f>
        <v>0.23460122884486154</v>
      </c>
      <c r="S1678" s="67">
        <f>VLOOKUP($A1678,wind_!$A$2:$B$16,2,0)*VLOOKUP($D1678,wind_!$E$2:$AC$13,MID(S$1,2,LEN(S$1)-1)+2,0)</f>
        <v>0.25570307432721251</v>
      </c>
      <c r="T1678" s="67">
        <f>VLOOKUP($A1678,wind_!$A$2:$B$16,2,0)*VLOOKUP($D1678,wind_!$E$2:$AC$13,MID(T$1,2,LEN(T$1)-1)+2,0)</f>
        <v>0.27675092643123328</v>
      </c>
      <c r="U1678" s="67">
        <f>VLOOKUP($A1678,wind_!$A$2:$B$16,2,0)*VLOOKUP($D1678,wind_!$E$2:$AC$13,MID(U$1,2,LEN(U$1)-1)+2,0)</f>
        <v>0.29357762417637562</v>
      </c>
      <c r="V1678" s="67">
        <f>VLOOKUP($A1678,wind_!$A$2:$B$16,2,0)*VLOOKUP($D1678,wind_!$E$2:$AC$13,MID(V$1,2,LEN(V$1)-1)+2,0)</f>
        <v>0.30521344754187224</v>
      </c>
      <c r="W1678" s="67">
        <f>VLOOKUP($A1678,wind_!$A$2:$B$16,2,0)*VLOOKUP($D1678,wind_!$E$2:$AC$13,MID(W$1,2,LEN(W$1)-1)+2,0)</f>
        <v>0.30731539474014835</v>
      </c>
      <c r="X1678" s="67">
        <f>VLOOKUP($A1678,wind_!$A$2:$B$16,2,0)*VLOOKUP($D1678,wind_!$E$2:$AC$13,MID(X$1,2,LEN(X$1)-1)+2,0)</f>
        <v>0.29803330321418958</v>
      </c>
      <c r="Y1678" s="67">
        <f>VLOOKUP($A1678,wind_!$A$2:$B$16,2,0)*VLOOKUP($D1678,wind_!$E$2:$AC$13,MID(Y$1,2,LEN(Y$1)-1)+2,0)</f>
        <v>0.29828124059667327</v>
      </c>
      <c r="Z1678" s="67">
        <f>VLOOKUP($A1678,wind_!$A$2:$B$16,2,0)*VLOOKUP($D1678,wind_!$E$2:$AC$13,MID(Z$1,2,LEN(Z$1)-1)+2,0)</f>
        <v>0.29319034224308155</v>
      </c>
      <c r="AA1678" s="67">
        <f>VLOOKUP($A1678,wind_!$A$2:$B$16,2,0)*VLOOKUP($D1678,wind_!$E$2:$AC$13,MID(AA$1,2,LEN(AA$1)-1)+2,0)</f>
        <v>0.27855518539378621</v>
      </c>
      <c r="AB1678" s="67">
        <f>VLOOKUP($A1678,wind_!$A$2:$B$16,2,0)*VLOOKUP($D1678,wind_!$E$2:$AC$13,MID(AB$1,2,LEN(AB$1)-1)+2,0)</f>
        <v>0.26047401777612594</v>
      </c>
      <c r="AC1678" s="5">
        <f t="shared" si="423"/>
        <v>0.24801255445069204</v>
      </c>
      <c r="AD1678" s="98"/>
    </row>
    <row r="1679" spans="1:30">
      <c r="A1679" s="5" t="str">
        <f t="shared" si="416"/>
        <v>b14</v>
      </c>
      <c r="B1679" s="5" t="str">
        <f t="shared" si="419"/>
        <v>solar</v>
      </c>
      <c r="C1679" s="5" t="str">
        <f t="shared" si="420"/>
        <v>g12</v>
      </c>
      <c r="D1679" s="69">
        <f t="shared" si="420"/>
        <v>6</v>
      </c>
      <c r="E1679" s="68">
        <f>VLOOKUP($A1679,solar_!$A$2:$B$16,2,0)*VLOOKUP($D1679,solar_!$E$2:$AC$13,MID(E$1,2,LEN(E$1)-1)+2,0)</f>
        <v>0</v>
      </c>
      <c r="F1679" s="68">
        <f>VLOOKUP($A1679,solar_!$A$2:$B$16,2,0)*VLOOKUP($D1679,solar_!$E$2:$AC$13,MID(F$1,2,LEN(F$1)-1)+2,0)</f>
        <v>0</v>
      </c>
      <c r="G1679" s="68">
        <f>VLOOKUP($A1679,solar_!$A$2:$B$16,2,0)*VLOOKUP($D1679,solar_!$E$2:$AC$13,MID(G$1,2,LEN(G$1)-1)+2,0)</f>
        <v>0</v>
      </c>
      <c r="H1679" s="68">
        <f>VLOOKUP($A1679,solar_!$A$2:$B$16,2,0)*VLOOKUP($D1679,solar_!$E$2:$AC$13,MID(H$1,2,LEN(H$1)-1)+2,0)</f>
        <v>0</v>
      </c>
      <c r="I1679" s="68">
        <f>VLOOKUP($A1679,solar_!$A$2:$B$16,2,0)*VLOOKUP($D1679,solar_!$E$2:$AC$13,MID(I$1,2,LEN(I$1)-1)+2,0)</f>
        <v>0</v>
      </c>
      <c r="J1679" s="68">
        <f>VLOOKUP($A1679,solar_!$A$2:$B$16,2,0)*VLOOKUP($D1679,solar_!$E$2:$AC$13,MID(J$1,2,LEN(J$1)-1)+2,0)</f>
        <v>1.5011146346358226E-2</v>
      </c>
      <c r="K1679" s="68">
        <f>VLOOKUP($A1679,solar_!$A$2:$B$16,2,0)*VLOOKUP($D1679,solar_!$E$2:$AC$13,MID(K$1,2,LEN(K$1)-1)+2,0)</f>
        <v>0.1569669996304876</v>
      </c>
      <c r="L1679" s="68">
        <f>VLOOKUP($A1679,solar_!$A$2:$B$16,2,0)*VLOOKUP($D1679,solar_!$E$2:$AC$13,MID(L$1,2,LEN(L$1)-1)+2,0)</f>
        <v>0.44123104154225434</v>
      </c>
      <c r="M1679" s="68">
        <f>VLOOKUP($A1679,solar_!$A$2:$B$16,2,0)*VLOOKUP($D1679,solar_!$E$2:$AC$13,MID(M$1,2,LEN(M$1)-1)+2,0)</f>
        <v>0.60671598871670207</v>
      </c>
      <c r="N1679" s="68">
        <f>VLOOKUP($A1679,solar_!$A$2:$B$16,2,0)*VLOOKUP($D1679,solar_!$E$2:$AC$13,MID(N$1,2,LEN(N$1)-1)+2,0)</f>
        <v>0.69357146318452767</v>
      </c>
      <c r="O1679" s="68">
        <f>VLOOKUP($A1679,solar_!$A$2:$B$16,2,0)*VLOOKUP($D1679,solar_!$E$2:$AC$13,MID(O$1,2,LEN(O$1)-1)+2,0)</f>
        <v>0.74715247839580623</v>
      </c>
      <c r="P1679" s="68">
        <f>VLOOKUP($A1679,solar_!$A$2:$B$16,2,0)*VLOOKUP($D1679,solar_!$E$2:$AC$13,MID(P$1,2,LEN(P$1)-1)+2,0)</f>
        <v>0.74997701138256689</v>
      </c>
      <c r="Q1679" s="68">
        <f>VLOOKUP($A1679,solar_!$A$2:$B$16,2,0)*VLOOKUP($D1679,solar_!$E$2:$AC$13,MID(Q$1,2,LEN(Q$1)-1)+2,0)</f>
        <v>0.75314274538757264</v>
      </c>
      <c r="R1679" s="68">
        <f>VLOOKUP($A1679,solar_!$A$2:$B$16,2,0)*VLOOKUP($D1679,solar_!$E$2:$AC$13,MID(R$1,2,LEN(R$1)-1)+2,0)</f>
        <v>0.73572658478429709</v>
      </c>
      <c r="S1679" s="68">
        <f>VLOOKUP($A1679,solar_!$A$2:$B$16,2,0)*VLOOKUP($D1679,solar_!$E$2:$AC$13,MID(S$1,2,LEN(S$1)-1)+2,0)</f>
        <v>0.69732240977668802</v>
      </c>
      <c r="T1679" s="68">
        <f>VLOOKUP($A1679,solar_!$A$2:$B$16,2,0)*VLOOKUP($D1679,solar_!$E$2:$AC$13,MID(T$1,2,LEN(T$1)-1)+2,0)</f>
        <v>0.66784777491303426</v>
      </c>
      <c r="U1679" s="68">
        <f>VLOOKUP($A1679,solar_!$A$2:$B$16,2,0)*VLOOKUP($D1679,solar_!$E$2:$AC$13,MID(U$1,2,LEN(U$1)-1)+2,0)</f>
        <v>0.60182292455683395</v>
      </c>
      <c r="V1679" s="68">
        <f>VLOOKUP($A1679,solar_!$A$2:$B$16,2,0)*VLOOKUP($D1679,solar_!$E$2:$AC$13,MID(V$1,2,LEN(V$1)-1)+2,0)</f>
        <v>0.4921105674968021</v>
      </c>
      <c r="W1679" s="68">
        <f>VLOOKUP($A1679,solar_!$A$2:$B$16,2,0)*VLOOKUP($D1679,solar_!$E$2:$AC$13,MID(W$1,2,LEN(W$1)-1)+2,0)</f>
        <v>0.2508184159939652</v>
      </c>
      <c r="X1679" s="68">
        <f>VLOOKUP($A1679,solar_!$A$2:$B$16,2,0)*VLOOKUP($D1679,solar_!$E$2:$AC$13,MID(X$1,2,LEN(X$1)-1)+2,0)</f>
        <v>4.5283489564060198E-2</v>
      </c>
      <c r="Y1679" s="68">
        <f>VLOOKUP($A1679,solar_!$A$2:$B$16,2,0)*VLOOKUP($D1679,solar_!$E$2:$AC$13,MID(Y$1,2,LEN(Y$1)-1)+2,0)</f>
        <v>2.5283016420508782E-2</v>
      </c>
      <c r="Z1679" s="68">
        <f>VLOOKUP($A1679,solar_!$A$2:$B$16,2,0)*VLOOKUP($D1679,solar_!$E$2:$AC$13,MID(Z$1,2,LEN(Z$1)-1)+2,0)</f>
        <v>0</v>
      </c>
      <c r="AA1679" s="68">
        <f>VLOOKUP($A1679,solar_!$A$2:$B$16,2,0)*VLOOKUP($D1679,solar_!$E$2:$AC$13,MID(AA$1,2,LEN(AA$1)-1)+2,0)</f>
        <v>0</v>
      </c>
      <c r="AB1679" s="68">
        <f>VLOOKUP($A1679,solar_!$A$2:$B$16,2,0)*VLOOKUP($D1679,solar_!$E$2:$AC$13,MID(AB$1,2,LEN(AB$1)-1)+2,0)</f>
        <v>0</v>
      </c>
      <c r="AC1679" s="5">
        <f t="shared" si="423"/>
        <v>0.3199993357538527</v>
      </c>
      <c r="AD1679" s="98"/>
    </row>
    <row r="1680" spans="1:30">
      <c r="A1680" s="5" t="str">
        <f t="shared" si="416"/>
        <v>b14</v>
      </c>
      <c r="B1680" s="5" t="str">
        <f t="shared" si="419"/>
        <v>nuclear</v>
      </c>
      <c r="C1680" s="5" t="str">
        <f t="shared" si="420"/>
        <v>g12</v>
      </c>
      <c r="D1680" s="69">
        <f t="shared" si="420"/>
        <v>6</v>
      </c>
      <c r="E1680" s="9">
        <v>0</v>
      </c>
      <c r="F1680" s="9">
        <v>0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0</v>
      </c>
      <c r="U1680" s="9">
        <v>0</v>
      </c>
      <c r="V1680" s="9">
        <v>0</v>
      </c>
      <c r="W1680" s="9">
        <v>0</v>
      </c>
      <c r="X1680" s="9">
        <v>0</v>
      </c>
      <c r="Y1680" s="9">
        <v>0</v>
      </c>
      <c r="Z1680" s="9">
        <v>0</v>
      </c>
      <c r="AA1680" s="9">
        <v>0</v>
      </c>
      <c r="AB1680" s="9">
        <v>0</v>
      </c>
      <c r="AC1680" s="5">
        <f t="shared" si="423"/>
        <v>0</v>
      </c>
      <c r="AD1680" s="98"/>
    </row>
    <row r="1681" spans="1:30">
      <c r="A1681" s="5" t="str">
        <f t="shared" si="416"/>
        <v>b14</v>
      </c>
      <c r="B1681" s="5" t="str">
        <f t="shared" si="419"/>
        <v>other</v>
      </c>
      <c r="C1681" s="5" t="str">
        <f t="shared" si="420"/>
        <v>g12</v>
      </c>
      <c r="D1681" s="69">
        <f t="shared" si="420"/>
        <v>6</v>
      </c>
      <c r="E1681" s="9">
        <v>0</v>
      </c>
      <c r="F1681" s="9">
        <v>0</v>
      </c>
      <c r="G1681" s="9">
        <v>0</v>
      </c>
      <c r="H1681" s="9">
        <v>0</v>
      </c>
      <c r="I1681" s="9">
        <v>0</v>
      </c>
      <c r="J1681" s="9">
        <v>0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0</v>
      </c>
      <c r="V1681" s="9">
        <v>0</v>
      </c>
      <c r="W1681" s="9">
        <v>0</v>
      </c>
      <c r="X1681" s="9">
        <v>0</v>
      </c>
      <c r="Y1681" s="9">
        <v>0</v>
      </c>
      <c r="Z1681" s="9">
        <v>0</v>
      </c>
      <c r="AA1681" s="9">
        <v>0</v>
      </c>
      <c r="AB1681" s="9">
        <v>0</v>
      </c>
      <c r="AC1681" s="5">
        <f t="shared" si="423"/>
        <v>0</v>
      </c>
      <c r="AD1681" s="98"/>
    </row>
    <row r="1682" spans="1:30">
      <c r="A1682" s="5" t="s">
        <v>1260</v>
      </c>
      <c r="B1682" s="5" t="str">
        <f t="shared" si="419"/>
        <v>coal</v>
      </c>
      <c r="C1682" s="5" t="str">
        <f t="shared" si="420"/>
        <v>g1</v>
      </c>
      <c r="D1682" s="69">
        <f t="shared" si="420"/>
        <v>1</v>
      </c>
      <c r="E1682" s="53">
        <v>0.8</v>
      </c>
      <c r="F1682" s="53">
        <v>0.8</v>
      </c>
      <c r="G1682" s="53">
        <v>0.8</v>
      </c>
      <c r="H1682" s="53">
        <v>0.8</v>
      </c>
      <c r="I1682" s="53">
        <v>0.8</v>
      </c>
      <c r="J1682" s="53">
        <v>0.8</v>
      </c>
      <c r="K1682" s="53">
        <v>0.8</v>
      </c>
      <c r="L1682" s="53">
        <v>0.8</v>
      </c>
      <c r="M1682" s="53">
        <v>0.8</v>
      </c>
      <c r="N1682" s="53">
        <v>0.8</v>
      </c>
      <c r="O1682" s="53">
        <v>0.8</v>
      </c>
      <c r="P1682" s="53">
        <v>0.8</v>
      </c>
      <c r="Q1682" s="53">
        <v>0.8</v>
      </c>
      <c r="R1682" s="53">
        <v>0.8</v>
      </c>
      <c r="S1682" s="53">
        <v>0.8</v>
      </c>
      <c r="T1682" s="53">
        <v>0.8</v>
      </c>
      <c r="U1682" s="53">
        <v>0.8</v>
      </c>
      <c r="V1682" s="53">
        <v>0.8</v>
      </c>
      <c r="W1682" s="53">
        <v>0.8</v>
      </c>
      <c r="X1682" s="53">
        <v>0.8</v>
      </c>
      <c r="Y1682" s="53">
        <v>0.8</v>
      </c>
      <c r="Z1682" s="53">
        <v>0.8</v>
      </c>
      <c r="AA1682" s="53">
        <v>0.8</v>
      </c>
      <c r="AB1682" s="53">
        <v>0.8</v>
      </c>
      <c r="AC1682" s="5">
        <f t="shared" si="423"/>
        <v>0.80000000000000027</v>
      </c>
      <c r="AD1682" s="98"/>
    </row>
    <row r="1683" spans="1:30">
      <c r="A1683" s="5" t="str">
        <f t="shared" si="416"/>
        <v>b15</v>
      </c>
      <c r="B1683" s="5" t="str">
        <f t="shared" si="419"/>
        <v>naturalGas</v>
      </c>
      <c r="C1683" s="5" t="str">
        <f t="shared" ref="C1683:D1702" si="426">C1563</f>
        <v>g1</v>
      </c>
      <c r="D1683" s="69">
        <f t="shared" si="426"/>
        <v>1</v>
      </c>
      <c r="E1683" s="53">
        <v>0.85</v>
      </c>
      <c r="F1683" s="53">
        <v>0.85</v>
      </c>
      <c r="G1683" s="53">
        <v>0.85</v>
      </c>
      <c r="H1683" s="53">
        <v>0.85</v>
      </c>
      <c r="I1683" s="53">
        <v>0.85</v>
      </c>
      <c r="J1683" s="53">
        <v>0.85</v>
      </c>
      <c r="K1683" s="53">
        <v>0.85</v>
      </c>
      <c r="L1683" s="53">
        <v>0.85</v>
      </c>
      <c r="M1683" s="53">
        <v>0.85</v>
      </c>
      <c r="N1683" s="53">
        <v>0.85</v>
      </c>
      <c r="O1683" s="53">
        <v>0.85</v>
      </c>
      <c r="P1683" s="53">
        <v>0.85</v>
      </c>
      <c r="Q1683" s="53">
        <v>0.85</v>
      </c>
      <c r="R1683" s="53">
        <v>0.85</v>
      </c>
      <c r="S1683" s="53">
        <v>0.85</v>
      </c>
      <c r="T1683" s="53">
        <v>0.85</v>
      </c>
      <c r="U1683" s="53">
        <v>0.85</v>
      </c>
      <c r="V1683" s="53">
        <v>0.85</v>
      </c>
      <c r="W1683" s="53">
        <v>0.85</v>
      </c>
      <c r="X1683" s="53">
        <v>0.85</v>
      </c>
      <c r="Y1683" s="53">
        <v>0.85</v>
      </c>
      <c r="Z1683" s="53">
        <v>0.85</v>
      </c>
      <c r="AA1683" s="53">
        <v>0.85</v>
      </c>
      <c r="AB1683" s="53">
        <v>0.85</v>
      </c>
      <c r="AC1683" s="5">
        <f t="shared" si="423"/>
        <v>0.85000000000000009</v>
      </c>
      <c r="AD1683" s="98"/>
    </row>
    <row r="1684" spans="1:30">
      <c r="A1684" s="5" t="str">
        <f t="shared" si="416"/>
        <v>b15</v>
      </c>
      <c r="B1684" s="5" t="str">
        <f t="shared" si="419"/>
        <v>bioMass</v>
      </c>
      <c r="C1684" s="5" t="str">
        <f t="shared" si="426"/>
        <v>g1</v>
      </c>
      <c r="D1684" s="69">
        <f t="shared" si="426"/>
        <v>1</v>
      </c>
      <c r="E1684" s="53">
        <v>0.83</v>
      </c>
      <c r="F1684" s="53">
        <v>0.83</v>
      </c>
      <c r="G1684" s="53">
        <v>0.83</v>
      </c>
      <c r="H1684" s="53">
        <v>0.83</v>
      </c>
      <c r="I1684" s="53">
        <v>0.83</v>
      </c>
      <c r="J1684" s="53">
        <v>0.83</v>
      </c>
      <c r="K1684" s="53">
        <v>0.83</v>
      </c>
      <c r="L1684" s="53">
        <v>0.83</v>
      </c>
      <c r="M1684" s="53">
        <v>0.83</v>
      </c>
      <c r="N1684" s="53">
        <v>0.83</v>
      </c>
      <c r="O1684" s="53">
        <v>0.83</v>
      </c>
      <c r="P1684" s="53">
        <v>0.83</v>
      </c>
      <c r="Q1684" s="53">
        <v>0.83</v>
      </c>
      <c r="R1684" s="53">
        <v>0.83</v>
      </c>
      <c r="S1684" s="53">
        <v>0.83</v>
      </c>
      <c r="T1684" s="53">
        <v>0.83</v>
      </c>
      <c r="U1684" s="53">
        <v>0.83</v>
      </c>
      <c r="V1684" s="53">
        <v>0.83</v>
      </c>
      <c r="W1684" s="53">
        <v>0.83</v>
      </c>
      <c r="X1684" s="53">
        <v>0.83</v>
      </c>
      <c r="Y1684" s="53">
        <v>0.83</v>
      </c>
      <c r="Z1684" s="53">
        <v>0.83</v>
      </c>
      <c r="AA1684" s="53">
        <v>0.83</v>
      </c>
      <c r="AB1684" s="53">
        <v>0.83</v>
      </c>
      <c r="AC1684" s="5">
        <f t="shared" si="423"/>
        <v>0.82999999999999963</v>
      </c>
      <c r="AD1684" s="98"/>
    </row>
    <row r="1685" spans="1:30">
      <c r="A1685" s="5" t="str">
        <f t="shared" si="416"/>
        <v>b15</v>
      </c>
      <c r="B1685" s="5" t="str">
        <f t="shared" si="419"/>
        <v>geoThermal</v>
      </c>
      <c r="C1685" s="5" t="str">
        <f t="shared" si="426"/>
        <v>g1</v>
      </c>
      <c r="D1685" s="69">
        <f t="shared" si="426"/>
        <v>1</v>
      </c>
      <c r="E1685" s="53">
        <v>0.9</v>
      </c>
      <c r="F1685" s="53">
        <v>0.9</v>
      </c>
      <c r="G1685" s="53">
        <v>0.9</v>
      </c>
      <c r="H1685" s="53">
        <v>0.9</v>
      </c>
      <c r="I1685" s="53">
        <v>0.9</v>
      </c>
      <c r="J1685" s="53">
        <v>0.9</v>
      </c>
      <c r="K1685" s="53">
        <v>0.9</v>
      </c>
      <c r="L1685" s="53">
        <v>0.9</v>
      </c>
      <c r="M1685" s="53">
        <v>0.9</v>
      </c>
      <c r="N1685" s="53">
        <v>0.9</v>
      </c>
      <c r="O1685" s="53">
        <v>0.9</v>
      </c>
      <c r="P1685" s="53">
        <v>0.9</v>
      </c>
      <c r="Q1685" s="53">
        <v>0.9</v>
      </c>
      <c r="R1685" s="53">
        <v>0.9</v>
      </c>
      <c r="S1685" s="53">
        <v>0.9</v>
      </c>
      <c r="T1685" s="53">
        <v>0.9</v>
      </c>
      <c r="U1685" s="53">
        <v>0.9</v>
      </c>
      <c r="V1685" s="53">
        <v>0.9</v>
      </c>
      <c r="W1685" s="53">
        <v>0.9</v>
      </c>
      <c r="X1685" s="53">
        <v>0.9</v>
      </c>
      <c r="Y1685" s="53">
        <v>0.9</v>
      </c>
      <c r="Z1685" s="53">
        <v>0.9</v>
      </c>
      <c r="AA1685" s="53">
        <v>0.9</v>
      </c>
      <c r="AB1685" s="53">
        <v>0.9</v>
      </c>
      <c r="AC1685" s="5">
        <f t="shared" si="423"/>
        <v>0.8999999999999998</v>
      </c>
      <c r="AD1685" s="98"/>
    </row>
    <row r="1686" spans="1:30">
      <c r="A1686" s="5" t="str">
        <f t="shared" si="416"/>
        <v>b15</v>
      </c>
      <c r="B1686" s="5" t="str">
        <f t="shared" si="419"/>
        <v>hydroRiver</v>
      </c>
      <c r="C1686" s="5" t="str">
        <f t="shared" si="426"/>
        <v>g1</v>
      </c>
      <c r="D1686" s="69">
        <f t="shared" si="426"/>
        <v>1</v>
      </c>
      <c r="E1686" s="43">
        <f>VLOOKUP($A1686,hydro_!$A$2:$B$16,2,0)*VLOOKUP($D1686,hydro_!F$2:H$13,2,0)</f>
        <v>0.3</v>
      </c>
      <c r="F1686" s="43">
        <f t="shared" ref="F1686:AB1686" si="427">E1686</f>
        <v>0.3</v>
      </c>
      <c r="G1686" s="43">
        <f t="shared" si="427"/>
        <v>0.3</v>
      </c>
      <c r="H1686" s="43">
        <f t="shared" si="427"/>
        <v>0.3</v>
      </c>
      <c r="I1686" s="43">
        <f t="shared" si="427"/>
        <v>0.3</v>
      </c>
      <c r="J1686" s="43">
        <f t="shared" si="427"/>
        <v>0.3</v>
      </c>
      <c r="K1686" s="43">
        <f t="shared" si="427"/>
        <v>0.3</v>
      </c>
      <c r="L1686" s="43">
        <f t="shared" si="427"/>
        <v>0.3</v>
      </c>
      <c r="M1686" s="43">
        <f t="shared" si="427"/>
        <v>0.3</v>
      </c>
      <c r="N1686" s="43">
        <f t="shared" si="427"/>
        <v>0.3</v>
      </c>
      <c r="O1686" s="43">
        <f t="shared" si="427"/>
        <v>0.3</v>
      </c>
      <c r="P1686" s="43">
        <f t="shared" si="427"/>
        <v>0.3</v>
      </c>
      <c r="Q1686" s="43">
        <f t="shared" si="427"/>
        <v>0.3</v>
      </c>
      <c r="R1686" s="43">
        <f t="shared" si="427"/>
        <v>0.3</v>
      </c>
      <c r="S1686" s="43">
        <f t="shared" si="427"/>
        <v>0.3</v>
      </c>
      <c r="T1686" s="43">
        <f t="shared" si="427"/>
        <v>0.3</v>
      </c>
      <c r="U1686" s="43">
        <f t="shared" si="427"/>
        <v>0.3</v>
      </c>
      <c r="V1686" s="43">
        <f t="shared" si="427"/>
        <v>0.3</v>
      </c>
      <c r="W1686" s="43">
        <f t="shared" si="427"/>
        <v>0.3</v>
      </c>
      <c r="X1686" s="43">
        <f t="shared" si="427"/>
        <v>0.3</v>
      </c>
      <c r="Y1686" s="43">
        <f t="shared" si="427"/>
        <v>0.3</v>
      </c>
      <c r="Z1686" s="43">
        <f t="shared" si="427"/>
        <v>0.3</v>
      </c>
      <c r="AA1686" s="43">
        <f t="shared" si="427"/>
        <v>0.3</v>
      </c>
      <c r="AB1686" s="43">
        <f t="shared" si="427"/>
        <v>0.3</v>
      </c>
      <c r="AC1686" s="5">
        <f t="shared" si="423"/>
        <v>0.29999999999999988</v>
      </c>
      <c r="AD1686" s="98"/>
    </row>
    <row r="1687" spans="1:30">
      <c r="A1687" s="5" t="str">
        <f t="shared" si="416"/>
        <v>b15</v>
      </c>
      <c r="B1687" s="5" t="str">
        <f t="shared" si="419"/>
        <v>hydroDam</v>
      </c>
      <c r="C1687" s="5" t="str">
        <f t="shared" si="426"/>
        <v>g1</v>
      </c>
      <c r="D1687" s="69">
        <f t="shared" si="426"/>
        <v>1</v>
      </c>
      <c r="E1687" s="43">
        <f>VLOOKUP($A1686,hydro_!$A$2:$C$16,3,0)*VLOOKUP($D1686,hydro_!F$2:H$13,3,0)</f>
        <v>0.3</v>
      </c>
      <c r="F1687" s="43">
        <f t="shared" ref="F1687:AB1687" si="428">E1687</f>
        <v>0.3</v>
      </c>
      <c r="G1687" s="43">
        <f t="shared" si="428"/>
        <v>0.3</v>
      </c>
      <c r="H1687" s="43">
        <f t="shared" si="428"/>
        <v>0.3</v>
      </c>
      <c r="I1687" s="43">
        <f t="shared" si="428"/>
        <v>0.3</v>
      </c>
      <c r="J1687" s="43">
        <f t="shared" si="428"/>
        <v>0.3</v>
      </c>
      <c r="K1687" s="43">
        <f t="shared" si="428"/>
        <v>0.3</v>
      </c>
      <c r="L1687" s="43">
        <f t="shared" si="428"/>
        <v>0.3</v>
      </c>
      <c r="M1687" s="43">
        <f t="shared" si="428"/>
        <v>0.3</v>
      </c>
      <c r="N1687" s="43">
        <f t="shared" si="428"/>
        <v>0.3</v>
      </c>
      <c r="O1687" s="43">
        <f t="shared" si="428"/>
        <v>0.3</v>
      </c>
      <c r="P1687" s="43">
        <f t="shared" si="428"/>
        <v>0.3</v>
      </c>
      <c r="Q1687" s="43">
        <f t="shared" si="428"/>
        <v>0.3</v>
      </c>
      <c r="R1687" s="43">
        <f t="shared" si="428"/>
        <v>0.3</v>
      </c>
      <c r="S1687" s="43">
        <f t="shared" si="428"/>
        <v>0.3</v>
      </c>
      <c r="T1687" s="43">
        <f t="shared" si="428"/>
        <v>0.3</v>
      </c>
      <c r="U1687" s="43">
        <f t="shared" si="428"/>
        <v>0.3</v>
      </c>
      <c r="V1687" s="43">
        <f t="shared" si="428"/>
        <v>0.3</v>
      </c>
      <c r="W1687" s="43">
        <f t="shared" si="428"/>
        <v>0.3</v>
      </c>
      <c r="X1687" s="43">
        <f t="shared" si="428"/>
        <v>0.3</v>
      </c>
      <c r="Y1687" s="43">
        <f t="shared" si="428"/>
        <v>0.3</v>
      </c>
      <c r="Z1687" s="43">
        <f t="shared" si="428"/>
        <v>0.3</v>
      </c>
      <c r="AA1687" s="43">
        <f t="shared" si="428"/>
        <v>0.3</v>
      </c>
      <c r="AB1687" s="43">
        <f t="shared" si="428"/>
        <v>0.3</v>
      </c>
      <c r="AC1687" s="5">
        <f t="shared" si="423"/>
        <v>0.29999999999999988</v>
      </c>
      <c r="AD1687" s="98"/>
    </row>
    <row r="1688" spans="1:30">
      <c r="A1688" s="5" t="str">
        <f t="shared" si="416"/>
        <v>b15</v>
      </c>
      <c r="B1688" s="5" t="str">
        <f t="shared" si="419"/>
        <v>wind</v>
      </c>
      <c r="C1688" s="5" t="str">
        <f t="shared" si="426"/>
        <v>g1</v>
      </c>
      <c r="D1688" s="69">
        <f t="shared" si="426"/>
        <v>1</v>
      </c>
      <c r="E1688" s="67">
        <f>VLOOKUP($A1688,wind_!$A$2:$B$16,2,0)*VLOOKUP($D1688,wind_!$E$2:$AC$13,MID(E$1,2,LEN(E$1)-1)+2,0)</f>
        <v>0.36833081222427649</v>
      </c>
      <c r="F1688" s="67">
        <f>VLOOKUP($A1688,wind_!$A$2:$B$16,2,0)*VLOOKUP($D1688,wind_!$E$2:$AC$13,MID(F$1,2,LEN(F$1)-1)+2,0)</f>
        <v>0.36214240543340565</v>
      </c>
      <c r="G1688" s="67">
        <f>VLOOKUP($A1688,wind_!$A$2:$B$16,2,0)*VLOOKUP($D1688,wind_!$E$2:$AC$13,MID(G$1,2,LEN(G$1)-1)+2,0)</f>
        <v>0.35247484597626105</v>
      </c>
      <c r="H1688" s="67">
        <f>VLOOKUP($A1688,wind_!$A$2:$B$16,2,0)*VLOOKUP($D1688,wind_!$E$2:$AC$13,MID(H$1,2,LEN(H$1)-1)+2,0)</f>
        <v>0.34624334586684596</v>
      </c>
      <c r="I1688" s="67">
        <f>VLOOKUP($A1688,wind_!$A$2:$B$16,2,0)*VLOOKUP($D1688,wind_!$E$2:$AC$13,MID(I$1,2,LEN(I$1)-1)+2,0)</f>
        <v>0.33843823651261024</v>
      </c>
      <c r="J1688" s="67">
        <f>VLOOKUP($A1688,wind_!$A$2:$B$16,2,0)*VLOOKUP($D1688,wind_!$E$2:$AC$13,MID(J$1,2,LEN(J$1)-1)+2,0)</f>
        <v>0.33649294348913555</v>
      </c>
      <c r="K1688" s="67">
        <f>VLOOKUP($A1688,wind_!$A$2:$B$16,2,0)*VLOOKUP($D1688,wind_!$E$2:$AC$13,MID(K$1,2,LEN(K$1)-1)+2,0)</f>
        <v>0.33718165534366329</v>
      </c>
      <c r="L1688" s="67">
        <f>VLOOKUP($A1688,wind_!$A$2:$B$16,2,0)*VLOOKUP($D1688,wind_!$E$2:$AC$13,MID(L$1,2,LEN(L$1)-1)+2,0)</f>
        <v>0.33980091036934335</v>
      </c>
      <c r="M1688" s="67">
        <f>VLOOKUP($A1688,wind_!$A$2:$B$16,2,0)*VLOOKUP($D1688,wind_!$E$2:$AC$13,MID(M$1,2,LEN(M$1)-1)+2,0)</f>
        <v>0.34360705976168326</v>
      </c>
      <c r="N1688" s="67">
        <f>VLOOKUP($A1688,wind_!$A$2:$B$16,2,0)*VLOOKUP($D1688,wind_!$E$2:$AC$13,MID(N$1,2,LEN(N$1)-1)+2,0)</f>
        <v>0.3438533697955955</v>
      </c>
      <c r="O1688" s="67">
        <f>VLOOKUP($A1688,wind_!$A$2:$B$16,2,0)*VLOOKUP($D1688,wind_!$E$2:$AC$13,MID(O$1,2,LEN(O$1)-1)+2,0)</f>
        <v>0.33785524234962311</v>
      </c>
      <c r="P1688" s="67">
        <f>VLOOKUP($A1688,wind_!$A$2:$B$16,2,0)*VLOOKUP($D1688,wind_!$E$2:$AC$13,MID(P$1,2,LEN(P$1)-1)+2,0)</f>
        <v>0.33054481554256177</v>
      </c>
      <c r="Q1688" s="67">
        <f>VLOOKUP($A1688,wind_!$A$2:$B$16,2,0)*VLOOKUP($D1688,wind_!$E$2:$AC$13,MID(Q$1,2,LEN(Q$1)-1)+2,0)</f>
        <v>0.32540917946121434</v>
      </c>
      <c r="R1688" s="67">
        <f>VLOOKUP($A1688,wind_!$A$2:$B$16,2,0)*VLOOKUP($D1688,wind_!$E$2:$AC$13,MID(R$1,2,LEN(R$1)-1)+2,0)</f>
        <v>0.32519718158376448</v>
      </c>
      <c r="S1688" s="67">
        <f>VLOOKUP($A1688,wind_!$A$2:$B$16,2,0)*VLOOKUP($D1688,wind_!$E$2:$AC$13,MID(S$1,2,LEN(S$1)-1)+2,0)</f>
        <v>0.32459121890074111</v>
      </c>
      <c r="T1688" s="67">
        <f>VLOOKUP($A1688,wind_!$A$2:$B$16,2,0)*VLOOKUP($D1688,wind_!$E$2:$AC$13,MID(T$1,2,LEN(T$1)-1)+2,0)</f>
        <v>0.32400413102874093</v>
      </c>
      <c r="U1688" s="67">
        <f>VLOOKUP($A1688,wind_!$A$2:$B$16,2,0)*VLOOKUP($D1688,wind_!$E$2:$AC$13,MID(U$1,2,LEN(U$1)-1)+2,0)</f>
        <v>0.32881208289090502</v>
      </c>
      <c r="V1688" s="67">
        <f>VLOOKUP($A1688,wind_!$A$2:$B$16,2,0)*VLOOKUP($D1688,wind_!$E$2:$AC$13,MID(V$1,2,LEN(V$1)-1)+2,0)</f>
        <v>0.33957691261203782</v>
      </c>
      <c r="W1688" s="67">
        <f>VLOOKUP($A1688,wind_!$A$2:$B$16,2,0)*VLOOKUP($D1688,wind_!$E$2:$AC$13,MID(W$1,2,LEN(W$1)-1)+2,0)</f>
        <v>0.35685361463546306</v>
      </c>
      <c r="X1688" s="67">
        <f>VLOOKUP($A1688,wind_!$A$2:$B$16,2,0)*VLOOKUP($D1688,wind_!$E$2:$AC$13,MID(X$1,2,LEN(X$1)-1)+2,0)</f>
        <v>0.36741288391469346</v>
      </c>
      <c r="Y1688" s="67">
        <f>VLOOKUP($A1688,wind_!$A$2:$B$16,2,0)*VLOOKUP($D1688,wind_!$E$2:$AC$13,MID(Y$1,2,LEN(Y$1)-1)+2,0)</f>
        <v>0.37406578605497698</v>
      </c>
      <c r="Z1688" s="67">
        <f>VLOOKUP($A1688,wind_!$A$2:$B$16,2,0)*VLOOKUP($D1688,wind_!$E$2:$AC$13,MID(Z$1,2,LEN(Z$1)-1)+2,0)</f>
        <v>0.37678741505567542</v>
      </c>
      <c r="AA1688" s="67">
        <f>VLOOKUP($A1688,wind_!$A$2:$B$16,2,0)*VLOOKUP($D1688,wind_!$E$2:$AC$13,MID(AA$1,2,LEN(AA$1)-1)+2,0)</f>
        <v>0.37921801572018726</v>
      </c>
      <c r="AB1688" s="67">
        <f>VLOOKUP($A1688,wind_!$A$2:$B$16,2,0)*VLOOKUP($D1688,wind_!$E$2:$AC$13,MID(AB$1,2,LEN(AB$1)-1)+2,0)</f>
        <v>0.37540346016201076</v>
      </c>
      <c r="AC1688" s="5">
        <f t="shared" si="423"/>
        <v>0.34726239686189225</v>
      </c>
      <c r="AD1688" s="98"/>
    </row>
    <row r="1689" spans="1:30">
      <c r="A1689" s="5" t="str">
        <f t="shared" si="416"/>
        <v>b15</v>
      </c>
      <c r="B1689" s="5" t="str">
        <f t="shared" si="419"/>
        <v>solar</v>
      </c>
      <c r="C1689" s="5" t="str">
        <f t="shared" si="426"/>
        <v>g1</v>
      </c>
      <c r="D1689" s="69">
        <f t="shared" si="426"/>
        <v>1</v>
      </c>
      <c r="E1689" s="68">
        <f>VLOOKUP($A1689,solar_!$A$2:$B$16,2,0)*VLOOKUP($D1689,solar_!$E$2:$AC$13,MID(E$1,2,LEN(E$1)-1)+2,0)</f>
        <v>0</v>
      </c>
      <c r="F1689" s="68">
        <f>VLOOKUP($A1689,solar_!$A$2:$B$16,2,0)*VLOOKUP($D1689,solar_!$E$2:$AC$13,MID(F$1,2,LEN(F$1)-1)+2,0)</f>
        <v>0</v>
      </c>
      <c r="G1689" s="68">
        <f>VLOOKUP($A1689,solar_!$A$2:$B$16,2,0)*VLOOKUP($D1689,solar_!$E$2:$AC$13,MID(G$1,2,LEN(G$1)-1)+2,0)</f>
        <v>0</v>
      </c>
      <c r="H1689" s="68">
        <f>VLOOKUP($A1689,solar_!$A$2:$B$16,2,0)*VLOOKUP($D1689,solar_!$E$2:$AC$13,MID(H$1,2,LEN(H$1)-1)+2,0)</f>
        <v>0</v>
      </c>
      <c r="I1689" s="68">
        <f>VLOOKUP($A1689,solar_!$A$2:$B$16,2,0)*VLOOKUP($D1689,solar_!$E$2:$AC$13,MID(I$1,2,LEN(I$1)-1)+2,0)</f>
        <v>0</v>
      </c>
      <c r="J1689" s="68">
        <f>VLOOKUP($A1689,solar_!$A$2:$B$16,2,0)*VLOOKUP($D1689,solar_!$E$2:$AC$13,MID(J$1,2,LEN(J$1)-1)+2,0)</f>
        <v>3.5533366193531783E-5</v>
      </c>
      <c r="K1689" s="68">
        <f>VLOOKUP($A1689,solar_!$A$2:$B$16,2,0)*VLOOKUP($D1689,solar_!$E$2:$AC$13,MID(K$1,2,LEN(K$1)-1)+2,0)</f>
        <v>1.0010910247890562E-3</v>
      </c>
      <c r="L1689" s="68">
        <f>VLOOKUP($A1689,solar_!$A$2:$B$16,2,0)*VLOOKUP($D1689,solar_!$E$2:$AC$13,MID(L$1,2,LEN(L$1)-1)+2,0)</f>
        <v>9.0754328151321402E-3</v>
      </c>
      <c r="M1689" s="68">
        <f>VLOOKUP($A1689,solar_!$A$2:$B$16,2,0)*VLOOKUP($D1689,solar_!$E$2:$AC$13,MID(M$1,2,LEN(M$1)-1)+2,0)</f>
        <v>7.2833901678054758E-2</v>
      </c>
      <c r="N1689" s="68">
        <f>VLOOKUP($A1689,solar_!$A$2:$B$16,2,0)*VLOOKUP($D1689,solar_!$E$2:$AC$13,MID(N$1,2,LEN(N$1)-1)+2,0)</f>
        <v>0.26624236568495518</v>
      </c>
      <c r="O1689" s="68">
        <f>VLOOKUP($A1689,solar_!$A$2:$B$16,2,0)*VLOOKUP($D1689,solar_!$E$2:$AC$13,MID(O$1,2,LEN(O$1)-1)+2,0)</f>
        <v>0.3913511262662982</v>
      </c>
      <c r="P1689" s="68">
        <f>VLOOKUP($A1689,solar_!$A$2:$B$16,2,0)*VLOOKUP($D1689,solar_!$E$2:$AC$13,MID(P$1,2,LEN(P$1)-1)+2,0)</f>
        <v>0.44599915667115558</v>
      </c>
      <c r="Q1689" s="68">
        <f>VLOOKUP($A1689,solar_!$A$2:$B$16,2,0)*VLOOKUP($D1689,solar_!$E$2:$AC$13,MID(Q$1,2,LEN(Q$1)-1)+2,0)</f>
        <v>0.46947686089088769</v>
      </c>
      <c r="R1689" s="68">
        <f>VLOOKUP($A1689,solar_!$A$2:$B$16,2,0)*VLOOKUP($D1689,solar_!$E$2:$AC$13,MID(R$1,2,LEN(R$1)-1)+2,0)</f>
        <v>0.47465558515196482</v>
      </c>
      <c r="S1689" s="68">
        <f>VLOOKUP($A1689,solar_!$A$2:$B$16,2,0)*VLOOKUP($D1689,solar_!$E$2:$AC$13,MID(S$1,2,LEN(S$1)-1)+2,0)</f>
        <v>0.45232004997527514</v>
      </c>
      <c r="T1689" s="68">
        <f>VLOOKUP($A1689,solar_!$A$2:$B$16,2,0)*VLOOKUP($D1689,solar_!$E$2:$AC$13,MID(T$1,2,LEN(T$1)-1)+2,0)</f>
        <v>0.38866501487137123</v>
      </c>
      <c r="U1689" s="68">
        <f>VLOOKUP($A1689,solar_!$A$2:$B$16,2,0)*VLOOKUP($D1689,solar_!$E$2:$AC$13,MID(U$1,2,LEN(U$1)-1)+2,0)</f>
        <v>0.20011107713597037</v>
      </c>
      <c r="V1689" s="68">
        <f>VLOOKUP($A1689,solar_!$A$2:$B$16,2,0)*VLOOKUP($D1689,solar_!$E$2:$AC$13,MID(V$1,2,LEN(V$1)-1)+2,0)</f>
        <v>3.1221867156880977E-2</v>
      </c>
      <c r="W1689" s="68">
        <f>VLOOKUP($A1689,solar_!$A$2:$B$16,2,0)*VLOOKUP($D1689,solar_!$E$2:$AC$13,MID(W$1,2,LEN(W$1)-1)+2,0)</f>
        <v>1.451238965824937E-4</v>
      </c>
      <c r="X1689" s="68">
        <f>VLOOKUP($A1689,solar_!$A$2:$B$16,2,0)*VLOOKUP($D1689,solar_!$E$2:$AC$13,MID(X$1,2,LEN(X$1)-1)+2,0)</f>
        <v>2.9904318083665361E-6</v>
      </c>
      <c r="Y1689" s="68">
        <f>VLOOKUP($A1689,solar_!$A$2:$B$16,2,0)*VLOOKUP($D1689,solar_!$E$2:$AC$13,MID(Y$1,2,LEN(Y$1)-1)+2,0)</f>
        <v>0</v>
      </c>
      <c r="Z1689" s="68">
        <f>VLOOKUP($A1689,solar_!$A$2:$B$16,2,0)*VLOOKUP($D1689,solar_!$E$2:$AC$13,MID(Z$1,2,LEN(Z$1)-1)+2,0)</f>
        <v>0</v>
      </c>
      <c r="AA1689" s="68">
        <f>VLOOKUP($A1689,solar_!$A$2:$B$16,2,0)*VLOOKUP($D1689,solar_!$E$2:$AC$13,MID(AA$1,2,LEN(AA$1)-1)+2,0)</f>
        <v>0</v>
      </c>
      <c r="AB1689" s="68">
        <f>VLOOKUP($A1689,solar_!$A$2:$B$16,2,0)*VLOOKUP($D1689,solar_!$E$2:$AC$13,MID(AB$1,2,LEN(AB$1)-1)+2,0)</f>
        <v>0</v>
      </c>
      <c r="AC1689" s="5">
        <f t="shared" si="423"/>
        <v>0.13346404904238832</v>
      </c>
      <c r="AD1689" s="98"/>
    </row>
    <row r="1690" spans="1:30">
      <c r="A1690" s="5" t="str">
        <f t="shared" si="416"/>
        <v>b15</v>
      </c>
      <c r="B1690" s="5" t="str">
        <f t="shared" si="419"/>
        <v>nuclear</v>
      </c>
      <c r="C1690" s="5" t="str">
        <f t="shared" si="426"/>
        <v>g1</v>
      </c>
      <c r="D1690" s="69">
        <f t="shared" si="426"/>
        <v>1</v>
      </c>
      <c r="E1690" s="9">
        <v>0</v>
      </c>
      <c r="F1690" s="9">
        <v>0</v>
      </c>
      <c r="G1690" s="9">
        <v>0</v>
      </c>
      <c r="H1690" s="9">
        <v>0</v>
      </c>
      <c r="I1690" s="9">
        <v>0</v>
      </c>
      <c r="J1690" s="9">
        <v>0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9">
        <v>0</v>
      </c>
      <c r="R1690" s="9">
        <v>0</v>
      </c>
      <c r="S1690" s="9">
        <v>0</v>
      </c>
      <c r="T1690" s="9">
        <v>0</v>
      </c>
      <c r="U1690" s="9">
        <v>0</v>
      </c>
      <c r="V1690" s="9">
        <v>0</v>
      </c>
      <c r="W1690" s="9">
        <v>0</v>
      </c>
      <c r="X1690" s="9">
        <v>0</v>
      </c>
      <c r="Y1690" s="9">
        <v>0</v>
      </c>
      <c r="Z1690" s="9">
        <v>0</v>
      </c>
      <c r="AA1690" s="9">
        <v>0</v>
      </c>
      <c r="AB1690" s="9">
        <v>0</v>
      </c>
      <c r="AC1690" s="5">
        <f t="shared" si="423"/>
        <v>0</v>
      </c>
      <c r="AD1690" s="98"/>
    </row>
    <row r="1691" spans="1:30">
      <c r="A1691" s="5" t="str">
        <f t="shared" si="416"/>
        <v>b15</v>
      </c>
      <c r="B1691" s="5" t="str">
        <f t="shared" si="419"/>
        <v>other</v>
      </c>
      <c r="C1691" s="5" t="str">
        <f t="shared" si="426"/>
        <v>g1</v>
      </c>
      <c r="D1691" s="69">
        <f t="shared" si="426"/>
        <v>1</v>
      </c>
      <c r="E1691" s="9">
        <v>0</v>
      </c>
      <c r="F1691" s="9">
        <v>0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9">
        <v>0</v>
      </c>
      <c r="V1691" s="9">
        <v>0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5">
        <f t="shared" si="423"/>
        <v>0</v>
      </c>
      <c r="AD1691" s="98"/>
    </row>
    <row r="1692" spans="1:30">
      <c r="A1692" s="5" t="str">
        <f t="shared" si="416"/>
        <v>b15</v>
      </c>
      <c r="B1692" s="5" t="str">
        <f t="shared" si="419"/>
        <v>coal</v>
      </c>
      <c r="C1692" s="5" t="str">
        <f t="shared" si="426"/>
        <v>g2</v>
      </c>
      <c r="D1692" s="69">
        <f t="shared" si="426"/>
        <v>1</v>
      </c>
      <c r="E1692" s="53">
        <v>0.8</v>
      </c>
      <c r="F1692" s="53">
        <v>0.8</v>
      </c>
      <c r="G1692" s="53">
        <v>0.8</v>
      </c>
      <c r="H1692" s="53">
        <v>0.8</v>
      </c>
      <c r="I1692" s="53">
        <v>0.8</v>
      </c>
      <c r="J1692" s="53">
        <v>0.8</v>
      </c>
      <c r="K1692" s="53">
        <v>0.8</v>
      </c>
      <c r="L1692" s="53">
        <v>0.8</v>
      </c>
      <c r="M1692" s="53">
        <v>0.8</v>
      </c>
      <c r="N1692" s="53">
        <v>0.8</v>
      </c>
      <c r="O1692" s="53">
        <v>0.8</v>
      </c>
      <c r="P1692" s="53">
        <v>0.8</v>
      </c>
      <c r="Q1692" s="53">
        <v>0.8</v>
      </c>
      <c r="R1692" s="53">
        <v>0.8</v>
      </c>
      <c r="S1692" s="53">
        <v>0.8</v>
      </c>
      <c r="T1692" s="53">
        <v>0.8</v>
      </c>
      <c r="U1692" s="53">
        <v>0.8</v>
      </c>
      <c r="V1692" s="53">
        <v>0.8</v>
      </c>
      <c r="W1692" s="53">
        <v>0.8</v>
      </c>
      <c r="X1692" s="53">
        <v>0.8</v>
      </c>
      <c r="Y1692" s="53">
        <v>0.8</v>
      </c>
      <c r="Z1692" s="53">
        <v>0.8</v>
      </c>
      <c r="AA1692" s="53">
        <v>0.8</v>
      </c>
      <c r="AB1692" s="53">
        <v>0.8</v>
      </c>
      <c r="AC1692" s="5">
        <f t="shared" si="423"/>
        <v>0.80000000000000027</v>
      </c>
      <c r="AD1692" s="98"/>
    </row>
    <row r="1693" spans="1:30">
      <c r="A1693" s="5" t="str">
        <f t="shared" si="416"/>
        <v>b15</v>
      </c>
      <c r="B1693" s="5" t="str">
        <f t="shared" si="419"/>
        <v>naturalGas</v>
      </c>
      <c r="C1693" s="5" t="str">
        <f t="shared" si="426"/>
        <v>g2</v>
      </c>
      <c r="D1693" s="69">
        <f t="shared" si="426"/>
        <v>1</v>
      </c>
      <c r="E1693" s="53">
        <v>0.85</v>
      </c>
      <c r="F1693" s="53">
        <v>0.85</v>
      </c>
      <c r="G1693" s="53">
        <v>0.85</v>
      </c>
      <c r="H1693" s="53">
        <v>0.85</v>
      </c>
      <c r="I1693" s="53">
        <v>0.85</v>
      </c>
      <c r="J1693" s="53">
        <v>0.85</v>
      </c>
      <c r="K1693" s="53">
        <v>0.85</v>
      </c>
      <c r="L1693" s="53">
        <v>0.85</v>
      </c>
      <c r="M1693" s="53">
        <v>0.85</v>
      </c>
      <c r="N1693" s="53">
        <v>0.85</v>
      </c>
      <c r="O1693" s="53">
        <v>0.85</v>
      </c>
      <c r="P1693" s="53">
        <v>0.85</v>
      </c>
      <c r="Q1693" s="53">
        <v>0.85</v>
      </c>
      <c r="R1693" s="53">
        <v>0.85</v>
      </c>
      <c r="S1693" s="53">
        <v>0.85</v>
      </c>
      <c r="T1693" s="53">
        <v>0.85</v>
      </c>
      <c r="U1693" s="53">
        <v>0.85</v>
      </c>
      <c r="V1693" s="53">
        <v>0.85</v>
      </c>
      <c r="W1693" s="53">
        <v>0.85</v>
      </c>
      <c r="X1693" s="53">
        <v>0.85</v>
      </c>
      <c r="Y1693" s="53">
        <v>0.85</v>
      </c>
      <c r="Z1693" s="53">
        <v>0.85</v>
      </c>
      <c r="AA1693" s="53">
        <v>0.85</v>
      </c>
      <c r="AB1693" s="53">
        <v>0.85</v>
      </c>
      <c r="AC1693" s="5">
        <f t="shared" si="423"/>
        <v>0.85000000000000009</v>
      </c>
      <c r="AD1693" s="98"/>
    </row>
    <row r="1694" spans="1:30">
      <c r="A1694" s="5" t="str">
        <f t="shared" si="416"/>
        <v>b15</v>
      </c>
      <c r="B1694" s="5" t="str">
        <f t="shared" si="419"/>
        <v>bioMass</v>
      </c>
      <c r="C1694" s="5" t="str">
        <f t="shared" si="426"/>
        <v>g2</v>
      </c>
      <c r="D1694" s="69">
        <f t="shared" si="426"/>
        <v>1</v>
      </c>
      <c r="E1694" s="53">
        <v>0.83</v>
      </c>
      <c r="F1694" s="53">
        <v>0.83</v>
      </c>
      <c r="G1694" s="53">
        <v>0.83</v>
      </c>
      <c r="H1694" s="53">
        <v>0.83</v>
      </c>
      <c r="I1694" s="53">
        <v>0.83</v>
      </c>
      <c r="J1694" s="53">
        <v>0.83</v>
      </c>
      <c r="K1694" s="53">
        <v>0.83</v>
      </c>
      <c r="L1694" s="53">
        <v>0.83</v>
      </c>
      <c r="M1694" s="53">
        <v>0.83</v>
      </c>
      <c r="N1694" s="53">
        <v>0.83</v>
      </c>
      <c r="O1694" s="53">
        <v>0.83</v>
      </c>
      <c r="P1694" s="53">
        <v>0.83</v>
      </c>
      <c r="Q1694" s="53">
        <v>0.83</v>
      </c>
      <c r="R1694" s="53">
        <v>0.83</v>
      </c>
      <c r="S1694" s="53">
        <v>0.83</v>
      </c>
      <c r="T1694" s="53">
        <v>0.83</v>
      </c>
      <c r="U1694" s="53">
        <v>0.83</v>
      </c>
      <c r="V1694" s="53">
        <v>0.83</v>
      </c>
      <c r="W1694" s="53">
        <v>0.83</v>
      </c>
      <c r="X1694" s="53">
        <v>0.83</v>
      </c>
      <c r="Y1694" s="53">
        <v>0.83</v>
      </c>
      <c r="Z1694" s="53">
        <v>0.83</v>
      </c>
      <c r="AA1694" s="53">
        <v>0.83</v>
      </c>
      <c r="AB1694" s="53">
        <v>0.83</v>
      </c>
      <c r="AC1694" s="5">
        <f t="shared" si="423"/>
        <v>0.82999999999999963</v>
      </c>
      <c r="AD1694" s="98"/>
    </row>
    <row r="1695" spans="1:30">
      <c r="A1695" s="5" t="str">
        <f t="shared" si="416"/>
        <v>b15</v>
      </c>
      <c r="B1695" s="5" t="str">
        <f t="shared" si="419"/>
        <v>geoThermal</v>
      </c>
      <c r="C1695" s="5" t="str">
        <f t="shared" si="426"/>
        <v>g2</v>
      </c>
      <c r="D1695" s="69">
        <f t="shared" si="426"/>
        <v>1</v>
      </c>
      <c r="E1695" s="53">
        <v>0.9</v>
      </c>
      <c r="F1695" s="53">
        <v>0.9</v>
      </c>
      <c r="G1695" s="53">
        <v>0.9</v>
      </c>
      <c r="H1695" s="53">
        <v>0.9</v>
      </c>
      <c r="I1695" s="53">
        <v>0.9</v>
      </c>
      <c r="J1695" s="53">
        <v>0.9</v>
      </c>
      <c r="K1695" s="53">
        <v>0.9</v>
      </c>
      <c r="L1695" s="53">
        <v>0.9</v>
      </c>
      <c r="M1695" s="53">
        <v>0.9</v>
      </c>
      <c r="N1695" s="53">
        <v>0.9</v>
      </c>
      <c r="O1695" s="53">
        <v>0.9</v>
      </c>
      <c r="P1695" s="53">
        <v>0.9</v>
      </c>
      <c r="Q1695" s="53">
        <v>0.9</v>
      </c>
      <c r="R1695" s="53">
        <v>0.9</v>
      </c>
      <c r="S1695" s="53">
        <v>0.9</v>
      </c>
      <c r="T1695" s="53">
        <v>0.9</v>
      </c>
      <c r="U1695" s="53">
        <v>0.9</v>
      </c>
      <c r="V1695" s="53">
        <v>0.9</v>
      </c>
      <c r="W1695" s="53">
        <v>0.9</v>
      </c>
      <c r="X1695" s="53">
        <v>0.9</v>
      </c>
      <c r="Y1695" s="53">
        <v>0.9</v>
      </c>
      <c r="Z1695" s="53">
        <v>0.9</v>
      </c>
      <c r="AA1695" s="53">
        <v>0.9</v>
      </c>
      <c r="AB1695" s="53">
        <v>0.9</v>
      </c>
      <c r="AC1695" s="5">
        <f t="shared" si="423"/>
        <v>0.8999999999999998</v>
      </c>
      <c r="AD1695" s="98"/>
    </row>
    <row r="1696" spans="1:30">
      <c r="A1696" s="5" t="str">
        <f t="shared" si="416"/>
        <v>b15</v>
      </c>
      <c r="B1696" s="5" t="str">
        <f t="shared" si="419"/>
        <v>hydroRiver</v>
      </c>
      <c r="C1696" s="5" t="str">
        <f t="shared" si="426"/>
        <v>g2</v>
      </c>
      <c r="D1696" s="69">
        <f t="shared" si="426"/>
        <v>1</v>
      </c>
      <c r="E1696" s="43">
        <f>VLOOKUP($A1696,hydro_!$A$2:$B$16,2,0)*VLOOKUP($D1696,hydro_!F$2:H$13,2,0)</f>
        <v>0.3</v>
      </c>
      <c r="F1696" s="43">
        <f t="shared" ref="F1696:AB1696" si="429">E1696</f>
        <v>0.3</v>
      </c>
      <c r="G1696" s="43">
        <f t="shared" si="429"/>
        <v>0.3</v>
      </c>
      <c r="H1696" s="43">
        <f t="shared" si="429"/>
        <v>0.3</v>
      </c>
      <c r="I1696" s="43">
        <f t="shared" si="429"/>
        <v>0.3</v>
      </c>
      <c r="J1696" s="43">
        <f t="shared" si="429"/>
        <v>0.3</v>
      </c>
      <c r="K1696" s="43">
        <f t="shared" si="429"/>
        <v>0.3</v>
      </c>
      <c r="L1696" s="43">
        <f t="shared" si="429"/>
        <v>0.3</v>
      </c>
      <c r="M1696" s="43">
        <f t="shared" si="429"/>
        <v>0.3</v>
      </c>
      <c r="N1696" s="43">
        <f t="shared" si="429"/>
        <v>0.3</v>
      </c>
      <c r="O1696" s="43">
        <f t="shared" si="429"/>
        <v>0.3</v>
      </c>
      <c r="P1696" s="43">
        <f t="shared" si="429"/>
        <v>0.3</v>
      </c>
      <c r="Q1696" s="43">
        <f t="shared" si="429"/>
        <v>0.3</v>
      </c>
      <c r="R1696" s="43">
        <f t="shared" si="429"/>
        <v>0.3</v>
      </c>
      <c r="S1696" s="43">
        <f t="shared" si="429"/>
        <v>0.3</v>
      </c>
      <c r="T1696" s="43">
        <f t="shared" si="429"/>
        <v>0.3</v>
      </c>
      <c r="U1696" s="43">
        <f t="shared" si="429"/>
        <v>0.3</v>
      </c>
      <c r="V1696" s="43">
        <f t="shared" si="429"/>
        <v>0.3</v>
      </c>
      <c r="W1696" s="43">
        <f t="shared" si="429"/>
        <v>0.3</v>
      </c>
      <c r="X1696" s="43">
        <f t="shared" si="429"/>
        <v>0.3</v>
      </c>
      <c r="Y1696" s="43">
        <f t="shared" si="429"/>
        <v>0.3</v>
      </c>
      <c r="Z1696" s="43">
        <f t="shared" si="429"/>
        <v>0.3</v>
      </c>
      <c r="AA1696" s="43">
        <f t="shared" si="429"/>
        <v>0.3</v>
      </c>
      <c r="AB1696" s="43">
        <f t="shared" si="429"/>
        <v>0.3</v>
      </c>
      <c r="AC1696" s="5">
        <f t="shared" si="423"/>
        <v>0.29999999999999988</v>
      </c>
      <c r="AD1696" s="98"/>
    </row>
    <row r="1697" spans="1:30">
      <c r="A1697" s="5" t="str">
        <f t="shared" si="416"/>
        <v>b15</v>
      </c>
      <c r="B1697" s="5" t="str">
        <f t="shared" si="419"/>
        <v>hydroDam</v>
      </c>
      <c r="C1697" s="5" t="str">
        <f t="shared" si="426"/>
        <v>g2</v>
      </c>
      <c r="D1697" s="69">
        <f t="shared" si="426"/>
        <v>1</v>
      </c>
      <c r="E1697" s="43">
        <f>VLOOKUP($A1696,hydro_!$A$2:$C$16,3,0)*VLOOKUP($D1696,hydro_!F$2:H$13,3,0)</f>
        <v>0.3</v>
      </c>
      <c r="F1697" s="43">
        <f t="shared" ref="F1697:AB1697" si="430">E1697</f>
        <v>0.3</v>
      </c>
      <c r="G1697" s="43">
        <f t="shared" si="430"/>
        <v>0.3</v>
      </c>
      <c r="H1697" s="43">
        <f t="shared" si="430"/>
        <v>0.3</v>
      </c>
      <c r="I1697" s="43">
        <f t="shared" si="430"/>
        <v>0.3</v>
      </c>
      <c r="J1697" s="43">
        <f t="shared" si="430"/>
        <v>0.3</v>
      </c>
      <c r="K1697" s="43">
        <f t="shared" si="430"/>
        <v>0.3</v>
      </c>
      <c r="L1697" s="43">
        <f t="shared" si="430"/>
        <v>0.3</v>
      </c>
      <c r="M1697" s="43">
        <f t="shared" si="430"/>
        <v>0.3</v>
      </c>
      <c r="N1697" s="43">
        <f t="shared" si="430"/>
        <v>0.3</v>
      </c>
      <c r="O1697" s="43">
        <f t="shared" si="430"/>
        <v>0.3</v>
      </c>
      <c r="P1697" s="43">
        <f t="shared" si="430"/>
        <v>0.3</v>
      </c>
      <c r="Q1697" s="43">
        <f t="shared" si="430"/>
        <v>0.3</v>
      </c>
      <c r="R1697" s="43">
        <f t="shared" si="430"/>
        <v>0.3</v>
      </c>
      <c r="S1697" s="43">
        <f t="shared" si="430"/>
        <v>0.3</v>
      </c>
      <c r="T1697" s="43">
        <f t="shared" si="430"/>
        <v>0.3</v>
      </c>
      <c r="U1697" s="43">
        <f t="shared" si="430"/>
        <v>0.3</v>
      </c>
      <c r="V1697" s="43">
        <f t="shared" si="430"/>
        <v>0.3</v>
      </c>
      <c r="W1697" s="43">
        <f t="shared" si="430"/>
        <v>0.3</v>
      </c>
      <c r="X1697" s="43">
        <f t="shared" si="430"/>
        <v>0.3</v>
      </c>
      <c r="Y1697" s="43">
        <f t="shared" si="430"/>
        <v>0.3</v>
      </c>
      <c r="Z1697" s="43">
        <f t="shared" si="430"/>
        <v>0.3</v>
      </c>
      <c r="AA1697" s="43">
        <f t="shared" si="430"/>
        <v>0.3</v>
      </c>
      <c r="AB1697" s="43">
        <f t="shared" si="430"/>
        <v>0.3</v>
      </c>
      <c r="AC1697" s="5">
        <f t="shared" si="423"/>
        <v>0.29999999999999988</v>
      </c>
      <c r="AD1697" s="98"/>
    </row>
    <row r="1698" spans="1:30">
      <c r="A1698" s="5" t="str">
        <f t="shared" si="416"/>
        <v>b15</v>
      </c>
      <c r="B1698" s="5" t="str">
        <f t="shared" si="419"/>
        <v>wind</v>
      </c>
      <c r="C1698" s="5" t="str">
        <f t="shared" si="426"/>
        <v>g2</v>
      </c>
      <c r="D1698" s="69">
        <f t="shared" si="426"/>
        <v>1</v>
      </c>
      <c r="E1698" s="67">
        <f>VLOOKUP($A1698,wind_!$A$2:$B$16,2,0)*VLOOKUP($D1698,wind_!$E$2:$AC$13,MID(E$1,2,LEN(E$1)-1)+2,0)</f>
        <v>0.36833081222427649</v>
      </c>
      <c r="F1698" s="67">
        <f>VLOOKUP($A1698,wind_!$A$2:$B$16,2,0)*VLOOKUP($D1698,wind_!$E$2:$AC$13,MID(F$1,2,LEN(F$1)-1)+2,0)</f>
        <v>0.36214240543340565</v>
      </c>
      <c r="G1698" s="67">
        <f>VLOOKUP($A1698,wind_!$A$2:$B$16,2,0)*VLOOKUP($D1698,wind_!$E$2:$AC$13,MID(G$1,2,LEN(G$1)-1)+2,0)</f>
        <v>0.35247484597626105</v>
      </c>
      <c r="H1698" s="67">
        <f>VLOOKUP($A1698,wind_!$A$2:$B$16,2,0)*VLOOKUP($D1698,wind_!$E$2:$AC$13,MID(H$1,2,LEN(H$1)-1)+2,0)</f>
        <v>0.34624334586684596</v>
      </c>
      <c r="I1698" s="67">
        <f>VLOOKUP($A1698,wind_!$A$2:$B$16,2,0)*VLOOKUP($D1698,wind_!$E$2:$AC$13,MID(I$1,2,LEN(I$1)-1)+2,0)</f>
        <v>0.33843823651261024</v>
      </c>
      <c r="J1698" s="67">
        <f>VLOOKUP($A1698,wind_!$A$2:$B$16,2,0)*VLOOKUP($D1698,wind_!$E$2:$AC$13,MID(J$1,2,LEN(J$1)-1)+2,0)</f>
        <v>0.33649294348913555</v>
      </c>
      <c r="K1698" s="67">
        <f>VLOOKUP($A1698,wind_!$A$2:$B$16,2,0)*VLOOKUP($D1698,wind_!$E$2:$AC$13,MID(K$1,2,LEN(K$1)-1)+2,0)</f>
        <v>0.33718165534366329</v>
      </c>
      <c r="L1698" s="67">
        <f>VLOOKUP($A1698,wind_!$A$2:$B$16,2,0)*VLOOKUP($D1698,wind_!$E$2:$AC$13,MID(L$1,2,LEN(L$1)-1)+2,0)</f>
        <v>0.33980091036934335</v>
      </c>
      <c r="M1698" s="67">
        <f>VLOOKUP($A1698,wind_!$A$2:$B$16,2,0)*VLOOKUP($D1698,wind_!$E$2:$AC$13,MID(M$1,2,LEN(M$1)-1)+2,0)</f>
        <v>0.34360705976168326</v>
      </c>
      <c r="N1698" s="67">
        <f>VLOOKUP($A1698,wind_!$A$2:$B$16,2,0)*VLOOKUP($D1698,wind_!$E$2:$AC$13,MID(N$1,2,LEN(N$1)-1)+2,0)</f>
        <v>0.3438533697955955</v>
      </c>
      <c r="O1698" s="67">
        <f>VLOOKUP($A1698,wind_!$A$2:$B$16,2,0)*VLOOKUP($D1698,wind_!$E$2:$AC$13,MID(O$1,2,LEN(O$1)-1)+2,0)</f>
        <v>0.33785524234962311</v>
      </c>
      <c r="P1698" s="67">
        <f>VLOOKUP($A1698,wind_!$A$2:$B$16,2,0)*VLOOKUP($D1698,wind_!$E$2:$AC$13,MID(P$1,2,LEN(P$1)-1)+2,0)</f>
        <v>0.33054481554256177</v>
      </c>
      <c r="Q1698" s="67">
        <f>VLOOKUP($A1698,wind_!$A$2:$B$16,2,0)*VLOOKUP($D1698,wind_!$E$2:$AC$13,MID(Q$1,2,LEN(Q$1)-1)+2,0)</f>
        <v>0.32540917946121434</v>
      </c>
      <c r="R1698" s="67">
        <f>VLOOKUP($A1698,wind_!$A$2:$B$16,2,0)*VLOOKUP($D1698,wind_!$E$2:$AC$13,MID(R$1,2,LEN(R$1)-1)+2,0)</f>
        <v>0.32519718158376448</v>
      </c>
      <c r="S1698" s="67">
        <f>VLOOKUP($A1698,wind_!$A$2:$B$16,2,0)*VLOOKUP($D1698,wind_!$E$2:$AC$13,MID(S$1,2,LEN(S$1)-1)+2,0)</f>
        <v>0.32459121890074111</v>
      </c>
      <c r="T1698" s="67">
        <f>VLOOKUP($A1698,wind_!$A$2:$B$16,2,0)*VLOOKUP($D1698,wind_!$E$2:$AC$13,MID(T$1,2,LEN(T$1)-1)+2,0)</f>
        <v>0.32400413102874093</v>
      </c>
      <c r="U1698" s="67">
        <f>VLOOKUP($A1698,wind_!$A$2:$B$16,2,0)*VLOOKUP($D1698,wind_!$E$2:$AC$13,MID(U$1,2,LEN(U$1)-1)+2,0)</f>
        <v>0.32881208289090502</v>
      </c>
      <c r="V1698" s="67">
        <f>VLOOKUP($A1698,wind_!$A$2:$B$16,2,0)*VLOOKUP($D1698,wind_!$E$2:$AC$13,MID(V$1,2,LEN(V$1)-1)+2,0)</f>
        <v>0.33957691261203782</v>
      </c>
      <c r="W1698" s="67">
        <f>VLOOKUP($A1698,wind_!$A$2:$B$16,2,0)*VLOOKUP($D1698,wind_!$E$2:$AC$13,MID(W$1,2,LEN(W$1)-1)+2,0)</f>
        <v>0.35685361463546306</v>
      </c>
      <c r="X1698" s="67">
        <f>VLOOKUP($A1698,wind_!$A$2:$B$16,2,0)*VLOOKUP($D1698,wind_!$E$2:$AC$13,MID(X$1,2,LEN(X$1)-1)+2,0)</f>
        <v>0.36741288391469346</v>
      </c>
      <c r="Y1698" s="67">
        <f>VLOOKUP($A1698,wind_!$A$2:$B$16,2,0)*VLOOKUP($D1698,wind_!$E$2:$AC$13,MID(Y$1,2,LEN(Y$1)-1)+2,0)</f>
        <v>0.37406578605497698</v>
      </c>
      <c r="Z1698" s="67">
        <f>VLOOKUP($A1698,wind_!$A$2:$B$16,2,0)*VLOOKUP($D1698,wind_!$E$2:$AC$13,MID(Z$1,2,LEN(Z$1)-1)+2,0)</f>
        <v>0.37678741505567542</v>
      </c>
      <c r="AA1698" s="67">
        <f>VLOOKUP($A1698,wind_!$A$2:$B$16,2,0)*VLOOKUP($D1698,wind_!$E$2:$AC$13,MID(AA$1,2,LEN(AA$1)-1)+2,0)</f>
        <v>0.37921801572018726</v>
      </c>
      <c r="AB1698" s="67">
        <f>VLOOKUP($A1698,wind_!$A$2:$B$16,2,0)*VLOOKUP($D1698,wind_!$E$2:$AC$13,MID(AB$1,2,LEN(AB$1)-1)+2,0)</f>
        <v>0.37540346016201076</v>
      </c>
      <c r="AC1698" s="5">
        <f t="shared" si="423"/>
        <v>0.34726239686189225</v>
      </c>
      <c r="AD1698" s="98"/>
    </row>
    <row r="1699" spans="1:30">
      <c r="A1699" s="5" t="str">
        <f t="shared" si="416"/>
        <v>b15</v>
      </c>
      <c r="B1699" s="5" t="str">
        <f t="shared" si="419"/>
        <v>solar</v>
      </c>
      <c r="C1699" s="5" t="str">
        <f t="shared" si="426"/>
        <v>g2</v>
      </c>
      <c r="D1699" s="69">
        <f t="shared" si="426"/>
        <v>1</v>
      </c>
      <c r="E1699" s="68">
        <f>VLOOKUP($A1699,solar_!$A$2:$B$16,2,0)*VLOOKUP($D1699,solar_!$E$2:$AC$13,MID(E$1,2,LEN(E$1)-1)+2,0)</f>
        <v>0</v>
      </c>
      <c r="F1699" s="68">
        <f>VLOOKUP($A1699,solar_!$A$2:$B$16,2,0)*VLOOKUP($D1699,solar_!$E$2:$AC$13,MID(F$1,2,LEN(F$1)-1)+2,0)</f>
        <v>0</v>
      </c>
      <c r="G1699" s="68">
        <f>VLOOKUP($A1699,solar_!$A$2:$B$16,2,0)*VLOOKUP($D1699,solar_!$E$2:$AC$13,MID(G$1,2,LEN(G$1)-1)+2,0)</f>
        <v>0</v>
      </c>
      <c r="H1699" s="68">
        <f>VLOOKUP($A1699,solar_!$A$2:$B$16,2,0)*VLOOKUP($D1699,solar_!$E$2:$AC$13,MID(H$1,2,LEN(H$1)-1)+2,0)</f>
        <v>0</v>
      </c>
      <c r="I1699" s="68">
        <f>VLOOKUP($A1699,solar_!$A$2:$B$16,2,0)*VLOOKUP($D1699,solar_!$E$2:$AC$13,MID(I$1,2,LEN(I$1)-1)+2,0)</f>
        <v>0</v>
      </c>
      <c r="J1699" s="68">
        <f>VLOOKUP($A1699,solar_!$A$2:$B$16,2,0)*VLOOKUP($D1699,solar_!$E$2:$AC$13,MID(J$1,2,LEN(J$1)-1)+2,0)</f>
        <v>3.5533366193531783E-5</v>
      </c>
      <c r="K1699" s="68">
        <f>VLOOKUP($A1699,solar_!$A$2:$B$16,2,0)*VLOOKUP($D1699,solar_!$E$2:$AC$13,MID(K$1,2,LEN(K$1)-1)+2,0)</f>
        <v>1.0010910247890562E-3</v>
      </c>
      <c r="L1699" s="68">
        <f>VLOOKUP($A1699,solar_!$A$2:$B$16,2,0)*VLOOKUP($D1699,solar_!$E$2:$AC$13,MID(L$1,2,LEN(L$1)-1)+2,0)</f>
        <v>9.0754328151321402E-3</v>
      </c>
      <c r="M1699" s="68">
        <f>VLOOKUP($A1699,solar_!$A$2:$B$16,2,0)*VLOOKUP($D1699,solar_!$E$2:$AC$13,MID(M$1,2,LEN(M$1)-1)+2,0)</f>
        <v>7.2833901678054758E-2</v>
      </c>
      <c r="N1699" s="68">
        <f>VLOOKUP($A1699,solar_!$A$2:$B$16,2,0)*VLOOKUP($D1699,solar_!$E$2:$AC$13,MID(N$1,2,LEN(N$1)-1)+2,0)</f>
        <v>0.26624236568495518</v>
      </c>
      <c r="O1699" s="68">
        <f>VLOOKUP($A1699,solar_!$A$2:$B$16,2,0)*VLOOKUP($D1699,solar_!$E$2:$AC$13,MID(O$1,2,LEN(O$1)-1)+2,0)</f>
        <v>0.3913511262662982</v>
      </c>
      <c r="P1699" s="68">
        <f>VLOOKUP($A1699,solar_!$A$2:$B$16,2,0)*VLOOKUP($D1699,solar_!$E$2:$AC$13,MID(P$1,2,LEN(P$1)-1)+2,0)</f>
        <v>0.44599915667115558</v>
      </c>
      <c r="Q1699" s="68">
        <f>VLOOKUP($A1699,solar_!$A$2:$B$16,2,0)*VLOOKUP($D1699,solar_!$E$2:$AC$13,MID(Q$1,2,LEN(Q$1)-1)+2,0)</f>
        <v>0.46947686089088769</v>
      </c>
      <c r="R1699" s="68">
        <f>VLOOKUP($A1699,solar_!$A$2:$B$16,2,0)*VLOOKUP($D1699,solar_!$E$2:$AC$13,MID(R$1,2,LEN(R$1)-1)+2,0)</f>
        <v>0.47465558515196482</v>
      </c>
      <c r="S1699" s="68">
        <f>VLOOKUP($A1699,solar_!$A$2:$B$16,2,0)*VLOOKUP($D1699,solar_!$E$2:$AC$13,MID(S$1,2,LEN(S$1)-1)+2,0)</f>
        <v>0.45232004997527514</v>
      </c>
      <c r="T1699" s="68">
        <f>VLOOKUP($A1699,solar_!$A$2:$B$16,2,0)*VLOOKUP($D1699,solar_!$E$2:$AC$13,MID(T$1,2,LEN(T$1)-1)+2,0)</f>
        <v>0.38866501487137123</v>
      </c>
      <c r="U1699" s="68">
        <f>VLOOKUP($A1699,solar_!$A$2:$B$16,2,0)*VLOOKUP($D1699,solar_!$E$2:$AC$13,MID(U$1,2,LEN(U$1)-1)+2,0)</f>
        <v>0.20011107713597037</v>
      </c>
      <c r="V1699" s="68">
        <f>VLOOKUP($A1699,solar_!$A$2:$B$16,2,0)*VLOOKUP($D1699,solar_!$E$2:$AC$13,MID(V$1,2,LEN(V$1)-1)+2,0)</f>
        <v>3.1221867156880977E-2</v>
      </c>
      <c r="W1699" s="68">
        <f>VLOOKUP($A1699,solar_!$A$2:$B$16,2,0)*VLOOKUP($D1699,solar_!$E$2:$AC$13,MID(W$1,2,LEN(W$1)-1)+2,0)</f>
        <v>1.451238965824937E-4</v>
      </c>
      <c r="X1699" s="68">
        <f>VLOOKUP($A1699,solar_!$A$2:$B$16,2,0)*VLOOKUP($D1699,solar_!$E$2:$AC$13,MID(X$1,2,LEN(X$1)-1)+2,0)</f>
        <v>2.9904318083665361E-6</v>
      </c>
      <c r="Y1699" s="68">
        <f>VLOOKUP($A1699,solar_!$A$2:$B$16,2,0)*VLOOKUP($D1699,solar_!$E$2:$AC$13,MID(Y$1,2,LEN(Y$1)-1)+2,0)</f>
        <v>0</v>
      </c>
      <c r="Z1699" s="68">
        <f>VLOOKUP($A1699,solar_!$A$2:$B$16,2,0)*VLOOKUP($D1699,solar_!$E$2:$AC$13,MID(Z$1,2,LEN(Z$1)-1)+2,0)</f>
        <v>0</v>
      </c>
      <c r="AA1699" s="68">
        <f>VLOOKUP($A1699,solar_!$A$2:$B$16,2,0)*VLOOKUP($D1699,solar_!$E$2:$AC$13,MID(AA$1,2,LEN(AA$1)-1)+2,0)</f>
        <v>0</v>
      </c>
      <c r="AB1699" s="68">
        <f>VLOOKUP($A1699,solar_!$A$2:$B$16,2,0)*VLOOKUP($D1699,solar_!$E$2:$AC$13,MID(AB$1,2,LEN(AB$1)-1)+2,0)</f>
        <v>0</v>
      </c>
      <c r="AC1699" s="5">
        <f t="shared" si="423"/>
        <v>0.13346404904238832</v>
      </c>
      <c r="AD1699" s="98"/>
    </row>
    <row r="1700" spans="1:30">
      <c r="A1700" s="5" t="str">
        <f t="shared" si="416"/>
        <v>b15</v>
      </c>
      <c r="B1700" s="5" t="str">
        <f t="shared" si="419"/>
        <v>nuclear</v>
      </c>
      <c r="C1700" s="5" t="str">
        <f t="shared" si="426"/>
        <v>g2</v>
      </c>
      <c r="D1700" s="69">
        <f t="shared" si="426"/>
        <v>1</v>
      </c>
      <c r="E1700" s="9">
        <v>0</v>
      </c>
      <c r="F1700" s="9">
        <v>0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  <c r="V1700" s="9">
        <v>0</v>
      </c>
      <c r="W1700" s="9">
        <v>0</v>
      </c>
      <c r="X1700" s="9">
        <v>0</v>
      </c>
      <c r="Y1700" s="9">
        <v>0</v>
      </c>
      <c r="Z1700" s="9">
        <v>0</v>
      </c>
      <c r="AA1700" s="9">
        <v>0</v>
      </c>
      <c r="AB1700" s="9">
        <v>0</v>
      </c>
      <c r="AC1700" s="5">
        <f t="shared" si="423"/>
        <v>0</v>
      </c>
      <c r="AD1700" s="98"/>
    </row>
    <row r="1701" spans="1:30">
      <c r="A1701" s="5" t="str">
        <f t="shared" si="416"/>
        <v>b15</v>
      </c>
      <c r="B1701" s="5" t="str">
        <f t="shared" si="419"/>
        <v>other</v>
      </c>
      <c r="C1701" s="5" t="str">
        <f t="shared" si="426"/>
        <v>g2</v>
      </c>
      <c r="D1701" s="69">
        <f t="shared" si="426"/>
        <v>1</v>
      </c>
      <c r="E1701" s="9">
        <v>0</v>
      </c>
      <c r="F1701" s="9">
        <v>0</v>
      </c>
      <c r="G1701" s="9">
        <v>0</v>
      </c>
      <c r="H1701" s="9">
        <v>0</v>
      </c>
      <c r="I1701" s="9">
        <v>0</v>
      </c>
      <c r="J1701" s="9">
        <v>0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9">
        <v>0</v>
      </c>
      <c r="V1701" s="9">
        <v>0</v>
      </c>
      <c r="W1701" s="9">
        <v>0</v>
      </c>
      <c r="X1701" s="9">
        <v>0</v>
      </c>
      <c r="Y1701" s="9">
        <v>0</v>
      </c>
      <c r="Z1701" s="9">
        <v>0</v>
      </c>
      <c r="AA1701" s="9">
        <v>0</v>
      </c>
      <c r="AB1701" s="9">
        <v>0</v>
      </c>
      <c r="AC1701" s="5">
        <f t="shared" si="423"/>
        <v>0</v>
      </c>
      <c r="AD1701" s="98"/>
    </row>
    <row r="1702" spans="1:30">
      <c r="A1702" s="5" t="str">
        <f t="shared" si="416"/>
        <v>b15</v>
      </c>
      <c r="B1702" s="5" t="str">
        <f t="shared" si="419"/>
        <v>coal</v>
      </c>
      <c r="C1702" s="5" t="str">
        <f t="shared" si="426"/>
        <v>g3</v>
      </c>
      <c r="D1702" s="69">
        <f t="shared" si="426"/>
        <v>2</v>
      </c>
      <c r="E1702" s="53">
        <v>0.8</v>
      </c>
      <c r="F1702" s="53">
        <v>0.8</v>
      </c>
      <c r="G1702" s="53">
        <v>0.8</v>
      </c>
      <c r="H1702" s="53">
        <v>0.8</v>
      </c>
      <c r="I1702" s="53">
        <v>0.8</v>
      </c>
      <c r="J1702" s="53">
        <v>0.8</v>
      </c>
      <c r="K1702" s="53">
        <v>0.8</v>
      </c>
      <c r="L1702" s="53">
        <v>0.8</v>
      </c>
      <c r="M1702" s="53">
        <v>0.8</v>
      </c>
      <c r="N1702" s="53">
        <v>0.8</v>
      </c>
      <c r="O1702" s="53">
        <v>0.8</v>
      </c>
      <c r="P1702" s="53">
        <v>0.8</v>
      </c>
      <c r="Q1702" s="53">
        <v>0.8</v>
      </c>
      <c r="R1702" s="53">
        <v>0.8</v>
      </c>
      <c r="S1702" s="53">
        <v>0.8</v>
      </c>
      <c r="T1702" s="53">
        <v>0.8</v>
      </c>
      <c r="U1702" s="53">
        <v>0.8</v>
      </c>
      <c r="V1702" s="53">
        <v>0.8</v>
      </c>
      <c r="W1702" s="53">
        <v>0.8</v>
      </c>
      <c r="X1702" s="53">
        <v>0.8</v>
      </c>
      <c r="Y1702" s="53">
        <v>0.8</v>
      </c>
      <c r="Z1702" s="53">
        <v>0.8</v>
      </c>
      <c r="AA1702" s="53">
        <v>0.8</v>
      </c>
      <c r="AB1702" s="53">
        <v>0.8</v>
      </c>
      <c r="AC1702" s="5">
        <f t="shared" si="423"/>
        <v>0.80000000000000027</v>
      </c>
      <c r="AD1702" s="98"/>
    </row>
    <row r="1703" spans="1:30">
      <c r="A1703" s="5" t="str">
        <f t="shared" si="416"/>
        <v>b15</v>
      </c>
      <c r="B1703" s="5" t="str">
        <f t="shared" si="419"/>
        <v>naturalGas</v>
      </c>
      <c r="C1703" s="5" t="str">
        <f t="shared" ref="C1703:D1722" si="431">C1583</f>
        <v>g3</v>
      </c>
      <c r="D1703" s="69">
        <f t="shared" si="431"/>
        <v>2</v>
      </c>
      <c r="E1703" s="53">
        <v>0.85</v>
      </c>
      <c r="F1703" s="53">
        <v>0.85</v>
      </c>
      <c r="G1703" s="53">
        <v>0.85</v>
      </c>
      <c r="H1703" s="53">
        <v>0.85</v>
      </c>
      <c r="I1703" s="53">
        <v>0.85</v>
      </c>
      <c r="J1703" s="53">
        <v>0.85</v>
      </c>
      <c r="K1703" s="53">
        <v>0.85</v>
      </c>
      <c r="L1703" s="53">
        <v>0.85</v>
      </c>
      <c r="M1703" s="53">
        <v>0.85</v>
      </c>
      <c r="N1703" s="53">
        <v>0.85</v>
      </c>
      <c r="O1703" s="53">
        <v>0.85</v>
      </c>
      <c r="P1703" s="53">
        <v>0.85</v>
      </c>
      <c r="Q1703" s="53">
        <v>0.85</v>
      </c>
      <c r="R1703" s="53">
        <v>0.85</v>
      </c>
      <c r="S1703" s="53">
        <v>0.85</v>
      </c>
      <c r="T1703" s="53">
        <v>0.85</v>
      </c>
      <c r="U1703" s="53">
        <v>0.85</v>
      </c>
      <c r="V1703" s="53">
        <v>0.85</v>
      </c>
      <c r="W1703" s="53">
        <v>0.85</v>
      </c>
      <c r="X1703" s="53">
        <v>0.85</v>
      </c>
      <c r="Y1703" s="53">
        <v>0.85</v>
      </c>
      <c r="Z1703" s="53">
        <v>0.85</v>
      </c>
      <c r="AA1703" s="53">
        <v>0.85</v>
      </c>
      <c r="AB1703" s="53">
        <v>0.85</v>
      </c>
      <c r="AC1703" s="5">
        <f t="shared" si="423"/>
        <v>0.85000000000000009</v>
      </c>
      <c r="AD1703" s="98"/>
    </row>
    <row r="1704" spans="1:30">
      <c r="A1704" s="5" t="str">
        <f t="shared" si="416"/>
        <v>b15</v>
      </c>
      <c r="B1704" s="5" t="str">
        <f t="shared" si="419"/>
        <v>bioMass</v>
      </c>
      <c r="C1704" s="5" t="str">
        <f t="shared" si="431"/>
        <v>g3</v>
      </c>
      <c r="D1704" s="69">
        <f t="shared" si="431"/>
        <v>2</v>
      </c>
      <c r="E1704" s="53">
        <v>0.83</v>
      </c>
      <c r="F1704" s="53">
        <v>0.83</v>
      </c>
      <c r="G1704" s="53">
        <v>0.83</v>
      </c>
      <c r="H1704" s="53">
        <v>0.83</v>
      </c>
      <c r="I1704" s="53">
        <v>0.83</v>
      </c>
      <c r="J1704" s="53">
        <v>0.83</v>
      </c>
      <c r="K1704" s="53">
        <v>0.83</v>
      </c>
      <c r="L1704" s="53">
        <v>0.83</v>
      </c>
      <c r="M1704" s="53">
        <v>0.83</v>
      </c>
      <c r="N1704" s="53">
        <v>0.83</v>
      </c>
      <c r="O1704" s="53">
        <v>0.83</v>
      </c>
      <c r="P1704" s="53">
        <v>0.83</v>
      </c>
      <c r="Q1704" s="53">
        <v>0.83</v>
      </c>
      <c r="R1704" s="53">
        <v>0.83</v>
      </c>
      <c r="S1704" s="53">
        <v>0.83</v>
      </c>
      <c r="T1704" s="53">
        <v>0.83</v>
      </c>
      <c r="U1704" s="53">
        <v>0.83</v>
      </c>
      <c r="V1704" s="53">
        <v>0.83</v>
      </c>
      <c r="W1704" s="53">
        <v>0.83</v>
      </c>
      <c r="X1704" s="53">
        <v>0.83</v>
      </c>
      <c r="Y1704" s="53">
        <v>0.83</v>
      </c>
      <c r="Z1704" s="53">
        <v>0.83</v>
      </c>
      <c r="AA1704" s="53">
        <v>0.83</v>
      </c>
      <c r="AB1704" s="53">
        <v>0.83</v>
      </c>
      <c r="AC1704" s="5">
        <f t="shared" si="423"/>
        <v>0.82999999999999963</v>
      </c>
      <c r="AD1704" s="98"/>
    </row>
    <row r="1705" spans="1:30">
      <c r="A1705" s="5" t="str">
        <f t="shared" si="416"/>
        <v>b15</v>
      </c>
      <c r="B1705" s="5" t="str">
        <f t="shared" si="419"/>
        <v>geoThermal</v>
      </c>
      <c r="C1705" s="5" t="str">
        <f t="shared" si="431"/>
        <v>g3</v>
      </c>
      <c r="D1705" s="69">
        <f t="shared" si="431"/>
        <v>2</v>
      </c>
      <c r="E1705" s="53">
        <v>0.9</v>
      </c>
      <c r="F1705" s="53">
        <v>0.9</v>
      </c>
      <c r="G1705" s="53">
        <v>0.9</v>
      </c>
      <c r="H1705" s="53">
        <v>0.9</v>
      </c>
      <c r="I1705" s="53">
        <v>0.9</v>
      </c>
      <c r="J1705" s="53">
        <v>0.9</v>
      </c>
      <c r="K1705" s="53">
        <v>0.9</v>
      </c>
      <c r="L1705" s="53">
        <v>0.9</v>
      </c>
      <c r="M1705" s="53">
        <v>0.9</v>
      </c>
      <c r="N1705" s="53">
        <v>0.9</v>
      </c>
      <c r="O1705" s="53">
        <v>0.9</v>
      </c>
      <c r="P1705" s="53">
        <v>0.9</v>
      </c>
      <c r="Q1705" s="53">
        <v>0.9</v>
      </c>
      <c r="R1705" s="53">
        <v>0.9</v>
      </c>
      <c r="S1705" s="53">
        <v>0.9</v>
      </c>
      <c r="T1705" s="53">
        <v>0.9</v>
      </c>
      <c r="U1705" s="53">
        <v>0.9</v>
      </c>
      <c r="V1705" s="53">
        <v>0.9</v>
      </c>
      <c r="W1705" s="53">
        <v>0.9</v>
      </c>
      <c r="X1705" s="53">
        <v>0.9</v>
      </c>
      <c r="Y1705" s="53">
        <v>0.9</v>
      </c>
      <c r="Z1705" s="53">
        <v>0.9</v>
      </c>
      <c r="AA1705" s="53">
        <v>0.9</v>
      </c>
      <c r="AB1705" s="53">
        <v>0.9</v>
      </c>
      <c r="AC1705" s="5">
        <f t="shared" si="423"/>
        <v>0.8999999999999998</v>
      </c>
      <c r="AD1705" s="98"/>
    </row>
    <row r="1706" spans="1:30">
      <c r="A1706" s="5" t="str">
        <f t="shared" si="416"/>
        <v>b15</v>
      </c>
      <c r="B1706" s="5" t="str">
        <f t="shared" si="419"/>
        <v>hydroRiver</v>
      </c>
      <c r="C1706" s="5" t="str">
        <f t="shared" si="431"/>
        <v>g3</v>
      </c>
      <c r="D1706" s="69">
        <f t="shared" si="431"/>
        <v>2</v>
      </c>
      <c r="E1706" s="43">
        <f>VLOOKUP($A1706,hydro_!$A$2:$B$16,2,0)*VLOOKUP($D1706,hydro_!F$2:H$13,2,0)</f>
        <v>0.32</v>
      </c>
      <c r="F1706" s="43">
        <f t="shared" ref="F1706:AB1706" si="432">E1706</f>
        <v>0.32</v>
      </c>
      <c r="G1706" s="43">
        <f t="shared" si="432"/>
        <v>0.32</v>
      </c>
      <c r="H1706" s="43">
        <f t="shared" si="432"/>
        <v>0.32</v>
      </c>
      <c r="I1706" s="43">
        <f t="shared" si="432"/>
        <v>0.32</v>
      </c>
      <c r="J1706" s="43">
        <f t="shared" si="432"/>
        <v>0.32</v>
      </c>
      <c r="K1706" s="43">
        <f t="shared" si="432"/>
        <v>0.32</v>
      </c>
      <c r="L1706" s="43">
        <f t="shared" si="432"/>
        <v>0.32</v>
      </c>
      <c r="M1706" s="43">
        <f t="shared" si="432"/>
        <v>0.32</v>
      </c>
      <c r="N1706" s="43">
        <f t="shared" si="432"/>
        <v>0.32</v>
      </c>
      <c r="O1706" s="43">
        <f t="shared" si="432"/>
        <v>0.32</v>
      </c>
      <c r="P1706" s="43">
        <f t="shared" si="432"/>
        <v>0.32</v>
      </c>
      <c r="Q1706" s="43">
        <f t="shared" si="432"/>
        <v>0.32</v>
      </c>
      <c r="R1706" s="43">
        <f t="shared" si="432"/>
        <v>0.32</v>
      </c>
      <c r="S1706" s="43">
        <f t="shared" si="432"/>
        <v>0.32</v>
      </c>
      <c r="T1706" s="43">
        <f t="shared" si="432"/>
        <v>0.32</v>
      </c>
      <c r="U1706" s="43">
        <f t="shared" si="432"/>
        <v>0.32</v>
      </c>
      <c r="V1706" s="43">
        <f t="shared" si="432"/>
        <v>0.32</v>
      </c>
      <c r="W1706" s="43">
        <f t="shared" si="432"/>
        <v>0.32</v>
      </c>
      <c r="X1706" s="43">
        <f t="shared" si="432"/>
        <v>0.32</v>
      </c>
      <c r="Y1706" s="43">
        <f t="shared" si="432"/>
        <v>0.32</v>
      </c>
      <c r="Z1706" s="43">
        <f t="shared" si="432"/>
        <v>0.32</v>
      </c>
      <c r="AA1706" s="43">
        <f t="shared" si="432"/>
        <v>0.32</v>
      </c>
      <c r="AB1706" s="43">
        <f t="shared" si="432"/>
        <v>0.32</v>
      </c>
      <c r="AC1706" s="5">
        <f t="shared" si="423"/>
        <v>0.32000000000000012</v>
      </c>
      <c r="AD1706" s="98"/>
    </row>
    <row r="1707" spans="1:30">
      <c r="A1707" s="5" t="str">
        <f t="shared" si="416"/>
        <v>b15</v>
      </c>
      <c r="B1707" s="5" t="str">
        <f t="shared" si="419"/>
        <v>hydroDam</v>
      </c>
      <c r="C1707" s="5" t="str">
        <f t="shared" si="431"/>
        <v>g3</v>
      </c>
      <c r="D1707" s="69">
        <f t="shared" si="431"/>
        <v>2</v>
      </c>
      <c r="E1707" s="43">
        <f>VLOOKUP($A1706,hydro_!$A$2:$C$16,3,0)*VLOOKUP($D1706,hydro_!F$2:H$13,3,0)</f>
        <v>0.3</v>
      </c>
      <c r="F1707" s="43">
        <f t="shared" ref="F1707:AB1707" si="433">E1707</f>
        <v>0.3</v>
      </c>
      <c r="G1707" s="43">
        <f t="shared" si="433"/>
        <v>0.3</v>
      </c>
      <c r="H1707" s="43">
        <f t="shared" si="433"/>
        <v>0.3</v>
      </c>
      <c r="I1707" s="43">
        <f t="shared" si="433"/>
        <v>0.3</v>
      </c>
      <c r="J1707" s="43">
        <f t="shared" si="433"/>
        <v>0.3</v>
      </c>
      <c r="K1707" s="43">
        <f t="shared" si="433"/>
        <v>0.3</v>
      </c>
      <c r="L1707" s="43">
        <f t="shared" si="433"/>
        <v>0.3</v>
      </c>
      <c r="M1707" s="43">
        <f t="shared" si="433"/>
        <v>0.3</v>
      </c>
      <c r="N1707" s="43">
        <f t="shared" si="433"/>
        <v>0.3</v>
      </c>
      <c r="O1707" s="43">
        <f t="shared" si="433"/>
        <v>0.3</v>
      </c>
      <c r="P1707" s="43">
        <f t="shared" si="433"/>
        <v>0.3</v>
      </c>
      <c r="Q1707" s="43">
        <f t="shared" si="433"/>
        <v>0.3</v>
      </c>
      <c r="R1707" s="43">
        <f t="shared" si="433"/>
        <v>0.3</v>
      </c>
      <c r="S1707" s="43">
        <f t="shared" si="433"/>
        <v>0.3</v>
      </c>
      <c r="T1707" s="43">
        <f t="shared" si="433"/>
        <v>0.3</v>
      </c>
      <c r="U1707" s="43">
        <f t="shared" si="433"/>
        <v>0.3</v>
      </c>
      <c r="V1707" s="43">
        <f t="shared" si="433"/>
        <v>0.3</v>
      </c>
      <c r="W1707" s="43">
        <f t="shared" si="433"/>
        <v>0.3</v>
      </c>
      <c r="X1707" s="43">
        <f t="shared" si="433"/>
        <v>0.3</v>
      </c>
      <c r="Y1707" s="43">
        <f t="shared" si="433"/>
        <v>0.3</v>
      </c>
      <c r="Z1707" s="43">
        <f t="shared" si="433"/>
        <v>0.3</v>
      </c>
      <c r="AA1707" s="43">
        <f t="shared" si="433"/>
        <v>0.3</v>
      </c>
      <c r="AB1707" s="43">
        <f t="shared" si="433"/>
        <v>0.3</v>
      </c>
      <c r="AC1707" s="5">
        <f t="shared" si="423"/>
        <v>0.29999999999999988</v>
      </c>
      <c r="AD1707" s="98"/>
    </row>
    <row r="1708" spans="1:30">
      <c r="A1708" s="5" t="str">
        <f t="shared" si="416"/>
        <v>b15</v>
      </c>
      <c r="B1708" s="5" t="str">
        <f t="shared" si="419"/>
        <v>wind</v>
      </c>
      <c r="C1708" s="5" t="str">
        <f t="shared" si="431"/>
        <v>g3</v>
      </c>
      <c r="D1708" s="69">
        <f t="shared" si="431"/>
        <v>2</v>
      </c>
      <c r="E1708" s="67">
        <f>VLOOKUP($A1708,wind_!$A$2:$B$16,2,0)*VLOOKUP($D1708,wind_!$E$2:$AC$13,MID(E$1,2,LEN(E$1)-1)+2,0)</f>
        <v>0.36864059037273761</v>
      </c>
      <c r="F1708" s="67">
        <f>VLOOKUP($A1708,wind_!$A$2:$B$16,2,0)*VLOOKUP($D1708,wind_!$E$2:$AC$13,MID(F$1,2,LEN(F$1)-1)+2,0)</f>
        <v>0.36687110808902318</v>
      </c>
      <c r="G1708" s="67">
        <f>VLOOKUP($A1708,wind_!$A$2:$B$16,2,0)*VLOOKUP($D1708,wind_!$E$2:$AC$13,MID(G$1,2,LEN(G$1)-1)+2,0)</f>
        <v>0.36649061189860016</v>
      </c>
      <c r="H1708" s="67">
        <f>VLOOKUP($A1708,wind_!$A$2:$B$16,2,0)*VLOOKUP($D1708,wind_!$E$2:$AC$13,MID(H$1,2,LEN(H$1)-1)+2,0)</f>
        <v>0.36778741141487575</v>
      </c>
      <c r="I1708" s="67">
        <f>VLOOKUP($A1708,wind_!$A$2:$B$16,2,0)*VLOOKUP($D1708,wind_!$E$2:$AC$13,MID(I$1,2,LEN(I$1)-1)+2,0)</f>
        <v>0.36688429545698953</v>
      </c>
      <c r="J1708" s="67">
        <f>VLOOKUP($A1708,wind_!$A$2:$B$16,2,0)*VLOOKUP($D1708,wind_!$E$2:$AC$13,MID(J$1,2,LEN(J$1)-1)+2,0)</f>
        <v>0.37178324640805915</v>
      </c>
      <c r="K1708" s="67">
        <f>VLOOKUP($A1708,wind_!$A$2:$B$16,2,0)*VLOOKUP($D1708,wind_!$E$2:$AC$13,MID(K$1,2,LEN(K$1)-1)+2,0)</f>
        <v>0.37438950156389533</v>
      </c>
      <c r="L1708" s="67">
        <f>VLOOKUP($A1708,wind_!$A$2:$B$16,2,0)*VLOOKUP($D1708,wind_!$E$2:$AC$13,MID(L$1,2,LEN(L$1)-1)+2,0)</f>
        <v>0.37774662420194949</v>
      </c>
      <c r="M1708" s="67">
        <f>VLOOKUP($A1708,wind_!$A$2:$B$16,2,0)*VLOOKUP($D1708,wind_!$E$2:$AC$13,MID(M$1,2,LEN(M$1)-1)+2,0)</f>
        <v>0.37928751502435121</v>
      </c>
      <c r="N1708" s="67">
        <f>VLOOKUP($A1708,wind_!$A$2:$B$16,2,0)*VLOOKUP($D1708,wind_!$E$2:$AC$13,MID(N$1,2,LEN(N$1)-1)+2,0)</f>
        <v>0.36654076764643434</v>
      </c>
      <c r="O1708" s="67">
        <f>VLOOKUP($A1708,wind_!$A$2:$B$16,2,0)*VLOOKUP($D1708,wind_!$E$2:$AC$13,MID(O$1,2,LEN(O$1)-1)+2,0)</f>
        <v>0.35844987990344862</v>
      </c>
      <c r="P1708" s="67">
        <f>VLOOKUP($A1708,wind_!$A$2:$B$16,2,0)*VLOOKUP($D1708,wind_!$E$2:$AC$13,MID(P$1,2,LEN(P$1)-1)+2,0)</f>
        <v>0.35968396129766617</v>
      </c>
      <c r="Q1708" s="67">
        <f>VLOOKUP($A1708,wind_!$A$2:$B$16,2,0)*VLOOKUP($D1708,wind_!$E$2:$AC$13,MID(Q$1,2,LEN(Q$1)-1)+2,0)</f>
        <v>0.36559062090942634</v>
      </c>
      <c r="R1708" s="67">
        <f>VLOOKUP($A1708,wind_!$A$2:$B$16,2,0)*VLOOKUP($D1708,wind_!$E$2:$AC$13,MID(R$1,2,LEN(R$1)-1)+2,0)</f>
        <v>0.37027469901183063</v>
      </c>
      <c r="S1708" s="67">
        <f>VLOOKUP($A1708,wind_!$A$2:$B$16,2,0)*VLOOKUP($D1708,wind_!$E$2:$AC$13,MID(S$1,2,LEN(S$1)-1)+2,0)</f>
        <v>0.37367444622312196</v>
      </c>
      <c r="T1708" s="67">
        <f>VLOOKUP($A1708,wind_!$A$2:$B$16,2,0)*VLOOKUP($D1708,wind_!$E$2:$AC$13,MID(T$1,2,LEN(T$1)-1)+2,0)</f>
        <v>0.37561355180854611</v>
      </c>
      <c r="U1708" s="67">
        <f>VLOOKUP($A1708,wind_!$A$2:$B$16,2,0)*VLOOKUP($D1708,wind_!$E$2:$AC$13,MID(U$1,2,LEN(U$1)-1)+2,0)</f>
        <v>0.37502774517371779</v>
      </c>
      <c r="V1708" s="67">
        <f>VLOOKUP($A1708,wind_!$A$2:$B$16,2,0)*VLOOKUP($D1708,wind_!$E$2:$AC$13,MID(V$1,2,LEN(V$1)-1)+2,0)</f>
        <v>0.37227971018739958</v>
      </c>
      <c r="W1708" s="67">
        <f>VLOOKUP($A1708,wind_!$A$2:$B$16,2,0)*VLOOKUP($D1708,wind_!$E$2:$AC$13,MID(W$1,2,LEN(W$1)-1)+2,0)</f>
        <v>0.37098237942644285</v>
      </c>
      <c r="X1708" s="67">
        <f>VLOOKUP($A1708,wind_!$A$2:$B$16,2,0)*VLOOKUP($D1708,wind_!$E$2:$AC$13,MID(X$1,2,LEN(X$1)-1)+2,0)</f>
        <v>0.37544370975902647</v>
      </c>
      <c r="Y1708" s="67">
        <f>VLOOKUP($A1708,wind_!$A$2:$B$16,2,0)*VLOOKUP($D1708,wind_!$E$2:$AC$13,MID(Y$1,2,LEN(Y$1)-1)+2,0)</f>
        <v>0.37808877702627108</v>
      </c>
      <c r="Z1708" s="67">
        <f>VLOOKUP($A1708,wind_!$A$2:$B$16,2,0)*VLOOKUP($D1708,wind_!$E$2:$AC$13,MID(Z$1,2,LEN(Z$1)-1)+2,0)</f>
        <v>0.37541521004436945</v>
      </c>
      <c r="AA1708" s="67">
        <f>VLOOKUP($A1708,wind_!$A$2:$B$16,2,0)*VLOOKUP($D1708,wind_!$E$2:$AC$13,MID(AA$1,2,LEN(AA$1)-1)+2,0)</f>
        <v>0.37126709532583047</v>
      </c>
      <c r="AB1708" s="67">
        <f>VLOOKUP($A1708,wind_!$A$2:$B$16,2,0)*VLOOKUP($D1708,wind_!$E$2:$AC$13,MID(AB$1,2,LEN(AB$1)-1)+2,0)</f>
        <v>0.3677318494711691</v>
      </c>
      <c r="AC1708" s="5">
        <f t="shared" si="423"/>
        <v>0.37066438781854921</v>
      </c>
      <c r="AD1708" s="98"/>
    </row>
    <row r="1709" spans="1:30">
      <c r="A1709" s="5" t="str">
        <f t="shared" si="416"/>
        <v>b15</v>
      </c>
      <c r="B1709" s="5" t="str">
        <f t="shared" si="419"/>
        <v>solar</v>
      </c>
      <c r="C1709" s="5" t="str">
        <f t="shared" si="431"/>
        <v>g3</v>
      </c>
      <c r="D1709" s="69">
        <f t="shared" si="431"/>
        <v>2</v>
      </c>
      <c r="E1709" s="68">
        <f>VLOOKUP($A1709,solar_!$A$2:$B$16,2,0)*VLOOKUP($D1709,solar_!$E$2:$AC$13,MID(E$1,2,LEN(E$1)-1)+2,0)</f>
        <v>0</v>
      </c>
      <c r="F1709" s="68">
        <f>VLOOKUP($A1709,solar_!$A$2:$B$16,2,0)*VLOOKUP($D1709,solar_!$E$2:$AC$13,MID(F$1,2,LEN(F$1)-1)+2,0)</f>
        <v>0</v>
      </c>
      <c r="G1709" s="68">
        <f>VLOOKUP($A1709,solar_!$A$2:$B$16,2,0)*VLOOKUP($D1709,solar_!$E$2:$AC$13,MID(G$1,2,LEN(G$1)-1)+2,0)</f>
        <v>0</v>
      </c>
      <c r="H1709" s="68">
        <f>VLOOKUP($A1709,solar_!$A$2:$B$16,2,0)*VLOOKUP($D1709,solar_!$E$2:$AC$13,MID(H$1,2,LEN(H$1)-1)+2,0)</f>
        <v>0</v>
      </c>
      <c r="I1709" s="68">
        <f>VLOOKUP($A1709,solar_!$A$2:$B$16,2,0)*VLOOKUP($D1709,solar_!$E$2:$AC$13,MID(I$1,2,LEN(I$1)-1)+2,0)</f>
        <v>0</v>
      </c>
      <c r="J1709" s="68">
        <f>VLOOKUP($A1709,solar_!$A$2:$B$16,2,0)*VLOOKUP($D1709,solar_!$E$2:$AC$13,MID(J$1,2,LEN(J$1)-1)+2,0)</f>
        <v>4.3097399591164801E-5</v>
      </c>
      <c r="K1709" s="68">
        <f>VLOOKUP($A1709,solar_!$A$2:$B$16,2,0)*VLOOKUP($D1709,solar_!$E$2:$AC$13,MID(K$1,2,LEN(K$1)-1)+2,0)</f>
        <v>2.5654386760716216E-3</v>
      </c>
      <c r="L1709" s="68">
        <f>VLOOKUP($A1709,solar_!$A$2:$B$16,2,0)*VLOOKUP($D1709,solar_!$E$2:$AC$13,MID(L$1,2,LEN(L$1)-1)+2,0)</f>
        <v>1.9023895810553876E-2</v>
      </c>
      <c r="M1709" s="68">
        <f>VLOOKUP($A1709,solar_!$A$2:$B$16,2,0)*VLOOKUP($D1709,solar_!$E$2:$AC$13,MID(M$1,2,LEN(M$1)-1)+2,0)</f>
        <v>0.13579163844734893</v>
      </c>
      <c r="N1709" s="68">
        <f>VLOOKUP($A1709,solar_!$A$2:$B$16,2,0)*VLOOKUP($D1709,solar_!$E$2:$AC$13,MID(N$1,2,LEN(N$1)-1)+2,0)</f>
        <v>0.34722589767182255</v>
      </c>
      <c r="O1709" s="68">
        <f>VLOOKUP($A1709,solar_!$A$2:$B$16,2,0)*VLOOKUP($D1709,solar_!$E$2:$AC$13,MID(O$1,2,LEN(O$1)-1)+2,0)</f>
        <v>0.49396286835329989</v>
      </c>
      <c r="P1709" s="68">
        <f>VLOOKUP($A1709,solar_!$A$2:$B$16,2,0)*VLOOKUP($D1709,solar_!$E$2:$AC$13,MID(P$1,2,LEN(P$1)-1)+2,0)</f>
        <v>0.56745484093694865</v>
      </c>
      <c r="Q1709" s="68">
        <f>VLOOKUP($A1709,solar_!$A$2:$B$16,2,0)*VLOOKUP($D1709,solar_!$E$2:$AC$13,MID(Q$1,2,LEN(Q$1)-1)+2,0)</f>
        <v>0.58341354414392699</v>
      </c>
      <c r="R1709" s="68">
        <f>VLOOKUP($A1709,solar_!$A$2:$B$16,2,0)*VLOOKUP($D1709,solar_!$E$2:$AC$13,MID(R$1,2,LEN(R$1)-1)+2,0)</f>
        <v>0.56013162525376592</v>
      </c>
      <c r="S1709" s="68">
        <f>VLOOKUP($A1709,solar_!$A$2:$B$16,2,0)*VLOOKUP($D1709,solar_!$E$2:$AC$13,MID(S$1,2,LEN(S$1)-1)+2,0)</f>
        <v>0.52992421811093504</v>
      </c>
      <c r="T1709" s="68">
        <f>VLOOKUP($A1709,solar_!$A$2:$B$16,2,0)*VLOOKUP($D1709,solar_!$E$2:$AC$13,MID(T$1,2,LEN(T$1)-1)+2,0)</f>
        <v>0.43744476262169285</v>
      </c>
      <c r="U1709" s="68">
        <f>VLOOKUP($A1709,solar_!$A$2:$B$16,2,0)*VLOOKUP($D1709,solar_!$E$2:$AC$13,MID(U$1,2,LEN(U$1)-1)+2,0)</f>
        <v>0.31249766126575507</v>
      </c>
      <c r="V1709" s="68">
        <f>VLOOKUP($A1709,solar_!$A$2:$B$16,2,0)*VLOOKUP($D1709,solar_!$E$2:$AC$13,MID(V$1,2,LEN(V$1)-1)+2,0)</f>
        <v>0.11154099555903063</v>
      </c>
      <c r="W1709" s="68">
        <f>VLOOKUP($A1709,solar_!$A$2:$B$16,2,0)*VLOOKUP($D1709,solar_!$E$2:$AC$13,MID(W$1,2,LEN(W$1)-1)+2,0)</f>
        <v>6.2621401144729617E-3</v>
      </c>
      <c r="X1709" s="68">
        <f>VLOOKUP($A1709,solar_!$A$2:$B$16,2,0)*VLOOKUP($D1709,solar_!$E$2:$AC$13,MID(X$1,2,LEN(X$1)-1)+2,0)</f>
        <v>2.5858439754698881E-5</v>
      </c>
      <c r="Y1709" s="68">
        <f>VLOOKUP($A1709,solar_!$A$2:$B$16,2,0)*VLOOKUP($D1709,solar_!$E$2:$AC$13,MID(Y$1,2,LEN(Y$1)-1)+2,0)</f>
        <v>0</v>
      </c>
      <c r="Z1709" s="68">
        <f>VLOOKUP($A1709,solar_!$A$2:$B$16,2,0)*VLOOKUP($D1709,solar_!$E$2:$AC$13,MID(Z$1,2,LEN(Z$1)-1)+2,0)</f>
        <v>0</v>
      </c>
      <c r="AA1709" s="68">
        <f>VLOOKUP($A1709,solar_!$A$2:$B$16,2,0)*VLOOKUP($D1709,solar_!$E$2:$AC$13,MID(AA$1,2,LEN(AA$1)-1)+2,0)</f>
        <v>0</v>
      </c>
      <c r="AB1709" s="68">
        <f>VLOOKUP($A1709,solar_!$A$2:$B$16,2,0)*VLOOKUP($D1709,solar_!$E$2:$AC$13,MID(AB$1,2,LEN(AB$1)-1)+2,0)</f>
        <v>0</v>
      </c>
      <c r="AC1709" s="5">
        <f t="shared" si="423"/>
        <v>0.17113785345020716</v>
      </c>
      <c r="AD1709" s="98"/>
    </row>
    <row r="1710" spans="1:30">
      <c r="A1710" s="5" t="str">
        <f t="shared" si="416"/>
        <v>b15</v>
      </c>
      <c r="B1710" s="5" t="str">
        <f t="shared" si="419"/>
        <v>nuclear</v>
      </c>
      <c r="C1710" s="5" t="str">
        <f t="shared" si="431"/>
        <v>g3</v>
      </c>
      <c r="D1710" s="69">
        <f t="shared" si="431"/>
        <v>2</v>
      </c>
      <c r="E1710" s="9">
        <v>0</v>
      </c>
      <c r="F1710" s="9">
        <v>0</v>
      </c>
      <c r="G1710" s="9">
        <v>0</v>
      </c>
      <c r="H1710" s="9">
        <v>0</v>
      </c>
      <c r="I1710" s="9">
        <v>0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  <c r="V1710" s="9">
        <v>0</v>
      </c>
      <c r="W1710" s="9">
        <v>0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5">
        <f t="shared" si="423"/>
        <v>0</v>
      </c>
      <c r="AD1710" s="98"/>
    </row>
    <row r="1711" spans="1:30">
      <c r="A1711" s="5" t="str">
        <f t="shared" si="416"/>
        <v>b15</v>
      </c>
      <c r="B1711" s="5" t="str">
        <f t="shared" si="419"/>
        <v>other</v>
      </c>
      <c r="C1711" s="5" t="str">
        <f t="shared" si="431"/>
        <v>g3</v>
      </c>
      <c r="D1711" s="69">
        <f t="shared" si="431"/>
        <v>2</v>
      </c>
      <c r="E1711" s="9">
        <v>0</v>
      </c>
      <c r="F1711" s="9">
        <v>0</v>
      </c>
      <c r="G1711" s="9">
        <v>0</v>
      </c>
      <c r="H1711" s="9">
        <v>0</v>
      </c>
      <c r="I1711" s="9">
        <v>0</v>
      </c>
      <c r="J1711" s="9">
        <v>0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  <c r="V1711" s="9">
        <v>0</v>
      </c>
      <c r="W1711" s="9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5">
        <f t="shared" si="423"/>
        <v>0</v>
      </c>
      <c r="AD1711" s="98"/>
    </row>
    <row r="1712" spans="1:30">
      <c r="A1712" s="5" t="str">
        <f t="shared" si="416"/>
        <v>b15</v>
      </c>
      <c r="B1712" s="5" t="str">
        <f t="shared" si="419"/>
        <v>coal</v>
      </c>
      <c r="C1712" s="5" t="str">
        <f t="shared" si="431"/>
        <v>g4</v>
      </c>
      <c r="D1712" s="69">
        <f t="shared" si="431"/>
        <v>2</v>
      </c>
      <c r="E1712" s="53">
        <v>0.8</v>
      </c>
      <c r="F1712" s="53">
        <v>0.8</v>
      </c>
      <c r="G1712" s="53">
        <v>0.8</v>
      </c>
      <c r="H1712" s="53">
        <v>0.8</v>
      </c>
      <c r="I1712" s="53">
        <v>0.8</v>
      </c>
      <c r="J1712" s="53">
        <v>0.8</v>
      </c>
      <c r="K1712" s="53">
        <v>0.8</v>
      </c>
      <c r="L1712" s="53">
        <v>0.8</v>
      </c>
      <c r="M1712" s="53">
        <v>0.8</v>
      </c>
      <c r="N1712" s="53">
        <v>0.8</v>
      </c>
      <c r="O1712" s="53">
        <v>0.8</v>
      </c>
      <c r="P1712" s="53">
        <v>0.8</v>
      </c>
      <c r="Q1712" s="53">
        <v>0.8</v>
      </c>
      <c r="R1712" s="53">
        <v>0.8</v>
      </c>
      <c r="S1712" s="53">
        <v>0.8</v>
      </c>
      <c r="T1712" s="53">
        <v>0.8</v>
      </c>
      <c r="U1712" s="53">
        <v>0.8</v>
      </c>
      <c r="V1712" s="53">
        <v>0.8</v>
      </c>
      <c r="W1712" s="53">
        <v>0.8</v>
      </c>
      <c r="X1712" s="53">
        <v>0.8</v>
      </c>
      <c r="Y1712" s="53">
        <v>0.8</v>
      </c>
      <c r="Z1712" s="53">
        <v>0.8</v>
      </c>
      <c r="AA1712" s="53">
        <v>0.8</v>
      </c>
      <c r="AB1712" s="53">
        <v>0.8</v>
      </c>
      <c r="AC1712" s="5">
        <f t="shared" si="423"/>
        <v>0.80000000000000027</v>
      </c>
      <c r="AD1712" s="98"/>
    </row>
    <row r="1713" spans="1:30">
      <c r="A1713" s="5" t="str">
        <f t="shared" si="416"/>
        <v>b15</v>
      </c>
      <c r="B1713" s="5" t="str">
        <f t="shared" si="419"/>
        <v>naturalGas</v>
      </c>
      <c r="C1713" s="5" t="str">
        <f t="shared" si="431"/>
        <v>g4</v>
      </c>
      <c r="D1713" s="69">
        <f t="shared" si="431"/>
        <v>2</v>
      </c>
      <c r="E1713" s="53">
        <v>0.85</v>
      </c>
      <c r="F1713" s="53">
        <v>0.85</v>
      </c>
      <c r="G1713" s="53">
        <v>0.85</v>
      </c>
      <c r="H1713" s="53">
        <v>0.85</v>
      </c>
      <c r="I1713" s="53">
        <v>0.85</v>
      </c>
      <c r="J1713" s="53">
        <v>0.85</v>
      </c>
      <c r="K1713" s="53">
        <v>0.85</v>
      </c>
      <c r="L1713" s="53">
        <v>0.85</v>
      </c>
      <c r="M1713" s="53">
        <v>0.85</v>
      </c>
      <c r="N1713" s="53">
        <v>0.85</v>
      </c>
      <c r="O1713" s="53">
        <v>0.85</v>
      </c>
      <c r="P1713" s="53">
        <v>0.85</v>
      </c>
      <c r="Q1713" s="53">
        <v>0.85</v>
      </c>
      <c r="R1713" s="53">
        <v>0.85</v>
      </c>
      <c r="S1713" s="53">
        <v>0.85</v>
      </c>
      <c r="T1713" s="53">
        <v>0.85</v>
      </c>
      <c r="U1713" s="53">
        <v>0.85</v>
      </c>
      <c r="V1713" s="53">
        <v>0.85</v>
      </c>
      <c r="W1713" s="53">
        <v>0.85</v>
      </c>
      <c r="X1713" s="53">
        <v>0.85</v>
      </c>
      <c r="Y1713" s="53">
        <v>0.85</v>
      </c>
      <c r="Z1713" s="53">
        <v>0.85</v>
      </c>
      <c r="AA1713" s="53">
        <v>0.85</v>
      </c>
      <c r="AB1713" s="53">
        <v>0.85</v>
      </c>
      <c r="AC1713" s="5">
        <f t="shared" si="423"/>
        <v>0.85000000000000009</v>
      </c>
      <c r="AD1713" s="98"/>
    </row>
    <row r="1714" spans="1:30">
      <c r="A1714" s="5" t="str">
        <f t="shared" si="416"/>
        <v>b15</v>
      </c>
      <c r="B1714" s="5" t="str">
        <f t="shared" si="419"/>
        <v>bioMass</v>
      </c>
      <c r="C1714" s="5" t="str">
        <f t="shared" si="431"/>
        <v>g4</v>
      </c>
      <c r="D1714" s="69">
        <f t="shared" si="431"/>
        <v>2</v>
      </c>
      <c r="E1714" s="53">
        <v>0.83</v>
      </c>
      <c r="F1714" s="53">
        <v>0.83</v>
      </c>
      <c r="G1714" s="53">
        <v>0.83</v>
      </c>
      <c r="H1714" s="53">
        <v>0.83</v>
      </c>
      <c r="I1714" s="53">
        <v>0.83</v>
      </c>
      <c r="J1714" s="53">
        <v>0.83</v>
      </c>
      <c r="K1714" s="53">
        <v>0.83</v>
      </c>
      <c r="L1714" s="53">
        <v>0.83</v>
      </c>
      <c r="M1714" s="53">
        <v>0.83</v>
      </c>
      <c r="N1714" s="53">
        <v>0.83</v>
      </c>
      <c r="O1714" s="53">
        <v>0.83</v>
      </c>
      <c r="P1714" s="53">
        <v>0.83</v>
      </c>
      <c r="Q1714" s="53">
        <v>0.83</v>
      </c>
      <c r="R1714" s="53">
        <v>0.83</v>
      </c>
      <c r="S1714" s="53">
        <v>0.83</v>
      </c>
      <c r="T1714" s="53">
        <v>0.83</v>
      </c>
      <c r="U1714" s="53">
        <v>0.83</v>
      </c>
      <c r="V1714" s="53">
        <v>0.83</v>
      </c>
      <c r="W1714" s="53">
        <v>0.83</v>
      </c>
      <c r="X1714" s="53">
        <v>0.83</v>
      </c>
      <c r="Y1714" s="53">
        <v>0.83</v>
      </c>
      <c r="Z1714" s="53">
        <v>0.83</v>
      </c>
      <c r="AA1714" s="53">
        <v>0.83</v>
      </c>
      <c r="AB1714" s="53">
        <v>0.83</v>
      </c>
      <c r="AC1714" s="5">
        <f t="shared" si="423"/>
        <v>0.82999999999999963</v>
      </c>
      <c r="AD1714" s="98"/>
    </row>
    <row r="1715" spans="1:30">
      <c r="A1715" s="5" t="str">
        <f t="shared" si="416"/>
        <v>b15</v>
      </c>
      <c r="B1715" s="5" t="str">
        <f t="shared" si="419"/>
        <v>geoThermal</v>
      </c>
      <c r="C1715" s="5" t="str">
        <f t="shared" si="431"/>
        <v>g4</v>
      </c>
      <c r="D1715" s="69">
        <f t="shared" si="431"/>
        <v>2</v>
      </c>
      <c r="E1715" s="53">
        <v>0.9</v>
      </c>
      <c r="F1715" s="53">
        <v>0.9</v>
      </c>
      <c r="G1715" s="53">
        <v>0.9</v>
      </c>
      <c r="H1715" s="53">
        <v>0.9</v>
      </c>
      <c r="I1715" s="53">
        <v>0.9</v>
      </c>
      <c r="J1715" s="53">
        <v>0.9</v>
      </c>
      <c r="K1715" s="53">
        <v>0.9</v>
      </c>
      <c r="L1715" s="53">
        <v>0.9</v>
      </c>
      <c r="M1715" s="53">
        <v>0.9</v>
      </c>
      <c r="N1715" s="53">
        <v>0.9</v>
      </c>
      <c r="O1715" s="53">
        <v>0.9</v>
      </c>
      <c r="P1715" s="53">
        <v>0.9</v>
      </c>
      <c r="Q1715" s="53">
        <v>0.9</v>
      </c>
      <c r="R1715" s="53">
        <v>0.9</v>
      </c>
      <c r="S1715" s="53">
        <v>0.9</v>
      </c>
      <c r="T1715" s="53">
        <v>0.9</v>
      </c>
      <c r="U1715" s="53">
        <v>0.9</v>
      </c>
      <c r="V1715" s="53">
        <v>0.9</v>
      </c>
      <c r="W1715" s="53">
        <v>0.9</v>
      </c>
      <c r="X1715" s="53">
        <v>0.9</v>
      </c>
      <c r="Y1715" s="53">
        <v>0.9</v>
      </c>
      <c r="Z1715" s="53">
        <v>0.9</v>
      </c>
      <c r="AA1715" s="53">
        <v>0.9</v>
      </c>
      <c r="AB1715" s="53">
        <v>0.9</v>
      </c>
      <c r="AC1715" s="5">
        <f t="shared" si="423"/>
        <v>0.8999999999999998</v>
      </c>
      <c r="AD1715" s="98"/>
    </row>
    <row r="1716" spans="1:30">
      <c r="A1716" s="5" t="str">
        <f t="shared" ref="A1716:A1779" si="434">A1715</f>
        <v>b15</v>
      </c>
      <c r="B1716" s="5" t="str">
        <f t="shared" si="419"/>
        <v>hydroRiver</v>
      </c>
      <c r="C1716" s="5" t="str">
        <f t="shared" si="431"/>
        <v>g4</v>
      </c>
      <c r="D1716" s="69">
        <f t="shared" si="431"/>
        <v>2</v>
      </c>
      <c r="E1716" s="43">
        <f>VLOOKUP($A1716,hydro_!$A$2:$B$16,2,0)*VLOOKUP($D1716,hydro_!F$2:H$13,2,0)</f>
        <v>0.32</v>
      </c>
      <c r="F1716" s="43">
        <f t="shared" ref="F1716:AB1716" si="435">E1716</f>
        <v>0.32</v>
      </c>
      <c r="G1716" s="43">
        <f t="shared" si="435"/>
        <v>0.32</v>
      </c>
      <c r="H1716" s="43">
        <f t="shared" si="435"/>
        <v>0.32</v>
      </c>
      <c r="I1716" s="43">
        <f t="shared" si="435"/>
        <v>0.32</v>
      </c>
      <c r="J1716" s="43">
        <f t="shared" si="435"/>
        <v>0.32</v>
      </c>
      <c r="K1716" s="43">
        <f t="shared" si="435"/>
        <v>0.32</v>
      </c>
      <c r="L1716" s="43">
        <f t="shared" si="435"/>
        <v>0.32</v>
      </c>
      <c r="M1716" s="43">
        <f t="shared" si="435"/>
        <v>0.32</v>
      </c>
      <c r="N1716" s="43">
        <f t="shared" si="435"/>
        <v>0.32</v>
      </c>
      <c r="O1716" s="43">
        <f t="shared" si="435"/>
        <v>0.32</v>
      </c>
      <c r="P1716" s="43">
        <f t="shared" si="435"/>
        <v>0.32</v>
      </c>
      <c r="Q1716" s="43">
        <f t="shared" si="435"/>
        <v>0.32</v>
      </c>
      <c r="R1716" s="43">
        <f t="shared" si="435"/>
        <v>0.32</v>
      </c>
      <c r="S1716" s="43">
        <f t="shared" si="435"/>
        <v>0.32</v>
      </c>
      <c r="T1716" s="43">
        <f t="shared" si="435"/>
        <v>0.32</v>
      </c>
      <c r="U1716" s="43">
        <f t="shared" si="435"/>
        <v>0.32</v>
      </c>
      <c r="V1716" s="43">
        <f t="shared" si="435"/>
        <v>0.32</v>
      </c>
      <c r="W1716" s="43">
        <f t="shared" si="435"/>
        <v>0.32</v>
      </c>
      <c r="X1716" s="43">
        <f t="shared" si="435"/>
        <v>0.32</v>
      </c>
      <c r="Y1716" s="43">
        <f t="shared" si="435"/>
        <v>0.32</v>
      </c>
      <c r="Z1716" s="43">
        <f t="shared" si="435"/>
        <v>0.32</v>
      </c>
      <c r="AA1716" s="43">
        <f t="shared" si="435"/>
        <v>0.32</v>
      </c>
      <c r="AB1716" s="43">
        <f t="shared" si="435"/>
        <v>0.32</v>
      </c>
      <c r="AC1716" s="5">
        <f t="shared" si="423"/>
        <v>0.32000000000000012</v>
      </c>
      <c r="AD1716" s="98"/>
    </row>
    <row r="1717" spans="1:30">
      <c r="A1717" s="5" t="str">
        <f t="shared" si="434"/>
        <v>b15</v>
      </c>
      <c r="B1717" s="5" t="str">
        <f t="shared" si="419"/>
        <v>hydroDam</v>
      </c>
      <c r="C1717" s="5" t="str">
        <f t="shared" si="431"/>
        <v>g4</v>
      </c>
      <c r="D1717" s="69">
        <f t="shared" si="431"/>
        <v>2</v>
      </c>
      <c r="E1717" s="43">
        <f>VLOOKUP($A1716,hydro_!$A$2:$C$16,3,0)*VLOOKUP($D1716,hydro_!F$2:H$13,3,0)</f>
        <v>0.3</v>
      </c>
      <c r="F1717" s="43">
        <f t="shared" ref="F1717:AB1717" si="436">E1717</f>
        <v>0.3</v>
      </c>
      <c r="G1717" s="43">
        <f t="shared" si="436"/>
        <v>0.3</v>
      </c>
      <c r="H1717" s="43">
        <f t="shared" si="436"/>
        <v>0.3</v>
      </c>
      <c r="I1717" s="43">
        <f t="shared" si="436"/>
        <v>0.3</v>
      </c>
      <c r="J1717" s="43">
        <f t="shared" si="436"/>
        <v>0.3</v>
      </c>
      <c r="K1717" s="43">
        <f t="shared" si="436"/>
        <v>0.3</v>
      </c>
      <c r="L1717" s="43">
        <f t="shared" si="436"/>
        <v>0.3</v>
      </c>
      <c r="M1717" s="43">
        <f t="shared" si="436"/>
        <v>0.3</v>
      </c>
      <c r="N1717" s="43">
        <f t="shared" si="436"/>
        <v>0.3</v>
      </c>
      <c r="O1717" s="43">
        <f t="shared" si="436"/>
        <v>0.3</v>
      </c>
      <c r="P1717" s="43">
        <f t="shared" si="436"/>
        <v>0.3</v>
      </c>
      <c r="Q1717" s="43">
        <f t="shared" si="436"/>
        <v>0.3</v>
      </c>
      <c r="R1717" s="43">
        <f t="shared" si="436"/>
        <v>0.3</v>
      </c>
      <c r="S1717" s="43">
        <f t="shared" si="436"/>
        <v>0.3</v>
      </c>
      <c r="T1717" s="43">
        <f t="shared" si="436"/>
        <v>0.3</v>
      </c>
      <c r="U1717" s="43">
        <f t="shared" si="436"/>
        <v>0.3</v>
      </c>
      <c r="V1717" s="43">
        <f t="shared" si="436"/>
        <v>0.3</v>
      </c>
      <c r="W1717" s="43">
        <f t="shared" si="436"/>
        <v>0.3</v>
      </c>
      <c r="X1717" s="43">
        <f t="shared" si="436"/>
        <v>0.3</v>
      </c>
      <c r="Y1717" s="43">
        <f t="shared" si="436"/>
        <v>0.3</v>
      </c>
      <c r="Z1717" s="43">
        <f t="shared" si="436"/>
        <v>0.3</v>
      </c>
      <c r="AA1717" s="43">
        <f t="shared" si="436"/>
        <v>0.3</v>
      </c>
      <c r="AB1717" s="43">
        <f t="shared" si="436"/>
        <v>0.3</v>
      </c>
      <c r="AC1717" s="5">
        <f t="shared" si="423"/>
        <v>0.29999999999999988</v>
      </c>
      <c r="AD1717" s="98"/>
    </row>
    <row r="1718" spans="1:30">
      <c r="A1718" s="5" t="str">
        <f t="shared" si="434"/>
        <v>b15</v>
      </c>
      <c r="B1718" s="5" t="str">
        <f t="shared" si="419"/>
        <v>wind</v>
      </c>
      <c r="C1718" s="5" t="str">
        <f t="shared" si="431"/>
        <v>g4</v>
      </c>
      <c r="D1718" s="69">
        <f t="shared" si="431"/>
        <v>2</v>
      </c>
      <c r="E1718" s="67">
        <f>VLOOKUP($A1718,wind_!$A$2:$B$16,2,0)*VLOOKUP($D1718,wind_!$E$2:$AC$13,MID(E$1,2,LEN(E$1)-1)+2,0)</f>
        <v>0.36864059037273761</v>
      </c>
      <c r="F1718" s="67">
        <f>VLOOKUP($A1718,wind_!$A$2:$B$16,2,0)*VLOOKUP($D1718,wind_!$E$2:$AC$13,MID(F$1,2,LEN(F$1)-1)+2,0)</f>
        <v>0.36687110808902318</v>
      </c>
      <c r="G1718" s="67">
        <f>VLOOKUP($A1718,wind_!$A$2:$B$16,2,0)*VLOOKUP($D1718,wind_!$E$2:$AC$13,MID(G$1,2,LEN(G$1)-1)+2,0)</f>
        <v>0.36649061189860016</v>
      </c>
      <c r="H1718" s="67">
        <f>VLOOKUP($A1718,wind_!$A$2:$B$16,2,0)*VLOOKUP($D1718,wind_!$E$2:$AC$13,MID(H$1,2,LEN(H$1)-1)+2,0)</f>
        <v>0.36778741141487575</v>
      </c>
      <c r="I1718" s="67">
        <f>VLOOKUP($A1718,wind_!$A$2:$B$16,2,0)*VLOOKUP($D1718,wind_!$E$2:$AC$13,MID(I$1,2,LEN(I$1)-1)+2,0)</f>
        <v>0.36688429545698953</v>
      </c>
      <c r="J1718" s="67">
        <f>VLOOKUP($A1718,wind_!$A$2:$B$16,2,0)*VLOOKUP($D1718,wind_!$E$2:$AC$13,MID(J$1,2,LEN(J$1)-1)+2,0)</f>
        <v>0.37178324640805915</v>
      </c>
      <c r="K1718" s="67">
        <f>VLOOKUP($A1718,wind_!$A$2:$B$16,2,0)*VLOOKUP($D1718,wind_!$E$2:$AC$13,MID(K$1,2,LEN(K$1)-1)+2,0)</f>
        <v>0.37438950156389533</v>
      </c>
      <c r="L1718" s="67">
        <f>VLOOKUP($A1718,wind_!$A$2:$B$16,2,0)*VLOOKUP($D1718,wind_!$E$2:$AC$13,MID(L$1,2,LEN(L$1)-1)+2,0)</f>
        <v>0.37774662420194949</v>
      </c>
      <c r="M1718" s="67">
        <f>VLOOKUP($A1718,wind_!$A$2:$B$16,2,0)*VLOOKUP($D1718,wind_!$E$2:$AC$13,MID(M$1,2,LEN(M$1)-1)+2,0)</f>
        <v>0.37928751502435121</v>
      </c>
      <c r="N1718" s="67">
        <f>VLOOKUP($A1718,wind_!$A$2:$B$16,2,0)*VLOOKUP($D1718,wind_!$E$2:$AC$13,MID(N$1,2,LEN(N$1)-1)+2,0)</f>
        <v>0.36654076764643434</v>
      </c>
      <c r="O1718" s="67">
        <f>VLOOKUP($A1718,wind_!$A$2:$B$16,2,0)*VLOOKUP($D1718,wind_!$E$2:$AC$13,MID(O$1,2,LEN(O$1)-1)+2,0)</f>
        <v>0.35844987990344862</v>
      </c>
      <c r="P1718" s="67">
        <f>VLOOKUP($A1718,wind_!$A$2:$B$16,2,0)*VLOOKUP($D1718,wind_!$E$2:$AC$13,MID(P$1,2,LEN(P$1)-1)+2,0)</f>
        <v>0.35968396129766617</v>
      </c>
      <c r="Q1718" s="67">
        <f>VLOOKUP($A1718,wind_!$A$2:$B$16,2,0)*VLOOKUP($D1718,wind_!$E$2:$AC$13,MID(Q$1,2,LEN(Q$1)-1)+2,0)</f>
        <v>0.36559062090942634</v>
      </c>
      <c r="R1718" s="67">
        <f>VLOOKUP($A1718,wind_!$A$2:$B$16,2,0)*VLOOKUP($D1718,wind_!$E$2:$AC$13,MID(R$1,2,LEN(R$1)-1)+2,0)</f>
        <v>0.37027469901183063</v>
      </c>
      <c r="S1718" s="67">
        <f>VLOOKUP($A1718,wind_!$A$2:$B$16,2,0)*VLOOKUP($D1718,wind_!$E$2:$AC$13,MID(S$1,2,LEN(S$1)-1)+2,0)</f>
        <v>0.37367444622312196</v>
      </c>
      <c r="T1718" s="67">
        <f>VLOOKUP($A1718,wind_!$A$2:$B$16,2,0)*VLOOKUP($D1718,wind_!$E$2:$AC$13,MID(T$1,2,LEN(T$1)-1)+2,0)</f>
        <v>0.37561355180854611</v>
      </c>
      <c r="U1718" s="67">
        <f>VLOOKUP($A1718,wind_!$A$2:$B$16,2,0)*VLOOKUP($D1718,wind_!$E$2:$AC$13,MID(U$1,2,LEN(U$1)-1)+2,0)</f>
        <v>0.37502774517371779</v>
      </c>
      <c r="V1718" s="67">
        <f>VLOOKUP($A1718,wind_!$A$2:$B$16,2,0)*VLOOKUP($D1718,wind_!$E$2:$AC$13,MID(V$1,2,LEN(V$1)-1)+2,0)</f>
        <v>0.37227971018739958</v>
      </c>
      <c r="W1718" s="67">
        <f>VLOOKUP($A1718,wind_!$A$2:$B$16,2,0)*VLOOKUP($D1718,wind_!$E$2:$AC$13,MID(W$1,2,LEN(W$1)-1)+2,0)</f>
        <v>0.37098237942644285</v>
      </c>
      <c r="X1718" s="67">
        <f>VLOOKUP($A1718,wind_!$A$2:$B$16,2,0)*VLOOKUP($D1718,wind_!$E$2:$AC$13,MID(X$1,2,LEN(X$1)-1)+2,0)</f>
        <v>0.37544370975902647</v>
      </c>
      <c r="Y1718" s="67">
        <f>VLOOKUP($A1718,wind_!$A$2:$B$16,2,0)*VLOOKUP($D1718,wind_!$E$2:$AC$13,MID(Y$1,2,LEN(Y$1)-1)+2,0)</f>
        <v>0.37808877702627108</v>
      </c>
      <c r="Z1718" s="67">
        <f>VLOOKUP($A1718,wind_!$A$2:$B$16,2,0)*VLOOKUP($D1718,wind_!$E$2:$AC$13,MID(Z$1,2,LEN(Z$1)-1)+2,0)</f>
        <v>0.37541521004436945</v>
      </c>
      <c r="AA1718" s="67">
        <f>VLOOKUP($A1718,wind_!$A$2:$B$16,2,0)*VLOOKUP($D1718,wind_!$E$2:$AC$13,MID(AA$1,2,LEN(AA$1)-1)+2,0)</f>
        <v>0.37126709532583047</v>
      </c>
      <c r="AB1718" s="67">
        <f>VLOOKUP($A1718,wind_!$A$2:$B$16,2,0)*VLOOKUP($D1718,wind_!$E$2:$AC$13,MID(AB$1,2,LEN(AB$1)-1)+2,0)</f>
        <v>0.3677318494711691</v>
      </c>
      <c r="AC1718" s="5">
        <f t="shared" si="423"/>
        <v>0.37066438781854921</v>
      </c>
      <c r="AD1718" s="98"/>
    </row>
    <row r="1719" spans="1:30">
      <c r="A1719" s="5" t="str">
        <f t="shared" si="434"/>
        <v>b15</v>
      </c>
      <c r="B1719" s="5" t="str">
        <f t="shared" si="419"/>
        <v>solar</v>
      </c>
      <c r="C1719" s="5" t="str">
        <f t="shared" si="431"/>
        <v>g4</v>
      </c>
      <c r="D1719" s="69">
        <f t="shared" si="431"/>
        <v>2</v>
      </c>
      <c r="E1719" s="68">
        <f>VLOOKUP($A1719,solar_!$A$2:$B$16,2,0)*VLOOKUP($D1719,solar_!$E$2:$AC$13,MID(E$1,2,LEN(E$1)-1)+2,0)</f>
        <v>0</v>
      </c>
      <c r="F1719" s="68">
        <f>VLOOKUP($A1719,solar_!$A$2:$B$16,2,0)*VLOOKUP($D1719,solar_!$E$2:$AC$13,MID(F$1,2,LEN(F$1)-1)+2,0)</f>
        <v>0</v>
      </c>
      <c r="G1719" s="68">
        <f>VLOOKUP($A1719,solar_!$A$2:$B$16,2,0)*VLOOKUP($D1719,solar_!$E$2:$AC$13,MID(G$1,2,LEN(G$1)-1)+2,0)</f>
        <v>0</v>
      </c>
      <c r="H1719" s="68">
        <f>VLOOKUP($A1719,solar_!$A$2:$B$16,2,0)*VLOOKUP($D1719,solar_!$E$2:$AC$13,MID(H$1,2,LEN(H$1)-1)+2,0)</f>
        <v>0</v>
      </c>
      <c r="I1719" s="68">
        <f>VLOOKUP($A1719,solar_!$A$2:$B$16,2,0)*VLOOKUP($D1719,solar_!$E$2:$AC$13,MID(I$1,2,LEN(I$1)-1)+2,0)</f>
        <v>0</v>
      </c>
      <c r="J1719" s="68">
        <f>VLOOKUP($A1719,solar_!$A$2:$B$16,2,0)*VLOOKUP($D1719,solar_!$E$2:$AC$13,MID(J$1,2,LEN(J$1)-1)+2,0)</f>
        <v>4.3097399591164801E-5</v>
      </c>
      <c r="K1719" s="68">
        <f>VLOOKUP($A1719,solar_!$A$2:$B$16,2,0)*VLOOKUP($D1719,solar_!$E$2:$AC$13,MID(K$1,2,LEN(K$1)-1)+2,0)</f>
        <v>2.5654386760716216E-3</v>
      </c>
      <c r="L1719" s="68">
        <f>VLOOKUP($A1719,solar_!$A$2:$B$16,2,0)*VLOOKUP($D1719,solar_!$E$2:$AC$13,MID(L$1,2,LEN(L$1)-1)+2,0)</f>
        <v>1.9023895810553876E-2</v>
      </c>
      <c r="M1719" s="68">
        <f>VLOOKUP($A1719,solar_!$A$2:$B$16,2,0)*VLOOKUP($D1719,solar_!$E$2:$AC$13,MID(M$1,2,LEN(M$1)-1)+2,0)</f>
        <v>0.13579163844734893</v>
      </c>
      <c r="N1719" s="68">
        <f>VLOOKUP($A1719,solar_!$A$2:$B$16,2,0)*VLOOKUP($D1719,solar_!$E$2:$AC$13,MID(N$1,2,LEN(N$1)-1)+2,0)</f>
        <v>0.34722589767182255</v>
      </c>
      <c r="O1719" s="68">
        <f>VLOOKUP($A1719,solar_!$A$2:$B$16,2,0)*VLOOKUP($D1719,solar_!$E$2:$AC$13,MID(O$1,2,LEN(O$1)-1)+2,0)</f>
        <v>0.49396286835329989</v>
      </c>
      <c r="P1719" s="68">
        <f>VLOOKUP($A1719,solar_!$A$2:$B$16,2,0)*VLOOKUP($D1719,solar_!$E$2:$AC$13,MID(P$1,2,LEN(P$1)-1)+2,0)</f>
        <v>0.56745484093694865</v>
      </c>
      <c r="Q1719" s="68">
        <f>VLOOKUP($A1719,solar_!$A$2:$B$16,2,0)*VLOOKUP($D1719,solar_!$E$2:$AC$13,MID(Q$1,2,LEN(Q$1)-1)+2,0)</f>
        <v>0.58341354414392699</v>
      </c>
      <c r="R1719" s="68">
        <f>VLOOKUP($A1719,solar_!$A$2:$B$16,2,0)*VLOOKUP($D1719,solar_!$E$2:$AC$13,MID(R$1,2,LEN(R$1)-1)+2,0)</f>
        <v>0.56013162525376592</v>
      </c>
      <c r="S1719" s="68">
        <f>VLOOKUP($A1719,solar_!$A$2:$B$16,2,0)*VLOOKUP($D1719,solar_!$E$2:$AC$13,MID(S$1,2,LEN(S$1)-1)+2,0)</f>
        <v>0.52992421811093504</v>
      </c>
      <c r="T1719" s="68">
        <f>VLOOKUP($A1719,solar_!$A$2:$B$16,2,0)*VLOOKUP($D1719,solar_!$E$2:$AC$13,MID(T$1,2,LEN(T$1)-1)+2,0)</f>
        <v>0.43744476262169285</v>
      </c>
      <c r="U1719" s="68">
        <f>VLOOKUP($A1719,solar_!$A$2:$B$16,2,0)*VLOOKUP($D1719,solar_!$E$2:$AC$13,MID(U$1,2,LEN(U$1)-1)+2,0)</f>
        <v>0.31249766126575507</v>
      </c>
      <c r="V1719" s="68">
        <f>VLOOKUP($A1719,solar_!$A$2:$B$16,2,0)*VLOOKUP($D1719,solar_!$E$2:$AC$13,MID(V$1,2,LEN(V$1)-1)+2,0)</f>
        <v>0.11154099555903063</v>
      </c>
      <c r="W1719" s="68">
        <f>VLOOKUP($A1719,solar_!$A$2:$B$16,2,0)*VLOOKUP($D1719,solar_!$E$2:$AC$13,MID(W$1,2,LEN(W$1)-1)+2,0)</f>
        <v>6.2621401144729617E-3</v>
      </c>
      <c r="X1719" s="68">
        <f>VLOOKUP($A1719,solar_!$A$2:$B$16,2,0)*VLOOKUP($D1719,solar_!$E$2:$AC$13,MID(X$1,2,LEN(X$1)-1)+2,0)</f>
        <v>2.5858439754698881E-5</v>
      </c>
      <c r="Y1719" s="68">
        <f>VLOOKUP($A1719,solar_!$A$2:$B$16,2,0)*VLOOKUP($D1719,solar_!$E$2:$AC$13,MID(Y$1,2,LEN(Y$1)-1)+2,0)</f>
        <v>0</v>
      </c>
      <c r="Z1719" s="68">
        <f>VLOOKUP($A1719,solar_!$A$2:$B$16,2,0)*VLOOKUP($D1719,solar_!$E$2:$AC$13,MID(Z$1,2,LEN(Z$1)-1)+2,0)</f>
        <v>0</v>
      </c>
      <c r="AA1719" s="68">
        <f>VLOOKUP($A1719,solar_!$A$2:$B$16,2,0)*VLOOKUP($D1719,solar_!$E$2:$AC$13,MID(AA$1,2,LEN(AA$1)-1)+2,0)</f>
        <v>0</v>
      </c>
      <c r="AB1719" s="68">
        <f>VLOOKUP($A1719,solar_!$A$2:$B$16,2,0)*VLOOKUP($D1719,solar_!$E$2:$AC$13,MID(AB$1,2,LEN(AB$1)-1)+2,0)</f>
        <v>0</v>
      </c>
      <c r="AC1719" s="5">
        <f t="shared" si="423"/>
        <v>0.17113785345020716</v>
      </c>
      <c r="AD1719" s="98"/>
    </row>
    <row r="1720" spans="1:30">
      <c r="A1720" s="5" t="str">
        <f t="shared" si="434"/>
        <v>b15</v>
      </c>
      <c r="B1720" s="5" t="str">
        <f t="shared" si="419"/>
        <v>nuclear</v>
      </c>
      <c r="C1720" s="5" t="str">
        <f t="shared" si="431"/>
        <v>g4</v>
      </c>
      <c r="D1720" s="69">
        <f t="shared" si="431"/>
        <v>2</v>
      </c>
      <c r="E1720" s="9">
        <v>0</v>
      </c>
      <c r="F1720" s="9">
        <v>0</v>
      </c>
      <c r="G1720" s="9">
        <v>0</v>
      </c>
      <c r="H1720" s="9">
        <v>0</v>
      </c>
      <c r="I1720" s="9">
        <v>0</v>
      </c>
      <c r="J1720" s="9">
        <v>0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9">
        <v>0</v>
      </c>
      <c r="R1720" s="9">
        <v>0</v>
      </c>
      <c r="S1720" s="9">
        <v>0</v>
      </c>
      <c r="T1720" s="9">
        <v>0</v>
      </c>
      <c r="U1720" s="9">
        <v>0</v>
      </c>
      <c r="V1720" s="9">
        <v>0</v>
      </c>
      <c r="W1720" s="9">
        <v>0</v>
      </c>
      <c r="X1720" s="9">
        <v>0</v>
      </c>
      <c r="Y1720" s="9">
        <v>0</v>
      </c>
      <c r="Z1720" s="9">
        <v>0</v>
      </c>
      <c r="AA1720" s="9">
        <v>0</v>
      </c>
      <c r="AB1720" s="9">
        <v>0</v>
      </c>
      <c r="AC1720" s="5">
        <f t="shared" si="423"/>
        <v>0</v>
      </c>
      <c r="AD1720" s="98"/>
    </row>
    <row r="1721" spans="1:30">
      <c r="A1721" s="5" t="str">
        <f t="shared" si="434"/>
        <v>b15</v>
      </c>
      <c r="B1721" s="5" t="str">
        <f t="shared" si="419"/>
        <v>other</v>
      </c>
      <c r="C1721" s="5" t="str">
        <f t="shared" si="431"/>
        <v>g4</v>
      </c>
      <c r="D1721" s="69">
        <f t="shared" si="431"/>
        <v>2</v>
      </c>
      <c r="E1721" s="9">
        <v>0</v>
      </c>
      <c r="F1721" s="9">
        <v>0</v>
      </c>
      <c r="G1721" s="9">
        <v>0</v>
      </c>
      <c r="H1721" s="9">
        <v>0</v>
      </c>
      <c r="I1721" s="9">
        <v>0</v>
      </c>
      <c r="J1721" s="9">
        <v>0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  <c r="V1721" s="9">
        <v>0</v>
      </c>
      <c r="W1721" s="9">
        <v>0</v>
      </c>
      <c r="X1721" s="9">
        <v>0</v>
      </c>
      <c r="Y1721" s="9">
        <v>0</v>
      </c>
      <c r="Z1721" s="9">
        <v>0</v>
      </c>
      <c r="AA1721" s="9">
        <v>0</v>
      </c>
      <c r="AB1721" s="9">
        <v>0</v>
      </c>
      <c r="AC1721" s="5">
        <f t="shared" si="423"/>
        <v>0</v>
      </c>
      <c r="AD1721" s="98"/>
    </row>
    <row r="1722" spans="1:30">
      <c r="A1722" s="5" t="str">
        <f t="shared" si="434"/>
        <v>b15</v>
      </c>
      <c r="B1722" s="5" t="str">
        <f t="shared" ref="B1722:B1785" si="437">B1602</f>
        <v>coal</v>
      </c>
      <c r="C1722" s="5" t="str">
        <f t="shared" si="431"/>
        <v>g5</v>
      </c>
      <c r="D1722" s="69">
        <f t="shared" si="431"/>
        <v>3</v>
      </c>
      <c r="E1722" s="53">
        <v>0.8</v>
      </c>
      <c r="F1722" s="53">
        <v>0.8</v>
      </c>
      <c r="G1722" s="53">
        <v>0.8</v>
      </c>
      <c r="H1722" s="53">
        <v>0.8</v>
      </c>
      <c r="I1722" s="53">
        <v>0.8</v>
      </c>
      <c r="J1722" s="53">
        <v>0.8</v>
      </c>
      <c r="K1722" s="53">
        <v>0.8</v>
      </c>
      <c r="L1722" s="53">
        <v>0.8</v>
      </c>
      <c r="M1722" s="53">
        <v>0.8</v>
      </c>
      <c r="N1722" s="53">
        <v>0.8</v>
      </c>
      <c r="O1722" s="53">
        <v>0.8</v>
      </c>
      <c r="P1722" s="53">
        <v>0.8</v>
      </c>
      <c r="Q1722" s="53">
        <v>0.8</v>
      </c>
      <c r="R1722" s="53">
        <v>0.8</v>
      </c>
      <c r="S1722" s="53">
        <v>0.8</v>
      </c>
      <c r="T1722" s="53">
        <v>0.8</v>
      </c>
      <c r="U1722" s="53">
        <v>0.8</v>
      </c>
      <c r="V1722" s="53">
        <v>0.8</v>
      </c>
      <c r="W1722" s="53">
        <v>0.8</v>
      </c>
      <c r="X1722" s="53">
        <v>0.8</v>
      </c>
      <c r="Y1722" s="53">
        <v>0.8</v>
      </c>
      <c r="Z1722" s="53">
        <v>0.8</v>
      </c>
      <c r="AA1722" s="53">
        <v>0.8</v>
      </c>
      <c r="AB1722" s="53">
        <v>0.8</v>
      </c>
      <c r="AC1722" s="5">
        <f t="shared" si="423"/>
        <v>0.80000000000000027</v>
      </c>
      <c r="AD1722" s="98"/>
    </row>
    <row r="1723" spans="1:30">
      <c r="A1723" s="5" t="str">
        <f t="shared" si="434"/>
        <v>b15</v>
      </c>
      <c r="B1723" s="5" t="str">
        <f t="shared" si="437"/>
        <v>naturalGas</v>
      </c>
      <c r="C1723" s="5" t="str">
        <f t="shared" ref="C1723:D1742" si="438">C1603</f>
        <v>g5</v>
      </c>
      <c r="D1723" s="69">
        <f t="shared" si="438"/>
        <v>3</v>
      </c>
      <c r="E1723" s="53">
        <v>0.85</v>
      </c>
      <c r="F1723" s="53">
        <v>0.85</v>
      </c>
      <c r="G1723" s="53">
        <v>0.85</v>
      </c>
      <c r="H1723" s="53">
        <v>0.85</v>
      </c>
      <c r="I1723" s="53">
        <v>0.85</v>
      </c>
      <c r="J1723" s="53">
        <v>0.85</v>
      </c>
      <c r="K1723" s="53">
        <v>0.85</v>
      </c>
      <c r="L1723" s="53">
        <v>0.85</v>
      </c>
      <c r="M1723" s="53">
        <v>0.85</v>
      </c>
      <c r="N1723" s="53">
        <v>0.85</v>
      </c>
      <c r="O1723" s="53">
        <v>0.85</v>
      </c>
      <c r="P1723" s="53">
        <v>0.85</v>
      </c>
      <c r="Q1723" s="53">
        <v>0.85</v>
      </c>
      <c r="R1723" s="53">
        <v>0.85</v>
      </c>
      <c r="S1723" s="53">
        <v>0.85</v>
      </c>
      <c r="T1723" s="53">
        <v>0.85</v>
      </c>
      <c r="U1723" s="53">
        <v>0.85</v>
      </c>
      <c r="V1723" s="53">
        <v>0.85</v>
      </c>
      <c r="W1723" s="53">
        <v>0.85</v>
      </c>
      <c r="X1723" s="53">
        <v>0.85</v>
      </c>
      <c r="Y1723" s="53">
        <v>0.85</v>
      </c>
      <c r="Z1723" s="53">
        <v>0.85</v>
      </c>
      <c r="AA1723" s="53">
        <v>0.85</v>
      </c>
      <c r="AB1723" s="53">
        <v>0.85</v>
      </c>
      <c r="AC1723" s="5">
        <f t="shared" si="423"/>
        <v>0.85000000000000009</v>
      </c>
      <c r="AD1723" s="98"/>
    </row>
    <row r="1724" spans="1:30">
      <c r="A1724" s="5" t="str">
        <f t="shared" si="434"/>
        <v>b15</v>
      </c>
      <c r="B1724" s="5" t="str">
        <f t="shared" si="437"/>
        <v>bioMass</v>
      </c>
      <c r="C1724" s="5" t="str">
        <f t="shared" si="438"/>
        <v>g5</v>
      </c>
      <c r="D1724" s="69">
        <f t="shared" si="438"/>
        <v>3</v>
      </c>
      <c r="E1724" s="53">
        <v>0.83</v>
      </c>
      <c r="F1724" s="53">
        <v>0.83</v>
      </c>
      <c r="G1724" s="53">
        <v>0.83</v>
      </c>
      <c r="H1724" s="53">
        <v>0.83</v>
      </c>
      <c r="I1724" s="53">
        <v>0.83</v>
      </c>
      <c r="J1724" s="53">
        <v>0.83</v>
      </c>
      <c r="K1724" s="53">
        <v>0.83</v>
      </c>
      <c r="L1724" s="53">
        <v>0.83</v>
      </c>
      <c r="M1724" s="53">
        <v>0.83</v>
      </c>
      <c r="N1724" s="53">
        <v>0.83</v>
      </c>
      <c r="O1724" s="53">
        <v>0.83</v>
      </c>
      <c r="P1724" s="53">
        <v>0.83</v>
      </c>
      <c r="Q1724" s="53">
        <v>0.83</v>
      </c>
      <c r="R1724" s="53">
        <v>0.83</v>
      </c>
      <c r="S1724" s="53">
        <v>0.83</v>
      </c>
      <c r="T1724" s="53">
        <v>0.83</v>
      </c>
      <c r="U1724" s="53">
        <v>0.83</v>
      </c>
      <c r="V1724" s="53">
        <v>0.83</v>
      </c>
      <c r="W1724" s="53">
        <v>0.83</v>
      </c>
      <c r="X1724" s="53">
        <v>0.83</v>
      </c>
      <c r="Y1724" s="53">
        <v>0.83</v>
      </c>
      <c r="Z1724" s="53">
        <v>0.83</v>
      </c>
      <c r="AA1724" s="53">
        <v>0.83</v>
      </c>
      <c r="AB1724" s="53">
        <v>0.83</v>
      </c>
      <c r="AC1724" s="5">
        <f t="shared" si="423"/>
        <v>0.82999999999999963</v>
      </c>
      <c r="AD1724" s="98"/>
    </row>
    <row r="1725" spans="1:30">
      <c r="A1725" s="5" t="str">
        <f t="shared" si="434"/>
        <v>b15</v>
      </c>
      <c r="B1725" s="5" t="str">
        <f t="shared" si="437"/>
        <v>geoThermal</v>
      </c>
      <c r="C1725" s="5" t="str">
        <f t="shared" si="438"/>
        <v>g5</v>
      </c>
      <c r="D1725" s="69">
        <f t="shared" si="438"/>
        <v>3</v>
      </c>
      <c r="E1725" s="53">
        <v>0.9</v>
      </c>
      <c r="F1725" s="53">
        <v>0.9</v>
      </c>
      <c r="G1725" s="53">
        <v>0.9</v>
      </c>
      <c r="H1725" s="53">
        <v>0.9</v>
      </c>
      <c r="I1725" s="53">
        <v>0.9</v>
      </c>
      <c r="J1725" s="53">
        <v>0.9</v>
      </c>
      <c r="K1725" s="53">
        <v>0.9</v>
      </c>
      <c r="L1725" s="53">
        <v>0.9</v>
      </c>
      <c r="M1725" s="53">
        <v>0.9</v>
      </c>
      <c r="N1725" s="53">
        <v>0.9</v>
      </c>
      <c r="O1725" s="53">
        <v>0.9</v>
      </c>
      <c r="P1725" s="53">
        <v>0.9</v>
      </c>
      <c r="Q1725" s="53">
        <v>0.9</v>
      </c>
      <c r="R1725" s="53">
        <v>0.9</v>
      </c>
      <c r="S1725" s="53">
        <v>0.9</v>
      </c>
      <c r="T1725" s="53">
        <v>0.9</v>
      </c>
      <c r="U1725" s="53">
        <v>0.9</v>
      </c>
      <c r="V1725" s="53">
        <v>0.9</v>
      </c>
      <c r="W1725" s="53">
        <v>0.9</v>
      </c>
      <c r="X1725" s="53">
        <v>0.9</v>
      </c>
      <c r="Y1725" s="53">
        <v>0.9</v>
      </c>
      <c r="Z1725" s="53">
        <v>0.9</v>
      </c>
      <c r="AA1725" s="53">
        <v>0.9</v>
      </c>
      <c r="AB1725" s="53">
        <v>0.9</v>
      </c>
      <c r="AC1725" s="5">
        <f t="shared" si="423"/>
        <v>0.8999999999999998</v>
      </c>
      <c r="AD1725" s="98"/>
    </row>
    <row r="1726" spans="1:30">
      <c r="A1726" s="5" t="str">
        <f t="shared" si="434"/>
        <v>b15</v>
      </c>
      <c r="B1726" s="5" t="str">
        <f t="shared" si="437"/>
        <v>hydroRiver</v>
      </c>
      <c r="C1726" s="5" t="str">
        <f t="shared" si="438"/>
        <v>g5</v>
      </c>
      <c r="D1726" s="69">
        <f t="shared" si="438"/>
        <v>3</v>
      </c>
      <c r="E1726" s="43">
        <f>VLOOKUP($A1726,hydro_!$A$2:$B$16,2,0)*VLOOKUP($D1726,hydro_!F$2:H$13,2,0)</f>
        <v>0.4</v>
      </c>
      <c r="F1726" s="43">
        <f t="shared" ref="F1726:AB1726" si="439">E1726</f>
        <v>0.4</v>
      </c>
      <c r="G1726" s="43">
        <f t="shared" si="439"/>
        <v>0.4</v>
      </c>
      <c r="H1726" s="43">
        <f t="shared" si="439"/>
        <v>0.4</v>
      </c>
      <c r="I1726" s="43">
        <f t="shared" si="439"/>
        <v>0.4</v>
      </c>
      <c r="J1726" s="43">
        <f t="shared" si="439"/>
        <v>0.4</v>
      </c>
      <c r="K1726" s="43">
        <f t="shared" si="439"/>
        <v>0.4</v>
      </c>
      <c r="L1726" s="43">
        <f t="shared" si="439"/>
        <v>0.4</v>
      </c>
      <c r="M1726" s="43">
        <f t="shared" si="439"/>
        <v>0.4</v>
      </c>
      <c r="N1726" s="43">
        <f t="shared" si="439"/>
        <v>0.4</v>
      </c>
      <c r="O1726" s="43">
        <f t="shared" si="439"/>
        <v>0.4</v>
      </c>
      <c r="P1726" s="43">
        <f t="shared" si="439"/>
        <v>0.4</v>
      </c>
      <c r="Q1726" s="43">
        <f t="shared" si="439"/>
        <v>0.4</v>
      </c>
      <c r="R1726" s="43">
        <f t="shared" si="439"/>
        <v>0.4</v>
      </c>
      <c r="S1726" s="43">
        <f t="shared" si="439"/>
        <v>0.4</v>
      </c>
      <c r="T1726" s="43">
        <f t="shared" si="439"/>
        <v>0.4</v>
      </c>
      <c r="U1726" s="43">
        <f t="shared" si="439"/>
        <v>0.4</v>
      </c>
      <c r="V1726" s="43">
        <f t="shared" si="439"/>
        <v>0.4</v>
      </c>
      <c r="W1726" s="43">
        <f t="shared" si="439"/>
        <v>0.4</v>
      </c>
      <c r="X1726" s="43">
        <f t="shared" si="439"/>
        <v>0.4</v>
      </c>
      <c r="Y1726" s="43">
        <f t="shared" si="439"/>
        <v>0.4</v>
      </c>
      <c r="Z1726" s="43">
        <f t="shared" si="439"/>
        <v>0.4</v>
      </c>
      <c r="AA1726" s="43">
        <f t="shared" si="439"/>
        <v>0.4</v>
      </c>
      <c r="AB1726" s="43">
        <f t="shared" si="439"/>
        <v>0.4</v>
      </c>
      <c r="AC1726" s="5">
        <f t="shared" si="423"/>
        <v>0.40000000000000013</v>
      </c>
      <c r="AD1726" s="98"/>
    </row>
    <row r="1727" spans="1:30">
      <c r="A1727" s="5" t="str">
        <f t="shared" si="434"/>
        <v>b15</v>
      </c>
      <c r="B1727" s="5" t="str">
        <f t="shared" si="437"/>
        <v>hydroDam</v>
      </c>
      <c r="C1727" s="5" t="str">
        <f t="shared" si="438"/>
        <v>g5</v>
      </c>
      <c r="D1727" s="69">
        <f t="shared" si="438"/>
        <v>3</v>
      </c>
      <c r="E1727" s="43">
        <f>VLOOKUP($A1726,hydro_!$A$2:$C$16,3,0)*VLOOKUP($D1726,hydro_!F$2:H$13,3,0)</f>
        <v>0.35</v>
      </c>
      <c r="F1727" s="43">
        <f t="shared" ref="F1727:AB1727" si="440">E1727</f>
        <v>0.35</v>
      </c>
      <c r="G1727" s="43">
        <f t="shared" si="440"/>
        <v>0.35</v>
      </c>
      <c r="H1727" s="43">
        <f t="shared" si="440"/>
        <v>0.35</v>
      </c>
      <c r="I1727" s="43">
        <f t="shared" si="440"/>
        <v>0.35</v>
      </c>
      <c r="J1727" s="43">
        <f t="shared" si="440"/>
        <v>0.35</v>
      </c>
      <c r="K1727" s="43">
        <f t="shared" si="440"/>
        <v>0.35</v>
      </c>
      <c r="L1727" s="43">
        <f t="shared" si="440"/>
        <v>0.35</v>
      </c>
      <c r="M1727" s="43">
        <f t="shared" si="440"/>
        <v>0.35</v>
      </c>
      <c r="N1727" s="43">
        <f t="shared" si="440"/>
        <v>0.35</v>
      </c>
      <c r="O1727" s="43">
        <f t="shared" si="440"/>
        <v>0.35</v>
      </c>
      <c r="P1727" s="43">
        <f t="shared" si="440"/>
        <v>0.35</v>
      </c>
      <c r="Q1727" s="43">
        <f t="shared" si="440"/>
        <v>0.35</v>
      </c>
      <c r="R1727" s="43">
        <f t="shared" si="440"/>
        <v>0.35</v>
      </c>
      <c r="S1727" s="43">
        <f t="shared" si="440"/>
        <v>0.35</v>
      </c>
      <c r="T1727" s="43">
        <f t="shared" si="440"/>
        <v>0.35</v>
      </c>
      <c r="U1727" s="43">
        <f t="shared" si="440"/>
        <v>0.35</v>
      </c>
      <c r="V1727" s="43">
        <f t="shared" si="440"/>
        <v>0.35</v>
      </c>
      <c r="W1727" s="43">
        <f t="shared" si="440"/>
        <v>0.35</v>
      </c>
      <c r="X1727" s="43">
        <f t="shared" si="440"/>
        <v>0.35</v>
      </c>
      <c r="Y1727" s="43">
        <f t="shared" si="440"/>
        <v>0.35</v>
      </c>
      <c r="Z1727" s="43">
        <f t="shared" si="440"/>
        <v>0.35</v>
      </c>
      <c r="AA1727" s="43">
        <f t="shared" si="440"/>
        <v>0.35</v>
      </c>
      <c r="AB1727" s="43">
        <f t="shared" si="440"/>
        <v>0.35</v>
      </c>
      <c r="AC1727" s="5">
        <f t="shared" si="423"/>
        <v>0.34999999999999987</v>
      </c>
      <c r="AD1727" s="98"/>
    </row>
    <row r="1728" spans="1:30">
      <c r="A1728" s="5" t="str">
        <f t="shared" si="434"/>
        <v>b15</v>
      </c>
      <c r="B1728" s="5" t="str">
        <f t="shared" si="437"/>
        <v>wind</v>
      </c>
      <c r="C1728" s="5" t="str">
        <f t="shared" si="438"/>
        <v>g5</v>
      </c>
      <c r="D1728" s="69">
        <f t="shared" si="438"/>
        <v>3</v>
      </c>
      <c r="E1728" s="67">
        <f>VLOOKUP($A1728,wind_!$A$2:$B$16,2,0)*VLOOKUP($D1728,wind_!$E$2:$AC$13,MID(E$1,2,LEN(E$1)-1)+2,0)</f>
        <v>0.39640871860464694</v>
      </c>
      <c r="F1728" s="67">
        <f>VLOOKUP($A1728,wind_!$A$2:$B$16,2,0)*VLOOKUP($D1728,wind_!$E$2:$AC$13,MID(F$1,2,LEN(F$1)-1)+2,0)</f>
        <v>0.38853501618717368</v>
      </c>
      <c r="G1728" s="67">
        <f>VLOOKUP($A1728,wind_!$A$2:$B$16,2,0)*VLOOKUP($D1728,wind_!$E$2:$AC$13,MID(G$1,2,LEN(G$1)-1)+2,0)</f>
        <v>0.38419462214376038</v>
      </c>
      <c r="H1728" s="67">
        <f>VLOOKUP($A1728,wind_!$A$2:$B$16,2,0)*VLOOKUP($D1728,wind_!$E$2:$AC$13,MID(H$1,2,LEN(H$1)-1)+2,0)</f>
        <v>0.38021441199413908</v>
      </c>
      <c r="I1728" s="67">
        <f>VLOOKUP($A1728,wind_!$A$2:$B$16,2,0)*VLOOKUP($D1728,wind_!$E$2:$AC$13,MID(I$1,2,LEN(I$1)-1)+2,0)</f>
        <v>0.37854186623988323</v>
      </c>
      <c r="J1728" s="67">
        <f>VLOOKUP($A1728,wind_!$A$2:$B$16,2,0)*VLOOKUP($D1728,wind_!$E$2:$AC$13,MID(J$1,2,LEN(J$1)-1)+2,0)</f>
        <v>0.37481074734632824</v>
      </c>
      <c r="K1728" s="67">
        <f>VLOOKUP($A1728,wind_!$A$2:$B$16,2,0)*VLOOKUP($D1728,wind_!$E$2:$AC$13,MID(K$1,2,LEN(K$1)-1)+2,0)</f>
        <v>0.37793521606374331</v>
      </c>
      <c r="L1728" s="67">
        <f>VLOOKUP($A1728,wind_!$A$2:$B$16,2,0)*VLOOKUP($D1728,wind_!$E$2:$AC$13,MID(L$1,2,LEN(L$1)-1)+2,0)</f>
        <v>0.37984166572612277</v>
      </c>
      <c r="M1728" s="67">
        <f>VLOOKUP($A1728,wind_!$A$2:$B$16,2,0)*VLOOKUP($D1728,wind_!$E$2:$AC$13,MID(M$1,2,LEN(M$1)-1)+2,0)</f>
        <v>0.38074593792243261</v>
      </c>
      <c r="N1728" s="67">
        <f>VLOOKUP($A1728,wind_!$A$2:$B$16,2,0)*VLOOKUP($D1728,wind_!$E$2:$AC$13,MID(N$1,2,LEN(N$1)-1)+2,0)</f>
        <v>0.37100162923371133</v>
      </c>
      <c r="O1728" s="67">
        <f>VLOOKUP($A1728,wind_!$A$2:$B$16,2,0)*VLOOKUP($D1728,wind_!$E$2:$AC$13,MID(O$1,2,LEN(O$1)-1)+2,0)</f>
        <v>0.3686785274929063</v>
      </c>
      <c r="P1728" s="67">
        <f>VLOOKUP($A1728,wind_!$A$2:$B$16,2,0)*VLOOKUP($D1728,wind_!$E$2:$AC$13,MID(P$1,2,LEN(P$1)-1)+2,0)</f>
        <v>0.37699588171848031</v>
      </c>
      <c r="Q1728" s="67">
        <f>VLOOKUP($A1728,wind_!$A$2:$B$16,2,0)*VLOOKUP($D1728,wind_!$E$2:$AC$13,MID(Q$1,2,LEN(Q$1)-1)+2,0)</f>
        <v>0.38879607607340844</v>
      </c>
      <c r="R1728" s="67">
        <f>VLOOKUP($A1728,wind_!$A$2:$B$16,2,0)*VLOOKUP($D1728,wind_!$E$2:$AC$13,MID(R$1,2,LEN(R$1)-1)+2,0)</f>
        <v>0.39798385908413692</v>
      </c>
      <c r="S1728" s="67">
        <f>VLOOKUP($A1728,wind_!$A$2:$B$16,2,0)*VLOOKUP($D1728,wind_!$E$2:$AC$13,MID(S$1,2,LEN(S$1)-1)+2,0)</f>
        <v>0.40622896403307979</v>
      </c>
      <c r="T1728" s="67">
        <f>VLOOKUP($A1728,wind_!$A$2:$B$16,2,0)*VLOOKUP($D1728,wind_!$E$2:$AC$13,MID(T$1,2,LEN(T$1)-1)+2,0)</f>
        <v>0.41622152023631492</v>
      </c>
      <c r="U1728" s="67">
        <f>VLOOKUP($A1728,wind_!$A$2:$B$16,2,0)*VLOOKUP($D1728,wind_!$E$2:$AC$13,MID(U$1,2,LEN(U$1)-1)+2,0)</f>
        <v>0.41875893233141692</v>
      </c>
      <c r="V1728" s="67">
        <f>VLOOKUP($A1728,wind_!$A$2:$B$16,2,0)*VLOOKUP($D1728,wind_!$E$2:$AC$13,MID(V$1,2,LEN(V$1)-1)+2,0)</f>
        <v>0.41915933457253779</v>
      </c>
      <c r="W1728" s="67">
        <f>VLOOKUP($A1728,wind_!$A$2:$B$16,2,0)*VLOOKUP($D1728,wind_!$E$2:$AC$13,MID(W$1,2,LEN(W$1)-1)+2,0)</f>
        <v>0.41624064504483499</v>
      </c>
      <c r="X1728" s="67">
        <f>VLOOKUP($A1728,wind_!$A$2:$B$16,2,0)*VLOOKUP($D1728,wind_!$E$2:$AC$13,MID(X$1,2,LEN(X$1)-1)+2,0)</f>
        <v>0.41439522602140882</v>
      </c>
      <c r="Y1728" s="67">
        <f>VLOOKUP($A1728,wind_!$A$2:$B$16,2,0)*VLOOKUP($D1728,wind_!$E$2:$AC$13,MID(Y$1,2,LEN(Y$1)-1)+2,0)</f>
        <v>0.41698938754832809</v>
      </c>
      <c r="Z1728" s="67">
        <f>VLOOKUP($A1728,wind_!$A$2:$B$16,2,0)*VLOOKUP($D1728,wind_!$E$2:$AC$13,MID(Z$1,2,LEN(Z$1)-1)+2,0)</f>
        <v>0.41520237419013689</v>
      </c>
      <c r="AA1728" s="67">
        <f>VLOOKUP($A1728,wind_!$A$2:$B$16,2,0)*VLOOKUP($D1728,wind_!$E$2:$AC$13,MID(AA$1,2,LEN(AA$1)-1)+2,0)</f>
        <v>0.41109163409739824</v>
      </c>
      <c r="AB1728" s="67">
        <f>VLOOKUP($A1728,wind_!$A$2:$B$16,2,0)*VLOOKUP($D1728,wind_!$E$2:$AC$13,MID(AB$1,2,LEN(AB$1)-1)+2,0)</f>
        <v>0.40681130195263732</v>
      </c>
      <c r="AC1728" s="5">
        <f t="shared" si="423"/>
        <v>0.39524097899412358</v>
      </c>
      <c r="AD1728" s="98"/>
    </row>
    <row r="1729" spans="1:30">
      <c r="A1729" s="5" t="str">
        <f t="shared" si="434"/>
        <v>b15</v>
      </c>
      <c r="B1729" s="5" t="str">
        <f t="shared" si="437"/>
        <v>solar</v>
      </c>
      <c r="C1729" s="5" t="str">
        <f t="shared" si="438"/>
        <v>g5</v>
      </c>
      <c r="D1729" s="69">
        <f t="shared" si="438"/>
        <v>3</v>
      </c>
      <c r="E1729" s="68">
        <f>VLOOKUP($A1729,solar_!$A$2:$B$16,2,0)*VLOOKUP($D1729,solar_!$E$2:$AC$13,MID(E$1,2,LEN(E$1)-1)+2,0)</f>
        <v>0</v>
      </c>
      <c r="F1729" s="68">
        <f>VLOOKUP($A1729,solar_!$A$2:$B$16,2,0)*VLOOKUP($D1729,solar_!$E$2:$AC$13,MID(F$1,2,LEN(F$1)-1)+2,0)</f>
        <v>0</v>
      </c>
      <c r="G1729" s="68">
        <f>VLOOKUP($A1729,solar_!$A$2:$B$16,2,0)*VLOOKUP($D1729,solar_!$E$2:$AC$13,MID(G$1,2,LEN(G$1)-1)+2,0)</f>
        <v>0</v>
      </c>
      <c r="H1729" s="68">
        <f>VLOOKUP($A1729,solar_!$A$2:$B$16,2,0)*VLOOKUP($D1729,solar_!$E$2:$AC$13,MID(H$1,2,LEN(H$1)-1)+2,0)</f>
        <v>0</v>
      </c>
      <c r="I1729" s="68">
        <f>VLOOKUP($A1729,solar_!$A$2:$B$16,2,0)*VLOOKUP($D1729,solar_!$E$2:$AC$13,MID(I$1,2,LEN(I$1)-1)+2,0)</f>
        <v>0</v>
      </c>
      <c r="J1729" s="68">
        <f>VLOOKUP($A1729,solar_!$A$2:$B$16,2,0)*VLOOKUP($D1729,solar_!$E$2:$AC$13,MID(J$1,2,LEN(J$1)-1)+2,0)</f>
        <v>4.4733341698094734E-4</v>
      </c>
      <c r="K1729" s="68">
        <f>VLOOKUP($A1729,solar_!$A$2:$B$16,2,0)*VLOOKUP($D1729,solar_!$E$2:$AC$13,MID(K$1,2,LEN(K$1)-1)+2,0)</f>
        <v>6.3798224015198567E-3</v>
      </c>
      <c r="L1729" s="68">
        <f>VLOOKUP($A1729,solar_!$A$2:$B$16,2,0)*VLOOKUP($D1729,solar_!$E$2:$AC$13,MID(L$1,2,LEN(L$1)-1)+2,0)</f>
        <v>6.9071410739869374E-2</v>
      </c>
      <c r="M1729" s="68">
        <f>VLOOKUP($A1729,solar_!$A$2:$B$16,2,0)*VLOOKUP($D1729,solar_!$E$2:$AC$13,MID(M$1,2,LEN(M$1)-1)+2,0)</f>
        <v>0.27819142756017418</v>
      </c>
      <c r="N1729" s="68">
        <f>VLOOKUP($A1729,solar_!$A$2:$B$16,2,0)*VLOOKUP($D1729,solar_!$E$2:$AC$13,MID(N$1,2,LEN(N$1)-1)+2,0)</f>
        <v>0.45247115473547456</v>
      </c>
      <c r="O1729" s="68">
        <f>VLOOKUP($A1729,solar_!$A$2:$B$16,2,0)*VLOOKUP($D1729,solar_!$E$2:$AC$13,MID(O$1,2,LEN(O$1)-1)+2,0)</f>
        <v>0.5274382897394152</v>
      </c>
      <c r="P1729" s="68">
        <f>VLOOKUP($A1729,solar_!$A$2:$B$16,2,0)*VLOOKUP($D1729,solar_!$E$2:$AC$13,MID(P$1,2,LEN(P$1)-1)+2,0)</f>
        <v>0.57792240771275238</v>
      </c>
      <c r="Q1729" s="68">
        <f>VLOOKUP($A1729,solar_!$A$2:$B$16,2,0)*VLOOKUP($D1729,solar_!$E$2:$AC$13,MID(Q$1,2,LEN(Q$1)-1)+2,0)</f>
        <v>0.57525107256911368</v>
      </c>
      <c r="R1729" s="68">
        <f>VLOOKUP($A1729,solar_!$A$2:$B$16,2,0)*VLOOKUP($D1729,solar_!$E$2:$AC$13,MID(R$1,2,LEN(R$1)-1)+2,0)</f>
        <v>0.57908533387069994</v>
      </c>
      <c r="S1729" s="68">
        <f>VLOOKUP($A1729,solar_!$A$2:$B$16,2,0)*VLOOKUP($D1729,solar_!$E$2:$AC$13,MID(S$1,2,LEN(S$1)-1)+2,0)</f>
        <v>0.54286839014732624</v>
      </c>
      <c r="T1729" s="68">
        <f>VLOOKUP($A1729,solar_!$A$2:$B$16,2,0)*VLOOKUP($D1729,solar_!$E$2:$AC$13,MID(T$1,2,LEN(T$1)-1)+2,0)</f>
        <v>0.46023818568056962</v>
      </c>
      <c r="U1729" s="68">
        <f>VLOOKUP($A1729,solar_!$A$2:$B$16,2,0)*VLOOKUP($D1729,solar_!$E$2:$AC$13,MID(U$1,2,LEN(U$1)-1)+2,0)</f>
        <v>0.35931885208934994</v>
      </c>
      <c r="V1729" s="68">
        <f>VLOOKUP($A1729,solar_!$A$2:$B$16,2,0)*VLOOKUP($D1729,solar_!$E$2:$AC$13,MID(V$1,2,LEN(V$1)-1)+2,0)</f>
        <v>0.18076685330641451</v>
      </c>
      <c r="W1729" s="68">
        <f>VLOOKUP($A1729,solar_!$A$2:$B$16,2,0)*VLOOKUP($D1729,solar_!$E$2:$AC$13,MID(W$1,2,LEN(W$1)-1)+2,0)</f>
        <v>3.4018448620963995E-2</v>
      </c>
      <c r="X1729" s="68">
        <f>VLOOKUP($A1729,solar_!$A$2:$B$16,2,0)*VLOOKUP($D1729,solar_!$E$2:$AC$13,MID(X$1,2,LEN(X$1)-1)+2,0)</f>
        <v>3.2103165001581932E-4</v>
      </c>
      <c r="Y1729" s="68">
        <f>VLOOKUP($A1729,solar_!$A$2:$B$16,2,0)*VLOOKUP($D1729,solar_!$E$2:$AC$13,MID(Y$1,2,LEN(Y$1)-1)+2,0)</f>
        <v>0</v>
      </c>
      <c r="Z1729" s="68">
        <f>VLOOKUP($A1729,solar_!$A$2:$B$16,2,0)*VLOOKUP($D1729,solar_!$E$2:$AC$13,MID(Z$1,2,LEN(Z$1)-1)+2,0)</f>
        <v>0</v>
      </c>
      <c r="AA1729" s="68">
        <f>VLOOKUP($A1729,solar_!$A$2:$B$16,2,0)*VLOOKUP($D1729,solar_!$E$2:$AC$13,MID(AA$1,2,LEN(AA$1)-1)+2,0)</f>
        <v>0</v>
      </c>
      <c r="AB1729" s="68">
        <f>VLOOKUP($A1729,solar_!$A$2:$B$16,2,0)*VLOOKUP($D1729,solar_!$E$2:$AC$13,MID(AB$1,2,LEN(AB$1)-1)+2,0)</f>
        <v>0</v>
      </c>
      <c r="AC1729" s="5">
        <f t="shared" si="423"/>
        <v>0.19349125059336</v>
      </c>
      <c r="AD1729" s="98"/>
    </row>
    <row r="1730" spans="1:30">
      <c r="A1730" s="5" t="str">
        <f t="shared" si="434"/>
        <v>b15</v>
      </c>
      <c r="B1730" s="5" t="str">
        <f t="shared" si="437"/>
        <v>nuclear</v>
      </c>
      <c r="C1730" s="5" t="str">
        <f t="shared" si="438"/>
        <v>g5</v>
      </c>
      <c r="D1730" s="69">
        <f t="shared" si="438"/>
        <v>3</v>
      </c>
      <c r="E1730" s="9">
        <v>0</v>
      </c>
      <c r="F1730" s="9">
        <v>0</v>
      </c>
      <c r="G1730" s="9">
        <v>0</v>
      </c>
      <c r="H1730" s="9">
        <v>0</v>
      </c>
      <c r="I1730" s="9">
        <v>0</v>
      </c>
      <c r="J1730" s="9">
        <v>0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9">
        <v>0</v>
      </c>
      <c r="R1730" s="9">
        <v>0</v>
      </c>
      <c r="S1730" s="9">
        <v>0</v>
      </c>
      <c r="T1730" s="9">
        <v>0</v>
      </c>
      <c r="U1730" s="9">
        <v>0</v>
      </c>
      <c r="V1730" s="9">
        <v>0</v>
      </c>
      <c r="W1730" s="9">
        <v>0</v>
      </c>
      <c r="X1730" s="9">
        <v>0</v>
      </c>
      <c r="Y1730" s="9">
        <v>0</v>
      </c>
      <c r="Z1730" s="9">
        <v>0</v>
      </c>
      <c r="AA1730" s="9">
        <v>0</v>
      </c>
      <c r="AB1730" s="9">
        <v>0</v>
      </c>
      <c r="AC1730" s="5">
        <f t="shared" si="423"/>
        <v>0</v>
      </c>
      <c r="AD1730" s="98"/>
    </row>
    <row r="1731" spans="1:30">
      <c r="A1731" s="5" t="str">
        <f t="shared" si="434"/>
        <v>b15</v>
      </c>
      <c r="B1731" s="5" t="str">
        <f t="shared" si="437"/>
        <v>other</v>
      </c>
      <c r="C1731" s="5" t="str">
        <f t="shared" si="438"/>
        <v>g5</v>
      </c>
      <c r="D1731" s="69">
        <f t="shared" si="438"/>
        <v>3</v>
      </c>
      <c r="E1731" s="9">
        <v>0</v>
      </c>
      <c r="F1731" s="9">
        <v>0</v>
      </c>
      <c r="G1731" s="9">
        <v>0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0</v>
      </c>
      <c r="V1731" s="9">
        <v>0</v>
      </c>
      <c r="W1731" s="9">
        <v>0</v>
      </c>
      <c r="X1731" s="9">
        <v>0</v>
      </c>
      <c r="Y1731" s="9">
        <v>0</v>
      </c>
      <c r="Z1731" s="9">
        <v>0</v>
      </c>
      <c r="AA1731" s="9">
        <v>0</v>
      </c>
      <c r="AB1731" s="9">
        <v>0</v>
      </c>
      <c r="AC1731" s="5">
        <f t="shared" ref="AC1731:AC1794" si="441">AVERAGE(E1731:AB1731)</f>
        <v>0</v>
      </c>
      <c r="AD1731" s="98"/>
    </row>
    <row r="1732" spans="1:30">
      <c r="A1732" s="5" t="str">
        <f t="shared" si="434"/>
        <v>b15</v>
      </c>
      <c r="B1732" s="5" t="str">
        <f t="shared" si="437"/>
        <v>coal</v>
      </c>
      <c r="C1732" s="5" t="str">
        <f t="shared" si="438"/>
        <v>g6</v>
      </c>
      <c r="D1732" s="69">
        <f t="shared" si="438"/>
        <v>3</v>
      </c>
      <c r="E1732" s="53">
        <v>0.8</v>
      </c>
      <c r="F1732" s="53">
        <v>0.8</v>
      </c>
      <c r="G1732" s="53">
        <v>0.8</v>
      </c>
      <c r="H1732" s="53">
        <v>0.8</v>
      </c>
      <c r="I1732" s="53">
        <v>0.8</v>
      </c>
      <c r="J1732" s="53">
        <v>0.8</v>
      </c>
      <c r="K1732" s="53">
        <v>0.8</v>
      </c>
      <c r="L1732" s="53">
        <v>0.8</v>
      </c>
      <c r="M1732" s="53">
        <v>0.8</v>
      </c>
      <c r="N1732" s="53">
        <v>0.8</v>
      </c>
      <c r="O1732" s="53">
        <v>0.8</v>
      </c>
      <c r="P1732" s="53">
        <v>0.8</v>
      </c>
      <c r="Q1732" s="53">
        <v>0.8</v>
      </c>
      <c r="R1732" s="53">
        <v>0.8</v>
      </c>
      <c r="S1732" s="53">
        <v>0.8</v>
      </c>
      <c r="T1732" s="53">
        <v>0.8</v>
      </c>
      <c r="U1732" s="53">
        <v>0.8</v>
      </c>
      <c r="V1732" s="53">
        <v>0.8</v>
      </c>
      <c r="W1732" s="53">
        <v>0.8</v>
      </c>
      <c r="X1732" s="53">
        <v>0.8</v>
      </c>
      <c r="Y1732" s="53">
        <v>0.8</v>
      </c>
      <c r="Z1732" s="53">
        <v>0.8</v>
      </c>
      <c r="AA1732" s="53">
        <v>0.8</v>
      </c>
      <c r="AB1732" s="53">
        <v>0.8</v>
      </c>
      <c r="AC1732" s="5">
        <f t="shared" si="441"/>
        <v>0.80000000000000027</v>
      </c>
      <c r="AD1732" s="98"/>
    </row>
    <row r="1733" spans="1:30">
      <c r="A1733" s="5" t="str">
        <f t="shared" si="434"/>
        <v>b15</v>
      </c>
      <c r="B1733" s="5" t="str">
        <f t="shared" si="437"/>
        <v>naturalGas</v>
      </c>
      <c r="C1733" s="5" t="str">
        <f t="shared" si="438"/>
        <v>g6</v>
      </c>
      <c r="D1733" s="69">
        <f t="shared" si="438"/>
        <v>3</v>
      </c>
      <c r="E1733" s="53">
        <v>0.85</v>
      </c>
      <c r="F1733" s="53">
        <v>0.85</v>
      </c>
      <c r="G1733" s="53">
        <v>0.85</v>
      </c>
      <c r="H1733" s="53">
        <v>0.85</v>
      </c>
      <c r="I1733" s="53">
        <v>0.85</v>
      </c>
      <c r="J1733" s="53">
        <v>0.85</v>
      </c>
      <c r="K1733" s="53">
        <v>0.85</v>
      </c>
      <c r="L1733" s="53">
        <v>0.85</v>
      </c>
      <c r="M1733" s="53">
        <v>0.85</v>
      </c>
      <c r="N1733" s="53">
        <v>0.85</v>
      </c>
      <c r="O1733" s="53">
        <v>0.85</v>
      </c>
      <c r="P1733" s="53">
        <v>0.85</v>
      </c>
      <c r="Q1733" s="53">
        <v>0.85</v>
      </c>
      <c r="R1733" s="53">
        <v>0.85</v>
      </c>
      <c r="S1733" s="53">
        <v>0.85</v>
      </c>
      <c r="T1733" s="53">
        <v>0.85</v>
      </c>
      <c r="U1733" s="53">
        <v>0.85</v>
      </c>
      <c r="V1733" s="53">
        <v>0.85</v>
      </c>
      <c r="W1733" s="53">
        <v>0.85</v>
      </c>
      <c r="X1733" s="53">
        <v>0.85</v>
      </c>
      <c r="Y1733" s="53">
        <v>0.85</v>
      </c>
      <c r="Z1733" s="53">
        <v>0.85</v>
      </c>
      <c r="AA1733" s="53">
        <v>0.85</v>
      </c>
      <c r="AB1733" s="53">
        <v>0.85</v>
      </c>
      <c r="AC1733" s="5">
        <f t="shared" si="441"/>
        <v>0.85000000000000009</v>
      </c>
      <c r="AD1733" s="98"/>
    </row>
    <row r="1734" spans="1:30">
      <c r="A1734" s="5" t="str">
        <f t="shared" si="434"/>
        <v>b15</v>
      </c>
      <c r="B1734" s="5" t="str">
        <f t="shared" si="437"/>
        <v>bioMass</v>
      </c>
      <c r="C1734" s="5" t="str">
        <f t="shared" si="438"/>
        <v>g6</v>
      </c>
      <c r="D1734" s="69">
        <f t="shared" si="438"/>
        <v>3</v>
      </c>
      <c r="E1734" s="53">
        <v>0.83</v>
      </c>
      <c r="F1734" s="53">
        <v>0.83</v>
      </c>
      <c r="G1734" s="53">
        <v>0.83</v>
      </c>
      <c r="H1734" s="53">
        <v>0.83</v>
      </c>
      <c r="I1734" s="53">
        <v>0.83</v>
      </c>
      <c r="J1734" s="53">
        <v>0.83</v>
      </c>
      <c r="K1734" s="53">
        <v>0.83</v>
      </c>
      <c r="L1734" s="53">
        <v>0.83</v>
      </c>
      <c r="M1734" s="53">
        <v>0.83</v>
      </c>
      <c r="N1734" s="53">
        <v>0.83</v>
      </c>
      <c r="O1734" s="53">
        <v>0.83</v>
      </c>
      <c r="P1734" s="53">
        <v>0.83</v>
      </c>
      <c r="Q1734" s="53">
        <v>0.83</v>
      </c>
      <c r="R1734" s="53">
        <v>0.83</v>
      </c>
      <c r="S1734" s="53">
        <v>0.83</v>
      </c>
      <c r="T1734" s="53">
        <v>0.83</v>
      </c>
      <c r="U1734" s="53">
        <v>0.83</v>
      </c>
      <c r="V1734" s="53">
        <v>0.83</v>
      </c>
      <c r="W1734" s="53">
        <v>0.83</v>
      </c>
      <c r="X1734" s="53">
        <v>0.83</v>
      </c>
      <c r="Y1734" s="53">
        <v>0.83</v>
      </c>
      <c r="Z1734" s="53">
        <v>0.83</v>
      </c>
      <c r="AA1734" s="53">
        <v>0.83</v>
      </c>
      <c r="AB1734" s="53">
        <v>0.83</v>
      </c>
      <c r="AC1734" s="5">
        <f t="shared" si="441"/>
        <v>0.82999999999999963</v>
      </c>
      <c r="AD1734" s="98"/>
    </row>
    <row r="1735" spans="1:30">
      <c r="A1735" s="5" t="str">
        <f t="shared" si="434"/>
        <v>b15</v>
      </c>
      <c r="B1735" s="5" t="str">
        <f t="shared" si="437"/>
        <v>geoThermal</v>
      </c>
      <c r="C1735" s="5" t="str">
        <f t="shared" si="438"/>
        <v>g6</v>
      </c>
      <c r="D1735" s="69">
        <f t="shared" si="438"/>
        <v>3</v>
      </c>
      <c r="E1735" s="53">
        <v>0.9</v>
      </c>
      <c r="F1735" s="53">
        <v>0.9</v>
      </c>
      <c r="G1735" s="53">
        <v>0.9</v>
      </c>
      <c r="H1735" s="53">
        <v>0.9</v>
      </c>
      <c r="I1735" s="53">
        <v>0.9</v>
      </c>
      <c r="J1735" s="53">
        <v>0.9</v>
      </c>
      <c r="K1735" s="53">
        <v>0.9</v>
      </c>
      <c r="L1735" s="53">
        <v>0.9</v>
      </c>
      <c r="M1735" s="53">
        <v>0.9</v>
      </c>
      <c r="N1735" s="53">
        <v>0.9</v>
      </c>
      <c r="O1735" s="53">
        <v>0.9</v>
      </c>
      <c r="P1735" s="53">
        <v>0.9</v>
      </c>
      <c r="Q1735" s="53">
        <v>0.9</v>
      </c>
      <c r="R1735" s="53">
        <v>0.9</v>
      </c>
      <c r="S1735" s="53">
        <v>0.9</v>
      </c>
      <c r="T1735" s="53">
        <v>0.9</v>
      </c>
      <c r="U1735" s="53">
        <v>0.9</v>
      </c>
      <c r="V1735" s="53">
        <v>0.9</v>
      </c>
      <c r="W1735" s="53">
        <v>0.9</v>
      </c>
      <c r="X1735" s="53">
        <v>0.9</v>
      </c>
      <c r="Y1735" s="53">
        <v>0.9</v>
      </c>
      <c r="Z1735" s="53">
        <v>0.9</v>
      </c>
      <c r="AA1735" s="53">
        <v>0.9</v>
      </c>
      <c r="AB1735" s="53">
        <v>0.9</v>
      </c>
      <c r="AC1735" s="5">
        <f t="shared" si="441"/>
        <v>0.8999999999999998</v>
      </c>
      <c r="AD1735" s="98"/>
    </row>
    <row r="1736" spans="1:30">
      <c r="A1736" s="5" t="str">
        <f t="shared" si="434"/>
        <v>b15</v>
      </c>
      <c r="B1736" s="5" t="str">
        <f t="shared" si="437"/>
        <v>hydroRiver</v>
      </c>
      <c r="C1736" s="5" t="str">
        <f t="shared" si="438"/>
        <v>g6</v>
      </c>
      <c r="D1736" s="69">
        <f t="shared" si="438"/>
        <v>3</v>
      </c>
      <c r="E1736" s="43">
        <f>VLOOKUP($A1736,hydro_!$A$2:$B$16,2,0)*VLOOKUP($D1736,hydro_!F$2:H$13,2,0)</f>
        <v>0.4</v>
      </c>
      <c r="F1736" s="43">
        <f t="shared" ref="F1736:AB1736" si="442">E1736</f>
        <v>0.4</v>
      </c>
      <c r="G1736" s="43">
        <f t="shared" si="442"/>
        <v>0.4</v>
      </c>
      <c r="H1736" s="43">
        <f t="shared" si="442"/>
        <v>0.4</v>
      </c>
      <c r="I1736" s="43">
        <f t="shared" si="442"/>
        <v>0.4</v>
      </c>
      <c r="J1736" s="43">
        <f t="shared" si="442"/>
        <v>0.4</v>
      </c>
      <c r="K1736" s="43">
        <f t="shared" si="442"/>
        <v>0.4</v>
      </c>
      <c r="L1736" s="43">
        <f t="shared" si="442"/>
        <v>0.4</v>
      </c>
      <c r="M1736" s="43">
        <f t="shared" si="442"/>
        <v>0.4</v>
      </c>
      <c r="N1736" s="43">
        <f t="shared" si="442"/>
        <v>0.4</v>
      </c>
      <c r="O1736" s="43">
        <f t="shared" si="442"/>
        <v>0.4</v>
      </c>
      <c r="P1736" s="43">
        <f t="shared" si="442"/>
        <v>0.4</v>
      </c>
      <c r="Q1736" s="43">
        <f t="shared" si="442"/>
        <v>0.4</v>
      </c>
      <c r="R1736" s="43">
        <f t="shared" si="442"/>
        <v>0.4</v>
      </c>
      <c r="S1736" s="43">
        <f t="shared" si="442"/>
        <v>0.4</v>
      </c>
      <c r="T1736" s="43">
        <f t="shared" si="442"/>
        <v>0.4</v>
      </c>
      <c r="U1736" s="43">
        <f t="shared" si="442"/>
        <v>0.4</v>
      </c>
      <c r="V1736" s="43">
        <f t="shared" si="442"/>
        <v>0.4</v>
      </c>
      <c r="W1736" s="43">
        <f t="shared" si="442"/>
        <v>0.4</v>
      </c>
      <c r="X1736" s="43">
        <f t="shared" si="442"/>
        <v>0.4</v>
      </c>
      <c r="Y1736" s="43">
        <f t="shared" si="442"/>
        <v>0.4</v>
      </c>
      <c r="Z1736" s="43">
        <f t="shared" si="442"/>
        <v>0.4</v>
      </c>
      <c r="AA1736" s="43">
        <f t="shared" si="442"/>
        <v>0.4</v>
      </c>
      <c r="AB1736" s="43">
        <f t="shared" si="442"/>
        <v>0.4</v>
      </c>
      <c r="AC1736" s="5">
        <f t="shared" si="441"/>
        <v>0.40000000000000013</v>
      </c>
      <c r="AD1736" s="98"/>
    </row>
    <row r="1737" spans="1:30">
      <c r="A1737" s="5" t="str">
        <f t="shared" si="434"/>
        <v>b15</v>
      </c>
      <c r="B1737" s="5" t="str">
        <f t="shared" si="437"/>
        <v>hydroDam</v>
      </c>
      <c r="C1737" s="5" t="str">
        <f t="shared" si="438"/>
        <v>g6</v>
      </c>
      <c r="D1737" s="69">
        <f t="shared" si="438"/>
        <v>3</v>
      </c>
      <c r="E1737" s="43">
        <f>VLOOKUP($A1736,hydro_!$A$2:$C$16,3,0)*VLOOKUP($D1736,hydro_!F$2:H$13,3,0)</f>
        <v>0.35</v>
      </c>
      <c r="F1737" s="43">
        <f t="shared" ref="F1737:AB1737" si="443">E1737</f>
        <v>0.35</v>
      </c>
      <c r="G1737" s="43">
        <f t="shared" si="443"/>
        <v>0.35</v>
      </c>
      <c r="H1737" s="43">
        <f t="shared" si="443"/>
        <v>0.35</v>
      </c>
      <c r="I1737" s="43">
        <f t="shared" si="443"/>
        <v>0.35</v>
      </c>
      <c r="J1737" s="43">
        <f t="shared" si="443"/>
        <v>0.35</v>
      </c>
      <c r="K1737" s="43">
        <f t="shared" si="443"/>
        <v>0.35</v>
      </c>
      <c r="L1737" s="43">
        <f t="shared" si="443"/>
        <v>0.35</v>
      </c>
      <c r="M1737" s="43">
        <f t="shared" si="443"/>
        <v>0.35</v>
      </c>
      <c r="N1737" s="43">
        <f t="shared" si="443"/>
        <v>0.35</v>
      </c>
      <c r="O1737" s="43">
        <f t="shared" si="443"/>
        <v>0.35</v>
      </c>
      <c r="P1737" s="43">
        <f t="shared" si="443"/>
        <v>0.35</v>
      </c>
      <c r="Q1737" s="43">
        <f t="shared" si="443"/>
        <v>0.35</v>
      </c>
      <c r="R1737" s="43">
        <f t="shared" si="443"/>
        <v>0.35</v>
      </c>
      <c r="S1737" s="43">
        <f t="shared" si="443"/>
        <v>0.35</v>
      </c>
      <c r="T1737" s="43">
        <f t="shared" si="443"/>
        <v>0.35</v>
      </c>
      <c r="U1737" s="43">
        <f t="shared" si="443"/>
        <v>0.35</v>
      </c>
      <c r="V1737" s="43">
        <f t="shared" si="443"/>
        <v>0.35</v>
      </c>
      <c r="W1737" s="43">
        <f t="shared" si="443"/>
        <v>0.35</v>
      </c>
      <c r="X1737" s="43">
        <f t="shared" si="443"/>
        <v>0.35</v>
      </c>
      <c r="Y1737" s="43">
        <f t="shared" si="443"/>
        <v>0.35</v>
      </c>
      <c r="Z1737" s="43">
        <f t="shared" si="443"/>
        <v>0.35</v>
      </c>
      <c r="AA1737" s="43">
        <f t="shared" si="443"/>
        <v>0.35</v>
      </c>
      <c r="AB1737" s="43">
        <f t="shared" si="443"/>
        <v>0.35</v>
      </c>
      <c r="AC1737" s="5">
        <f t="shared" si="441"/>
        <v>0.34999999999999987</v>
      </c>
      <c r="AD1737" s="98"/>
    </row>
    <row r="1738" spans="1:30">
      <c r="A1738" s="5" t="str">
        <f t="shared" si="434"/>
        <v>b15</v>
      </c>
      <c r="B1738" s="5" t="str">
        <f t="shared" si="437"/>
        <v>wind</v>
      </c>
      <c r="C1738" s="5" t="str">
        <f t="shared" si="438"/>
        <v>g6</v>
      </c>
      <c r="D1738" s="69">
        <f t="shared" si="438"/>
        <v>3</v>
      </c>
      <c r="E1738" s="67">
        <f>VLOOKUP($A1738,wind_!$A$2:$B$16,2,0)*VLOOKUP($D1738,wind_!$E$2:$AC$13,MID(E$1,2,LEN(E$1)-1)+2,0)</f>
        <v>0.39640871860464694</v>
      </c>
      <c r="F1738" s="67">
        <f>VLOOKUP($A1738,wind_!$A$2:$B$16,2,0)*VLOOKUP($D1738,wind_!$E$2:$AC$13,MID(F$1,2,LEN(F$1)-1)+2,0)</f>
        <v>0.38853501618717368</v>
      </c>
      <c r="G1738" s="67">
        <f>VLOOKUP($A1738,wind_!$A$2:$B$16,2,0)*VLOOKUP($D1738,wind_!$E$2:$AC$13,MID(G$1,2,LEN(G$1)-1)+2,0)</f>
        <v>0.38419462214376038</v>
      </c>
      <c r="H1738" s="67">
        <f>VLOOKUP($A1738,wind_!$A$2:$B$16,2,0)*VLOOKUP($D1738,wind_!$E$2:$AC$13,MID(H$1,2,LEN(H$1)-1)+2,0)</f>
        <v>0.38021441199413908</v>
      </c>
      <c r="I1738" s="67">
        <f>VLOOKUP($A1738,wind_!$A$2:$B$16,2,0)*VLOOKUP($D1738,wind_!$E$2:$AC$13,MID(I$1,2,LEN(I$1)-1)+2,0)</f>
        <v>0.37854186623988323</v>
      </c>
      <c r="J1738" s="67">
        <f>VLOOKUP($A1738,wind_!$A$2:$B$16,2,0)*VLOOKUP($D1738,wind_!$E$2:$AC$13,MID(J$1,2,LEN(J$1)-1)+2,0)</f>
        <v>0.37481074734632824</v>
      </c>
      <c r="K1738" s="67">
        <f>VLOOKUP($A1738,wind_!$A$2:$B$16,2,0)*VLOOKUP($D1738,wind_!$E$2:$AC$13,MID(K$1,2,LEN(K$1)-1)+2,0)</f>
        <v>0.37793521606374331</v>
      </c>
      <c r="L1738" s="67">
        <f>VLOOKUP($A1738,wind_!$A$2:$B$16,2,0)*VLOOKUP($D1738,wind_!$E$2:$AC$13,MID(L$1,2,LEN(L$1)-1)+2,0)</f>
        <v>0.37984166572612277</v>
      </c>
      <c r="M1738" s="67">
        <f>VLOOKUP($A1738,wind_!$A$2:$B$16,2,0)*VLOOKUP($D1738,wind_!$E$2:$AC$13,MID(M$1,2,LEN(M$1)-1)+2,0)</f>
        <v>0.38074593792243261</v>
      </c>
      <c r="N1738" s="67">
        <f>VLOOKUP($A1738,wind_!$A$2:$B$16,2,0)*VLOOKUP($D1738,wind_!$E$2:$AC$13,MID(N$1,2,LEN(N$1)-1)+2,0)</f>
        <v>0.37100162923371133</v>
      </c>
      <c r="O1738" s="67">
        <f>VLOOKUP($A1738,wind_!$A$2:$B$16,2,0)*VLOOKUP($D1738,wind_!$E$2:$AC$13,MID(O$1,2,LEN(O$1)-1)+2,0)</f>
        <v>0.3686785274929063</v>
      </c>
      <c r="P1738" s="67">
        <f>VLOOKUP($A1738,wind_!$A$2:$B$16,2,0)*VLOOKUP($D1738,wind_!$E$2:$AC$13,MID(P$1,2,LEN(P$1)-1)+2,0)</f>
        <v>0.37699588171848031</v>
      </c>
      <c r="Q1738" s="67">
        <f>VLOOKUP($A1738,wind_!$A$2:$B$16,2,0)*VLOOKUP($D1738,wind_!$E$2:$AC$13,MID(Q$1,2,LEN(Q$1)-1)+2,0)</f>
        <v>0.38879607607340844</v>
      </c>
      <c r="R1738" s="67">
        <f>VLOOKUP($A1738,wind_!$A$2:$B$16,2,0)*VLOOKUP($D1738,wind_!$E$2:$AC$13,MID(R$1,2,LEN(R$1)-1)+2,0)</f>
        <v>0.39798385908413692</v>
      </c>
      <c r="S1738" s="67">
        <f>VLOOKUP($A1738,wind_!$A$2:$B$16,2,0)*VLOOKUP($D1738,wind_!$E$2:$AC$13,MID(S$1,2,LEN(S$1)-1)+2,0)</f>
        <v>0.40622896403307979</v>
      </c>
      <c r="T1738" s="67">
        <f>VLOOKUP($A1738,wind_!$A$2:$B$16,2,0)*VLOOKUP($D1738,wind_!$E$2:$AC$13,MID(T$1,2,LEN(T$1)-1)+2,0)</f>
        <v>0.41622152023631492</v>
      </c>
      <c r="U1738" s="67">
        <f>VLOOKUP($A1738,wind_!$A$2:$B$16,2,0)*VLOOKUP($D1738,wind_!$E$2:$AC$13,MID(U$1,2,LEN(U$1)-1)+2,0)</f>
        <v>0.41875893233141692</v>
      </c>
      <c r="V1738" s="67">
        <f>VLOOKUP($A1738,wind_!$A$2:$B$16,2,0)*VLOOKUP($D1738,wind_!$E$2:$AC$13,MID(V$1,2,LEN(V$1)-1)+2,0)</f>
        <v>0.41915933457253779</v>
      </c>
      <c r="W1738" s="67">
        <f>VLOOKUP($A1738,wind_!$A$2:$B$16,2,0)*VLOOKUP($D1738,wind_!$E$2:$AC$13,MID(W$1,2,LEN(W$1)-1)+2,0)</f>
        <v>0.41624064504483499</v>
      </c>
      <c r="X1738" s="67">
        <f>VLOOKUP($A1738,wind_!$A$2:$B$16,2,0)*VLOOKUP($D1738,wind_!$E$2:$AC$13,MID(X$1,2,LEN(X$1)-1)+2,0)</f>
        <v>0.41439522602140882</v>
      </c>
      <c r="Y1738" s="67">
        <f>VLOOKUP($A1738,wind_!$A$2:$B$16,2,0)*VLOOKUP($D1738,wind_!$E$2:$AC$13,MID(Y$1,2,LEN(Y$1)-1)+2,0)</f>
        <v>0.41698938754832809</v>
      </c>
      <c r="Z1738" s="67">
        <f>VLOOKUP($A1738,wind_!$A$2:$B$16,2,0)*VLOOKUP($D1738,wind_!$E$2:$AC$13,MID(Z$1,2,LEN(Z$1)-1)+2,0)</f>
        <v>0.41520237419013689</v>
      </c>
      <c r="AA1738" s="67">
        <f>VLOOKUP($A1738,wind_!$A$2:$B$16,2,0)*VLOOKUP($D1738,wind_!$E$2:$AC$13,MID(AA$1,2,LEN(AA$1)-1)+2,0)</f>
        <v>0.41109163409739824</v>
      </c>
      <c r="AB1738" s="67">
        <f>VLOOKUP($A1738,wind_!$A$2:$B$16,2,0)*VLOOKUP($D1738,wind_!$E$2:$AC$13,MID(AB$1,2,LEN(AB$1)-1)+2,0)</f>
        <v>0.40681130195263732</v>
      </c>
      <c r="AC1738" s="5">
        <f t="shared" si="441"/>
        <v>0.39524097899412358</v>
      </c>
      <c r="AD1738" s="98"/>
    </row>
    <row r="1739" spans="1:30">
      <c r="A1739" s="5" t="str">
        <f t="shared" si="434"/>
        <v>b15</v>
      </c>
      <c r="B1739" s="5" t="str">
        <f t="shared" si="437"/>
        <v>solar</v>
      </c>
      <c r="C1739" s="5" t="str">
        <f t="shared" si="438"/>
        <v>g6</v>
      </c>
      <c r="D1739" s="69">
        <f t="shared" si="438"/>
        <v>3</v>
      </c>
      <c r="E1739" s="68">
        <f>VLOOKUP($A1739,solar_!$A$2:$B$16,2,0)*VLOOKUP($D1739,solar_!$E$2:$AC$13,MID(E$1,2,LEN(E$1)-1)+2,0)</f>
        <v>0</v>
      </c>
      <c r="F1739" s="68">
        <f>VLOOKUP($A1739,solar_!$A$2:$B$16,2,0)*VLOOKUP($D1739,solar_!$E$2:$AC$13,MID(F$1,2,LEN(F$1)-1)+2,0)</f>
        <v>0</v>
      </c>
      <c r="G1739" s="68">
        <f>VLOOKUP($A1739,solar_!$A$2:$B$16,2,0)*VLOOKUP($D1739,solar_!$E$2:$AC$13,MID(G$1,2,LEN(G$1)-1)+2,0)</f>
        <v>0</v>
      </c>
      <c r="H1739" s="68">
        <f>VLOOKUP($A1739,solar_!$A$2:$B$16,2,0)*VLOOKUP($D1739,solar_!$E$2:$AC$13,MID(H$1,2,LEN(H$1)-1)+2,0)</f>
        <v>0</v>
      </c>
      <c r="I1739" s="68">
        <f>VLOOKUP($A1739,solar_!$A$2:$B$16,2,0)*VLOOKUP($D1739,solar_!$E$2:$AC$13,MID(I$1,2,LEN(I$1)-1)+2,0)</f>
        <v>0</v>
      </c>
      <c r="J1739" s="68">
        <f>VLOOKUP($A1739,solar_!$A$2:$B$16,2,0)*VLOOKUP($D1739,solar_!$E$2:$AC$13,MID(J$1,2,LEN(J$1)-1)+2,0)</f>
        <v>4.4733341698094734E-4</v>
      </c>
      <c r="K1739" s="68">
        <f>VLOOKUP($A1739,solar_!$A$2:$B$16,2,0)*VLOOKUP($D1739,solar_!$E$2:$AC$13,MID(K$1,2,LEN(K$1)-1)+2,0)</f>
        <v>6.3798224015198567E-3</v>
      </c>
      <c r="L1739" s="68">
        <f>VLOOKUP($A1739,solar_!$A$2:$B$16,2,0)*VLOOKUP($D1739,solar_!$E$2:$AC$13,MID(L$1,2,LEN(L$1)-1)+2,0)</f>
        <v>6.9071410739869374E-2</v>
      </c>
      <c r="M1739" s="68">
        <f>VLOOKUP($A1739,solar_!$A$2:$B$16,2,0)*VLOOKUP($D1739,solar_!$E$2:$AC$13,MID(M$1,2,LEN(M$1)-1)+2,0)</f>
        <v>0.27819142756017418</v>
      </c>
      <c r="N1739" s="68">
        <f>VLOOKUP($A1739,solar_!$A$2:$B$16,2,0)*VLOOKUP($D1739,solar_!$E$2:$AC$13,MID(N$1,2,LEN(N$1)-1)+2,0)</f>
        <v>0.45247115473547456</v>
      </c>
      <c r="O1739" s="68">
        <f>VLOOKUP($A1739,solar_!$A$2:$B$16,2,0)*VLOOKUP($D1739,solar_!$E$2:$AC$13,MID(O$1,2,LEN(O$1)-1)+2,0)</f>
        <v>0.5274382897394152</v>
      </c>
      <c r="P1739" s="68">
        <f>VLOOKUP($A1739,solar_!$A$2:$B$16,2,0)*VLOOKUP($D1739,solar_!$E$2:$AC$13,MID(P$1,2,LEN(P$1)-1)+2,0)</f>
        <v>0.57792240771275238</v>
      </c>
      <c r="Q1739" s="68">
        <f>VLOOKUP($A1739,solar_!$A$2:$B$16,2,0)*VLOOKUP($D1739,solar_!$E$2:$AC$13,MID(Q$1,2,LEN(Q$1)-1)+2,0)</f>
        <v>0.57525107256911368</v>
      </c>
      <c r="R1739" s="68">
        <f>VLOOKUP($A1739,solar_!$A$2:$B$16,2,0)*VLOOKUP($D1739,solar_!$E$2:$AC$13,MID(R$1,2,LEN(R$1)-1)+2,0)</f>
        <v>0.57908533387069994</v>
      </c>
      <c r="S1739" s="68">
        <f>VLOOKUP($A1739,solar_!$A$2:$B$16,2,0)*VLOOKUP($D1739,solar_!$E$2:$AC$13,MID(S$1,2,LEN(S$1)-1)+2,0)</f>
        <v>0.54286839014732624</v>
      </c>
      <c r="T1739" s="68">
        <f>VLOOKUP($A1739,solar_!$A$2:$B$16,2,0)*VLOOKUP($D1739,solar_!$E$2:$AC$13,MID(T$1,2,LEN(T$1)-1)+2,0)</f>
        <v>0.46023818568056962</v>
      </c>
      <c r="U1739" s="68">
        <f>VLOOKUP($A1739,solar_!$A$2:$B$16,2,0)*VLOOKUP($D1739,solar_!$E$2:$AC$13,MID(U$1,2,LEN(U$1)-1)+2,0)</f>
        <v>0.35931885208934994</v>
      </c>
      <c r="V1739" s="68">
        <f>VLOOKUP($A1739,solar_!$A$2:$B$16,2,0)*VLOOKUP($D1739,solar_!$E$2:$AC$13,MID(V$1,2,LEN(V$1)-1)+2,0)</f>
        <v>0.18076685330641451</v>
      </c>
      <c r="W1739" s="68">
        <f>VLOOKUP($A1739,solar_!$A$2:$B$16,2,0)*VLOOKUP($D1739,solar_!$E$2:$AC$13,MID(W$1,2,LEN(W$1)-1)+2,0)</f>
        <v>3.4018448620963995E-2</v>
      </c>
      <c r="X1739" s="68">
        <f>VLOOKUP($A1739,solar_!$A$2:$B$16,2,0)*VLOOKUP($D1739,solar_!$E$2:$AC$13,MID(X$1,2,LEN(X$1)-1)+2,0)</f>
        <v>3.2103165001581932E-4</v>
      </c>
      <c r="Y1739" s="68">
        <f>VLOOKUP($A1739,solar_!$A$2:$B$16,2,0)*VLOOKUP($D1739,solar_!$E$2:$AC$13,MID(Y$1,2,LEN(Y$1)-1)+2,0)</f>
        <v>0</v>
      </c>
      <c r="Z1739" s="68">
        <f>VLOOKUP($A1739,solar_!$A$2:$B$16,2,0)*VLOOKUP($D1739,solar_!$E$2:$AC$13,MID(Z$1,2,LEN(Z$1)-1)+2,0)</f>
        <v>0</v>
      </c>
      <c r="AA1739" s="68">
        <f>VLOOKUP($A1739,solar_!$A$2:$B$16,2,0)*VLOOKUP($D1739,solar_!$E$2:$AC$13,MID(AA$1,2,LEN(AA$1)-1)+2,0)</f>
        <v>0</v>
      </c>
      <c r="AB1739" s="68">
        <f>VLOOKUP($A1739,solar_!$A$2:$B$16,2,0)*VLOOKUP($D1739,solar_!$E$2:$AC$13,MID(AB$1,2,LEN(AB$1)-1)+2,0)</f>
        <v>0</v>
      </c>
      <c r="AC1739" s="5">
        <f t="shared" si="441"/>
        <v>0.19349125059336</v>
      </c>
      <c r="AD1739" s="98"/>
    </row>
    <row r="1740" spans="1:30">
      <c r="A1740" s="5" t="str">
        <f t="shared" si="434"/>
        <v>b15</v>
      </c>
      <c r="B1740" s="5" t="str">
        <f t="shared" si="437"/>
        <v>nuclear</v>
      </c>
      <c r="C1740" s="5" t="str">
        <f t="shared" si="438"/>
        <v>g6</v>
      </c>
      <c r="D1740" s="69">
        <f t="shared" si="438"/>
        <v>3</v>
      </c>
      <c r="E1740" s="9">
        <v>0</v>
      </c>
      <c r="F1740" s="9">
        <v>0</v>
      </c>
      <c r="G1740" s="9">
        <v>0</v>
      </c>
      <c r="H1740" s="9">
        <v>0</v>
      </c>
      <c r="I1740" s="9">
        <v>0</v>
      </c>
      <c r="J1740" s="9">
        <v>0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0</v>
      </c>
      <c r="S1740" s="9">
        <v>0</v>
      </c>
      <c r="T1740" s="9">
        <v>0</v>
      </c>
      <c r="U1740" s="9">
        <v>0</v>
      </c>
      <c r="V1740" s="9">
        <v>0</v>
      </c>
      <c r="W1740" s="9">
        <v>0</v>
      </c>
      <c r="X1740" s="9">
        <v>0</v>
      </c>
      <c r="Y1740" s="9">
        <v>0</v>
      </c>
      <c r="Z1740" s="9">
        <v>0</v>
      </c>
      <c r="AA1740" s="9">
        <v>0</v>
      </c>
      <c r="AB1740" s="9">
        <v>0</v>
      </c>
      <c r="AC1740" s="5">
        <f t="shared" si="441"/>
        <v>0</v>
      </c>
      <c r="AD1740" s="98"/>
    </row>
    <row r="1741" spans="1:30">
      <c r="A1741" s="5" t="str">
        <f t="shared" si="434"/>
        <v>b15</v>
      </c>
      <c r="B1741" s="5" t="str">
        <f t="shared" si="437"/>
        <v>other</v>
      </c>
      <c r="C1741" s="5" t="str">
        <f t="shared" si="438"/>
        <v>g6</v>
      </c>
      <c r="D1741" s="69">
        <f t="shared" si="438"/>
        <v>3</v>
      </c>
      <c r="E1741" s="9">
        <v>0</v>
      </c>
      <c r="F1741" s="9">
        <v>0</v>
      </c>
      <c r="G1741" s="9">
        <v>0</v>
      </c>
      <c r="H1741" s="9">
        <v>0</v>
      </c>
      <c r="I1741" s="9">
        <v>0</v>
      </c>
      <c r="J1741" s="9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  <c r="V1741" s="9">
        <v>0</v>
      </c>
      <c r="W1741" s="9">
        <v>0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5">
        <f t="shared" si="441"/>
        <v>0</v>
      </c>
      <c r="AD1741" s="98"/>
    </row>
    <row r="1742" spans="1:30">
      <c r="A1742" s="5" t="str">
        <f t="shared" si="434"/>
        <v>b15</v>
      </c>
      <c r="B1742" s="5" t="str">
        <f t="shared" si="437"/>
        <v>coal</v>
      </c>
      <c r="C1742" s="5" t="str">
        <f t="shared" si="438"/>
        <v>g7</v>
      </c>
      <c r="D1742" s="69">
        <f t="shared" si="438"/>
        <v>4</v>
      </c>
      <c r="E1742" s="53">
        <v>0.8</v>
      </c>
      <c r="F1742" s="53">
        <v>0.8</v>
      </c>
      <c r="G1742" s="53">
        <v>0.8</v>
      </c>
      <c r="H1742" s="53">
        <v>0.8</v>
      </c>
      <c r="I1742" s="53">
        <v>0.8</v>
      </c>
      <c r="J1742" s="53">
        <v>0.8</v>
      </c>
      <c r="K1742" s="53">
        <v>0.8</v>
      </c>
      <c r="L1742" s="53">
        <v>0.8</v>
      </c>
      <c r="M1742" s="53">
        <v>0.8</v>
      </c>
      <c r="N1742" s="53">
        <v>0.8</v>
      </c>
      <c r="O1742" s="53">
        <v>0.8</v>
      </c>
      <c r="P1742" s="53">
        <v>0.8</v>
      </c>
      <c r="Q1742" s="53">
        <v>0.8</v>
      </c>
      <c r="R1742" s="53">
        <v>0.8</v>
      </c>
      <c r="S1742" s="53">
        <v>0.8</v>
      </c>
      <c r="T1742" s="53">
        <v>0.8</v>
      </c>
      <c r="U1742" s="53">
        <v>0.8</v>
      </c>
      <c r="V1742" s="53">
        <v>0.8</v>
      </c>
      <c r="W1742" s="53">
        <v>0.8</v>
      </c>
      <c r="X1742" s="53">
        <v>0.8</v>
      </c>
      <c r="Y1742" s="53">
        <v>0.8</v>
      </c>
      <c r="Z1742" s="53">
        <v>0.8</v>
      </c>
      <c r="AA1742" s="53">
        <v>0.8</v>
      </c>
      <c r="AB1742" s="53">
        <v>0.8</v>
      </c>
      <c r="AC1742" s="5">
        <f t="shared" si="441"/>
        <v>0.80000000000000027</v>
      </c>
      <c r="AD1742" s="98"/>
    </row>
    <row r="1743" spans="1:30">
      <c r="A1743" s="5" t="str">
        <f t="shared" si="434"/>
        <v>b15</v>
      </c>
      <c r="B1743" s="5" t="str">
        <f t="shared" si="437"/>
        <v>naturalGas</v>
      </c>
      <c r="C1743" s="5" t="str">
        <f t="shared" ref="C1743:D1762" si="444">C1623</f>
        <v>g7</v>
      </c>
      <c r="D1743" s="69">
        <f t="shared" si="444"/>
        <v>4</v>
      </c>
      <c r="E1743" s="53">
        <v>0.85</v>
      </c>
      <c r="F1743" s="53">
        <v>0.85</v>
      </c>
      <c r="G1743" s="53">
        <v>0.85</v>
      </c>
      <c r="H1743" s="53">
        <v>0.85</v>
      </c>
      <c r="I1743" s="53">
        <v>0.85</v>
      </c>
      <c r="J1743" s="53">
        <v>0.85</v>
      </c>
      <c r="K1743" s="53">
        <v>0.85</v>
      </c>
      <c r="L1743" s="53">
        <v>0.85</v>
      </c>
      <c r="M1743" s="53">
        <v>0.85</v>
      </c>
      <c r="N1743" s="53">
        <v>0.85</v>
      </c>
      <c r="O1743" s="53">
        <v>0.85</v>
      </c>
      <c r="P1743" s="53">
        <v>0.85</v>
      </c>
      <c r="Q1743" s="53">
        <v>0.85</v>
      </c>
      <c r="R1743" s="53">
        <v>0.85</v>
      </c>
      <c r="S1743" s="53">
        <v>0.85</v>
      </c>
      <c r="T1743" s="53">
        <v>0.85</v>
      </c>
      <c r="U1743" s="53">
        <v>0.85</v>
      </c>
      <c r="V1743" s="53">
        <v>0.85</v>
      </c>
      <c r="W1743" s="53">
        <v>0.85</v>
      </c>
      <c r="X1743" s="53">
        <v>0.85</v>
      </c>
      <c r="Y1743" s="53">
        <v>0.85</v>
      </c>
      <c r="Z1743" s="53">
        <v>0.85</v>
      </c>
      <c r="AA1743" s="53">
        <v>0.85</v>
      </c>
      <c r="AB1743" s="53">
        <v>0.85</v>
      </c>
      <c r="AC1743" s="5">
        <f t="shared" si="441"/>
        <v>0.85000000000000009</v>
      </c>
      <c r="AD1743" s="98"/>
    </row>
    <row r="1744" spans="1:30">
      <c r="A1744" s="5" t="str">
        <f t="shared" si="434"/>
        <v>b15</v>
      </c>
      <c r="B1744" s="5" t="str">
        <f t="shared" si="437"/>
        <v>bioMass</v>
      </c>
      <c r="C1744" s="5" t="str">
        <f t="shared" si="444"/>
        <v>g7</v>
      </c>
      <c r="D1744" s="69">
        <f t="shared" si="444"/>
        <v>4</v>
      </c>
      <c r="E1744" s="53">
        <v>0.83</v>
      </c>
      <c r="F1744" s="53">
        <v>0.83</v>
      </c>
      <c r="G1744" s="53">
        <v>0.83</v>
      </c>
      <c r="H1744" s="53">
        <v>0.83</v>
      </c>
      <c r="I1744" s="53">
        <v>0.83</v>
      </c>
      <c r="J1744" s="53">
        <v>0.83</v>
      </c>
      <c r="K1744" s="53">
        <v>0.83</v>
      </c>
      <c r="L1744" s="53">
        <v>0.83</v>
      </c>
      <c r="M1744" s="53">
        <v>0.83</v>
      </c>
      <c r="N1744" s="53">
        <v>0.83</v>
      </c>
      <c r="O1744" s="53">
        <v>0.83</v>
      </c>
      <c r="P1744" s="53">
        <v>0.83</v>
      </c>
      <c r="Q1744" s="53">
        <v>0.83</v>
      </c>
      <c r="R1744" s="53">
        <v>0.83</v>
      </c>
      <c r="S1744" s="53">
        <v>0.83</v>
      </c>
      <c r="T1744" s="53">
        <v>0.83</v>
      </c>
      <c r="U1744" s="53">
        <v>0.83</v>
      </c>
      <c r="V1744" s="53">
        <v>0.83</v>
      </c>
      <c r="W1744" s="53">
        <v>0.83</v>
      </c>
      <c r="X1744" s="53">
        <v>0.83</v>
      </c>
      <c r="Y1744" s="53">
        <v>0.83</v>
      </c>
      <c r="Z1744" s="53">
        <v>0.83</v>
      </c>
      <c r="AA1744" s="53">
        <v>0.83</v>
      </c>
      <c r="AB1744" s="53">
        <v>0.83</v>
      </c>
      <c r="AC1744" s="5">
        <f t="shared" si="441"/>
        <v>0.82999999999999963</v>
      </c>
      <c r="AD1744" s="98"/>
    </row>
    <row r="1745" spans="1:30">
      <c r="A1745" s="5" t="str">
        <f t="shared" si="434"/>
        <v>b15</v>
      </c>
      <c r="B1745" s="5" t="str">
        <f t="shared" si="437"/>
        <v>geoThermal</v>
      </c>
      <c r="C1745" s="5" t="str">
        <f t="shared" si="444"/>
        <v>g7</v>
      </c>
      <c r="D1745" s="69">
        <f t="shared" si="444"/>
        <v>4</v>
      </c>
      <c r="E1745" s="53">
        <v>0.9</v>
      </c>
      <c r="F1745" s="53">
        <v>0.9</v>
      </c>
      <c r="G1745" s="53">
        <v>0.9</v>
      </c>
      <c r="H1745" s="53">
        <v>0.9</v>
      </c>
      <c r="I1745" s="53">
        <v>0.9</v>
      </c>
      <c r="J1745" s="53">
        <v>0.9</v>
      </c>
      <c r="K1745" s="53">
        <v>0.9</v>
      </c>
      <c r="L1745" s="53">
        <v>0.9</v>
      </c>
      <c r="M1745" s="53">
        <v>0.9</v>
      </c>
      <c r="N1745" s="53">
        <v>0.9</v>
      </c>
      <c r="O1745" s="53">
        <v>0.9</v>
      </c>
      <c r="P1745" s="53">
        <v>0.9</v>
      </c>
      <c r="Q1745" s="53">
        <v>0.9</v>
      </c>
      <c r="R1745" s="53">
        <v>0.9</v>
      </c>
      <c r="S1745" s="53">
        <v>0.9</v>
      </c>
      <c r="T1745" s="53">
        <v>0.9</v>
      </c>
      <c r="U1745" s="53">
        <v>0.9</v>
      </c>
      <c r="V1745" s="53">
        <v>0.9</v>
      </c>
      <c r="W1745" s="53">
        <v>0.9</v>
      </c>
      <c r="X1745" s="53">
        <v>0.9</v>
      </c>
      <c r="Y1745" s="53">
        <v>0.9</v>
      </c>
      <c r="Z1745" s="53">
        <v>0.9</v>
      </c>
      <c r="AA1745" s="53">
        <v>0.9</v>
      </c>
      <c r="AB1745" s="53">
        <v>0.9</v>
      </c>
      <c r="AC1745" s="5">
        <f t="shared" si="441"/>
        <v>0.8999999999999998</v>
      </c>
      <c r="AD1745" s="98"/>
    </row>
    <row r="1746" spans="1:30">
      <c r="A1746" s="5" t="str">
        <f t="shared" si="434"/>
        <v>b15</v>
      </c>
      <c r="B1746" s="5" t="str">
        <f t="shared" si="437"/>
        <v>hydroRiver</v>
      </c>
      <c r="C1746" s="5" t="str">
        <f t="shared" si="444"/>
        <v>g7</v>
      </c>
      <c r="D1746" s="69">
        <f t="shared" si="444"/>
        <v>4</v>
      </c>
      <c r="E1746" s="43">
        <f>VLOOKUP($A1746,hydro_!$A$2:$B$16,2,0)*VLOOKUP($D1746,hydro_!F$2:H$13,2,0)</f>
        <v>0.5</v>
      </c>
      <c r="F1746" s="43">
        <f t="shared" ref="F1746:AB1746" si="445">E1746</f>
        <v>0.5</v>
      </c>
      <c r="G1746" s="43">
        <f t="shared" si="445"/>
        <v>0.5</v>
      </c>
      <c r="H1746" s="43">
        <f t="shared" si="445"/>
        <v>0.5</v>
      </c>
      <c r="I1746" s="43">
        <f t="shared" si="445"/>
        <v>0.5</v>
      </c>
      <c r="J1746" s="43">
        <f t="shared" si="445"/>
        <v>0.5</v>
      </c>
      <c r="K1746" s="43">
        <f t="shared" si="445"/>
        <v>0.5</v>
      </c>
      <c r="L1746" s="43">
        <f t="shared" si="445"/>
        <v>0.5</v>
      </c>
      <c r="M1746" s="43">
        <f t="shared" si="445"/>
        <v>0.5</v>
      </c>
      <c r="N1746" s="43">
        <f t="shared" si="445"/>
        <v>0.5</v>
      </c>
      <c r="O1746" s="43">
        <f t="shared" si="445"/>
        <v>0.5</v>
      </c>
      <c r="P1746" s="43">
        <f t="shared" si="445"/>
        <v>0.5</v>
      </c>
      <c r="Q1746" s="43">
        <f t="shared" si="445"/>
        <v>0.5</v>
      </c>
      <c r="R1746" s="43">
        <f t="shared" si="445"/>
        <v>0.5</v>
      </c>
      <c r="S1746" s="43">
        <f t="shared" si="445"/>
        <v>0.5</v>
      </c>
      <c r="T1746" s="43">
        <f t="shared" si="445"/>
        <v>0.5</v>
      </c>
      <c r="U1746" s="43">
        <f t="shared" si="445"/>
        <v>0.5</v>
      </c>
      <c r="V1746" s="43">
        <f t="shared" si="445"/>
        <v>0.5</v>
      </c>
      <c r="W1746" s="43">
        <f t="shared" si="445"/>
        <v>0.5</v>
      </c>
      <c r="X1746" s="43">
        <f t="shared" si="445"/>
        <v>0.5</v>
      </c>
      <c r="Y1746" s="43">
        <f t="shared" si="445"/>
        <v>0.5</v>
      </c>
      <c r="Z1746" s="43">
        <f t="shared" si="445"/>
        <v>0.5</v>
      </c>
      <c r="AA1746" s="43">
        <f t="shared" si="445"/>
        <v>0.5</v>
      </c>
      <c r="AB1746" s="43">
        <f t="shared" si="445"/>
        <v>0.5</v>
      </c>
      <c r="AC1746" s="5">
        <f t="shared" si="441"/>
        <v>0.5</v>
      </c>
      <c r="AD1746" s="98"/>
    </row>
    <row r="1747" spans="1:30">
      <c r="A1747" s="5" t="str">
        <f t="shared" si="434"/>
        <v>b15</v>
      </c>
      <c r="B1747" s="5" t="str">
        <f t="shared" si="437"/>
        <v>hydroDam</v>
      </c>
      <c r="C1747" s="5" t="str">
        <f t="shared" si="444"/>
        <v>g7</v>
      </c>
      <c r="D1747" s="69">
        <f t="shared" si="444"/>
        <v>4</v>
      </c>
      <c r="E1747" s="43">
        <f>VLOOKUP($A1746,hydro_!$A$2:$C$16,3,0)*VLOOKUP($D1746,hydro_!F$2:H$13,3,0)</f>
        <v>0.4</v>
      </c>
      <c r="F1747" s="43">
        <f t="shared" ref="F1747:AB1747" si="446">E1747</f>
        <v>0.4</v>
      </c>
      <c r="G1747" s="43">
        <f t="shared" si="446"/>
        <v>0.4</v>
      </c>
      <c r="H1747" s="43">
        <f t="shared" si="446"/>
        <v>0.4</v>
      </c>
      <c r="I1747" s="43">
        <f t="shared" si="446"/>
        <v>0.4</v>
      </c>
      <c r="J1747" s="43">
        <f t="shared" si="446"/>
        <v>0.4</v>
      </c>
      <c r="K1747" s="43">
        <f t="shared" si="446"/>
        <v>0.4</v>
      </c>
      <c r="L1747" s="43">
        <f t="shared" si="446"/>
        <v>0.4</v>
      </c>
      <c r="M1747" s="43">
        <f t="shared" si="446"/>
        <v>0.4</v>
      </c>
      <c r="N1747" s="43">
        <f t="shared" si="446"/>
        <v>0.4</v>
      </c>
      <c r="O1747" s="43">
        <f t="shared" si="446"/>
        <v>0.4</v>
      </c>
      <c r="P1747" s="43">
        <f t="shared" si="446"/>
        <v>0.4</v>
      </c>
      <c r="Q1747" s="43">
        <f t="shared" si="446"/>
        <v>0.4</v>
      </c>
      <c r="R1747" s="43">
        <f t="shared" si="446"/>
        <v>0.4</v>
      </c>
      <c r="S1747" s="43">
        <f t="shared" si="446"/>
        <v>0.4</v>
      </c>
      <c r="T1747" s="43">
        <f t="shared" si="446"/>
        <v>0.4</v>
      </c>
      <c r="U1747" s="43">
        <f t="shared" si="446"/>
        <v>0.4</v>
      </c>
      <c r="V1747" s="43">
        <f t="shared" si="446"/>
        <v>0.4</v>
      </c>
      <c r="W1747" s="43">
        <f t="shared" si="446"/>
        <v>0.4</v>
      </c>
      <c r="X1747" s="43">
        <f t="shared" si="446"/>
        <v>0.4</v>
      </c>
      <c r="Y1747" s="43">
        <f t="shared" si="446"/>
        <v>0.4</v>
      </c>
      <c r="Z1747" s="43">
        <f t="shared" si="446"/>
        <v>0.4</v>
      </c>
      <c r="AA1747" s="43">
        <f t="shared" si="446"/>
        <v>0.4</v>
      </c>
      <c r="AB1747" s="43">
        <f t="shared" si="446"/>
        <v>0.4</v>
      </c>
      <c r="AC1747" s="5">
        <f t="shared" si="441"/>
        <v>0.40000000000000013</v>
      </c>
      <c r="AD1747" s="98"/>
    </row>
    <row r="1748" spans="1:30">
      <c r="A1748" s="5" t="str">
        <f t="shared" si="434"/>
        <v>b15</v>
      </c>
      <c r="B1748" s="5" t="str">
        <f t="shared" si="437"/>
        <v>wind</v>
      </c>
      <c r="C1748" s="5" t="str">
        <f t="shared" si="444"/>
        <v>g7</v>
      </c>
      <c r="D1748" s="69">
        <f t="shared" si="444"/>
        <v>4</v>
      </c>
      <c r="E1748" s="67">
        <f>VLOOKUP($A1748,wind_!$A$2:$B$16,2,0)*VLOOKUP($D1748,wind_!$E$2:$AC$13,MID(E$1,2,LEN(E$1)-1)+2,0)</f>
        <v>0.30781804308594651</v>
      </c>
      <c r="F1748" s="67">
        <f>VLOOKUP($A1748,wind_!$A$2:$B$16,2,0)*VLOOKUP($D1748,wind_!$E$2:$AC$13,MID(F$1,2,LEN(F$1)-1)+2,0)</f>
        <v>0.2980842342920989</v>
      </c>
      <c r="G1748" s="67">
        <f>VLOOKUP($A1748,wind_!$A$2:$B$16,2,0)*VLOOKUP($D1748,wind_!$E$2:$AC$13,MID(G$1,2,LEN(G$1)-1)+2,0)</f>
        <v>0.29287563019131663</v>
      </c>
      <c r="H1748" s="67">
        <f>VLOOKUP($A1748,wind_!$A$2:$B$16,2,0)*VLOOKUP($D1748,wind_!$E$2:$AC$13,MID(H$1,2,LEN(H$1)-1)+2,0)</f>
        <v>0.29130117720494364</v>
      </c>
      <c r="I1748" s="67">
        <f>VLOOKUP($A1748,wind_!$A$2:$B$16,2,0)*VLOOKUP($D1748,wind_!$E$2:$AC$13,MID(I$1,2,LEN(I$1)-1)+2,0)</f>
        <v>0.28873126543523248</v>
      </c>
      <c r="J1748" s="67">
        <f>VLOOKUP($A1748,wind_!$A$2:$B$16,2,0)*VLOOKUP($D1748,wind_!$E$2:$AC$13,MID(J$1,2,LEN(J$1)-1)+2,0)</f>
        <v>0.28563617142371406</v>
      </c>
      <c r="K1748" s="67">
        <f>VLOOKUP($A1748,wind_!$A$2:$B$16,2,0)*VLOOKUP($D1748,wind_!$E$2:$AC$13,MID(K$1,2,LEN(K$1)-1)+2,0)</f>
        <v>0.28664913003184161</v>
      </c>
      <c r="L1748" s="67">
        <f>VLOOKUP($A1748,wind_!$A$2:$B$16,2,0)*VLOOKUP($D1748,wind_!$E$2:$AC$13,MID(L$1,2,LEN(L$1)-1)+2,0)</f>
        <v>0.27917223614147013</v>
      </c>
      <c r="M1748" s="67">
        <f>VLOOKUP($A1748,wind_!$A$2:$B$16,2,0)*VLOOKUP($D1748,wind_!$E$2:$AC$13,MID(M$1,2,LEN(M$1)-1)+2,0)</f>
        <v>0.27013938907950286</v>
      </c>
      <c r="N1748" s="67">
        <f>VLOOKUP($A1748,wind_!$A$2:$B$16,2,0)*VLOOKUP($D1748,wind_!$E$2:$AC$13,MID(N$1,2,LEN(N$1)-1)+2,0)</f>
        <v>0.26738282292859966</v>
      </c>
      <c r="O1748" s="67">
        <f>VLOOKUP($A1748,wind_!$A$2:$B$16,2,0)*VLOOKUP($D1748,wind_!$E$2:$AC$13,MID(O$1,2,LEN(O$1)-1)+2,0)</f>
        <v>0.28043625473595246</v>
      </c>
      <c r="P1748" s="67">
        <f>VLOOKUP($A1748,wind_!$A$2:$B$16,2,0)*VLOOKUP($D1748,wind_!$E$2:$AC$13,MID(P$1,2,LEN(P$1)-1)+2,0)</f>
        <v>0.30001287123233655</v>
      </c>
      <c r="Q1748" s="67">
        <f>VLOOKUP($A1748,wind_!$A$2:$B$16,2,0)*VLOOKUP($D1748,wind_!$E$2:$AC$13,MID(Q$1,2,LEN(Q$1)-1)+2,0)</f>
        <v>0.31732022919883041</v>
      </c>
      <c r="R1748" s="67">
        <f>VLOOKUP($A1748,wind_!$A$2:$B$16,2,0)*VLOOKUP($D1748,wind_!$E$2:$AC$13,MID(R$1,2,LEN(R$1)-1)+2,0)</f>
        <v>0.33473555483433803</v>
      </c>
      <c r="S1748" s="67">
        <f>VLOOKUP($A1748,wind_!$A$2:$B$16,2,0)*VLOOKUP($D1748,wind_!$E$2:$AC$13,MID(S$1,2,LEN(S$1)-1)+2,0)</f>
        <v>0.3511685153054126</v>
      </c>
      <c r="T1748" s="67">
        <f>VLOOKUP($A1748,wind_!$A$2:$B$16,2,0)*VLOOKUP($D1748,wind_!$E$2:$AC$13,MID(T$1,2,LEN(T$1)-1)+2,0)</f>
        <v>0.35465519914628318</v>
      </c>
      <c r="U1748" s="67">
        <f>VLOOKUP($A1748,wind_!$A$2:$B$16,2,0)*VLOOKUP($D1748,wind_!$E$2:$AC$13,MID(U$1,2,LEN(U$1)-1)+2,0)</f>
        <v>0.36034582967095458</v>
      </c>
      <c r="V1748" s="67">
        <f>VLOOKUP($A1748,wind_!$A$2:$B$16,2,0)*VLOOKUP($D1748,wind_!$E$2:$AC$13,MID(V$1,2,LEN(V$1)-1)+2,0)</f>
        <v>0.35444957620500667</v>
      </c>
      <c r="W1748" s="67">
        <f>VLOOKUP($A1748,wind_!$A$2:$B$16,2,0)*VLOOKUP($D1748,wind_!$E$2:$AC$13,MID(W$1,2,LEN(W$1)-1)+2,0)</f>
        <v>0.34292984779201735</v>
      </c>
      <c r="X1748" s="67">
        <f>VLOOKUP($A1748,wind_!$A$2:$B$16,2,0)*VLOOKUP($D1748,wind_!$E$2:$AC$13,MID(X$1,2,LEN(X$1)-1)+2,0)</f>
        <v>0.3338973132269214</v>
      </c>
      <c r="Y1748" s="67">
        <f>VLOOKUP($A1748,wind_!$A$2:$B$16,2,0)*VLOOKUP($D1748,wind_!$E$2:$AC$13,MID(Y$1,2,LEN(Y$1)-1)+2,0)</f>
        <v>0.33071809505766481</v>
      </c>
      <c r="Z1748" s="67">
        <f>VLOOKUP($A1748,wind_!$A$2:$B$16,2,0)*VLOOKUP($D1748,wind_!$E$2:$AC$13,MID(Z$1,2,LEN(Z$1)-1)+2,0)</f>
        <v>0.322910954473766</v>
      </c>
      <c r="AA1748" s="67">
        <f>VLOOKUP($A1748,wind_!$A$2:$B$16,2,0)*VLOOKUP($D1748,wind_!$E$2:$AC$13,MID(AA$1,2,LEN(AA$1)-1)+2,0)</f>
        <v>0.31130650815898309</v>
      </c>
      <c r="AB1748" s="67">
        <f>VLOOKUP($A1748,wind_!$A$2:$B$16,2,0)*VLOOKUP($D1748,wind_!$E$2:$AC$13,MID(AB$1,2,LEN(AB$1)-1)+2,0)</f>
        <v>0.3004811165442039</v>
      </c>
      <c r="AC1748" s="5">
        <f t="shared" si="441"/>
        <v>0.31096491522488917</v>
      </c>
      <c r="AD1748" s="98"/>
    </row>
    <row r="1749" spans="1:30">
      <c r="A1749" s="5" t="str">
        <f t="shared" si="434"/>
        <v>b15</v>
      </c>
      <c r="B1749" s="5" t="str">
        <f t="shared" si="437"/>
        <v>solar</v>
      </c>
      <c r="C1749" s="5" t="str">
        <f t="shared" si="444"/>
        <v>g7</v>
      </c>
      <c r="D1749" s="69">
        <f t="shared" si="444"/>
        <v>4</v>
      </c>
      <c r="E1749" s="68">
        <f>VLOOKUP($A1749,solar_!$A$2:$B$16,2,0)*VLOOKUP($D1749,solar_!$E$2:$AC$13,MID(E$1,2,LEN(E$1)-1)+2,0)</f>
        <v>0</v>
      </c>
      <c r="F1749" s="68">
        <f>VLOOKUP($A1749,solar_!$A$2:$B$16,2,0)*VLOOKUP($D1749,solar_!$E$2:$AC$13,MID(F$1,2,LEN(F$1)-1)+2,0)</f>
        <v>0</v>
      </c>
      <c r="G1749" s="68">
        <f>VLOOKUP($A1749,solar_!$A$2:$B$16,2,0)*VLOOKUP($D1749,solar_!$E$2:$AC$13,MID(G$1,2,LEN(G$1)-1)+2,0)</f>
        <v>0</v>
      </c>
      <c r="H1749" s="68">
        <f>VLOOKUP($A1749,solar_!$A$2:$B$16,2,0)*VLOOKUP($D1749,solar_!$E$2:$AC$13,MID(H$1,2,LEN(H$1)-1)+2,0)</f>
        <v>0</v>
      </c>
      <c r="I1749" s="68">
        <f>VLOOKUP($A1749,solar_!$A$2:$B$16,2,0)*VLOOKUP($D1749,solar_!$E$2:$AC$13,MID(I$1,2,LEN(I$1)-1)+2,0)</f>
        <v>0</v>
      </c>
      <c r="J1749" s="68">
        <f>VLOOKUP($A1749,solar_!$A$2:$B$16,2,0)*VLOOKUP($D1749,solar_!$E$2:$AC$13,MID(J$1,2,LEN(J$1)-1)+2,0)</f>
        <v>1.8577617840093521E-3</v>
      </c>
      <c r="K1749" s="68">
        <f>VLOOKUP($A1749,solar_!$A$2:$B$16,2,0)*VLOOKUP($D1749,solar_!$E$2:$AC$13,MID(K$1,2,LEN(K$1)-1)+2,0)</f>
        <v>3.7354363257073565E-2</v>
      </c>
      <c r="L1749" s="68">
        <f>VLOOKUP($A1749,solar_!$A$2:$B$16,2,0)*VLOOKUP($D1749,solar_!$E$2:$AC$13,MID(L$1,2,LEN(L$1)-1)+2,0)</f>
        <v>0.2190976805027964</v>
      </c>
      <c r="M1749" s="68">
        <f>VLOOKUP($A1749,solar_!$A$2:$B$16,2,0)*VLOOKUP($D1749,solar_!$E$2:$AC$13,MID(M$1,2,LEN(M$1)-1)+2,0)</f>
        <v>0.44074637524588295</v>
      </c>
      <c r="N1749" s="68">
        <f>VLOOKUP($A1749,solar_!$A$2:$B$16,2,0)*VLOOKUP($D1749,solar_!$E$2:$AC$13,MID(N$1,2,LEN(N$1)-1)+2,0)</f>
        <v>0.55895216376699552</v>
      </c>
      <c r="O1749" s="68">
        <f>VLOOKUP($A1749,solar_!$A$2:$B$16,2,0)*VLOOKUP($D1749,solar_!$E$2:$AC$13,MID(O$1,2,LEN(O$1)-1)+2,0)</f>
        <v>0.63399106913433656</v>
      </c>
      <c r="P1749" s="68">
        <f>VLOOKUP($A1749,solar_!$A$2:$B$16,2,0)*VLOOKUP($D1749,solar_!$E$2:$AC$13,MID(P$1,2,LEN(P$1)-1)+2,0)</f>
        <v>0.63621929264707677</v>
      </c>
      <c r="Q1749" s="68">
        <f>VLOOKUP($A1749,solar_!$A$2:$B$16,2,0)*VLOOKUP($D1749,solar_!$E$2:$AC$13,MID(Q$1,2,LEN(Q$1)-1)+2,0)</f>
        <v>0.62492267262934209</v>
      </c>
      <c r="R1749" s="68">
        <f>VLOOKUP($A1749,solar_!$A$2:$B$16,2,0)*VLOOKUP($D1749,solar_!$E$2:$AC$13,MID(R$1,2,LEN(R$1)-1)+2,0)</f>
        <v>0.6145414765604742</v>
      </c>
      <c r="S1749" s="68">
        <f>VLOOKUP($A1749,solar_!$A$2:$B$16,2,0)*VLOOKUP($D1749,solar_!$E$2:$AC$13,MID(S$1,2,LEN(S$1)-1)+2,0)</f>
        <v>0.59120608171326972</v>
      </c>
      <c r="T1749" s="68">
        <f>VLOOKUP($A1749,solar_!$A$2:$B$16,2,0)*VLOOKUP($D1749,solar_!$E$2:$AC$13,MID(T$1,2,LEN(T$1)-1)+2,0)</f>
        <v>0.53230512955365472</v>
      </c>
      <c r="U1749" s="68">
        <f>VLOOKUP($A1749,solar_!$A$2:$B$16,2,0)*VLOOKUP($D1749,solar_!$E$2:$AC$13,MID(U$1,2,LEN(U$1)-1)+2,0)</f>
        <v>0.43424675966427484</v>
      </c>
      <c r="V1749" s="68">
        <f>VLOOKUP($A1749,solar_!$A$2:$B$16,2,0)*VLOOKUP($D1749,solar_!$E$2:$AC$13,MID(V$1,2,LEN(V$1)-1)+2,0)</f>
        <v>0.28375961158735258</v>
      </c>
      <c r="W1749" s="68">
        <f>VLOOKUP($A1749,solar_!$A$2:$B$16,2,0)*VLOOKUP($D1749,solar_!$E$2:$AC$13,MID(W$1,2,LEN(W$1)-1)+2,0)</f>
        <v>7.9491658329999285E-2</v>
      </c>
      <c r="X1749" s="68">
        <f>VLOOKUP($A1749,solar_!$A$2:$B$16,2,0)*VLOOKUP($D1749,solar_!$E$2:$AC$13,MID(X$1,2,LEN(X$1)-1)+2,0)</f>
        <v>2.6039624740735201E-3</v>
      </c>
      <c r="Y1749" s="68">
        <f>VLOOKUP($A1749,solar_!$A$2:$B$16,2,0)*VLOOKUP($D1749,solar_!$E$2:$AC$13,MID(Y$1,2,LEN(Y$1)-1)+2,0)</f>
        <v>0</v>
      </c>
      <c r="Z1749" s="68">
        <f>VLOOKUP($A1749,solar_!$A$2:$B$16,2,0)*VLOOKUP($D1749,solar_!$E$2:$AC$13,MID(Z$1,2,LEN(Z$1)-1)+2,0)</f>
        <v>0</v>
      </c>
      <c r="AA1749" s="68">
        <f>VLOOKUP($A1749,solar_!$A$2:$B$16,2,0)*VLOOKUP($D1749,solar_!$E$2:$AC$13,MID(AA$1,2,LEN(AA$1)-1)+2,0)</f>
        <v>0</v>
      </c>
      <c r="AB1749" s="68">
        <f>VLOOKUP($A1749,solar_!$A$2:$B$16,2,0)*VLOOKUP($D1749,solar_!$E$2:$AC$13,MID(AB$1,2,LEN(AB$1)-1)+2,0)</f>
        <v>0</v>
      </c>
      <c r="AC1749" s="5">
        <f t="shared" si="441"/>
        <v>0.23713733578544216</v>
      </c>
      <c r="AD1749" s="98"/>
    </row>
    <row r="1750" spans="1:30">
      <c r="A1750" s="5" t="str">
        <f t="shared" si="434"/>
        <v>b15</v>
      </c>
      <c r="B1750" s="5" t="str">
        <f t="shared" si="437"/>
        <v>nuclear</v>
      </c>
      <c r="C1750" s="5" t="str">
        <f t="shared" si="444"/>
        <v>g7</v>
      </c>
      <c r="D1750" s="69">
        <f t="shared" si="444"/>
        <v>4</v>
      </c>
      <c r="E1750" s="9">
        <v>0</v>
      </c>
      <c r="F1750" s="9">
        <v>0</v>
      </c>
      <c r="G1750" s="9">
        <v>0</v>
      </c>
      <c r="H1750" s="9">
        <v>0</v>
      </c>
      <c r="I1750" s="9">
        <v>0</v>
      </c>
      <c r="J1750" s="9">
        <v>0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  <c r="Q1750" s="9">
        <v>0</v>
      </c>
      <c r="R1750" s="9">
        <v>0</v>
      </c>
      <c r="S1750" s="9">
        <v>0</v>
      </c>
      <c r="T1750" s="9">
        <v>0</v>
      </c>
      <c r="U1750" s="9">
        <v>0</v>
      </c>
      <c r="V1750" s="9">
        <v>0</v>
      </c>
      <c r="W1750" s="9">
        <v>0</v>
      </c>
      <c r="X1750" s="9">
        <v>0</v>
      </c>
      <c r="Y1750" s="9">
        <v>0</v>
      </c>
      <c r="Z1750" s="9">
        <v>0</v>
      </c>
      <c r="AA1750" s="9">
        <v>0</v>
      </c>
      <c r="AB1750" s="9">
        <v>0</v>
      </c>
      <c r="AC1750" s="5">
        <f t="shared" si="441"/>
        <v>0</v>
      </c>
      <c r="AD1750" s="98"/>
    </row>
    <row r="1751" spans="1:30">
      <c r="A1751" s="5" t="str">
        <f t="shared" si="434"/>
        <v>b15</v>
      </c>
      <c r="B1751" s="5" t="str">
        <f t="shared" si="437"/>
        <v>other</v>
      </c>
      <c r="C1751" s="5" t="str">
        <f t="shared" si="444"/>
        <v>g7</v>
      </c>
      <c r="D1751" s="69">
        <f t="shared" si="444"/>
        <v>4</v>
      </c>
      <c r="E1751" s="9">
        <v>0</v>
      </c>
      <c r="F1751" s="9">
        <v>0</v>
      </c>
      <c r="G1751" s="9">
        <v>0</v>
      </c>
      <c r="H1751" s="9">
        <v>0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0</v>
      </c>
      <c r="U1751" s="9">
        <v>0</v>
      </c>
      <c r="V1751" s="9">
        <v>0</v>
      </c>
      <c r="W1751" s="9">
        <v>0</v>
      </c>
      <c r="X1751" s="9">
        <v>0</v>
      </c>
      <c r="Y1751" s="9">
        <v>0</v>
      </c>
      <c r="Z1751" s="9">
        <v>0</v>
      </c>
      <c r="AA1751" s="9">
        <v>0</v>
      </c>
      <c r="AB1751" s="9">
        <v>0</v>
      </c>
      <c r="AC1751" s="5">
        <f t="shared" si="441"/>
        <v>0</v>
      </c>
      <c r="AD1751" s="98"/>
    </row>
    <row r="1752" spans="1:30">
      <c r="A1752" s="5" t="str">
        <f t="shared" si="434"/>
        <v>b15</v>
      </c>
      <c r="B1752" s="5" t="str">
        <f t="shared" si="437"/>
        <v>coal</v>
      </c>
      <c r="C1752" s="5" t="str">
        <f t="shared" si="444"/>
        <v>g8</v>
      </c>
      <c r="D1752" s="69">
        <f t="shared" si="444"/>
        <v>4</v>
      </c>
      <c r="E1752" s="53">
        <v>0.8</v>
      </c>
      <c r="F1752" s="53">
        <v>0.8</v>
      </c>
      <c r="G1752" s="53">
        <v>0.8</v>
      </c>
      <c r="H1752" s="53">
        <v>0.8</v>
      </c>
      <c r="I1752" s="53">
        <v>0.8</v>
      </c>
      <c r="J1752" s="53">
        <v>0.8</v>
      </c>
      <c r="K1752" s="53">
        <v>0.8</v>
      </c>
      <c r="L1752" s="53">
        <v>0.8</v>
      </c>
      <c r="M1752" s="53">
        <v>0.8</v>
      </c>
      <c r="N1752" s="53">
        <v>0.8</v>
      </c>
      <c r="O1752" s="53">
        <v>0.8</v>
      </c>
      <c r="P1752" s="53">
        <v>0.8</v>
      </c>
      <c r="Q1752" s="53">
        <v>0.8</v>
      </c>
      <c r="R1752" s="53">
        <v>0.8</v>
      </c>
      <c r="S1752" s="53">
        <v>0.8</v>
      </c>
      <c r="T1752" s="53">
        <v>0.8</v>
      </c>
      <c r="U1752" s="53">
        <v>0.8</v>
      </c>
      <c r="V1752" s="53">
        <v>0.8</v>
      </c>
      <c r="W1752" s="53">
        <v>0.8</v>
      </c>
      <c r="X1752" s="53">
        <v>0.8</v>
      </c>
      <c r="Y1752" s="53">
        <v>0.8</v>
      </c>
      <c r="Z1752" s="53">
        <v>0.8</v>
      </c>
      <c r="AA1752" s="53">
        <v>0.8</v>
      </c>
      <c r="AB1752" s="53">
        <v>0.8</v>
      </c>
      <c r="AC1752" s="5">
        <f t="shared" si="441"/>
        <v>0.80000000000000027</v>
      </c>
      <c r="AD1752" s="98"/>
    </row>
    <row r="1753" spans="1:30">
      <c r="A1753" s="5" t="str">
        <f t="shared" si="434"/>
        <v>b15</v>
      </c>
      <c r="B1753" s="5" t="str">
        <f t="shared" si="437"/>
        <v>naturalGas</v>
      </c>
      <c r="C1753" s="5" t="str">
        <f t="shared" si="444"/>
        <v>g8</v>
      </c>
      <c r="D1753" s="69">
        <f t="shared" si="444"/>
        <v>4</v>
      </c>
      <c r="E1753" s="53">
        <v>0.85</v>
      </c>
      <c r="F1753" s="53">
        <v>0.85</v>
      </c>
      <c r="G1753" s="53">
        <v>0.85</v>
      </c>
      <c r="H1753" s="53">
        <v>0.85</v>
      </c>
      <c r="I1753" s="53">
        <v>0.85</v>
      </c>
      <c r="J1753" s="53">
        <v>0.85</v>
      </c>
      <c r="K1753" s="53">
        <v>0.85</v>
      </c>
      <c r="L1753" s="53">
        <v>0.85</v>
      </c>
      <c r="M1753" s="53">
        <v>0.85</v>
      </c>
      <c r="N1753" s="53">
        <v>0.85</v>
      </c>
      <c r="O1753" s="53">
        <v>0.85</v>
      </c>
      <c r="P1753" s="53">
        <v>0.85</v>
      </c>
      <c r="Q1753" s="53">
        <v>0.85</v>
      </c>
      <c r="R1753" s="53">
        <v>0.85</v>
      </c>
      <c r="S1753" s="53">
        <v>0.85</v>
      </c>
      <c r="T1753" s="53">
        <v>0.85</v>
      </c>
      <c r="U1753" s="53">
        <v>0.85</v>
      </c>
      <c r="V1753" s="53">
        <v>0.85</v>
      </c>
      <c r="W1753" s="53">
        <v>0.85</v>
      </c>
      <c r="X1753" s="53">
        <v>0.85</v>
      </c>
      <c r="Y1753" s="53">
        <v>0.85</v>
      </c>
      <c r="Z1753" s="53">
        <v>0.85</v>
      </c>
      <c r="AA1753" s="53">
        <v>0.85</v>
      </c>
      <c r="AB1753" s="53">
        <v>0.85</v>
      </c>
      <c r="AC1753" s="5">
        <f t="shared" si="441"/>
        <v>0.85000000000000009</v>
      </c>
      <c r="AD1753" s="98"/>
    </row>
    <row r="1754" spans="1:30">
      <c r="A1754" s="5" t="str">
        <f t="shared" si="434"/>
        <v>b15</v>
      </c>
      <c r="B1754" s="5" t="str">
        <f t="shared" si="437"/>
        <v>bioMass</v>
      </c>
      <c r="C1754" s="5" t="str">
        <f t="shared" si="444"/>
        <v>g8</v>
      </c>
      <c r="D1754" s="69">
        <f t="shared" si="444"/>
        <v>4</v>
      </c>
      <c r="E1754" s="53">
        <v>0.83</v>
      </c>
      <c r="F1754" s="53">
        <v>0.83</v>
      </c>
      <c r="G1754" s="53">
        <v>0.83</v>
      </c>
      <c r="H1754" s="53">
        <v>0.83</v>
      </c>
      <c r="I1754" s="53">
        <v>0.83</v>
      </c>
      <c r="J1754" s="53">
        <v>0.83</v>
      </c>
      <c r="K1754" s="53">
        <v>0.83</v>
      </c>
      <c r="L1754" s="53">
        <v>0.83</v>
      </c>
      <c r="M1754" s="53">
        <v>0.83</v>
      </c>
      <c r="N1754" s="53">
        <v>0.83</v>
      </c>
      <c r="O1754" s="53">
        <v>0.83</v>
      </c>
      <c r="P1754" s="53">
        <v>0.83</v>
      </c>
      <c r="Q1754" s="53">
        <v>0.83</v>
      </c>
      <c r="R1754" s="53">
        <v>0.83</v>
      </c>
      <c r="S1754" s="53">
        <v>0.83</v>
      </c>
      <c r="T1754" s="53">
        <v>0.83</v>
      </c>
      <c r="U1754" s="53">
        <v>0.83</v>
      </c>
      <c r="V1754" s="53">
        <v>0.83</v>
      </c>
      <c r="W1754" s="53">
        <v>0.83</v>
      </c>
      <c r="X1754" s="53">
        <v>0.83</v>
      </c>
      <c r="Y1754" s="53">
        <v>0.83</v>
      </c>
      <c r="Z1754" s="53">
        <v>0.83</v>
      </c>
      <c r="AA1754" s="53">
        <v>0.83</v>
      </c>
      <c r="AB1754" s="53">
        <v>0.83</v>
      </c>
      <c r="AC1754" s="5">
        <f t="shared" si="441"/>
        <v>0.82999999999999963</v>
      </c>
      <c r="AD1754" s="98"/>
    </row>
    <row r="1755" spans="1:30">
      <c r="A1755" s="5" t="str">
        <f t="shared" si="434"/>
        <v>b15</v>
      </c>
      <c r="B1755" s="5" t="str">
        <f t="shared" si="437"/>
        <v>geoThermal</v>
      </c>
      <c r="C1755" s="5" t="str">
        <f t="shared" si="444"/>
        <v>g8</v>
      </c>
      <c r="D1755" s="69">
        <f t="shared" si="444"/>
        <v>4</v>
      </c>
      <c r="E1755" s="53">
        <v>0.9</v>
      </c>
      <c r="F1755" s="53">
        <v>0.9</v>
      </c>
      <c r="G1755" s="53">
        <v>0.9</v>
      </c>
      <c r="H1755" s="53">
        <v>0.9</v>
      </c>
      <c r="I1755" s="53">
        <v>0.9</v>
      </c>
      <c r="J1755" s="53">
        <v>0.9</v>
      </c>
      <c r="K1755" s="53">
        <v>0.9</v>
      </c>
      <c r="L1755" s="53">
        <v>0.9</v>
      </c>
      <c r="M1755" s="53">
        <v>0.9</v>
      </c>
      <c r="N1755" s="53">
        <v>0.9</v>
      </c>
      <c r="O1755" s="53">
        <v>0.9</v>
      </c>
      <c r="P1755" s="53">
        <v>0.9</v>
      </c>
      <c r="Q1755" s="53">
        <v>0.9</v>
      </c>
      <c r="R1755" s="53">
        <v>0.9</v>
      </c>
      <c r="S1755" s="53">
        <v>0.9</v>
      </c>
      <c r="T1755" s="53">
        <v>0.9</v>
      </c>
      <c r="U1755" s="53">
        <v>0.9</v>
      </c>
      <c r="V1755" s="53">
        <v>0.9</v>
      </c>
      <c r="W1755" s="53">
        <v>0.9</v>
      </c>
      <c r="X1755" s="53">
        <v>0.9</v>
      </c>
      <c r="Y1755" s="53">
        <v>0.9</v>
      </c>
      <c r="Z1755" s="53">
        <v>0.9</v>
      </c>
      <c r="AA1755" s="53">
        <v>0.9</v>
      </c>
      <c r="AB1755" s="53">
        <v>0.9</v>
      </c>
      <c r="AC1755" s="5">
        <f t="shared" si="441"/>
        <v>0.8999999999999998</v>
      </c>
      <c r="AD1755" s="98"/>
    </row>
    <row r="1756" spans="1:30">
      <c r="A1756" s="5" t="str">
        <f t="shared" si="434"/>
        <v>b15</v>
      </c>
      <c r="B1756" s="5" t="str">
        <f t="shared" si="437"/>
        <v>hydroRiver</v>
      </c>
      <c r="C1756" s="5" t="str">
        <f t="shared" si="444"/>
        <v>g8</v>
      </c>
      <c r="D1756" s="69">
        <f t="shared" si="444"/>
        <v>4</v>
      </c>
      <c r="E1756" s="43">
        <f>VLOOKUP($A1756,hydro_!$A$2:$B$16,2,0)*VLOOKUP($D1756,hydro_!F$2:H$13,2,0)</f>
        <v>0.5</v>
      </c>
      <c r="F1756" s="43">
        <f t="shared" ref="F1756:AB1756" si="447">E1756</f>
        <v>0.5</v>
      </c>
      <c r="G1756" s="43">
        <f t="shared" si="447"/>
        <v>0.5</v>
      </c>
      <c r="H1756" s="43">
        <f t="shared" si="447"/>
        <v>0.5</v>
      </c>
      <c r="I1756" s="43">
        <f t="shared" si="447"/>
        <v>0.5</v>
      </c>
      <c r="J1756" s="43">
        <f t="shared" si="447"/>
        <v>0.5</v>
      </c>
      <c r="K1756" s="43">
        <f t="shared" si="447"/>
        <v>0.5</v>
      </c>
      <c r="L1756" s="43">
        <f t="shared" si="447"/>
        <v>0.5</v>
      </c>
      <c r="M1756" s="43">
        <f t="shared" si="447"/>
        <v>0.5</v>
      </c>
      <c r="N1756" s="43">
        <f t="shared" si="447"/>
        <v>0.5</v>
      </c>
      <c r="O1756" s="43">
        <f t="shared" si="447"/>
        <v>0.5</v>
      </c>
      <c r="P1756" s="43">
        <f t="shared" si="447"/>
        <v>0.5</v>
      </c>
      <c r="Q1756" s="43">
        <f t="shared" si="447"/>
        <v>0.5</v>
      </c>
      <c r="R1756" s="43">
        <f t="shared" si="447"/>
        <v>0.5</v>
      </c>
      <c r="S1756" s="43">
        <f t="shared" si="447"/>
        <v>0.5</v>
      </c>
      <c r="T1756" s="43">
        <f t="shared" si="447"/>
        <v>0.5</v>
      </c>
      <c r="U1756" s="43">
        <f t="shared" si="447"/>
        <v>0.5</v>
      </c>
      <c r="V1756" s="43">
        <f t="shared" si="447"/>
        <v>0.5</v>
      </c>
      <c r="W1756" s="43">
        <f t="shared" si="447"/>
        <v>0.5</v>
      </c>
      <c r="X1756" s="43">
        <f t="shared" si="447"/>
        <v>0.5</v>
      </c>
      <c r="Y1756" s="43">
        <f t="shared" si="447"/>
        <v>0.5</v>
      </c>
      <c r="Z1756" s="43">
        <f t="shared" si="447"/>
        <v>0.5</v>
      </c>
      <c r="AA1756" s="43">
        <f t="shared" si="447"/>
        <v>0.5</v>
      </c>
      <c r="AB1756" s="43">
        <f t="shared" si="447"/>
        <v>0.5</v>
      </c>
      <c r="AC1756" s="5">
        <f t="shared" si="441"/>
        <v>0.5</v>
      </c>
      <c r="AD1756" s="98"/>
    </row>
    <row r="1757" spans="1:30">
      <c r="A1757" s="5" t="str">
        <f t="shared" si="434"/>
        <v>b15</v>
      </c>
      <c r="B1757" s="5" t="str">
        <f t="shared" si="437"/>
        <v>hydroDam</v>
      </c>
      <c r="C1757" s="5" t="str">
        <f t="shared" si="444"/>
        <v>g8</v>
      </c>
      <c r="D1757" s="69">
        <f t="shared" si="444"/>
        <v>4</v>
      </c>
      <c r="E1757" s="43">
        <f>VLOOKUP($A1756,hydro_!$A$2:$C$16,3,0)*VLOOKUP($D1756,hydro_!F$2:H$13,3,0)</f>
        <v>0.4</v>
      </c>
      <c r="F1757" s="43">
        <f t="shared" ref="F1757:AB1757" si="448">E1757</f>
        <v>0.4</v>
      </c>
      <c r="G1757" s="43">
        <f t="shared" si="448"/>
        <v>0.4</v>
      </c>
      <c r="H1757" s="43">
        <f t="shared" si="448"/>
        <v>0.4</v>
      </c>
      <c r="I1757" s="43">
        <f t="shared" si="448"/>
        <v>0.4</v>
      </c>
      <c r="J1757" s="43">
        <f t="shared" si="448"/>
        <v>0.4</v>
      </c>
      <c r="K1757" s="43">
        <f t="shared" si="448"/>
        <v>0.4</v>
      </c>
      <c r="L1757" s="43">
        <f t="shared" si="448"/>
        <v>0.4</v>
      </c>
      <c r="M1757" s="43">
        <f t="shared" si="448"/>
        <v>0.4</v>
      </c>
      <c r="N1757" s="43">
        <f t="shared" si="448"/>
        <v>0.4</v>
      </c>
      <c r="O1757" s="43">
        <f t="shared" si="448"/>
        <v>0.4</v>
      </c>
      <c r="P1757" s="43">
        <f t="shared" si="448"/>
        <v>0.4</v>
      </c>
      <c r="Q1757" s="43">
        <f t="shared" si="448"/>
        <v>0.4</v>
      </c>
      <c r="R1757" s="43">
        <f t="shared" si="448"/>
        <v>0.4</v>
      </c>
      <c r="S1757" s="43">
        <f t="shared" si="448"/>
        <v>0.4</v>
      </c>
      <c r="T1757" s="43">
        <f t="shared" si="448"/>
        <v>0.4</v>
      </c>
      <c r="U1757" s="43">
        <f t="shared" si="448"/>
        <v>0.4</v>
      </c>
      <c r="V1757" s="43">
        <f t="shared" si="448"/>
        <v>0.4</v>
      </c>
      <c r="W1757" s="43">
        <f t="shared" si="448"/>
        <v>0.4</v>
      </c>
      <c r="X1757" s="43">
        <f t="shared" si="448"/>
        <v>0.4</v>
      </c>
      <c r="Y1757" s="43">
        <f t="shared" si="448"/>
        <v>0.4</v>
      </c>
      <c r="Z1757" s="43">
        <f t="shared" si="448"/>
        <v>0.4</v>
      </c>
      <c r="AA1757" s="43">
        <f t="shared" si="448"/>
        <v>0.4</v>
      </c>
      <c r="AB1757" s="43">
        <f t="shared" si="448"/>
        <v>0.4</v>
      </c>
      <c r="AC1757" s="5">
        <f t="shared" si="441"/>
        <v>0.40000000000000013</v>
      </c>
      <c r="AD1757" s="98"/>
    </row>
    <row r="1758" spans="1:30">
      <c r="A1758" s="5" t="str">
        <f t="shared" si="434"/>
        <v>b15</v>
      </c>
      <c r="B1758" s="5" t="str">
        <f t="shared" si="437"/>
        <v>wind</v>
      </c>
      <c r="C1758" s="5" t="str">
        <f t="shared" si="444"/>
        <v>g8</v>
      </c>
      <c r="D1758" s="69">
        <f t="shared" si="444"/>
        <v>4</v>
      </c>
      <c r="E1758" s="67">
        <f>VLOOKUP($A1758,wind_!$A$2:$B$16,2,0)*VLOOKUP($D1758,wind_!$E$2:$AC$13,MID(E$1,2,LEN(E$1)-1)+2,0)</f>
        <v>0.30781804308594651</v>
      </c>
      <c r="F1758" s="67">
        <f>VLOOKUP($A1758,wind_!$A$2:$B$16,2,0)*VLOOKUP($D1758,wind_!$E$2:$AC$13,MID(F$1,2,LEN(F$1)-1)+2,0)</f>
        <v>0.2980842342920989</v>
      </c>
      <c r="G1758" s="67">
        <f>VLOOKUP($A1758,wind_!$A$2:$B$16,2,0)*VLOOKUP($D1758,wind_!$E$2:$AC$13,MID(G$1,2,LEN(G$1)-1)+2,0)</f>
        <v>0.29287563019131663</v>
      </c>
      <c r="H1758" s="67">
        <f>VLOOKUP($A1758,wind_!$A$2:$B$16,2,0)*VLOOKUP($D1758,wind_!$E$2:$AC$13,MID(H$1,2,LEN(H$1)-1)+2,0)</f>
        <v>0.29130117720494364</v>
      </c>
      <c r="I1758" s="67">
        <f>VLOOKUP($A1758,wind_!$A$2:$B$16,2,0)*VLOOKUP($D1758,wind_!$E$2:$AC$13,MID(I$1,2,LEN(I$1)-1)+2,0)</f>
        <v>0.28873126543523248</v>
      </c>
      <c r="J1758" s="67">
        <f>VLOOKUP($A1758,wind_!$A$2:$B$16,2,0)*VLOOKUP($D1758,wind_!$E$2:$AC$13,MID(J$1,2,LEN(J$1)-1)+2,0)</f>
        <v>0.28563617142371406</v>
      </c>
      <c r="K1758" s="67">
        <f>VLOOKUP($A1758,wind_!$A$2:$B$16,2,0)*VLOOKUP($D1758,wind_!$E$2:$AC$13,MID(K$1,2,LEN(K$1)-1)+2,0)</f>
        <v>0.28664913003184161</v>
      </c>
      <c r="L1758" s="67">
        <f>VLOOKUP($A1758,wind_!$A$2:$B$16,2,0)*VLOOKUP($D1758,wind_!$E$2:$AC$13,MID(L$1,2,LEN(L$1)-1)+2,0)</f>
        <v>0.27917223614147013</v>
      </c>
      <c r="M1758" s="67">
        <f>VLOOKUP($A1758,wind_!$A$2:$B$16,2,0)*VLOOKUP($D1758,wind_!$E$2:$AC$13,MID(M$1,2,LEN(M$1)-1)+2,0)</f>
        <v>0.27013938907950286</v>
      </c>
      <c r="N1758" s="67">
        <f>VLOOKUP($A1758,wind_!$A$2:$B$16,2,0)*VLOOKUP($D1758,wind_!$E$2:$AC$13,MID(N$1,2,LEN(N$1)-1)+2,0)</f>
        <v>0.26738282292859966</v>
      </c>
      <c r="O1758" s="67">
        <f>VLOOKUP($A1758,wind_!$A$2:$B$16,2,0)*VLOOKUP($D1758,wind_!$E$2:$AC$13,MID(O$1,2,LEN(O$1)-1)+2,0)</f>
        <v>0.28043625473595246</v>
      </c>
      <c r="P1758" s="67">
        <f>VLOOKUP($A1758,wind_!$A$2:$B$16,2,0)*VLOOKUP($D1758,wind_!$E$2:$AC$13,MID(P$1,2,LEN(P$1)-1)+2,0)</f>
        <v>0.30001287123233655</v>
      </c>
      <c r="Q1758" s="67">
        <f>VLOOKUP($A1758,wind_!$A$2:$B$16,2,0)*VLOOKUP($D1758,wind_!$E$2:$AC$13,MID(Q$1,2,LEN(Q$1)-1)+2,0)</f>
        <v>0.31732022919883041</v>
      </c>
      <c r="R1758" s="67">
        <f>VLOOKUP($A1758,wind_!$A$2:$B$16,2,0)*VLOOKUP($D1758,wind_!$E$2:$AC$13,MID(R$1,2,LEN(R$1)-1)+2,0)</f>
        <v>0.33473555483433803</v>
      </c>
      <c r="S1758" s="67">
        <f>VLOOKUP($A1758,wind_!$A$2:$B$16,2,0)*VLOOKUP($D1758,wind_!$E$2:$AC$13,MID(S$1,2,LEN(S$1)-1)+2,0)</f>
        <v>0.3511685153054126</v>
      </c>
      <c r="T1758" s="67">
        <f>VLOOKUP($A1758,wind_!$A$2:$B$16,2,0)*VLOOKUP($D1758,wind_!$E$2:$AC$13,MID(T$1,2,LEN(T$1)-1)+2,0)</f>
        <v>0.35465519914628318</v>
      </c>
      <c r="U1758" s="67">
        <f>VLOOKUP($A1758,wind_!$A$2:$B$16,2,0)*VLOOKUP($D1758,wind_!$E$2:$AC$13,MID(U$1,2,LEN(U$1)-1)+2,0)</f>
        <v>0.36034582967095458</v>
      </c>
      <c r="V1758" s="67">
        <f>VLOOKUP($A1758,wind_!$A$2:$B$16,2,0)*VLOOKUP($D1758,wind_!$E$2:$AC$13,MID(V$1,2,LEN(V$1)-1)+2,0)</f>
        <v>0.35444957620500667</v>
      </c>
      <c r="W1758" s="67">
        <f>VLOOKUP($A1758,wind_!$A$2:$B$16,2,0)*VLOOKUP($D1758,wind_!$E$2:$AC$13,MID(W$1,2,LEN(W$1)-1)+2,0)</f>
        <v>0.34292984779201735</v>
      </c>
      <c r="X1758" s="67">
        <f>VLOOKUP($A1758,wind_!$A$2:$B$16,2,0)*VLOOKUP($D1758,wind_!$E$2:$AC$13,MID(X$1,2,LEN(X$1)-1)+2,0)</f>
        <v>0.3338973132269214</v>
      </c>
      <c r="Y1758" s="67">
        <f>VLOOKUP($A1758,wind_!$A$2:$B$16,2,0)*VLOOKUP($D1758,wind_!$E$2:$AC$13,MID(Y$1,2,LEN(Y$1)-1)+2,0)</f>
        <v>0.33071809505766481</v>
      </c>
      <c r="Z1758" s="67">
        <f>VLOOKUP($A1758,wind_!$A$2:$B$16,2,0)*VLOOKUP($D1758,wind_!$E$2:$AC$13,MID(Z$1,2,LEN(Z$1)-1)+2,0)</f>
        <v>0.322910954473766</v>
      </c>
      <c r="AA1758" s="67">
        <f>VLOOKUP($A1758,wind_!$A$2:$B$16,2,0)*VLOOKUP($D1758,wind_!$E$2:$AC$13,MID(AA$1,2,LEN(AA$1)-1)+2,0)</f>
        <v>0.31130650815898309</v>
      </c>
      <c r="AB1758" s="67">
        <f>VLOOKUP($A1758,wind_!$A$2:$B$16,2,0)*VLOOKUP($D1758,wind_!$E$2:$AC$13,MID(AB$1,2,LEN(AB$1)-1)+2,0)</f>
        <v>0.3004811165442039</v>
      </c>
      <c r="AC1758" s="5">
        <f t="shared" si="441"/>
        <v>0.31096491522488917</v>
      </c>
      <c r="AD1758" s="98"/>
    </row>
    <row r="1759" spans="1:30">
      <c r="A1759" s="5" t="str">
        <f t="shared" si="434"/>
        <v>b15</v>
      </c>
      <c r="B1759" s="5" t="str">
        <f t="shared" si="437"/>
        <v>solar</v>
      </c>
      <c r="C1759" s="5" t="str">
        <f t="shared" si="444"/>
        <v>g8</v>
      </c>
      <c r="D1759" s="69">
        <f t="shared" si="444"/>
        <v>4</v>
      </c>
      <c r="E1759" s="68">
        <f>VLOOKUP($A1759,solar_!$A$2:$B$16,2,0)*VLOOKUP($D1759,solar_!$E$2:$AC$13,MID(E$1,2,LEN(E$1)-1)+2,0)</f>
        <v>0</v>
      </c>
      <c r="F1759" s="68">
        <f>VLOOKUP($A1759,solar_!$A$2:$B$16,2,0)*VLOOKUP($D1759,solar_!$E$2:$AC$13,MID(F$1,2,LEN(F$1)-1)+2,0)</f>
        <v>0</v>
      </c>
      <c r="G1759" s="68">
        <f>VLOOKUP($A1759,solar_!$A$2:$B$16,2,0)*VLOOKUP($D1759,solar_!$E$2:$AC$13,MID(G$1,2,LEN(G$1)-1)+2,0)</f>
        <v>0</v>
      </c>
      <c r="H1759" s="68">
        <f>VLOOKUP($A1759,solar_!$A$2:$B$16,2,0)*VLOOKUP($D1759,solar_!$E$2:$AC$13,MID(H$1,2,LEN(H$1)-1)+2,0)</f>
        <v>0</v>
      </c>
      <c r="I1759" s="68">
        <f>VLOOKUP($A1759,solar_!$A$2:$B$16,2,0)*VLOOKUP($D1759,solar_!$E$2:$AC$13,MID(I$1,2,LEN(I$1)-1)+2,0)</f>
        <v>0</v>
      </c>
      <c r="J1759" s="68">
        <f>VLOOKUP($A1759,solar_!$A$2:$B$16,2,0)*VLOOKUP($D1759,solar_!$E$2:$AC$13,MID(J$1,2,LEN(J$1)-1)+2,0)</f>
        <v>1.8577617840093521E-3</v>
      </c>
      <c r="K1759" s="68">
        <f>VLOOKUP($A1759,solar_!$A$2:$B$16,2,0)*VLOOKUP($D1759,solar_!$E$2:$AC$13,MID(K$1,2,LEN(K$1)-1)+2,0)</f>
        <v>3.7354363257073565E-2</v>
      </c>
      <c r="L1759" s="68">
        <f>VLOOKUP($A1759,solar_!$A$2:$B$16,2,0)*VLOOKUP($D1759,solar_!$E$2:$AC$13,MID(L$1,2,LEN(L$1)-1)+2,0)</f>
        <v>0.2190976805027964</v>
      </c>
      <c r="M1759" s="68">
        <f>VLOOKUP($A1759,solar_!$A$2:$B$16,2,0)*VLOOKUP($D1759,solar_!$E$2:$AC$13,MID(M$1,2,LEN(M$1)-1)+2,0)</f>
        <v>0.44074637524588295</v>
      </c>
      <c r="N1759" s="68">
        <f>VLOOKUP($A1759,solar_!$A$2:$B$16,2,0)*VLOOKUP($D1759,solar_!$E$2:$AC$13,MID(N$1,2,LEN(N$1)-1)+2,0)</f>
        <v>0.55895216376699552</v>
      </c>
      <c r="O1759" s="68">
        <f>VLOOKUP($A1759,solar_!$A$2:$B$16,2,0)*VLOOKUP($D1759,solar_!$E$2:$AC$13,MID(O$1,2,LEN(O$1)-1)+2,0)</f>
        <v>0.63399106913433656</v>
      </c>
      <c r="P1759" s="68">
        <f>VLOOKUP($A1759,solar_!$A$2:$B$16,2,0)*VLOOKUP($D1759,solar_!$E$2:$AC$13,MID(P$1,2,LEN(P$1)-1)+2,0)</f>
        <v>0.63621929264707677</v>
      </c>
      <c r="Q1759" s="68">
        <f>VLOOKUP($A1759,solar_!$A$2:$B$16,2,0)*VLOOKUP($D1759,solar_!$E$2:$AC$13,MID(Q$1,2,LEN(Q$1)-1)+2,0)</f>
        <v>0.62492267262934209</v>
      </c>
      <c r="R1759" s="68">
        <f>VLOOKUP($A1759,solar_!$A$2:$B$16,2,0)*VLOOKUP($D1759,solar_!$E$2:$AC$13,MID(R$1,2,LEN(R$1)-1)+2,0)</f>
        <v>0.6145414765604742</v>
      </c>
      <c r="S1759" s="68">
        <f>VLOOKUP($A1759,solar_!$A$2:$B$16,2,0)*VLOOKUP($D1759,solar_!$E$2:$AC$13,MID(S$1,2,LEN(S$1)-1)+2,0)</f>
        <v>0.59120608171326972</v>
      </c>
      <c r="T1759" s="68">
        <f>VLOOKUP($A1759,solar_!$A$2:$B$16,2,0)*VLOOKUP($D1759,solar_!$E$2:$AC$13,MID(T$1,2,LEN(T$1)-1)+2,0)</f>
        <v>0.53230512955365472</v>
      </c>
      <c r="U1759" s="68">
        <f>VLOOKUP($A1759,solar_!$A$2:$B$16,2,0)*VLOOKUP($D1759,solar_!$E$2:$AC$13,MID(U$1,2,LEN(U$1)-1)+2,0)</f>
        <v>0.43424675966427484</v>
      </c>
      <c r="V1759" s="68">
        <f>VLOOKUP($A1759,solar_!$A$2:$B$16,2,0)*VLOOKUP($D1759,solar_!$E$2:$AC$13,MID(V$1,2,LEN(V$1)-1)+2,0)</f>
        <v>0.28375961158735258</v>
      </c>
      <c r="W1759" s="68">
        <f>VLOOKUP($A1759,solar_!$A$2:$B$16,2,0)*VLOOKUP($D1759,solar_!$E$2:$AC$13,MID(W$1,2,LEN(W$1)-1)+2,0)</f>
        <v>7.9491658329999285E-2</v>
      </c>
      <c r="X1759" s="68">
        <f>VLOOKUP($A1759,solar_!$A$2:$B$16,2,0)*VLOOKUP($D1759,solar_!$E$2:$AC$13,MID(X$1,2,LEN(X$1)-1)+2,0)</f>
        <v>2.6039624740735201E-3</v>
      </c>
      <c r="Y1759" s="68">
        <f>VLOOKUP($A1759,solar_!$A$2:$B$16,2,0)*VLOOKUP($D1759,solar_!$E$2:$AC$13,MID(Y$1,2,LEN(Y$1)-1)+2,0)</f>
        <v>0</v>
      </c>
      <c r="Z1759" s="68">
        <f>VLOOKUP($A1759,solar_!$A$2:$B$16,2,0)*VLOOKUP($D1759,solar_!$E$2:$AC$13,MID(Z$1,2,LEN(Z$1)-1)+2,0)</f>
        <v>0</v>
      </c>
      <c r="AA1759" s="68">
        <f>VLOOKUP($A1759,solar_!$A$2:$B$16,2,0)*VLOOKUP($D1759,solar_!$E$2:$AC$13,MID(AA$1,2,LEN(AA$1)-1)+2,0)</f>
        <v>0</v>
      </c>
      <c r="AB1759" s="68">
        <f>VLOOKUP($A1759,solar_!$A$2:$B$16,2,0)*VLOOKUP($D1759,solar_!$E$2:$AC$13,MID(AB$1,2,LEN(AB$1)-1)+2,0)</f>
        <v>0</v>
      </c>
      <c r="AC1759" s="5">
        <f t="shared" si="441"/>
        <v>0.23713733578544216</v>
      </c>
      <c r="AD1759" s="98"/>
    </row>
    <row r="1760" spans="1:30">
      <c r="A1760" s="5" t="str">
        <f t="shared" si="434"/>
        <v>b15</v>
      </c>
      <c r="B1760" s="5" t="str">
        <f t="shared" si="437"/>
        <v>nuclear</v>
      </c>
      <c r="C1760" s="5" t="str">
        <f t="shared" si="444"/>
        <v>g8</v>
      </c>
      <c r="D1760" s="69">
        <f t="shared" si="444"/>
        <v>4</v>
      </c>
      <c r="E1760" s="9">
        <v>0</v>
      </c>
      <c r="F1760" s="9">
        <v>0</v>
      </c>
      <c r="G1760" s="9">
        <v>0</v>
      </c>
      <c r="H1760" s="9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>
        <v>0</v>
      </c>
      <c r="S1760" s="9">
        <v>0</v>
      </c>
      <c r="T1760" s="9">
        <v>0</v>
      </c>
      <c r="U1760" s="9">
        <v>0</v>
      </c>
      <c r="V1760" s="9">
        <v>0</v>
      </c>
      <c r="W1760" s="9">
        <v>0</v>
      </c>
      <c r="X1760" s="9">
        <v>0</v>
      </c>
      <c r="Y1760" s="9">
        <v>0</v>
      </c>
      <c r="Z1760" s="9">
        <v>0</v>
      </c>
      <c r="AA1760" s="9">
        <v>0</v>
      </c>
      <c r="AB1760" s="9">
        <v>0</v>
      </c>
      <c r="AC1760" s="5">
        <f t="shared" si="441"/>
        <v>0</v>
      </c>
      <c r="AD1760" s="98"/>
    </row>
    <row r="1761" spans="1:30">
      <c r="A1761" s="5" t="str">
        <f t="shared" si="434"/>
        <v>b15</v>
      </c>
      <c r="B1761" s="5" t="str">
        <f t="shared" si="437"/>
        <v>other</v>
      </c>
      <c r="C1761" s="5" t="str">
        <f t="shared" si="444"/>
        <v>g8</v>
      </c>
      <c r="D1761" s="69">
        <f t="shared" si="444"/>
        <v>4</v>
      </c>
      <c r="E1761" s="9">
        <v>0</v>
      </c>
      <c r="F1761" s="9">
        <v>0</v>
      </c>
      <c r="G1761" s="9">
        <v>0</v>
      </c>
      <c r="H1761" s="9">
        <v>0</v>
      </c>
      <c r="I1761" s="9">
        <v>0</v>
      </c>
      <c r="J1761" s="9">
        <v>0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  <c r="S1761" s="9">
        <v>0</v>
      </c>
      <c r="T1761" s="9">
        <v>0</v>
      </c>
      <c r="U1761" s="9">
        <v>0</v>
      </c>
      <c r="V1761" s="9">
        <v>0</v>
      </c>
      <c r="W1761" s="9">
        <v>0</v>
      </c>
      <c r="X1761" s="9">
        <v>0</v>
      </c>
      <c r="Y1761" s="9">
        <v>0</v>
      </c>
      <c r="Z1761" s="9">
        <v>0</v>
      </c>
      <c r="AA1761" s="9">
        <v>0</v>
      </c>
      <c r="AB1761" s="9">
        <v>0</v>
      </c>
      <c r="AC1761" s="5">
        <f t="shared" si="441"/>
        <v>0</v>
      </c>
      <c r="AD1761" s="98"/>
    </row>
    <row r="1762" spans="1:30">
      <c r="A1762" s="5" t="str">
        <f t="shared" si="434"/>
        <v>b15</v>
      </c>
      <c r="B1762" s="5" t="str">
        <f t="shared" si="437"/>
        <v>coal</v>
      </c>
      <c r="C1762" s="5" t="str">
        <f t="shared" si="444"/>
        <v>g9</v>
      </c>
      <c r="D1762" s="69">
        <f t="shared" si="444"/>
        <v>5</v>
      </c>
      <c r="E1762" s="53">
        <v>0.8</v>
      </c>
      <c r="F1762" s="53">
        <v>0.8</v>
      </c>
      <c r="G1762" s="53">
        <v>0.8</v>
      </c>
      <c r="H1762" s="53">
        <v>0.8</v>
      </c>
      <c r="I1762" s="53">
        <v>0.8</v>
      </c>
      <c r="J1762" s="53">
        <v>0.8</v>
      </c>
      <c r="K1762" s="53">
        <v>0.8</v>
      </c>
      <c r="L1762" s="53">
        <v>0.8</v>
      </c>
      <c r="M1762" s="53">
        <v>0.8</v>
      </c>
      <c r="N1762" s="53">
        <v>0.8</v>
      </c>
      <c r="O1762" s="53">
        <v>0.8</v>
      </c>
      <c r="P1762" s="53">
        <v>0.8</v>
      </c>
      <c r="Q1762" s="53">
        <v>0.8</v>
      </c>
      <c r="R1762" s="53">
        <v>0.8</v>
      </c>
      <c r="S1762" s="53">
        <v>0.8</v>
      </c>
      <c r="T1762" s="53">
        <v>0.8</v>
      </c>
      <c r="U1762" s="53">
        <v>0.8</v>
      </c>
      <c r="V1762" s="53">
        <v>0.8</v>
      </c>
      <c r="W1762" s="53">
        <v>0.8</v>
      </c>
      <c r="X1762" s="53">
        <v>0.8</v>
      </c>
      <c r="Y1762" s="53">
        <v>0.8</v>
      </c>
      <c r="Z1762" s="53">
        <v>0.8</v>
      </c>
      <c r="AA1762" s="53">
        <v>0.8</v>
      </c>
      <c r="AB1762" s="53">
        <v>0.8</v>
      </c>
      <c r="AC1762" s="5">
        <f t="shared" si="441"/>
        <v>0.80000000000000027</v>
      </c>
      <c r="AD1762" s="98"/>
    </row>
    <row r="1763" spans="1:30">
      <c r="A1763" s="5" t="str">
        <f t="shared" si="434"/>
        <v>b15</v>
      </c>
      <c r="B1763" s="5" t="str">
        <f t="shared" si="437"/>
        <v>naturalGas</v>
      </c>
      <c r="C1763" s="5" t="str">
        <f t="shared" ref="C1763:D1782" si="449">C1643</f>
        <v>g9</v>
      </c>
      <c r="D1763" s="69">
        <f t="shared" si="449"/>
        <v>5</v>
      </c>
      <c r="E1763" s="53">
        <v>0.85</v>
      </c>
      <c r="F1763" s="53">
        <v>0.85</v>
      </c>
      <c r="G1763" s="53">
        <v>0.85</v>
      </c>
      <c r="H1763" s="53">
        <v>0.85</v>
      </c>
      <c r="I1763" s="53">
        <v>0.85</v>
      </c>
      <c r="J1763" s="53">
        <v>0.85</v>
      </c>
      <c r="K1763" s="53">
        <v>0.85</v>
      </c>
      <c r="L1763" s="53">
        <v>0.85</v>
      </c>
      <c r="M1763" s="53">
        <v>0.85</v>
      </c>
      <c r="N1763" s="53">
        <v>0.85</v>
      </c>
      <c r="O1763" s="53">
        <v>0.85</v>
      </c>
      <c r="P1763" s="53">
        <v>0.85</v>
      </c>
      <c r="Q1763" s="53">
        <v>0.85</v>
      </c>
      <c r="R1763" s="53">
        <v>0.85</v>
      </c>
      <c r="S1763" s="53">
        <v>0.85</v>
      </c>
      <c r="T1763" s="53">
        <v>0.85</v>
      </c>
      <c r="U1763" s="53">
        <v>0.85</v>
      </c>
      <c r="V1763" s="53">
        <v>0.85</v>
      </c>
      <c r="W1763" s="53">
        <v>0.85</v>
      </c>
      <c r="X1763" s="53">
        <v>0.85</v>
      </c>
      <c r="Y1763" s="53">
        <v>0.85</v>
      </c>
      <c r="Z1763" s="53">
        <v>0.85</v>
      </c>
      <c r="AA1763" s="53">
        <v>0.85</v>
      </c>
      <c r="AB1763" s="53">
        <v>0.85</v>
      </c>
      <c r="AC1763" s="5">
        <f t="shared" si="441"/>
        <v>0.85000000000000009</v>
      </c>
      <c r="AD1763" s="98"/>
    </row>
    <row r="1764" spans="1:30">
      <c r="A1764" s="5" t="str">
        <f t="shared" si="434"/>
        <v>b15</v>
      </c>
      <c r="B1764" s="5" t="str">
        <f t="shared" si="437"/>
        <v>bioMass</v>
      </c>
      <c r="C1764" s="5" t="str">
        <f t="shared" si="449"/>
        <v>g9</v>
      </c>
      <c r="D1764" s="69">
        <f t="shared" si="449"/>
        <v>5</v>
      </c>
      <c r="E1764" s="53">
        <v>0.83</v>
      </c>
      <c r="F1764" s="53">
        <v>0.83</v>
      </c>
      <c r="G1764" s="53">
        <v>0.83</v>
      </c>
      <c r="H1764" s="53">
        <v>0.83</v>
      </c>
      <c r="I1764" s="53">
        <v>0.83</v>
      </c>
      <c r="J1764" s="53">
        <v>0.83</v>
      </c>
      <c r="K1764" s="53">
        <v>0.83</v>
      </c>
      <c r="L1764" s="53">
        <v>0.83</v>
      </c>
      <c r="M1764" s="53">
        <v>0.83</v>
      </c>
      <c r="N1764" s="53">
        <v>0.83</v>
      </c>
      <c r="O1764" s="53">
        <v>0.83</v>
      </c>
      <c r="P1764" s="53">
        <v>0.83</v>
      </c>
      <c r="Q1764" s="53">
        <v>0.83</v>
      </c>
      <c r="R1764" s="53">
        <v>0.83</v>
      </c>
      <c r="S1764" s="53">
        <v>0.83</v>
      </c>
      <c r="T1764" s="53">
        <v>0.83</v>
      </c>
      <c r="U1764" s="53">
        <v>0.83</v>
      </c>
      <c r="V1764" s="53">
        <v>0.83</v>
      </c>
      <c r="W1764" s="53">
        <v>0.83</v>
      </c>
      <c r="X1764" s="53">
        <v>0.83</v>
      </c>
      <c r="Y1764" s="53">
        <v>0.83</v>
      </c>
      <c r="Z1764" s="53">
        <v>0.83</v>
      </c>
      <c r="AA1764" s="53">
        <v>0.83</v>
      </c>
      <c r="AB1764" s="53">
        <v>0.83</v>
      </c>
      <c r="AC1764" s="5">
        <f t="shared" si="441"/>
        <v>0.82999999999999963</v>
      </c>
      <c r="AD1764" s="98"/>
    </row>
    <row r="1765" spans="1:30">
      <c r="A1765" s="5" t="str">
        <f t="shared" si="434"/>
        <v>b15</v>
      </c>
      <c r="B1765" s="5" t="str">
        <f t="shared" si="437"/>
        <v>geoThermal</v>
      </c>
      <c r="C1765" s="5" t="str">
        <f t="shared" si="449"/>
        <v>g9</v>
      </c>
      <c r="D1765" s="69">
        <f t="shared" si="449"/>
        <v>5</v>
      </c>
      <c r="E1765" s="53">
        <v>0.9</v>
      </c>
      <c r="F1765" s="53">
        <v>0.9</v>
      </c>
      <c r="G1765" s="53">
        <v>0.9</v>
      </c>
      <c r="H1765" s="53">
        <v>0.9</v>
      </c>
      <c r="I1765" s="53">
        <v>0.9</v>
      </c>
      <c r="J1765" s="53">
        <v>0.9</v>
      </c>
      <c r="K1765" s="53">
        <v>0.9</v>
      </c>
      <c r="L1765" s="53">
        <v>0.9</v>
      </c>
      <c r="M1765" s="53">
        <v>0.9</v>
      </c>
      <c r="N1765" s="53">
        <v>0.9</v>
      </c>
      <c r="O1765" s="53">
        <v>0.9</v>
      </c>
      <c r="P1765" s="53">
        <v>0.9</v>
      </c>
      <c r="Q1765" s="53">
        <v>0.9</v>
      </c>
      <c r="R1765" s="53">
        <v>0.9</v>
      </c>
      <c r="S1765" s="53">
        <v>0.9</v>
      </c>
      <c r="T1765" s="53">
        <v>0.9</v>
      </c>
      <c r="U1765" s="53">
        <v>0.9</v>
      </c>
      <c r="V1765" s="53">
        <v>0.9</v>
      </c>
      <c r="W1765" s="53">
        <v>0.9</v>
      </c>
      <c r="X1765" s="53">
        <v>0.9</v>
      </c>
      <c r="Y1765" s="53">
        <v>0.9</v>
      </c>
      <c r="Z1765" s="53">
        <v>0.9</v>
      </c>
      <c r="AA1765" s="53">
        <v>0.9</v>
      </c>
      <c r="AB1765" s="53">
        <v>0.9</v>
      </c>
      <c r="AC1765" s="5">
        <f t="shared" si="441"/>
        <v>0.8999999999999998</v>
      </c>
      <c r="AD1765" s="98"/>
    </row>
    <row r="1766" spans="1:30">
      <c r="A1766" s="5" t="str">
        <f t="shared" si="434"/>
        <v>b15</v>
      </c>
      <c r="B1766" s="5" t="str">
        <f t="shared" si="437"/>
        <v>hydroRiver</v>
      </c>
      <c r="C1766" s="5" t="str">
        <f t="shared" si="449"/>
        <v>g9</v>
      </c>
      <c r="D1766" s="69">
        <f t="shared" si="449"/>
        <v>5</v>
      </c>
      <c r="E1766" s="43">
        <f>VLOOKUP($A1766,hydro_!$A$2:$B$16,2,0)*VLOOKUP($D1766,hydro_!F$2:H$13,2,0)</f>
        <v>0.55000000000000004</v>
      </c>
      <c r="F1766" s="43">
        <f t="shared" ref="F1766:AB1766" si="450">E1766</f>
        <v>0.55000000000000004</v>
      </c>
      <c r="G1766" s="43">
        <f t="shared" si="450"/>
        <v>0.55000000000000004</v>
      </c>
      <c r="H1766" s="43">
        <f t="shared" si="450"/>
        <v>0.55000000000000004</v>
      </c>
      <c r="I1766" s="43">
        <f t="shared" si="450"/>
        <v>0.55000000000000004</v>
      </c>
      <c r="J1766" s="43">
        <f t="shared" si="450"/>
        <v>0.55000000000000004</v>
      </c>
      <c r="K1766" s="43">
        <f t="shared" si="450"/>
        <v>0.55000000000000004</v>
      </c>
      <c r="L1766" s="43">
        <f t="shared" si="450"/>
        <v>0.55000000000000004</v>
      </c>
      <c r="M1766" s="43">
        <f t="shared" si="450"/>
        <v>0.55000000000000004</v>
      </c>
      <c r="N1766" s="43">
        <f t="shared" si="450"/>
        <v>0.55000000000000004</v>
      </c>
      <c r="O1766" s="43">
        <f t="shared" si="450"/>
        <v>0.55000000000000004</v>
      </c>
      <c r="P1766" s="43">
        <f t="shared" si="450"/>
        <v>0.55000000000000004</v>
      </c>
      <c r="Q1766" s="43">
        <f t="shared" si="450"/>
        <v>0.55000000000000004</v>
      </c>
      <c r="R1766" s="43">
        <f t="shared" si="450"/>
        <v>0.55000000000000004</v>
      </c>
      <c r="S1766" s="43">
        <f t="shared" si="450"/>
        <v>0.55000000000000004</v>
      </c>
      <c r="T1766" s="43">
        <f t="shared" si="450"/>
        <v>0.55000000000000004</v>
      </c>
      <c r="U1766" s="43">
        <f t="shared" si="450"/>
        <v>0.55000000000000004</v>
      </c>
      <c r="V1766" s="43">
        <f t="shared" si="450"/>
        <v>0.55000000000000004</v>
      </c>
      <c r="W1766" s="43">
        <f t="shared" si="450"/>
        <v>0.55000000000000004</v>
      </c>
      <c r="X1766" s="43">
        <f t="shared" si="450"/>
        <v>0.55000000000000004</v>
      </c>
      <c r="Y1766" s="43">
        <f t="shared" si="450"/>
        <v>0.55000000000000004</v>
      </c>
      <c r="Z1766" s="43">
        <f t="shared" si="450"/>
        <v>0.55000000000000004</v>
      </c>
      <c r="AA1766" s="43">
        <f t="shared" si="450"/>
        <v>0.55000000000000004</v>
      </c>
      <c r="AB1766" s="43">
        <f t="shared" si="450"/>
        <v>0.55000000000000004</v>
      </c>
      <c r="AC1766" s="5">
        <f t="shared" si="441"/>
        <v>0.55000000000000016</v>
      </c>
      <c r="AD1766" s="98"/>
    </row>
    <row r="1767" spans="1:30">
      <c r="A1767" s="5" t="str">
        <f t="shared" si="434"/>
        <v>b15</v>
      </c>
      <c r="B1767" s="5" t="str">
        <f t="shared" si="437"/>
        <v>hydroDam</v>
      </c>
      <c r="C1767" s="5" t="str">
        <f t="shared" si="449"/>
        <v>g9</v>
      </c>
      <c r="D1767" s="69">
        <f t="shared" si="449"/>
        <v>5</v>
      </c>
      <c r="E1767" s="43">
        <f>VLOOKUP($A1766,hydro_!$A$2:$C$16,3,0)*VLOOKUP($D1766,hydro_!F$2:H$13,3,0)</f>
        <v>0.45</v>
      </c>
      <c r="F1767" s="43">
        <f t="shared" ref="F1767:AB1767" si="451">E1767</f>
        <v>0.45</v>
      </c>
      <c r="G1767" s="43">
        <f t="shared" si="451"/>
        <v>0.45</v>
      </c>
      <c r="H1767" s="43">
        <f t="shared" si="451"/>
        <v>0.45</v>
      </c>
      <c r="I1767" s="43">
        <f t="shared" si="451"/>
        <v>0.45</v>
      </c>
      <c r="J1767" s="43">
        <f t="shared" si="451"/>
        <v>0.45</v>
      </c>
      <c r="K1767" s="43">
        <f t="shared" si="451"/>
        <v>0.45</v>
      </c>
      <c r="L1767" s="43">
        <f t="shared" si="451"/>
        <v>0.45</v>
      </c>
      <c r="M1767" s="43">
        <f t="shared" si="451"/>
        <v>0.45</v>
      </c>
      <c r="N1767" s="43">
        <f t="shared" si="451"/>
        <v>0.45</v>
      </c>
      <c r="O1767" s="43">
        <f t="shared" si="451"/>
        <v>0.45</v>
      </c>
      <c r="P1767" s="43">
        <f t="shared" si="451"/>
        <v>0.45</v>
      </c>
      <c r="Q1767" s="43">
        <f t="shared" si="451"/>
        <v>0.45</v>
      </c>
      <c r="R1767" s="43">
        <f t="shared" si="451"/>
        <v>0.45</v>
      </c>
      <c r="S1767" s="43">
        <f t="shared" si="451"/>
        <v>0.45</v>
      </c>
      <c r="T1767" s="43">
        <f t="shared" si="451"/>
        <v>0.45</v>
      </c>
      <c r="U1767" s="43">
        <f t="shared" si="451"/>
        <v>0.45</v>
      </c>
      <c r="V1767" s="43">
        <f t="shared" si="451"/>
        <v>0.45</v>
      </c>
      <c r="W1767" s="43">
        <f t="shared" si="451"/>
        <v>0.45</v>
      </c>
      <c r="X1767" s="43">
        <f t="shared" si="451"/>
        <v>0.45</v>
      </c>
      <c r="Y1767" s="43">
        <f t="shared" si="451"/>
        <v>0.45</v>
      </c>
      <c r="Z1767" s="43">
        <f t="shared" si="451"/>
        <v>0.45</v>
      </c>
      <c r="AA1767" s="43">
        <f t="shared" si="451"/>
        <v>0.45</v>
      </c>
      <c r="AB1767" s="43">
        <f t="shared" si="451"/>
        <v>0.45</v>
      </c>
      <c r="AC1767" s="5">
        <f t="shared" si="441"/>
        <v>0.4499999999999999</v>
      </c>
      <c r="AD1767" s="98"/>
    </row>
    <row r="1768" spans="1:30">
      <c r="A1768" s="5" t="str">
        <f t="shared" si="434"/>
        <v>b15</v>
      </c>
      <c r="B1768" s="5" t="str">
        <f t="shared" si="437"/>
        <v>wind</v>
      </c>
      <c r="C1768" s="5" t="str">
        <f t="shared" si="449"/>
        <v>g9</v>
      </c>
      <c r="D1768" s="69">
        <f t="shared" si="449"/>
        <v>5</v>
      </c>
      <c r="E1768" s="67">
        <f>VLOOKUP($A1768,wind_!$A$2:$B$16,2,0)*VLOOKUP($D1768,wind_!$E$2:$AC$13,MID(E$1,2,LEN(E$1)-1)+2,0)</f>
        <v>0.28592163731559267</v>
      </c>
      <c r="F1768" s="67">
        <f>VLOOKUP($A1768,wind_!$A$2:$B$16,2,0)*VLOOKUP($D1768,wind_!$E$2:$AC$13,MID(F$1,2,LEN(F$1)-1)+2,0)</f>
        <v>0.27789390519028478</v>
      </c>
      <c r="G1768" s="67">
        <f>VLOOKUP($A1768,wind_!$A$2:$B$16,2,0)*VLOOKUP($D1768,wind_!$E$2:$AC$13,MID(G$1,2,LEN(G$1)-1)+2,0)</f>
        <v>0.27581555099903571</v>
      </c>
      <c r="H1768" s="67">
        <f>VLOOKUP($A1768,wind_!$A$2:$B$16,2,0)*VLOOKUP($D1768,wind_!$E$2:$AC$13,MID(H$1,2,LEN(H$1)-1)+2,0)</f>
        <v>0.27719263096153313</v>
      </c>
      <c r="I1768" s="67">
        <f>VLOOKUP($A1768,wind_!$A$2:$B$16,2,0)*VLOOKUP($D1768,wind_!$E$2:$AC$13,MID(I$1,2,LEN(I$1)-1)+2,0)</f>
        <v>0.27772818809946576</v>
      </c>
      <c r="J1768" s="67">
        <f>VLOOKUP($A1768,wind_!$A$2:$B$16,2,0)*VLOOKUP($D1768,wind_!$E$2:$AC$13,MID(J$1,2,LEN(J$1)-1)+2,0)</f>
        <v>0.28051878515964712</v>
      </c>
      <c r="K1768" s="67">
        <f>VLOOKUP($A1768,wind_!$A$2:$B$16,2,0)*VLOOKUP($D1768,wind_!$E$2:$AC$13,MID(K$1,2,LEN(K$1)-1)+2,0)</f>
        <v>0.28390737623263518</v>
      </c>
      <c r="L1768" s="67">
        <f>VLOOKUP($A1768,wind_!$A$2:$B$16,2,0)*VLOOKUP($D1768,wind_!$E$2:$AC$13,MID(L$1,2,LEN(L$1)-1)+2,0)</f>
        <v>0.27575045790075636</v>
      </c>
      <c r="M1768" s="67">
        <f>VLOOKUP($A1768,wind_!$A$2:$B$16,2,0)*VLOOKUP($D1768,wind_!$E$2:$AC$13,MID(M$1,2,LEN(M$1)-1)+2,0)</f>
        <v>0.27039576151266909</v>
      </c>
      <c r="N1768" s="67">
        <f>VLOOKUP($A1768,wind_!$A$2:$B$16,2,0)*VLOOKUP($D1768,wind_!$E$2:$AC$13,MID(N$1,2,LEN(N$1)-1)+2,0)</f>
        <v>0.26575462048037324</v>
      </c>
      <c r="O1768" s="67">
        <f>VLOOKUP($A1768,wind_!$A$2:$B$16,2,0)*VLOOKUP($D1768,wind_!$E$2:$AC$13,MID(O$1,2,LEN(O$1)-1)+2,0)</f>
        <v>0.26766869506641089</v>
      </c>
      <c r="P1768" s="67">
        <f>VLOOKUP($A1768,wind_!$A$2:$B$16,2,0)*VLOOKUP($D1768,wind_!$E$2:$AC$13,MID(P$1,2,LEN(P$1)-1)+2,0)</f>
        <v>0.2763574205737675</v>
      </c>
      <c r="Q1768" s="67">
        <f>VLOOKUP($A1768,wind_!$A$2:$B$16,2,0)*VLOOKUP($D1768,wind_!$E$2:$AC$13,MID(Q$1,2,LEN(Q$1)-1)+2,0)</f>
        <v>0.28640775744849506</v>
      </c>
      <c r="R1768" s="67">
        <f>VLOOKUP($A1768,wind_!$A$2:$B$16,2,0)*VLOOKUP($D1768,wind_!$E$2:$AC$13,MID(R$1,2,LEN(R$1)-1)+2,0)</f>
        <v>0.30361874137989825</v>
      </c>
      <c r="S1768" s="67">
        <f>VLOOKUP($A1768,wind_!$A$2:$B$16,2,0)*VLOOKUP($D1768,wind_!$E$2:$AC$13,MID(S$1,2,LEN(S$1)-1)+2,0)</f>
        <v>0.32008851398240512</v>
      </c>
      <c r="T1768" s="67">
        <f>VLOOKUP($A1768,wind_!$A$2:$B$16,2,0)*VLOOKUP($D1768,wind_!$E$2:$AC$13,MID(T$1,2,LEN(T$1)-1)+2,0)</f>
        <v>0.340308999032294</v>
      </c>
      <c r="U1768" s="67">
        <f>VLOOKUP($A1768,wind_!$A$2:$B$16,2,0)*VLOOKUP($D1768,wind_!$E$2:$AC$13,MID(U$1,2,LEN(U$1)-1)+2,0)</f>
        <v>0.35845856731646936</v>
      </c>
      <c r="V1768" s="67">
        <f>VLOOKUP($A1768,wind_!$A$2:$B$16,2,0)*VLOOKUP($D1768,wind_!$E$2:$AC$13,MID(V$1,2,LEN(V$1)-1)+2,0)</f>
        <v>0.36579383762479439</v>
      </c>
      <c r="W1768" s="67">
        <f>VLOOKUP($A1768,wind_!$A$2:$B$16,2,0)*VLOOKUP($D1768,wind_!$E$2:$AC$13,MID(W$1,2,LEN(W$1)-1)+2,0)</f>
        <v>0.35853262907495342</v>
      </c>
      <c r="X1768" s="67">
        <f>VLOOKUP($A1768,wind_!$A$2:$B$16,2,0)*VLOOKUP($D1768,wind_!$E$2:$AC$13,MID(X$1,2,LEN(X$1)-1)+2,0)</f>
        <v>0.34823035722263135</v>
      </c>
      <c r="Y1768" s="67">
        <f>VLOOKUP($A1768,wind_!$A$2:$B$16,2,0)*VLOOKUP($D1768,wind_!$E$2:$AC$13,MID(Y$1,2,LEN(Y$1)-1)+2,0)</f>
        <v>0.34616165918470354</v>
      </c>
      <c r="Z1768" s="67">
        <f>VLOOKUP($A1768,wind_!$A$2:$B$16,2,0)*VLOOKUP($D1768,wind_!$E$2:$AC$13,MID(Z$1,2,LEN(Z$1)-1)+2,0)</f>
        <v>0.33755240163170364</v>
      </c>
      <c r="AA1768" s="67">
        <f>VLOOKUP($A1768,wind_!$A$2:$B$16,2,0)*VLOOKUP($D1768,wind_!$E$2:$AC$13,MID(AA$1,2,LEN(AA$1)-1)+2,0)</f>
        <v>0.31874837115008842</v>
      </c>
      <c r="AB1768" s="67">
        <f>VLOOKUP($A1768,wind_!$A$2:$B$16,2,0)*VLOOKUP($D1768,wind_!$E$2:$AC$13,MID(AB$1,2,LEN(AB$1)-1)+2,0)</f>
        <v>0.30259972033246885</v>
      </c>
      <c r="AC1768" s="5">
        <f t="shared" si="441"/>
        <v>0.30422527436971153</v>
      </c>
      <c r="AD1768" s="98"/>
    </row>
    <row r="1769" spans="1:30">
      <c r="A1769" s="5" t="str">
        <f t="shared" si="434"/>
        <v>b15</v>
      </c>
      <c r="B1769" s="5" t="str">
        <f t="shared" si="437"/>
        <v>solar</v>
      </c>
      <c r="C1769" s="5" t="str">
        <f t="shared" si="449"/>
        <v>g9</v>
      </c>
      <c r="D1769" s="69">
        <f t="shared" si="449"/>
        <v>5</v>
      </c>
      <c r="E1769" s="68">
        <f>VLOOKUP($A1769,solar_!$A$2:$B$16,2,0)*VLOOKUP($D1769,solar_!$E$2:$AC$13,MID(E$1,2,LEN(E$1)-1)+2,0)</f>
        <v>0</v>
      </c>
      <c r="F1769" s="68">
        <f>VLOOKUP($A1769,solar_!$A$2:$B$16,2,0)*VLOOKUP($D1769,solar_!$E$2:$AC$13,MID(F$1,2,LEN(F$1)-1)+2,0)</f>
        <v>0</v>
      </c>
      <c r="G1769" s="68">
        <f>VLOOKUP($A1769,solar_!$A$2:$B$16,2,0)*VLOOKUP($D1769,solar_!$E$2:$AC$13,MID(G$1,2,LEN(G$1)-1)+2,0)</f>
        <v>0</v>
      </c>
      <c r="H1769" s="68">
        <f>VLOOKUP($A1769,solar_!$A$2:$B$16,2,0)*VLOOKUP($D1769,solar_!$E$2:$AC$13,MID(H$1,2,LEN(H$1)-1)+2,0)</f>
        <v>0</v>
      </c>
      <c r="I1769" s="68">
        <f>VLOOKUP($A1769,solar_!$A$2:$B$16,2,0)*VLOOKUP($D1769,solar_!$E$2:$AC$13,MID(I$1,2,LEN(I$1)-1)+2,0)</f>
        <v>0</v>
      </c>
      <c r="J1769" s="68">
        <f>VLOOKUP($A1769,solar_!$A$2:$B$16,2,0)*VLOOKUP($D1769,solar_!$E$2:$AC$13,MID(J$1,2,LEN(J$1)-1)+2,0)</f>
        <v>8.5624858061205626E-3</v>
      </c>
      <c r="K1769" s="68">
        <f>VLOOKUP($A1769,solar_!$A$2:$B$16,2,0)*VLOOKUP($D1769,solar_!$E$2:$AC$13,MID(K$1,2,LEN(K$1)-1)+2,0)</f>
        <v>0.12544808663771592</v>
      </c>
      <c r="L1769" s="68">
        <f>VLOOKUP($A1769,solar_!$A$2:$B$16,2,0)*VLOOKUP($D1769,solar_!$E$2:$AC$13,MID(L$1,2,LEN(L$1)-1)+2,0)</f>
        <v>0.40024537409539418</v>
      </c>
      <c r="M1769" s="68">
        <f>VLOOKUP($A1769,solar_!$A$2:$B$16,2,0)*VLOOKUP($D1769,solar_!$E$2:$AC$13,MID(M$1,2,LEN(M$1)-1)+2,0)</f>
        <v>0.57508290475683155</v>
      </c>
      <c r="N1769" s="68">
        <f>VLOOKUP($A1769,solar_!$A$2:$B$16,2,0)*VLOOKUP($D1769,solar_!$E$2:$AC$13,MID(N$1,2,LEN(N$1)-1)+2,0)</f>
        <v>0.62361057669648257</v>
      </c>
      <c r="O1769" s="68">
        <f>VLOOKUP($A1769,solar_!$A$2:$B$16,2,0)*VLOOKUP($D1769,solar_!$E$2:$AC$13,MID(O$1,2,LEN(O$1)-1)+2,0)</f>
        <v>0.669730775122646</v>
      </c>
      <c r="P1769" s="68">
        <f>VLOOKUP($A1769,solar_!$A$2:$B$16,2,0)*VLOOKUP($D1769,solar_!$E$2:$AC$13,MID(P$1,2,LEN(P$1)-1)+2,0)</f>
        <v>0.67851490469809284</v>
      </c>
      <c r="Q1769" s="68">
        <f>VLOOKUP($A1769,solar_!$A$2:$B$16,2,0)*VLOOKUP($D1769,solar_!$E$2:$AC$13,MID(Q$1,2,LEN(Q$1)-1)+2,0)</f>
        <v>0.67163532836906847</v>
      </c>
      <c r="R1769" s="68">
        <f>VLOOKUP($A1769,solar_!$A$2:$B$16,2,0)*VLOOKUP($D1769,solar_!$E$2:$AC$13,MID(R$1,2,LEN(R$1)-1)+2,0)</f>
        <v>0.66911949567946516</v>
      </c>
      <c r="S1769" s="68">
        <f>VLOOKUP($A1769,solar_!$A$2:$B$16,2,0)*VLOOKUP($D1769,solar_!$E$2:$AC$13,MID(S$1,2,LEN(S$1)-1)+2,0)</f>
        <v>0.64469910180908385</v>
      </c>
      <c r="T1769" s="68">
        <f>VLOOKUP($A1769,solar_!$A$2:$B$16,2,0)*VLOOKUP($D1769,solar_!$E$2:$AC$13,MID(T$1,2,LEN(T$1)-1)+2,0)</f>
        <v>0.58570263173935444</v>
      </c>
      <c r="U1769" s="68">
        <f>VLOOKUP($A1769,solar_!$A$2:$B$16,2,0)*VLOOKUP($D1769,solar_!$E$2:$AC$13,MID(U$1,2,LEN(U$1)-1)+2,0)</f>
        <v>0.49619513774436869</v>
      </c>
      <c r="V1769" s="68">
        <f>VLOOKUP($A1769,solar_!$A$2:$B$16,2,0)*VLOOKUP($D1769,solar_!$E$2:$AC$13,MID(V$1,2,LEN(V$1)-1)+2,0)</f>
        <v>0.37043938844589797</v>
      </c>
      <c r="W1769" s="68">
        <f>VLOOKUP($A1769,solar_!$A$2:$B$16,2,0)*VLOOKUP($D1769,solar_!$E$2:$AC$13,MID(W$1,2,LEN(W$1)-1)+2,0)</f>
        <v>0.14971262623855541</v>
      </c>
      <c r="X1769" s="68">
        <f>VLOOKUP($A1769,solar_!$A$2:$B$16,2,0)*VLOOKUP($D1769,solar_!$E$2:$AC$13,MID(X$1,2,LEN(X$1)-1)+2,0)</f>
        <v>1.563239432435936E-2</v>
      </c>
      <c r="Y1769" s="68">
        <f>VLOOKUP($A1769,solar_!$A$2:$B$16,2,0)*VLOOKUP($D1769,solar_!$E$2:$AC$13,MID(Y$1,2,LEN(Y$1)-1)+2,0)</f>
        <v>0</v>
      </c>
      <c r="Z1769" s="68">
        <f>VLOOKUP($A1769,solar_!$A$2:$B$16,2,0)*VLOOKUP($D1769,solar_!$E$2:$AC$13,MID(Z$1,2,LEN(Z$1)-1)+2,0)</f>
        <v>0</v>
      </c>
      <c r="AA1769" s="68">
        <f>VLOOKUP($A1769,solar_!$A$2:$B$16,2,0)*VLOOKUP($D1769,solar_!$E$2:$AC$13,MID(AA$1,2,LEN(AA$1)-1)+2,0)</f>
        <v>0</v>
      </c>
      <c r="AB1769" s="68">
        <f>VLOOKUP($A1769,solar_!$A$2:$B$16,2,0)*VLOOKUP($D1769,solar_!$E$2:$AC$13,MID(AB$1,2,LEN(AB$1)-1)+2,0)</f>
        <v>0</v>
      </c>
      <c r="AC1769" s="5">
        <f t="shared" si="441"/>
        <v>0.27851380050680985</v>
      </c>
      <c r="AD1769" s="98"/>
    </row>
    <row r="1770" spans="1:30">
      <c r="A1770" s="5" t="str">
        <f t="shared" si="434"/>
        <v>b15</v>
      </c>
      <c r="B1770" s="5" t="str">
        <f t="shared" si="437"/>
        <v>nuclear</v>
      </c>
      <c r="C1770" s="5" t="str">
        <f t="shared" si="449"/>
        <v>g9</v>
      </c>
      <c r="D1770" s="69">
        <f t="shared" si="449"/>
        <v>5</v>
      </c>
      <c r="E1770" s="9">
        <v>0</v>
      </c>
      <c r="F1770" s="9">
        <v>0</v>
      </c>
      <c r="G1770" s="9">
        <v>0</v>
      </c>
      <c r="H1770" s="9">
        <v>0</v>
      </c>
      <c r="I1770" s="9">
        <v>0</v>
      </c>
      <c r="J1770" s="9">
        <v>0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9">
        <v>0</v>
      </c>
      <c r="R1770" s="9">
        <v>0</v>
      </c>
      <c r="S1770" s="9">
        <v>0</v>
      </c>
      <c r="T1770" s="9">
        <v>0</v>
      </c>
      <c r="U1770" s="9">
        <v>0</v>
      </c>
      <c r="V1770" s="9">
        <v>0</v>
      </c>
      <c r="W1770" s="9">
        <v>0</v>
      </c>
      <c r="X1770" s="9">
        <v>0</v>
      </c>
      <c r="Y1770" s="9">
        <v>0</v>
      </c>
      <c r="Z1770" s="9">
        <v>0</v>
      </c>
      <c r="AA1770" s="9">
        <v>0</v>
      </c>
      <c r="AB1770" s="9">
        <v>0</v>
      </c>
      <c r="AC1770" s="5">
        <f t="shared" si="441"/>
        <v>0</v>
      </c>
      <c r="AD1770" s="98"/>
    </row>
    <row r="1771" spans="1:30">
      <c r="A1771" s="5" t="str">
        <f t="shared" si="434"/>
        <v>b15</v>
      </c>
      <c r="B1771" s="5" t="str">
        <f t="shared" si="437"/>
        <v>other</v>
      </c>
      <c r="C1771" s="5" t="str">
        <f t="shared" si="449"/>
        <v>g9</v>
      </c>
      <c r="D1771" s="69">
        <f t="shared" si="449"/>
        <v>5</v>
      </c>
      <c r="E1771" s="9">
        <v>0</v>
      </c>
      <c r="F1771" s="9">
        <v>0</v>
      </c>
      <c r="G1771" s="9">
        <v>0</v>
      </c>
      <c r="H1771" s="9">
        <v>0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  <c r="T1771" s="9">
        <v>0</v>
      </c>
      <c r="U1771" s="9">
        <v>0</v>
      </c>
      <c r="V1771" s="9">
        <v>0</v>
      </c>
      <c r="W1771" s="9">
        <v>0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5">
        <f t="shared" si="441"/>
        <v>0</v>
      </c>
      <c r="AD1771" s="98"/>
    </row>
    <row r="1772" spans="1:30">
      <c r="A1772" s="5" t="str">
        <f t="shared" si="434"/>
        <v>b15</v>
      </c>
      <c r="B1772" s="5" t="str">
        <f t="shared" si="437"/>
        <v>coal</v>
      </c>
      <c r="C1772" s="5" t="str">
        <f t="shared" si="449"/>
        <v>g10</v>
      </c>
      <c r="D1772" s="69">
        <f t="shared" si="449"/>
        <v>5</v>
      </c>
      <c r="E1772" s="53">
        <v>0.8</v>
      </c>
      <c r="F1772" s="53">
        <v>0.8</v>
      </c>
      <c r="G1772" s="53">
        <v>0.8</v>
      </c>
      <c r="H1772" s="53">
        <v>0.8</v>
      </c>
      <c r="I1772" s="53">
        <v>0.8</v>
      </c>
      <c r="J1772" s="53">
        <v>0.8</v>
      </c>
      <c r="K1772" s="53">
        <v>0.8</v>
      </c>
      <c r="L1772" s="53">
        <v>0.8</v>
      </c>
      <c r="M1772" s="53">
        <v>0.8</v>
      </c>
      <c r="N1772" s="53">
        <v>0.8</v>
      </c>
      <c r="O1772" s="53">
        <v>0.8</v>
      </c>
      <c r="P1772" s="53">
        <v>0.8</v>
      </c>
      <c r="Q1772" s="53">
        <v>0.8</v>
      </c>
      <c r="R1772" s="53">
        <v>0.8</v>
      </c>
      <c r="S1772" s="53">
        <v>0.8</v>
      </c>
      <c r="T1772" s="53">
        <v>0.8</v>
      </c>
      <c r="U1772" s="53">
        <v>0.8</v>
      </c>
      <c r="V1772" s="53">
        <v>0.8</v>
      </c>
      <c r="W1772" s="53">
        <v>0.8</v>
      </c>
      <c r="X1772" s="53">
        <v>0.8</v>
      </c>
      <c r="Y1772" s="53">
        <v>0.8</v>
      </c>
      <c r="Z1772" s="53">
        <v>0.8</v>
      </c>
      <c r="AA1772" s="53">
        <v>0.8</v>
      </c>
      <c r="AB1772" s="53">
        <v>0.8</v>
      </c>
      <c r="AC1772" s="5">
        <f t="shared" si="441"/>
        <v>0.80000000000000027</v>
      </c>
      <c r="AD1772" s="98"/>
    </row>
    <row r="1773" spans="1:30">
      <c r="A1773" s="5" t="str">
        <f t="shared" si="434"/>
        <v>b15</v>
      </c>
      <c r="B1773" s="5" t="str">
        <f t="shared" si="437"/>
        <v>naturalGas</v>
      </c>
      <c r="C1773" s="5" t="str">
        <f t="shared" si="449"/>
        <v>g10</v>
      </c>
      <c r="D1773" s="69">
        <f t="shared" si="449"/>
        <v>5</v>
      </c>
      <c r="E1773" s="53">
        <v>0.85</v>
      </c>
      <c r="F1773" s="53">
        <v>0.85</v>
      </c>
      <c r="G1773" s="53">
        <v>0.85</v>
      </c>
      <c r="H1773" s="53">
        <v>0.85</v>
      </c>
      <c r="I1773" s="53">
        <v>0.85</v>
      </c>
      <c r="J1773" s="53">
        <v>0.85</v>
      </c>
      <c r="K1773" s="53">
        <v>0.85</v>
      </c>
      <c r="L1773" s="53">
        <v>0.85</v>
      </c>
      <c r="M1773" s="53">
        <v>0.85</v>
      </c>
      <c r="N1773" s="53">
        <v>0.85</v>
      </c>
      <c r="O1773" s="53">
        <v>0.85</v>
      </c>
      <c r="P1773" s="53">
        <v>0.85</v>
      </c>
      <c r="Q1773" s="53">
        <v>0.85</v>
      </c>
      <c r="R1773" s="53">
        <v>0.85</v>
      </c>
      <c r="S1773" s="53">
        <v>0.85</v>
      </c>
      <c r="T1773" s="53">
        <v>0.85</v>
      </c>
      <c r="U1773" s="53">
        <v>0.85</v>
      </c>
      <c r="V1773" s="53">
        <v>0.85</v>
      </c>
      <c r="W1773" s="53">
        <v>0.85</v>
      </c>
      <c r="X1773" s="53">
        <v>0.85</v>
      </c>
      <c r="Y1773" s="53">
        <v>0.85</v>
      </c>
      <c r="Z1773" s="53">
        <v>0.85</v>
      </c>
      <c r="AA1773" s="53">
        <v>0.85</v>
      </c>
      <c r="AB1773" s="53">
        <v>0.85</v>
      </c>
      <c r="AC1773" s="5">
        <f t="shared" si="441"/>
        <v>0.85000000000000009</v>
      </c>
      <c r="AD1773" s="98"/>
    </row>
    <row r="1774" spans="1:30">
      <c r="A1774" s="5" t="str">
        <f t="shared" si="434"/>
        <v>b15</v>
      </c>
      <c r="B1774" s="5" t="str">
        <f t="shared" si="437"/>
        <v>bioMass</v>
      </c>
      <c r="C1774" s="5" t="str">
        <f t="shared" si="449"/>
        <v>g10</v>
      </c>
      <c r="D1774" s="69">
        <f t="shared" si="449"/>
        <v>5</v>
      </c>
      <c r="E1774" s="53">
        <v>0.83</v>
      </c>
      <c r="F1774" s="53">
        <v>0.83</v>
      </c>
      <c r="G1774" s="53">
        <v>0.83</v>
      </c>
      <c r="H1774" s="53">
        <v>0.83</v>
      </c>
      <c r="I1774" s="53">
        <v>0.83</v>
      </c>
      <c r="J1774" s="53">
        <v>0.83</v>
      </c>
      <c r="K1774" s="53">
        <v>0.83</v>
      </c>
      <c r="L1774" s="53">
        <v>0.83</v>
      </c>
      <c r="M1774" s="53">
        <v>0.83</v>
      </c>
      <c r="N1774" s="53">
        <v>0.83</v>
      </c>
      <c r="O1774" s="53">
        <v>0.83</v>
      </c>
      <c r="P1774" s="53">
        <v>0.83</v>
      </c>
      <c r="Q1774" s="53">
        <v>0.83</v>
      </c>
      <c r="R1774" s="53">
        <v>0.83</v>
      </c>
      <c r="S1774" s="53">
        <v>0.83</v>
      </c>
      <c r="T1774" s="53">
        <v>0.83</v>
      </c>
      <c r="U1774" s="53">
        <v>0.83</v>
      </c>
      <c r="V1774" s="53">
        <v>0.83</v>
      </c>
      <c r="W1774" s="53">
        <v>0.83</v>
      </c>
      <c r="X1774" s="53">
        <v>0.83</v>
      </c>
      <c r="Y1774" s="53">
        <v>0.83</v>
      </c>
      <c r="Z1774" s="53">
        <v>0.83</v>
      </c>
      <c r="AA1774" s="53">
        <v>0.83</v>
      </c>
      <c r="AB1774" s="53">
        <v>0.83</v>
      </c>
      <c r="AC1774" s="5">
        <f t="shared" si="441"/>
        <v>0.82999999999999963</v>
      </c>
      <c r="AD1774" s="98"/>
    </row>
    <row r="1775" spans="1:30">
      <c r="A1775" s="5" t="str">
        <f t="shared" si="434"/>
        <v>b15</v>
      </c>
      <c r="B1775" s="5" t="str">
        <f t="shared" si="437"/>
        <v>geoThermal</v>
      </c>
      <c r="C1775" s="5" t="str">
        <f t="shared" si="449"/>
        <v>g10</v>
      </c>
      <c r="D1775" s="69">
        <f t="shared" si="449"/>
        <v>5</v>
      </c>
      <c r="E1775" s="53">
        <v>0.9</v>
      </c>
      <c r="F1775" s="53">
        <v>0.9</v>
      </c>
      <c r="G1775" s="53">
        <v>0.9</v>
      </c>
      <c r="H1775" s="53">
        <v>0.9</v>
      </c>
      <c r="I1775" s="53">
        <v>0.9</v>
      </c>
      <c r="J1775" s="53">
        <v>0.9</v>
      </c>
      <c r="K1775" s="53">
        <v>0.9</v>
      </c>
      <c r="L1775" s="53">
        <v>0.9</v>
      </c>
      <c r="M1775" s="53">
        <v>0.9</v>
      </c>
      <c r="N1775" s="53">
        <v>0.9</v>
      </c>
      <c r="O1775" s="53">
        <v>0.9</v>
      </c>
      <c r="P1775" s="53">
        <v>0.9</v>
      </c>
      <c r="Q1775" s="53">
        <v>0.9</v>
      </c>
      <c r="R1775" s="53">
        <v>0.9</v>
      </c>
      <c r="S1775" s="53">
        <v>0.9</v>
      </c>
      <c r="T1775" s="53">
        <v>0.9</v>
      </c>
      <c r="U1775" s="53">
        <v>0.9</v>
      </c>
      <c r="V1775" s="53">
        <v>0.9</v>
      </c>
      <c r="W1775" s="53">
        <v>0.9</v>
      </c>
      <c r="X1775" s="53">
        <v>0.9</v>
      </c>
      <c r="Y1775" s="53">
        <v>0.9</v>
      </c>
      <c r="Z1775" s="53">
        <v>0.9</v>
      </c>
      <c r="AA1775" s="53">
        <v>0.9</v>
      </c>
      <c r="AB1775" s="53">
        <v>0.9</v>
      </c>
      <c r="AC1775" s="5">
        <f t="shared" si="441"/>
        <v>0.8999999999999998</v>
      </c>
      <c r="AD1775" s="98"/>
    </row>
    <row r="1776" spans="1:30">
      <c r="A1776" s="5" t="str">
        <f t="shared" si="434"/>
        <v>b15</v>
      </c>
      <c r="B1776" s="5" t="str">
        <f t="shared" si="437"/>
        <v>hydroRiver</v>
      </c>
      <c r="C1776" s="5" t="str">
        <f t="shared" si="449"/>
        <v>g10</v>
      </c>
      <c r="D1776" s="69">
        <f t="shared" si="449"/>
        <v>5</v>
      </c>
      <c r="E1776" s="43">
        <f>VLOOKUP($A1776,hydro_!$A$2:$B$16,2,0)*VLOOKUP($D1776,hydro_!F$2:H$13,2,0)</f>
        <v>0.55000000000000004</v>
      </c>
      <c r="F1776" s="43">
        <f t="shared" ref="F1776:AB1776" si="452">E1776</f>
        <v>0.55000000000000004</v>
      </c>
      <c r="G1776" s="43">
        <f t="shared" si="452"/>
        <v>0.55000000000000004</v>
      </c>
      <c r="H1776" s="43">
        <f t="shared" si="452"/>
        <v>0.55000000000000004</v>
      </c>
      <c r="I1776" s="43">
        <f t="shared" si="452"/>
        <v>0.55000000000000004</v>
      </c>
      <c r="J1776" s="43">
        <f t="shared" si="452"/>
        <v>0.55000000000000004</v>
      </c>
      <c r="K1776" s="43">
        <f t="shared" si="452"/>
        <v>0.55000000000000004</v>
      </c>
      <c r="L1776" s="43">
        <f t="shared" si="452"/>
        <v>0.55000000000000004</v>
      </c>
      <c r="M1776" s="43">
        <f t="shared" si="452"/>
        <v>0.55000000000000004</v>
      </c>
      <c r="N1776" s="43">
        <f t="shared" si="452"/>
        <v>0.55000000000000004</v>
      </c>
      <c r="O1776" s="43">
        <f t="shared" si="452"/>
        <v>0.55000000000000004</v>
      </c>
      <c r="P1776" s="43">
        <f t="shared" si="452"/>
        <v>0.55000000000000004</v>
      </c>
      <c r="Q1776" s="43">
        <f t="shared" si="452"/>
        <v>0.55000000000000004</v>
      </c>
      <c r="R1776" s="43">
        <f t="shared" si="452"/>
        <v>0.55000000000000004</v>
      </c>
      <c r="S1776" s="43">
        <f t="shared" si="452"/>
        <v>0.55000000000000004</v>
      </c>
      <c r="T1776" s="43">
        <f t="shared" si="452"/>
        <v>0.55000000000000004</v>
      </c>
      <c r="U1776" s="43">
        <f t="shared" si="452"/>
        <v>0.55000000000000004</v>
      </c>
      <c r="V1776" s="43">
        <f t="shared" si="452"/>
        <v>0.55000000000000004</v>
      </c>
      <c r="W1776" s="43">
        <f t="shared" si="452"/>
        <v>0.55000000000000004</v>
      </c>
      <c r="X1776" s="43">
        <f t="shared" si="452"/>
        <v>0.55000000000000004</v>
      </c>
      <c r="Y1776" s="43">
        <f t="shared" si="452"/>
        <v>0.55000000000000004</v>
      </c>
      <c r="Z1776" s="43">
        <f t="shared" si="452"/>
        <v>0.55000000000000004</v>
      </c>
      <c r="AA1776" s="43">
        <f t="shared" si="452"/>
        <v>0.55000000000000004</v>
      </c>
      <c r="AB1776" s="43">
        <f t="shared" si="452"/>
        <v>0.55000000000000004</v>
      </c>
      <c r="AC1776" s="5">
        <f t="shared" si="441"/>
        <v>0.55000000000000016</v>
      </c>
      <c r="AD1776" s="98"/>
    </row>
    <row r="1777" spans="1:30">
      <c r="A1777" s="5" t="str">
        <f t="shared" si="434"/>
        <v>b15</v>
      </c>
      <c r="B1777" s="5" t="str">
        <f t="shared" si="437"/>
        <v>hydroDam</v>
      </c>
      <c r="C1777" s="5" t="str">
        <f t="shared" si="449"/>
        <v>g10</v>
      </c>
      <c r="D1777" s="69">
        <f t="shared" si="449"/>
        <v>5</v>
      </c>
      <c r="E1777" s="43">
        <f>VLOOKUP($A1776,hydro_!$A$2:$C$16,3,0)*VLOOKUP($D1776,hydro_!F$2:H$13,3,0)</f>
        <v>0.45</v>
      </c>
      <c r="F1777" s="43">
        <f t="shared" ref="F1777:AB1777" si="453">E1777</f>
        <v>0.45</v>
      </c>
      <c r="G1777" s="43">
        <f t="shared" si="453"/>
        <v>0.45</v>
      </c>
      <c r="H1777" s="43">
        <f t="shared" si="453"/>
        <v>0.45</v>
      </c>
      <c r="I1777" s="43">
        <f t="shared" si="453"/>
        <v>0.45</v>
      </c>
      <c r="J1777" s="43">
        <f t="shared" si="453"/>
        <v>0.45</v>
      </c>
      <c r="K1777" s="43">
        <f t="shared" si="453"/>
        <v>0.45</v>
      </c>
      <c r="L1777" s="43">
        <f t="shared" si="453"/>
        <v>0.45</v>
      </c>
      <c r="M1777" s="43">
        <f t="shared" si="453"/>
        <v>0.45</v>
      </c>
      <c r="N1777" s="43">
        <f t="shared" si="453"/>
        <v>0.45</v>
      </c>
      <c r="O1777" s="43">
        <f t="shared" si="453"/>
        <v>0.45</v>
      </c>
      <c r="P1777" s="43">
        <f t="shared" si="453"/>
        <v>0.45</v>
      </c>
      <c r="Q1777" s="43">
        <f t="shared" si="453"/>
        <v>0.45</v>
      </c>
      <c r="R1777" s="43">
        <f t="shared" si="453"/>
        <v>0.45</v>
      </c>
      <c r="S1777" s="43">
        <f t="shared" si="453"/>
        <v>0.45</v>
      </c>
      <c r="T1777" s="43">
        <f t="shared" si="453"/>
        <v>0.45</v>
      </c>
      <c r="U1777" s="43">
        <f t="shared" si="453"/>
        <v>0.45</v>
      </c>
      <c r="V1777" s="43">
        <f t="shared" si="453"/>
        <v>0.45</v>
      </c>
      <c r="W1777" s="43">
        <f t="shared" si="453"/>
        <v>0.45</v>
      </c>
      <c r="X1777" s="43">
        <f t="shared" si="453"/>
        <v>0.45</v>
      </c>
      <c r="Y1777" s="43">
        <f t="shared" si="453"/>
        <v>0.45</v>
      </c>
      <c r="Z1777" s="43">
        <f t="shared" si="453"/>
        <v>0.45</v>
      </c>
      <c r="AA1777" s="43">
        <f t="shared" si="453"/>
        <v>0.45</v>
      </c>
      <c r="AB1777" s="43">
        <f t="shared" si="453"/>
        <v>0.45</v>
      </c>
      <c r="AC1777" s="5">
        <f t="shared" si="441"/>
        <v>0.4499999999999999</v>
      </c>
      <c r="AD1777" s="98"/>
    </row>
    <row r="1778" spans="1:30">
      <c r="A1778" s="5" t="str">
        <f t="shared" si="434"/>
        <v>b15</v>
      </c>
      <c r="B1778" s="5" t="str">
        <f t="shared" si="437"/>
        <v>wind</v>
      </c>
      <c r="C1778" s="5" t="str">
        <f t="shared" si="449"/>
        <v>g10</v>
      </c>
      <c r="D1778" s="69">
        <f t="shared" si="449"/>
        <v>5</v>
      </c>
      <c r="E1778" s="67">
        <f>VLOOKUP($A1778,wind_!$A$2:$B$16,2,0)*VLOOKUP($D1778,wind_!$E$2:$AC$13,MID(E$1,2,LEN(E$1)-1)+2,0)</f>
        <v>0.28592163731559267</v>
      </c>
      <c r="F1778" s="67">
        <f>VLOOKUP($A1778,wind_!$A$2:$B$16,2,0)*VLOOKUP($D1778,wind_!$E$2:$AC$13,MID(F$1,2,LEN(F$1)-1)+2,0)</f>
        <v>0.27789390519028478</v>
      </c>
      <c r="G1778" s="67">
        <f>VLOOKUP($A1778,wind_!$A$2:$B$16,2,0)*VLOOKUP($D1778,wind_!$E$2:$AC$13,MID(G$1,2,LEN(G$1)-1)+2,0)</f>
        <v>0.27581555099903571</v>
      </c>
      <c r="H1778" s="67">
        <f>VLOOKUP($A1778,wind_!$A$2:$B$16,2,0)*VLOOKUP($D1778,wind_!$E$2:$AC$13,MID(H$1,2,LEN(H$1)-1)+2,0)</f>
        <v>0.27719263096153313</v>
      </c>
      <c r="I1778" s="67">
        <f>VLOOKUP($A1778,wind_!$A$2:$B$16,2,0)*VLOOKUP($D1778,wind_!$E$2:$AC$13,MID(I$1,2,LEN(I$1)-1)+2,0)</f>
        <v>0.27772818809946576</v>
      </c>
      <c r="J1778" s="67">
        <f>VLOOKUP($A1778,wind_!$A$2:$B$16,2,0)*VLOOKUP($D1778,wind_!$E$2:$AC$13,MID(J$1,2,LEN(J$1)-1)+2,0)</f>
        <v>0.28051878515964712</v>
      </c>
      <c r="K1778" s="67">
        <f>VLOOKUP($A1778,wind_!$A$2:$B$16,2,0)*VLOOKUP($D1778,wind_!$E$2:$AC$13,MID(K$1,2,LEN(K$1)-1)+2,0)</f>
        <v>0.28390737623263518</v>
      </c>
      <c r="L1778" s="67">
        <f>VLOOKUP($A1778,wind_!$A$2:$B$16,2,0)*VLOOKUP($D1778,wind_!$E$2:$AC$13,MID(L$1,2,LEN(L$1)-1)+2,0)</f>
        <v>0.27575045790075636</v>
      </c>
      <c r="M1778" s="67">
        <f>VLOOKUP($A1778,wind_!$A$2:$B$16,2,0)*VLOOKUP($D1778,wind_!$E$2:$AC$13,MID(M$1,2,LEN(M$1)-1)+2,0)</f>
        <v>0.27039576151266909</v>
      </c>
      <c r="N1778" s="67">
        <f>VLOOKUP($A1778,wind_!$A$2:$B$16,2,0)*VLOOKUP($D1778,wind_!$E$2:$AC$13,MID(N$1,2,LEN(N$1)-1)+2,0)</f>
        <v>0.26575462048037324</v>
      </c>
      <c r="O1778" s="67">
        <f>VLOOKUP($A1778,wind_!$A$2:$B$16,2,0)*VLOOKUP($D1778,wind_!$E$2:$AC$13,MID(O$1,2,LEN(O$1)-1)+2,0)</f>
        <v>0.26766869506641089</v>
      </c>
      <c r="P1778" s="67">
        <f>VLOOKUP($A1778,wind_!$A$2:$B$16,2,0)*VLOOKUP($D1778,wind_!$E$2:$AC$13,MID(P$1,2,LEN(P$1)-1)+2,0)</f>
        <v>0.2763574205737675</v>
      </c>
      <c r="Q1778" s="67">
        <f>VLOOKUP($A1778,wind_!$A$2:$B$16,2,0)*VLOOKUP($D1778,wind_!$E$2:$AC$13,MID(Q$1,2,LEN(Q$1)-1)+2,0)</f>
        <v>0.28640775744849506</v>
      </c>
      <c r="R1778" s="67">
        <f>VLOOKUP($A1778,wind_!$A$2:$B$16,2,0)*VLOOKUP($D1778,wind_!$E$2:$AC$13,MID(R$1,2,LEN(R$1)-1)+2,0)</f>
        <v>0.30361874137989825</v>
      </c>
      <c r="S1778" s="67">
        <f>VLOOKUP($A1778,wind_!$A$2:$B$16,2,0)*VLOOKUP($D1778,wind_!$E$2:$AC$13,MID(S$1,2,LEN(S$1)-1)+2,0)</f>
        <v>0.32008851398240512</v>
      </c>
      <c r="T1778" s="67">
        <f>VLOOKUP($A1778,wind_!$A$2:$B$16,2,0)*VLOOKUP($D1778,wind_!$E$2:$AC$13,MID(T$1,2,LEN(T$1)-1)+2,0)</f>
        <v>0.340308999032294</v>
      </c>
      <c r="U1778" s="67">
        <f>VLOOKUP($A1778,wind_!$A$2:$B$16,2,0)*VLOOKUP($D1778,wind_!$E$2:$AC$13,MID(U$1,2,LEN(U$1)-1)+2,0)</f>
        <v>0.35845856731646936</v>
      </c>
      <c r="V1778" s="67">
        <f>VLOOKUP($A1778,wind_!$A$2:$B$16,2,0)*VLOOKUP($D1778,wind_!$E$2:$AC$13,MID(V$1,2,LEN(V$1)-1)+2,0)</f>
        <v>0.36579383762479439</v>
      </c>
      <c r="W1778" s="67">
        <f>VLOOKUP($A1778,wind_!$A$2:$B$16,2,0)*VLOOKUP($D1778,wind_!$E$2:$AC$13,MID(W$1,2,LEN(W$1)-1)+2,0)</f>
        <v>0.35853262907495342</v>
      </c>
      <c r="X1778" s="67">
        <f>VLOOKUP($A1778,wind_!$A$2:$B$16,2,0)*VLOOKUP($D1778,wind_!$E$2:$AC$13,MID(X$1,2,LEN(X$1)-1)+2,0)</f>
        <v>0.34823035722263135</v>
      </c>
      <c r="Y1778" s="67">
        <f>VLOOKUP($A1778,wind_!$A$2:$B$16,2,0)*VLOOKUP($D1778,wind_!$E$2:$AC$13,MID(Y$1,2,LEN(Y$1)-1)+2,0)</f>
        <v>0.34616165918470354</v>
      </c>
      <c r="Z1778" s="67">
        <f>VLOOKUP($A1778,wind_!$A$2:$B$16,2,0)*VLOOKUP($D1778,wind_!$E$2:$AC$13,MID(Z$1,2,LEN(Z$1)-1)+2,0)</f>
        <v>0.33755240163170364</v>
      </c>
      <c r="AA1778" s="67">
        <f>VLOOKUP($A1778,wind_!$A$2:$B$16,2,0)*VLOOKUP($D1778,wind_!$E$2:$AC$13,MID(AA$1,2,LEN(AA$1)-1)+2,0)</f>
        <v>0.31874837115008842</v>
      </c>
      <c r="AB1778" s="67">
        <f>VLOOKUP($A1778,wind_!$A$2:$B$16,2,0)*VLOOKUP($D1778,wind_!$E$2:$AC$13,MID(AB$1,2,LEN(AB$1)-1)+2,0)</f>
        <v>0.30259972033246885</v>
      </c>
      <c r="AC1778" s="5">
        <f t="shared" si="441"/>
        <v>0.30422527436971153</v>
      </c>
      <c r="AD1778" s="98"/>
    </row>
    <row r="1779" spans="1:30">
      <c r="A1779" s="5" t="str">
        <f t="shared" si="434"/>
        <v>b15</v>
      </c>
      <c r="B1779" s="5" t="str">
        <f t="shared" si="437"/>
        <v>solar</v>
      </c>
      <c r="C1779" s="5" t="str">
        <f t="shared" si="449"/>
        <v>g10</v>
      </c>
      <c r="D1779" s="69">
        <f t="shared" si="449"/>
        <v>5</v>
      </c>
      <c r="E1779" s="68">
        <f>VLOOKUP($A1779,solar_!$A$2:$B$16,2,0)*VLOOKUP($D1779,solar_!$E$2:$AC$13,MID(E$1,2,LEN(E$1)-1)+2,0)</f>
        <v>0</v>
      </c>
      <c r="F1779" s="68">
        <f>VLOOKUP($A1779,solar_!$A$2:$B$16,2,0)*VLOOKUP($D1779,solar_!$E$2:$AC$13,MID(F$1,2,LEN(F$1)-1)+2,0)</f>
        <v>0</v>
      </c>
      <c r="G1779" s="68">
        <f>VLOOKUP($A1779,solar_!$A$2:$B$16,2,0)*VLOOKUP($D1779,solar_!$E$2:$AC$13,MID(G$1,2,LEN(G$1)-1)+2,0)</f>
        <v>0</v>
      </c>
      <c r="H1779" s="68">
        <f>VLOOKUP($A1779,solar_!$A$2:$B$16,2,0)*VLOOKUP($D1779,solar_!$E$2:$AC$13,MID(H$1,2,LEN(H$1)-1)+2,0)</f>
        <v>0</v>
      </c>
      <c r="I1779" s="68">
        <f>VLOOKUP($A1779,solar_!$A$2:$B$16,2,0)*VLOOKUP($D1779,solar_!$E$2:$AC$13,MID(I$1,2,LEN(I$1)-1)+2,0)</f>
        <v>0</v>
      </c>
      <c r="J1779" s="68">
        <f>VLOOKUP($A1779,solar_!$A$2:$B$16,2,0)*VLOOKUP($D1779,solar_!$E$2:$AC$13,MID(J$1,2,LEN(J$1)-1)+2,0)</f>
        <v>8.5624858061205626E-3</v>
      </c>
      <c r="K1779" s="68">
        <f>VLOOKUP($A1779,solar_!$A$2:$B$16,2,0)*VLOOKUP($D1779,solar_!$E$2:$AC$13,MID(K$1,2,LEN(K$1)-1)+2,0)</f>
        <v>0.12544808663771592</v>
      </c>
      <c r="L1779" s="68">
        <f>VLOOKUP($A1779,solar_!$A$2:$B$16,2,0)*VLOOKUP($D1779,solar_!$E$2:$AC$13,MID(L$1,2,LEN(L$1)-1)+2,0)</f>
        <v>0.40024537409539418</v>
      </c>
      <c r="M1779" s="68">
        <f>VLOOKUP($A1779,solar_!$A$2:$B$16,2,0)*VLOOKUP($D1779,solar_!$E$2:$AC$13,MID(M$1,2,LEN(M$1)-1)+2,0)</f>
        <v>0.57508290475683155</v>
      </c>
      <c r="N1779" s="68">
        <f>VLOOKUP($A1779,solar_!$A$2:$B$16,2,0)*VLOOKUP($D1779,solar_!$E$2:$AC$13,MID(N$1,2,LEN(N$1)-1)+2,0)</f>
        <v>0.62361057669648257</v>
      </c>
      <c r="O1779" s="68">
        <f>VLOOKUP($A1779,solar_!$A$2:$B$16,2,0)*VLOOKUP($D1779,solar_!$E$2:$AC$13,MID(O$1,2,LEN(O$1)-1)+2,0)</f>
        <v>0.669730775122646</v>
      </c>
      <c r="P1779" s="68">
        <f>VLOOKUP($A1779,solar_!$A$2:$B$16,2,0)*VLOOKUP($D1779,solar_!$E$2:$AC$13,MID(P$1,2,LEN(P$1)-1)+2,0)</f>
        <v>0.67851490469809284</v>
      </c>
      <c r="Q1779" s="68">
        <f>VLOOKUP($A1779,solar_!$A$2:$B$16,2,0)*VLOOKUP($D1779,solar_!$E$2:$AC$13,MID(Q$1,2,LEN(Q$1)-1)+2,0)</f>
        <v>0.67163532836906847</v>
      </c>
      <c r="R1779" s="68">
        <f>VLOOKUP($A1779,solar_!$A$2:$B$16,2,0)*VLOOKUP($D1779,solar_!$E$2:$AC$13,MID(R$1,2,LEN(R$1)-1)+2,0)</f>
        <v>0.66911949567946516</v>
      </c>
      <c r="S1779" s="68">
        <f>VLOOKUP($A1779,solar_!$A$2:$B$16,2,0)*VLOOKUP($D1779,solar_!$E$2:$AC$13,MID(S$1,2,LEN(S$1)-1)+2,0)</f>
        <v>0.64469910180908385</v>
      </c>
      <c r="T1779" s="68">
        <f>VLOOKUP($A1779,solar_!$A$2:$B$16,2,0)*VLOOKUP($D1779,solar_!$E$2:$AC$13,MID(T$1,2,LEN(T$1)-1)+2,0)</f>
        <v>0.58570263173935444</v>
      </c>
      <c r="U1779" s="68">
        <f>VLOOKUP($A1779,solar_!$A$2:$B$16,2,0)*VLOOKUP($D1779,solar_!$E$2:$AC$13,MID(U$1,2,LEN(U$1)-1)+2,0)</f>
        <v>0.49619513774436869</v>
      </c>
      <c r="V1779" s="68">
        <f>VLOOKUP($A1779,solar_!$A$2:$B$16,2,0)*VLOOKUP($D1779,solar_!$E$2:$AC$13,MID(V$1,2,LEN(V$1)-1)+2,0)</f>
        <v>0.37043938844589797</v>
      </c>
      <c r="W1779" s="68">
        <f>VLOOKUP($A1779,solar_!$A$2:$B$16,2,0)*VLOOKUP($D1779,solar_!$E$2:$AC$13,MID(W$1,2,LEN(W$1)-1)+2,0)</f>
        <v>0.14971262623855541</v>
      </c>
      <c r="X1779" s="68">
        <f>VLOOKUP($A1779,solar_!$A$2:$B$16,2,0)*VLOOKUP($D1779,solar_!$E$2:$AC$13,MID(X$1,2,LEN(X$1)-1)+2,0)</f>
        <v>1.563239432435936E-2</v>
      </c>
      <c r="Y1779" s="68">
        <f>VLOOKUP($A1779,solar_!$A$2:$B$16,2,0)*VLOOKUP($D1779,solar_!$E$2:$AC$13,MID(Y$1,2,LEN(Y$1)-1)+2,0)</f>
        <v>0</v>
      </c>
      <c r="Z1779" s="68">
        <f>VLOOKUP($A1779,solar_!$A$2:$B$16,2,0)*VLOOKUP($D1779,solar_!$E$2:$AC$13,MID(Z$1,2,LEN(Z$1)-1)+2,0)</f>
        <v>0</v>
      </c>
      <c r="AA1779" s="68">
        <f>VLOOKUP($A1779,solar_!$A$2:$B$16,2,0)*VLOOKUP($D1779,solar_!$E$2:$AC$13,MID(AA$1,2,LEN(AA$1)-1)+2,0)</f>
        <v>0</v>
      </c>
      <c r="AB1779" s="68">
        <f>VLOOKUP($A1779,solar_!$A$2:$B$16,2,0)*VLOOKUP($D1779,solar_!$E$2:$AC$13,MID(AB$1,2,LEN(AB$1)-1)+2,0)</f>
        <v>0</v>
      </c>
      <c r="AC1779" s="5">
        <f t="shared" si="441"/>
        <v>0.27851380050680985</v>
      </c>
      <c r="AD1779" s="98"/>
    </row>
    <row r="1780" spans="1:30">
      <c r="A1780" s="5" t="str">
        <f t="shared" ref="A1780:A1801" si="454">A1779</f>
        <v>b15</v>
      </c>
      <c r="B1780" s="5" t="str">
        <f t="shared" si="437"/>
        <v>nuclear</v>
      </c>
      <c r="C1780" s="5" t="str">
        <f t="shared" si="449"/>
        <v>g10</v>
      </c>
      <c r="D1780" s="69">
        <f t="shared" si="449"/>
        <v>5</v>
      </c>
      <c r="E1780" s="9">
        <v>0</v>
      </c>
      <c r="F1780" s="9">
        <v>0</v>
      </c>
      <c r="G1780" s="9">
        <v>0</v>
      </c>
      <c r="H1780" s="9">
        <v>0</v>
      </c>
      <c r="I1780" s="9">
        <v>0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>
        <v>0</v>
      </c>
      <c r="S1780" s="9">
        <v>0</v>
      </c>
      <c r="T1780" s="9">
        <v>0</v>
      </c>
      <c r="U1780" s="9">
        <v>0</v>
      </c>
      <c r="V1780" s="9">
        <v>0</v>
      </c>
      <c r="W1780" s="9">
        <v>0</v>
      </c>
      <c r="X1780" s="9">
        <v>0</v>
      </c>
      <c r="Y1780" s="9">
        <v>0</v>
      </c>
      <c r="Z1780" s="9">
        <v>0</v>
      </c>
      <c r="AA1780" s="9">
        <v>0</v>
      </c>
      <c r="AB1780" s="9">
        <v>0</v>
      </c>
      <c r="AC1780" s="5">
        <f t="shared" si="441"/>
        <v>0</v>
      </c>
      <c r="AD1780" s="98"/>
    </row>
    <row r="1781" spans="1:30">
      <c r="A1781" s="5" t="str">
        <f t="shared" si="454"/>
        <v>b15</v>
      </c>
      <c r="B1781" s="5" t="str">
        <f t="shared" si="437"/>
        <v>other</v>
      </c>
      <c r="C1781" s="5" t="str">
        <f t="shared" si="449"/>
        <v>g10</v>
      </c>
      <c r="D1781" s="69">
        <f t="shared" si="449"/>
        <v>5</v>
      </c>
      <c r="E1781" s="9">
        <v>0</v>
      </c>
      <c r="F1781" s="9">
        <v>0</v>
      </c>
      <c r="G1781" s="9">
        <v>0</v>
      </c>
      <c r="H1781" s="9">
        <v>0</v>
      </c>
      <c r="I1781" s="9">
        <v>0</v>
      </c>
      <c r="J1781" s="9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0</v>
      </c>
      <c r="W1781" s="9">
        <v>0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5">
        <f t="shared" si="441"/>
        <v>0</v>
      </c>
      <c r="AD1781" s="98"/>
    </row>
    <row r="1782" spans="1:30">
      <c r="A1782" s="5" t="str">
        <f t="shared" si="454"/>
        <v>b15</v>
      </c>
      <c r="B1782" s="5" t="str">
        <f t="shared" si="437"/>
        <v>coal</v>
      </c>
      <c r="C1782" s="5" t="str">
        <f t="shared" si="449"/>
        <v>g11</v>
      </c>
      <c r="D1782" s="69">
        <f t="shared" si="449"/>
        <v>6</v>
      </c>
      <c r="E1782" s="53">
        <v>0.8</v>
      </c>
      <c r="F1782" s="53">
        <v>0.8</v>
      </c>
      <c r="G1782" s="53">
        <v>0.8</v>
      </c>
      <c r="H1782" s="53">
        <v>0.8</v>
      </c>
      <c r="I1782" s="53">
        <v>0.8</v>
      </c>
      <c r="J1782" s="53">
        <v>0.8</v>
      </c>
      <c r="K1782" s="53">
        <v>0.8</v>
      </c>
      <c r="L1782" s="53">
        <v>0.8</v>
      </c>
      <c r="M1782" s="53">
        <v>0.8</v>
      </c>
      <c r="N1782" s="53">
        <v>0.8</v>
      </c>
      <c r="O1782" s="53">
        <v>0.8</v>
      </c>
      <c r="P1782" s="53">
        <v>0.8</v>
      </c>
      <c r="Q1782" s="53">
        <v>0.8</v>
      </c>
      <c r="R1782" s="53">
        <v>0.8</v>
      </c>
      <c r="S1782" s="53">
        <v>0.8</v>
      </c>
      <c r="T1782" s="53">
        <v>0.8</v>
      </c>
      <c r="U1782" s="53">
        <v>0.8</v>
      </c>
      <c r="V1782" s="53">
        <v>0.8</v>
      </c>
      <c r="W1782" s="53">
        <v>0.8</v>
      </c>
      <c r="X1782" s="53">
        <v>0.8</v>
      </c>
      <c r="Y1782" s="53">
        <v>0.8</v>
      </c>
      <c r="Z1782" s="53">
        <v>0.8</v>
      </c>
      <c r="AA1782" s="53">
        <v>0.8</v>
      </c>
      <c r="AB1782" s="53">
        <v>0.8</v>
      </c>
      <c r="AC1782" s="5">
        <f t="shared" si="441"/>
        <v>0.80000000000000027</v>
      </c>
      <c r="AD1782" s="98"/>
    </row>
    <row r="1783" spans="1:30">
      <c r="A1783" s="5" t="str">
        <f t="shared" si="454"/>
        <v>b15</v>
      </c>
      <c r="B1783" s="5" t="str">
        <f t="shared" si="437"/>
        <v>naturalGas</v>
      </c>
      <c r="C1783" s="5" t="str">
        <f t="shared" ref="C1783:D1801" si="455">C1663</f>
        <v>g11</v>
      </c>
      <c r="D1783" s="69">
        <f t="shared" si="455"/>
        <v>6</v>
      </c>
      <c r="E1783" s="53">
        <v>0.85</v>
      </c>
      <c r="F1783" s="53">
        <v>0.85</v>
      </c>
      <c r="G1783" s="53">
        <v>0.85</v>
      </c>
      <c r="H1783" s="53">
        <v>0.85</v>
      </c>
      <c r="I1783" s="53">
        <v>0.85</v>
      </c>
      <c r="J1783" s="53">
        <v>0.85</v>
      </c>
      <c r="K1783" s="53">
        <v>0.85</v>
      </c>
      <c r="L1783" s="53">
        <v>0.85</v>
      </c>
      <c r="M1783" s="53">
        <v>0.85</v>
      </c>
      <c r="N1783" s="53">
        <v>0.85</v>
      </c>
      <c r="O1783" s="53">
        <v>0.85</v>
      </c>
      <c r="P1783" s="53">
        <v>0.85</v>
      </c>
      <c r="Q1783" s="53">
        <v>0.85</v>
      </c>
      <c r="R1783" s="53">
        <v>0.85</v>
      </c>
      <c r="S1783" s="53">
        <v>0.85</v>
      </c>
      <c r="T1783" s="53">
        <v>0.85</v>
      </c>
      <c r="U1783" s="53">
        <v>0.85</v>
      </c>
      <c r="V1783" s="53">
        <v>0.85</v>
      </c>
      <c r="W1783" s="53">
        <v>0.85</v>
      </c>
      <c r="X1783" s="53">
        <v>0.85</v>
      </c>
      <c r="Y1783" s="53">
        <v>0.85</v>
      </c>
      <c r="Z1783" s="53">
        <v>0.85</v>
      </c>
      <c r="AA1783" s="53">
        <v>0.85</v>
      </c>
      <c r="AB1783" s="53">
        <v>0.85</v>
      </c>
      <c r="AC1783" s="5">
        <f t="shared" si="441"/>
        <v>0.85000000000000009</v>
      </c>
      <c r="AD1783" s="98"/>
    </row>
    <row r="1784" spans="1:30">
      <c r="A1784" s="5" t="str">
        <f t="shared" si="454"/>
        <v>b15</v>
      </c>
      <c r="B1784" s="5" t="str">
        <f t="shared" si="437"/>
        <v>bioMass</v>
      </c>
      <c r="C1784" s="5" t="str">
        <f t="shared" si="455"/>
        <v>g11</v>
      </c>
      <c r="D1784" s="69">
        <f t="shared" si="455"/>
        <v>6</v>
      </c>
      <c r="E1784" s="53">
        <v>0.83</v>
      </c>
      <c r="F1784" s="53">
        <v>0.83</v>
      </c>
      <c r="G1784" s="53">
        <v>0.83</v>
      </c>
      <c r="H1784" s="53">
        <v>0.83</v>
      </c>
      <c r="I1784" s="53">
        <v>0.83</v>
      </c>
      <c r="J1784" s="53">
        <v>0.83</v>
      </c>
      <c r="K1784" s="53">
        <v>0.83</v>
      </c>
      <c r="L1784" s="53">
        <v>0.83</v>
      </c>
      <c r="M1784" s="53">
        <v>0.83</v>
      </c>
      <c r="N1784" s="53">
        <v>0.83</v>
      </c>
      <c r="O1784" s="53">
        <v>0.83</v>
      </c>
      <c r="P1784" s="53">
        <v>0.83</v>
      </c>
      <c r="Q1784" s="53">
        <v>0.83</v>
      </c>
      <c r="R1784" s="53">
        <v>0.83</v>
      </c>
      <c r="S1784" s="53">
        <v>0.83</v>
      </c>
      <c r="T1784" s="53">
        <v>0.83</v>
      </c>
      <c r="U1784" s="53">
        <v>0.83</v>
      </c>
      <c r="V1784" s="53">
        <v>0.83</v>
      </c>
      <c r="W1784" s="53">
        <v>0.83</v>
      </c>
      <c r="X1784" s="53">
        <v>0.83</v>
      </c>
      <c r="Y1784" s="53">
        <v>0.83</v>
      </c>
      <c r="Z1784" s="53">
        <v>0.83</v>
      </c>
      <c r="AA1784" s="53">
        <v>0.83</v>
      </c>
      <c r="AB1784" s="53">
        <v>0.83</v>
      </c>
      <c r="AC1784" s="5">
        <f t="shared" si="441"/>
        <v>0.82999999999999963</v>
      </c>
      <c r="AD1784" s="98"/>
    </row>
    <row r="1785" spans="1:30">
      <c r="A1785" s="5" t="str">
        <f t="shared" si="454"/>
        <v>b15</v>
      </c>
      <c r="B1785" s="5" t="str">
        <f t="shared" si="437"/>
        <v>geoThermal</v>
      </c>
      <c r="C1785" s="5" t="str">
        <f t="shared" si="455"/>
        <v>g11</v>
      </c>
      <c r="D1785" s="69">
        <f t="shared" si="455"/>
        <v>6</v>
      </c>
      <c r="E1785" s="53">
        <v>0.9</v>
      </c>
      <c r="F1785" s="53">
        <v>0.9</v>
      </c>
      <c r="G1785" s="53">
        <v>0.9</v>
      </c>
      <c r="H1785" s="53">
        <v>0.9</v>
      </c>
      <c r="I1785" s="53">
        <v>0.9</v>
      </c>
      <c r="J1785" s="53">
        <v>0.9</v>
      </c>
      <c r="K1785" s="53">
        <v>0.9</v>
      </c>
      <c r="L1785" s="53">
        <v>0.9</v>
      </c>
      <c r="M1785" s="53">
        <v>0.9</v>
      </c>
      <c r="N1785" s="53">
        <v>0.9</v>
      </c>
      <c r="O1785" s="53">
        <v>0.9</v>
      </c>
      <c r="P1785" s="53">
        <v>0.9</v>
      </c>
      <c r="Q1785" s="53">
        <v>0.9</v>
      </c>
      <c r="R1785" s="53">
        <v>0.9</v>
      </c>
      <c r="S1785" s="53">
        <v>0.9</v>
      </c>
      <c r="T1785" s="53">
        <v>0.9</v>
      </c>
      <c r="U1785" s="53">
        <v>0.9</v>
      </c>
      <c r="V1785" s="53">
        <v>0.9</v>
      </c>
      <c r="W1785" s="53">
        <v>0.9</v>
      </c>
      <c r="X1785" s="53">
        <v>0.9</v>
      </c>
      <c r="Y1785" s="53">
        <v>0.9</v>
      </c>
      <c r="Z1785" s="53">
        <v>0.9</v>
      </c>
      <c r="AA1785" s="53">
        <v>0.9</v>
      </c>
      <c r="AB1785" s="53">
        <v>0.9</v>
      </c>
      <c r="AC1785" s="5">
        <f t="shared" si="441"/>
        <v>0.8999999999999998</v>
      </c>
      <c r="AD1785" s="98"/>
    </row>
    <row r="1786" spans="1:30">
      <c r="A1786" s="5" t="str">
        <f t="shared" si="454"/>
        <v>b15</v>
      </c>
      <c r="B1786" s="5" t="str">
        <f t="shared" ref="B1786:B1801" si="456">B1666</f>
        <v>hydroRiver</v>
      </c>
      <c r="C1786" s="5" t="str">
        <f t="shared" si="455"/>
        <v>g11</v>
      </c>
      <c r="D1786" s="69">
        <f t="shared" si="455"/>
        <v>6</v>
      </c>
      <c r="E1786" s="43">
        <f>VLOOKUP($A1786,hydro_!$A$2:$B$16,2,0)*VLOOKUP($D1786,hydro_!F$2:H$13,2,0)</f>
        <v>0.45</v>
      </c>
      <c r="F1786" s="43">
        <f t="shared" ref="F1786:AB1786" si="457">E1786</f>
        <v>0.45</v>
      </c>
      <c r="G1786" s="43">
        <f t="shared" si="457"/>
        <v>0.45</v>
      </c>
      <c r="H1786" s="43">
        <f t="shared" si="457"/>
        <v>0.45</v>
      </c>
      <c r="I1786" s="43">
        <f t="shared" si="457"/>
        <v>0.45</v>
      </c>
      <c r="J1786" s="43">
        <f t="shared" si="457"/>
        <v>0.45</v>
      </c>
      <c r="K1786" s="43">
        <f t="shared" si="457"/>
        <v>0.45</v>
      </c>
      <c r="L1786" s="43">
        <f t="shared" si="457"/>
        <v>0.45</v>
      </c>
      <c r="M1786" s="43">
        <f t="shared" si="457"/>
        <v>0.45</v>
      </c>
      <c r="N1786" s="43">
        <f t="shared" si="457"/>
        <v>0.45</v>
      </c>
      <c r="O1786" s="43">
        <f t="shared" si="457"/>
        <v>0.45</v>
      </c>
      <c r="P1786" s="43">
        <f t="shared" si="457"/>
        <v>0.45</v>
      </c>
      <c r="Q1786" s="43">
        <f t="shared" si="457"/>
        <v>0.45</v>
      </c>
      <c r="R1786" s="43">
        <f t="shared" si="457"/>
        <v>0.45</v>
      </c>
      <c r="S1786" s="43">
        <f t="shared" si="457"/>
        <v>0.45</v>
      </c>
      <c r="T1786" s="43">
        <f t="shared" si="457"/>
        <v>0.45</v>
      </c>
      <c r="U1786" s="43">
        <f t="shared" si="457"/>
        <v>0.45</v>
      </c>
      <c r="V1786" s="43">
        <f t="shared" si="457"/>
        <v>0.45</v>
      </c>
      <c r="W1786" s="43">
        <f t="shared" si="457"/>
        <v>0.45</v>
      </c>
      <c r="X1786" s="43">
        <f t="shared" si="457"/>
        <v>0.45</v>
      </c>
      <c r="Y1786" s="43">
        <f t="shared" si="457"/>
        <v>0.45</v>
      </c>
      <c r="Z1786" s="43">
        <f t="shared" si="457"/>
        <v>0.45</v>
      </c>
      <c r="AA1786" s="43">
        <f t="shared" si="457"/>
        <v>0.45</v>
      </c>
      <c r="AB1786" s="43">
        <f t="shared" si="457"/>
        <v>0.45</v>
      </c>
      <c r="AC1786" s="5">
        <f t="shared" si="441"/>
        <v>0.4499999999999999</v>
      </c>
      <c r="AD1786" s="98"/>
    </row>
    <row r="1787" spans="1:30">
      <c r="A1787" s="5" t="str">
        <f t="shared" si="454"/>
        <v>b15</v>
      </c>
      <c r="B1787" s="5" t="str">
        <f t="shared" si="456"/>
        <v>hydroDam</v>
      </c>
      <c r="C1787" s="5" t="str">
        <f t="shared" si="455"/>
        <v>g11</v>
      </c>
      <c r="D1787" s="69">
        <f t="shared" si="455"/>
        <v>6</v>
      </c>
      <c r="E1787" s="43">
        <f>VLOOKUP($A1786,hydro_!$A$2:$C$16,3,0)*VLOOKUP($D1786,hydro_!F$2:H$13,3,0)</f>
        <v>0.35</v>
      </c>
      <c r="F1787" s="43">
        <f t="shared" ref="F1787:AB1787" si="458">E1787</f>
        <v>0.35</v>
      </c>
      <c r="G1787" s="43">
        <f t="shared" si="458"/>
        <v>0.35</v>
      </c>
      <c r="H1787" s="43">
        <f t="shared" si="458"/>
        <v>0.35</v>
      </c>
      <c r="I1787" s="43">
        <f t="shared" si="458"/>
        <v>0.35</v>
      </c>
      <c r="J1787" s="43">
        <f t="shared" si="458"/>
        <v>0.35</v>
      </c>
      <c r="K1787" s="43">
        <f t="shared" si="458"/>
        <v>0.35</v>
      </c>
      <c r="L1787" s="43">
        <f t="shared" si="458"/>
        <v>0.35</v>
      </c>
      <c r="M1787" s="43">
        <f t="shared" si="458"/>
        <v>0.35</v>
      </c>
      <c r="N1787" s="43">
        <f t="shared" si="458"/>
        <v>0.35</v>
      </c>
      <c r="O1787" s="43">
        <f t="shared" si="458"/>
        <v>0.35</v>
      </c>
      <c r="P1787" s="43">
        <f t="shared" si="458"/>
        <v>0.35</v>
      </c>
      <c r="Q1787" s="43">
        <f t="shared" si="458"/>
        <v>0.35</v>
      </c>
      <c r="R1787" s="43">
        <f t="shared" si="458"/>
        <v>0.35</v>
      </c>
      <c r="S1787" s="43">
        <f t="shared" si="458"/>
        <v>0.35</v>
      </c>
      <c r="T1787" s="43">
        <f t="shared" si="458"/>
        <v>0.35</v>
      </c>
      <c r="U1787" s="43">
        <f t="shared" si="458"/>
        <v>0.35</v>
      </c>
      <c r="V1787" s="43">
        <f t="shared" si="458"/>
        <v>0.35</v>
      </c>
      <c r="W1787" s="43">
        <f t="shared" si="458"/>
        <v>0.35</v>
      </c>
      <c r="X1787" s="43">
        <f t="shared" si="458"/>
        <v>0.35</v>
      </c>
      <c r="Y1787" s="43">
        <f t="shared" si="458"/>
        <v>0.35</v>
      </c>
      <c r="Z1787" s="43">
        <f t="shared" si="458"/>
        <v>0.35</v>
      </c>
      <c r="AA1787" s="43">
        <f t="shared" si="458"/>
        <v>0.35</v>
      </c>
      <c r="AB1787" s="43">
        <f t="shared" si="458"/>
        <v>0.35</v>
      </c>
      <c r="AC1787" s="5">
        <f t="shared" si="441"/>
        <v>0.34999999999999987</v>
      </c>
      <c r="AD1787" s="98"/>
    </row>
    <row r="1788" spans="1:30">
      <c r="A1788" s="5" t="str">
        <f t="shared" si="454"/>
        <v>b15</v>
      </c>
      <c r="B1788" s="5" t="str">
        <f t="shared" si="456"/>
        <v>wind</v>
      </c>
      <c r="C1788" s="5" t="str">
        <f t="shared" si="455"/>
        <v>g11</v>
      </c>
      <c r="D1788" s="69">
        <f t="shared" si="455"/>
        <v>6</v>
      </c>
      <c r="E1788" s="67">
        <f>VLOOKUP($A1788,wind_!$A$2:$B$16,2,0)*VLOOKUP($D1788,wind_!$E$2:$AC$13,MID(E$1,2,LEN(E$1)-1)+2,0)</f>
        <v>0.29563666504747871</v>
      </c>
      <c r="F1788" s="67">
        <f>VLOOKUP($A1788,wind_!$A$2:$B$16,2,0)*VLOOKUP($D1788,wind_!$E$2:$AC$13,MID(F$1,2,LEN(F$1)-1)+2,0)</f>
        <v>0.28105681102286256</v>
      </c>
      <c r="G1788" s="67">
        <f>VLOOKUP($A1788,wind_!$A$2:$B$16,2,0)*VLOOKUP($D1788,wind_!$E$2:$AC$13,MID(G$1,2,LEN(G$1)-1)+2,0)</f>
        <v>0.27175665413723593</v>
      </c>
      <c r="H1788" s="67">
        <f>VLOOKUP($A1788,wind_!$A$2:$B$16,2,0)*VLOOKUP($D1788,wind_!$E$2:$AC$13,MID(H$1,2,LEN(H$1)-1)+2,0)</f>
        <v>0.26910980563782549</v>
      </c>
      <c r="I1788" s="67">
        <f>VLOOKUP($A1788,wind_!$A$2:$B$16,2,0)*VLOOKUP($D1788,wind_!$E$2:$AC$13,MID(I$1,2,LEN(I$1)-1)+2,0)</f>
        <v>0.26863312291043456</v>
      </c>
      <c r="J1788" s="67">
        <f>VLOOKUP($A1788,wind_!$A$2:$B$16,2,0)*VLOOKUP($D1788,wind_!$E$2:$AC$13,MID(J$1,2,LEN(J$1)-1)+2,0)</f>
        <v>0.26973033067504848</v>
      </c>
      <c r="K1788" s="67">
        <f>VLOOKUP($A1788,wind_!$A$2:$B$16,2,0)*VLOOKUP($D1788,wind_!$E$2:$AC$13,MID(K$1,2,LEN(K$1)-1)+2,0)</f>
        <v>0.26740107274588015</v>
      </c>
      <c r="L1788" s="67">
        <f>VLOOKUP($A1788,wind_!$A$2:$B$16,2,0)*VLOOKUP($D1788,wind_!$E$2:$AC$13,MID(L$1,2,LEN(L$1)-1)+2,0)</f>
        <v>0.24791648657807655</v>
      </c>
      <c r="M1788" s="67">
        <f>VLOOKUP($A1788,wind_!$A$2:$B$16,2,0)*VLOOKUP($D1788,wind_!$E$2:$AC$13,MID(M$1,2,LEN(M$1)-1)+2,0)</f>
        <v>0.23549264221721294</v>
      </c>
      <c r="N1788" s="67">
        <f>VLOOKUP($A1788,wind_!$A$2:$B$16,2,0)*VLOOKUP($D1788,wind_!$E$2:$AC$13,MID(N$1,2,LEN(N$1)-1)+2,0)</f>
        <v>0.22979729298978588</v>
      </c>
      <c r="O1788" s="67">
        <f>VLOOKUP($A1788,wind_!$A$2:$B$16,2,0)*VLOOKUP($D1788,wind_!$E$2:$AC$13,MID(O$1,2,LEN(O$1)-1)+2,0)</f>
        <v>0.23647756985599</v>
      </c>
      <c r="P1788" s="67">
        <f>VLOOKUP($A1788,wind_!$A$2:$B$16,2,0)*VLOOKUP($D1788,wind_!$E$2:$AC$13,MID(P$1,2,LEN(P$1)-1)+2,0)</f>
        <v>0.24684021610383564</v>
      </c>
      <c r="Q1788" s="67">
        <f>VLOOKUP($A1788,wind_!$A$2:$B$16,2,0)*VLOOKUP($D1788,wind_!$E$2:$AC$13,MID(Q$1,2,LEN(Q$1)-1)+2,0)</f>
        <v>0.26067710881707656</v>
      </c>
      <c r="R1788" s="67">
        <f>VLOOKUP($A1788,wind_!$A$2:$B$16,2,0)*VLOOKUP($D1788,wind_!$E$2:$AC$13,MID(R$1,2,LEN(R$1)-1)+2,0)</f>
        <v>0.27821299574550884</v>
      </c>
      <c r="S1788" s="67">
        <f>VLOOKUP($A1788,wind_!$A$2:$B$16,2,0)*VLOOKUP($D1788,wind_!$E$2:$AC$13,MID(S$1,2,LEN(S$1)-1)+2,0)</f>
        <v>0.3032376201957328</v>
      </c>
      <c r="T1788" s="67">
        <f>VLOOKUP($A1788,wind_!$A$2:$B$16,2,0)*VLOOKUP($D1788,wind_!$E$2:$AC$13,MID(T$1,2,LEN(T$1)-1)+2,0)</f>
        <v>0.32819821403703947</v>
      </c>
      <c r="U1788" s="67">
        <f>VLOOKUP($A1788,wind_!$A$2:$B$16,2,0)*VLOOKUP($D1788,wind_!$E$2:$AC$13,MID(U$1,2,LEN(U$1)-1)+2,0)</f>
        <v>0.34815295174762489</v>
      </c>
      <c r="V1788" s="67">
        <f>VLOOKUP($A1788,wind_!$A$2:$B$16,2,0)*VLOOKUP($D1788,wind_!$E$2:$AC$13,MID(V$1,2,LEN(V$1)-1)+2,0)</f>
        <v>0.36195184484132287</v>
      </c>
      <c r="W1788" s="67">
        <f>VLOOKUP($A1788,wind_!$A$2:$B$16,2,0)*VLOOKUP($D1788,wind_!$E$2:$AC$13,MID(W$1,2,LEN(W$1)-1)+2,0)</f>
        <v>0.36444453863415033</v>
      </c>
      <c r="X1788" s="67">
        <f>VLOOKUP($A1788,wind_!$A$2:$B$16,2,0)*VLOOKUP($D1788,wind_!$E$2:$AC$13,MID(X$1,2,LEN(X$1)-1)+2,0)</f>
        <v>0.35343693009375043</v>
      </c>
      <c r="Y1788" s="67">
        <f>VLOOKUP($A1788,wind_!$A$2:$B$16,2,0)*VLOOKUP($D1788,wind_!$E$2:$AC$13,MID(Y$1,2,LEN(Y$1)-1)+2,0)</f>
        <v>0.35373095839990099</v>
      </c>
      <c r="Z1788" s="67">
        <f>VLOOKUP($A1788,wind_!$A$2:$B$16,2,0)*VLOOKUP($D1788,wind_!$E$2:$AC$13,MID(Z$1,2,LEN(Z$1)-1)+2,0)</f>
        <v>0.34769367509596211</v>
      </c>
      <c r="AA1788" s="67">
        <f>VLOOKUP($A1788,wind_!$A$2:$B$16,2,0)*VLOOKUP($D1788,wind_!$E$2:$AC$13,MID(AA$1,2,LEN(AA$1)-1)+2,0)</f>
        <v>0.33033788011442594</v>
      </c>
      <c r="AB1788" s="67">
        <f>VLOOKUP($A1788,wind_!$A$2:$B$16,2,0)*VLOOKUP($D1788,wind_!$E$2:$AC$13,MID(AB$1,2,LEN(AB$1)-1)+2,0)</f>
        <v>0.30889546979861093</v>
      </c>
      <c r="AC1788" s="5">
        <f t="shared" si="441"/>
        <v>0.29411745239344889</v>
      </c>
      <c r="AD1788" s="98"/>
    </row>
    <row r="1789" spans="1:30">
      <c r="A1789" s="5" t="str">
        <f t="shared" si="454"/>
        <v>b15</v>
      </c>
      <c r="B1789" s="5" t="str">
        <f t="shared" si="456"/>
        <v>solar</v>
      </c>
      <c r="C1789" s="5" t="str">
        <f t="shared" si="455"/>
        <v>g11</v>
      </c>
      <c r="D1789" s="69">
        <f t="shared" si="455"/>
        <v>6</v>
      </c>
      <c r="E1789" s="68">
        <f>VLOOKUP($A1789,solar_!$A$2:$B$16,2,0)*VLOOKUP($D1789,solar_!$E$2:$AC$13,MID(E$1,2,LEN(E$1)-1)+2,0)</f>
        <v>0</v>
      </c>
      <c r="F1789" s="68">
        <f>VLOOKUP($A1789,solar_!$A$2:$B$16,2,0)*VLOOKUP($D1789,solar_!$E$2:$AC$13,MID(F$1,2,LEN(F$1)-1)+2,0)</f>
        <v>0</v>
      </c>
      <c r="G1789" s="68">
        <f>VLOOKUP($A1789,solar_!$A$2:$B$16,2,0)*VLOOKUP($D1789,solar_!$E$2:$AC$13,MID(G$1,2,LEN(G$1)-1)+2,0)</f>
        <v>0</v>
      </c>
      <c r="H1789" s="68">
        <f>VLOOKUP($A1789,solar_!$A$2:$B$16,2,0)*VLOOKUP($D1789,solar_!$E$2:$AC$13,MID(H$1,2,LEN(H$1)-1)+2,0)</f>
        <v>0</v>
      </c>
      <c r="I1789" s="68">
        <f>VLOOKUP($A1789,solar_!$A$2:$B$16,2,0)*VLOOKUP($D1789,solar_!$E$2:$AC$13,MID(I$1,2,LEN(I$1)-1)+2,0)</f>
        <v>0</v>
      </c>
      <c r="J1789" s="68">
        <f>VLOOKUP($A1789,solar_!$A$2:$B$16,2,0)*VLOOKUP($D1789,solar_!$E$2:$AC$13,MID(J$1,2,LEN(J$1)-1)+2,0)</f>
        <v>1.3992230431347032E-2</v>
      </c>
      <c r="K1789" s="68">
        <f>VLOOKUP($A1789,solar_!$A$2:$B$16,2,0)*VLOOKUP($D1789,solar_!$E$2:$AC$13,MID(K$1,2,LEN(K$1)-1)+2,0)</f>
        <v>0.14631250527244272</v>
      </c>
      <c r="L1789" s="68">
        <f>VLOOKUP($A1789,solar_!$A$2:$B$16,2,0)*VLOOKUP($D1789,solar_!$E$2:$AC$13,MID(L$1,2,LEN(L$1)-1)+2,0)</f>
        <v>0.41128147473029414</v>
      </c>
      <c r="M1789" s="68">
        <f>VLOOKUP($A1789,solar_!$A$2:$B$16,2,0)*VLOOKUP($D1789,solar_!$E$2:$AC$13,MID(M$1,2,LEN(M$1)-1)+2,0)</f>
        <v>0.56553375236170333</v>
      </c>
      <c r="N1789" s="68">
        <f>VLOOKUP($A1789,solar_!$A$2:$B$16,2,0)*VLOOKUP($D1789,solar_!$E$2:$AC$13,MID(N$1,2,LEN(N$1)-1)+2,0)</f>
        <v>0.64649371270961065</v>
      </c>
      <c r="O1789" s="68">
        <f>VLOOKUP($A1789,solar_!$A$2:$B$16,2,0)*VLOOKUP($D1789,solar_!$E$2:$AC$13,MID(O$1,2,LEN(O$1)-1)+2,0)</f>
        <v>0.69643779387990745</v>
      </c>
      <c r="P1789" s="68">
        <f>VLOOKUP($A1789,solar_!$A$2:$B$16,2,0)*VLOOKUP($D1789,solar_!$E$2:$AC$13,MID(P$1,2,LEN(P$1)-1)+2,0)</f>
        <v>0.69907060522554354</v>
      </c>
      <c r="Q1789" s="68">
        <f>VLOOKUP($A1789,solar_!$A$2:$B$16,2,0)*VLOOKUP($D1789,solar_!$E$2:$AC$13,MID(Q$1,2,LEN(Q$1)-1)+2,0)</f>
        <v>0.70202145778938774</v>
      </c>
      <c r="R1789" s="68">
        <f>VLOOKUP($A1789,solar_!$A$2:$B$16,2,0)*VLOOKUP($D1789,solar_!$E$2:$AC$13,MID(R$1,2,LEN(R$1)-1)+2,0)</f>
        <v>0.68578745894828652</v>
      </c>
      <c r="S1789" s="68">
        <f>VLOOKUP($A1789,solar_!$A$2:$B$16,2,0)*VLOOKUP($D1789,solar_!$E$2:$AC$13,MID(S$1,2,LEN(S$1)-1)+2,0)</f>
        <v>0.64999005521685127</v>
      </c>
      <c r="T1789" s="68">
        <f>VLOOKUP($A1789,solar_!$A$2:$B$16,2,0)*VLOOKUP($D1789,solar_!$E$2:$AC$13,MID(T$1,2,LEN(T$1)-1)+2,0)</f>
        <v>0.62251607865462089</v>
      </c>
      <c r="U1789" s="68">
        <f>VLOOKUP($A1789,solar_!$A$2:$B$16,2,0)*VLOOKUP($D1789,solar_!$E$2:$AC$13,MID(U$1,2,LEN(U$1)-1)+2,0)</f>
        <v>0.56097281613068395</v>
      </c>
      <c r="V1789" s="68">
        <f>VLOOKUP($A1789,solar_!$A$2:$B$16,2,0)*VLOOKUP($D1789,solar_!$E$2:$AC$13,MID(V$1,2,LEN(V$1)-1)+2,0)</f>
        <v>0.45870743641019268</v>
      </c>
      <c r="W1789" s="68">
        <f>VLOOKUP($A1789,solar_!$A$2:$B$16,2,0)*VLOOKUP($D1789,solar_!$E$2:$AC$13,MID(W$1,2,LEN(W$1)-1)+2,0)</f>
        <v>0.23379354194787674</v>
      </c>
      <c r="X1789" s="68">
        <f>VLOOKUP($A1789,solar_!$A$2:$B$16,2,0)*VLOOKUP($D1789,solar_!$E$2:$AC$13,MID(X$1,2,LEN(X$1)-1)+2,0)</f>
        <v>4.2209769067340239E-2</v>
      </c>
      <c r="Y1789" s="68">
        <f>VLOOKUP($A1789,solar_!$A$2:$B$16,2,0)*VLOOKUP($D1789,solar_!$E$2:$AC$13,MID(Y$1,2,LEN(Y$1)-1)+2,0)</f>
        <v>2.3566873814478192E-2</v>
      </c>
      <c r="Z1789" s="68">
        <f>VLOOKUP($A1789,solar_!$A$2:$B$16,2,0)*VLOOKUP($D1789,solar_!$E$2:$AC$13,MID(Z$1,2,LEN(Z$1)-1)+2,0)</f>
        <v>0</v>
      </c>
      <c r="AA1789" s="68">
        <f>VLOOKUP($A1789,solar_!$A$2:$B$16,2,0)*VLOOKUP($D1789,solar_!$E$2:$AC$13,MID(AA$1,2,LEN(AA$1)-1)+2,0)</f>
        <v>0</v>
      </c>
      <c r="AB1789" s="68">
        <f>VLOOKUP($A1789,solar_!$A$2:$B$16,2,0)*VLOOKUP($D1789,solar_!$E$2:$AC$13,MID(AB$1,2,LEN(AB$1)-1)+2,0)</f>
        <v>0</v>
      </c>
      <c r="AC1789" s="5">
        <f t="shared" si="441"/>
        <v>0.29827864844127366</v>
      </c>
      <c r="AD1789" s="98"/>
    </row>
    <row r="1790" spans="1:30">
      <c r="A1790" s="5" t="str">
        <f t="shared" si="454"/>
        <v>b15</v>
      </c>
      <c r="B1790" s="5" t="str">
        <f t="shared" si="456"/>
        <v>nuclear</v>
      </c>
      <c r="C1790" s="5" t="str">
        <f t="shared" si="455"/>
        <v>g11</v>
      </c>
      <c r="D1790" s="69">
        <f t="shared" si="455"/>
        <v>6</v>
      </c>
      <c r="E1790" s="9">
        <v>0</v>
      </c>
      <c r="F1790" s="9">
        <v>0</v>
      </c>
      <c r="G1790" s="9">
        <v>0</v>
      </c>
      <c r="H1790" s="9">
        <v>0</v>
      </c>
      <c r="I1790" s="9">
        <v>0</v>
      </c>
      <c r="J1790" s="9">
        <v>0</v>
      </c>
      <c r="K1790" s="9">
        <v>0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9">
        <v>0</v>
      </c>
      <c r="R1790" s="9">
        <v>0</v>
      </c>
      <c r="S1790" s="9">
        <v>0</v>
      </c>
      <c r="T1790" s="9">
        <v>0</v>
      </c>
      <c r="U1790" s="9">
        <v>0</v>
      </c>
      <c r="V1790" s="9">
        <v>0</v>
      </c>
      <c r="W1790" s="9">
        <v>0</v>
      </c>
      <c r="X1790" s="9">
        <v>0</v>
      </c>
      <c r="Y1790" s="9">
        <v>0</v>
      </c>
      <c r="Z1790" s="9">
        <v>0</v>
      </c>
      <c r="AA1790" s="9">
        <v>0</v>
      </c>
      <c r="AB1790" s="9">
        <v>0</v>
      </c>
      <c r="AC1790" s="5">
        <f t="shared" si="441"/>
        <v>0</v>
      </c>
      <c r="AD1790" s="98"/>
    </row>
    <row r="1791" spans="1:30">
      <c r="A1791" s="5" t="str">
        <f t="shared" si="454"/>
        <v>b15</v>
      </c>
      <c r="B1791" s="5" t="str">
        <f t="shared" si="456"/>
        <v>other</v>
      </c>
      <c r="C1791" s="5" t="str">
        <f t="shared" si="455"/>
        <v>g11</v>
      </c>
      <c r="D1791" s="69">
        <f t="shared" si="455"/>
        <v>6</v>
      </c>
      <c r="E1791" s="9">
        <v>0</v>
      </c>
      <c r="F1791" s="9">
        <v>0</v>
      </c>
      <c r="G1791" s="9">
        <v>0</v>
      </c>
      <c r="H1791" s="9">
        <v>0</v>
      </c>
      <c r="I1791" s="9">
        <v>0</v>
      </c>
      <c r="J1791" s="9">
        <v>0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9">
        <v>0</v>
      </c>
      <c r="R1791" s="9">
        <v>0</v>
      </c>
      <c r="S1791" s="9">
        <v>0</v>
      </c>
      <c r="T1791" s="9">
        <v>0</v>
      </c>
      <c r="U1791" s="9">
        <v>0</v>
      </c>
      <c r="V1791" s="9">
        <v>0</v>
      </c>
      <c r="W1791" s="9">
        <v>0</v>
      </c>
      <c r="X1791" s="9">
        <v>0</v>
      </c>
      <c r="Y1791" s="9">
        <v>0</v>
      </c>
      <c r="Z1791" s="9">
        <v>0</v>
      </c>
      <c r="AA1791" s="9">
        <v>0</v>
      </c>
      <c r="AB1791" s="9">
        <v>0</v>
      </c>
      <c r="AC1791" s="5">
        <f t="shared" si="441"/>
        <v>0</v>
      </c>
      <c r="AD1791" s="98"/>
    </row>
    <row r="1792" spans="1:30">
      <c r="A1792" s="5" t="str">
        <f t="shared" si="454"/>
        <v>b15</v>
      </c>
      <c r="B1792" s="5" t="str">
        <f t="shared" si="456"/>
        <v>coal</v>
      </c>
      <c r="C1792" s="5" t="str">
        <f t="shared" si="455"/>
        <v>g12</v>
      </c>
      <c r="D1792" s="69">
        <f t="shared" si="455"/>
        <v>6</v>
      </c>
      <c r="E1792" s="53">
        <v>0.8</v>
      </c>
      <c r="F1792" s="53">
        <v>0.8</v>
      </c>
      <c r="G1792" s="53">
        <v>0.8</v>
      </c>
      <c r="H1792" s="53">
        <v>0.8</v>
      </c>
      <c r="I1792" s="53">
        <v>0.8</v>
      </c>
      <c r="J1792" s="53">
        <v>0.8</v>
      </c>
      <c r="K1792" s="53">
        <v>0.8</v>
      </c>
      <c r="L1792" s="53">
        <v>0.8</v>
      </c>
      <c r="M1792" s="53">
        <v>0.8</v>
      </c>
      <c r="N1792" s="53">
        <v>0.8</v>
      </c>
      <c r="O1792" s="53">
        <v>0.8</v>
      </c>
      <c r="P1792" s="53">
        <v>0.8</v>
      </c>
      <c r="Q1792" s="53">
        <v>0.8</v>
      </c>
      <c r="R1792" s="53">
        <v>0.8</v>
      </c>
      <c r="S1792" s="53">
        <v>0.8</v>
      </c>
      <c r="T1792" s="53">
        <v>0.8</v>
      </c>
      <c r="U1792" s="53">
        <v>0.8</v>
      </c>
      <c r="V1792" s="53">
        <v>0.8</v>
      </c>
      <c r="W1792" s="53">
        <v>0.8</v>
      </c>
      <c r="X1792" s="53">
        <v>0.8</v>
      </c>
      <c r="Y1792" s="53">
        <v>0.8</v>
      </c>
      <c r="Z1792" s="53">
        <v>0.8</v>
      </c>
      <c r="AA1792" s="53">
        <v>0.8</v>
      </c>
      <c r="AB1792" s="53">
        <v>0.8</v>
      </c>
      <c r="AC1792" s="5">
        <f t="shared" si="441"/>
        <v>0.80000000000000027</v>
      </c>
      <c r="AD1792" s="98"/>
    </row>
    <row r="1793" spans="1:30">
      <c r="A1793" s="5" t="str">
        <f t="shared" si="454"/>
        <v>b15</v>
      </c>
      <c r="B1793" s="5" t="str">
        <f t="shared" si="456"/>
        <v>naturalGas</v>
      </c>
      <c r="C1793" s="5" t="str">
        <f t="shared" si="455"/>
        <v>g12</v>
      </c>
      <c r="D1793" s="69">
        <f t="shared" si="455"/>
        <v>6</v>
      </c>
      <c r="E1793" s="53">
        <v>0.85</v>
      </c>
      <c r="F1793" s="53">
        <v>0.85</v>
      </c>
      <c r="G1793" s="53">
        <v>0.85</v>
      </c>
      <c r="H1793" s="53">
        <v>0.85</v>
      </c>
      <c r="I1793" s="53">
        <v>0.85</v>
      </c>
      <c r="J1793" s="53">
        <v>0.85</v>
      </c>
      <c r="K1793" s="53">
        <v>0.85</v>
      </c>
      <c r="L1793" s="53">
        <v>0.85</v>
      </c>
      <c r="M1793" s="53">
        <v>0.85</v>
      </c>
      <c r="N1793" s="53">
        <v>0.85</v>
      </c>
      <c r="O1793" s="53">
        <v>0.85</v>
      </c>
      <c r="P1793" s="53">
        <v>0.85</v>
      </c>
      <c r="Q1793" s="53">
        <v>0.85</v>
      </c>
      <c r="R1793" s="53">
        <v>0.85</v>
      </c>
      <c r="S1793" s="53">
        <v>0.85</v>
      </c>
      <c r="T1793" s="53">
        <v>0.85</v>
      </c>
      <c r="U1793" s="53">
        <v>0.85</v>
      </c>
      <c r="V1793" s="53">
        <v>0.85</v>
      </c>
      <c r="W1793" s="53">
        <v>0.85</v>
      </c>
      <c r="X1793" s="53">
        <v>0.85</v>
      </c>
      <c r="Y1793" s="53">
        <v>0.85</v>
      </c>
      <c r="Z1793" s="53">
        <v>0.85</v>
      </c>
      <c r="AA1793" s="53">
        <v>0.85</v>
      </c>
      <c r="AB1793" s="53">
        <v>0.85</v>
      </c>
      <c r="AC1793" s="5">
        <f t="shared" si="441"/>
        <v>0.85000000000000009</v>
      </c>
      <c r="AD1793" s="98"/>
    </row>
    <row r="1794" spans="1:30">
      <c r="A1794" s="5" t="str">
        <f t="shared" si="454"/>
        <v>b15</v>
      </c>
      <c r="B1794" s="5" t="str">
        <f t="shared" si="456"/>
        <v>bioMass</v>
      </c>
      <c r="C1794" s="5" t="str">
        <f t="shared" si="455"/>
        <v>g12</v>
      </c>
      <c r="D1794" s="69">
        <f t="shared" si="455"/>
        <v>6</v>
      </c>
      <c r="E1794" s="53">
        <v>0.83</v>
      </c>
      <c r="F1794" s="53">
        <v>0.83</v>
      </c>
      <c r="G1794" s="53">
        <v>0.83</v>
      </c>
      <c r="H1794" s="53">
        <v>0.83</v>
      </c>
      <c r="I1794" s="53">
        <v>0.83</v>
      </c>
      <c r="J1794" s="53">
        <v>0.83</v>
      </c>
      <c r="K1794" s="53">
        <v>0.83</v>
      </c>
      <c r="L1794" s="53">
        <v>0.83</v>
      </c>
      <c r="M1794" s="53">
        <v>0.83</v>
      </c>
      <c r="N1794" s="53">
        <v>0.83</v>
      </c>
      <c r="O1794" s="53">
        <v>0.83</v>
      </c>
      <c r="P1794" s="53">
        <v>0.83</v>
      </c>
      <c r="Q1794" s="53">
        <v>0.83</v>
      </c>
      <c r="R1794" s="53">
        <v>0.83</v>
      </c>
      <c r="S1794" s="53">
        <v>0.83</v>
      </c>
      <c r="T1794" s="53">
        <v>0.83</v>
      </c>
      <c r="U1794" s="53">
        <v>0.83</v>
      </c>
      <c r="V1794" s="53">
        <v>0.83</v>
      </c>
      <c r="W1794" s="53">
        <v>0.83</v>
      </c>
      <c r="X1794" s="53">
        <v>0.83</v>
      </c>
      <c r="Y1794" s="53">
        <v>0.83</v>
      </c>
      <c r="Z1794" s="53">
        <v>0.83</v>
      </c>
      <c r="AA1794" s="53">
        <v>0.83</v>
      </c>
      <c r="AB1794" s="53">
        <v>0.83</v>
      </c>
      <c r="AC1794" s="5">
        <f t="shared" si="441"/>
        <v>0.82999999999999963</v>
      </c>
      <c r="AD1794" s="98"/>
    </row>
    <row r="1795" spans="1:30">
      <c r="A1795" s="5" t="str">
        <f t="shared" si="454"/>
        <v>b15</v>
      </c>
      <c r="B1795" s="5" t="str">
        <f t="shared" si="456"/>
        <v>geoThermal</v>
      </c>
      <c r="C1795" s="5" t="str">
        <f t="shared" si="455"/>
        <v>g12</v>
      </c>
      <c r="D1795" s="69">
        <f t="shared" si="455"/>
        <v>6</v>
      </c>
      <c r="E1795" s="53">
        <v>0.9</v>
      </c>
      <c r="F1795" s="53">
        <v>0.9</v>
      </c>
      <c r="G1795" s="53">
        <v>0.9</v>
      </c>
      <c r="H1795" s="53">
        <v>0.9</v>
      </c>
      <c r="I1795" s="53">
        <v>0.9</v>
      </c>
      <c r="J1795" s="53">
        <v>0.9</v>
      </c>
      <c r="K1795" s="53">
        <v>0.9</v>
      </c>
      <c r="L1795" s="53">
        <v>0.9</v>
      </c>
      <c r="M1795" s="53">
        <v>0.9</v>
      </c>
      <c r="N1795" s="53">
        <v>0.9</v>
      </c>
      <c r="O1795" s="53">
        <v>0.9</v>
      </c>
      <c r="P1795" s="53">
        <v>0.9</v>
      </c>
      <c r="Q1795" s="53">
        <v>0.9</v>
      </c>
      <c r="R1795" s="53">
        <v>0.9</v>
      </c>
      <c r="S1795" s="53">
        <v>0.9</v>
      </c>
      <c r="T1795" s="53">
        <v>0.9</v>
      </c>
      <c r="U1795" s="53">
        <v>0.9</v>
      </c>
      <c r="V1795" s="53">
        <v>0.9</v>
      </c>
      <c r="W1795" s="53">
        <v>0.9</v>
      </c>
      <c r="X1795" s="53">
        <v>0.9</v>
      </c>
      <c r="Y1795" s="53">
        <v>0.9</v>
      </c>
      <c r="Z1795" s="53">
        <v>0.9</v>
      </c>
      <c r="AA1795" s="53">
        <v>0.9</v>
      </c>
      <c r="AB1795" s="53">
        <v>0.9</v>
      </c>
      <c r="AC1795" s="5">
        <f t="shared" ref="AC1795:AC1801" si="459">AVERAGE(E1795:AB1795)</f>
        <v>0.8999999999999998</v>
      </c>
      <c r="AD1795" s="98"/>
    </row>
    <row r="1796" spans="1:30">
      <c r="A1796" s="5" t="str">
        <f t="shared" si="454"/>
        <v>b15</v>
      </c>
      <c r="B1796" s="5" t="str">
        <f t="shared" si="456"/>
        <v>hydroRiver</v>
      </c>
      <c r="C1796" s="5" t="str">
        <f t="shared" si="455"/>
        <v>g12</v>
      </c>
      <c r="D1796" s="69">
        <f t="shared" si="455"/>
        <v>6</v>
      </c>
      <c r="E1796" s="43">
        <f>VLOOKUP($A1796,hydro_!$A$2:$B$16,2,0)*VLOOKUP($D1796,hydro_!F$2:H$13,2,0)</f>
        <v>0.45</v>
      </c>
      <c r="F1796" s="43">
        <f t="shared" ref="F1796:AB1796" si="460">E1796</f>
        <v>0.45</v>
      </c>
      <c r="G1796" s="43">
        <f t="shared" si="460"/>
        <v>0.45</v>
      </c>
      <c r="H1796" s="43">
        <f t="shared" si="460"/>
        <v>0.45</v>
      </c>
      <c r="I1796" s="43">
        <f t="shared" si="460"/>
        <v>0.45</v>
      </c>
      <c r="J1796" s="43">
        <f t="shared" si="460"/>
        <v>0.45</v>
      </c>
      <c r="K1796" s="43">
        <f t="shared" si="460"/>
        <v>0.45</v>
      </c>
      <c r="L1796" s="43">
        <f t="shared" si="460"/>
        <v>0.45</v>
      </c>
      <c r="M1796" s="43">
        <f t="shared" si="460"/>
        <v>0.45</v>
      </c>
      <c r="N1796" s="43">
        <f t="shared" si="460"/>
        <v>0.45</v>
      </c>
      <c r="O1796" s="43">
        <f t="shared" si="460"/>
        <v>0.45</v>
      </c>
      <c r="P1796" s="43">
        <f t="shared" si="460"/>
        <v>0.45</v>
      </c>
      <c r="Q1796" s="43">
        <f t="shared" si="460"/>
        <v>0.45</v>
      </c>
      <c r="R1796" s="43">
        <f t="shared" si="460"/>
        <v>0.45</v>
      </c>
      <c r="S1796" s="43">
        <f t="shared" si="460"/>
        <v>0.45</v>
      </c>
      <c r="T1796" s="43">
        <f t="shared" si="460"/>
        <v>0.45</v>
      </c>
      <c r="U1796" s="43">
        <f t="shared" si="460"/>
        <v>0.45</v>
      </c>
      <c r="V1796" s="43">
        <f t="shared" si="460"/>
        <v>0.45</v>
      </c>
      <c r="W1796" s="43">
        <f t="shared" si="460"/>
        <v>0.45</v>
      </c>
      <c r="X1796" s="43">
        <f t="shared" si="460"/>
        <v>0.45</v>
      </c>
      <c r="Y1796" s="43">
        <f t="shared" si="460"/>
        <v>0.45</v>
      </c>
      <c r="Z1796" s="43">
        <f t="shared" si="460"/>
        <v>0.45</v>
      </c>
      <c r="AA1796" s="43">
        <f t="shared" si="460"/>
        <v>0.45</v>
      </c>
      <c r="AB1796" s="43">
        <f t="shared" si="460"/>
        <v>0.45</v>
      </c>
      <c r="AC1796" s="5">
        <f t="shared" si="459"/>
        <v>0.4499999999999999</v>
      </c>
      <c r="AD1796" s="98"/>
    </row>
    <row r="1797" spans="1:30">
      <c r="A1797" s="5" t="str">
        <f t="shared" si="454"/>
        <v>b15</v>
      </c>
      <c r="B1797" s="5" t="str">
        <f t="shared" si="456"/>
        <v>hydroDam</v>
      </c>
      <c r="C1797" s="5" t="str">
        <f t="shared" si="455"/>
        <v>g12</v>
      </c>
      <c r="D1797" s="69">
        <f t="shared" si="455"/>
        <v>6</v>
      </c>
      <c r="E1797" s="43">
        <f>VLOOKUP($A1796,hydro_!$A$2:$C$16,3,0)*VLOOKUP($D1796,hydro_!F$2:H$13,3,0)</f>
        <v>0.35</v>
      </c>
      <c r="F1797" s="43">
        <f t="shared" ref="F1797:AB1797" si="461">E1797</f>
        <v>0.35</v>
      </c>
      <c r="G1797" s="43">
        <f t="shared" si="461"/>
        <v>0.35</v>
      </c>
      <c r="H1797" s="43">
        <f t="shared" si="461"/>
        <v>0.35</v>
      </c>
      <c r="I1797" s="43">
        <f t="shared" si="461"/>
        <v>0.35</v>
      </c>
      <c r="J1797" s="43">
        <f t="shared" si="461"/>
        <v>0.35</v>
      </c>
      <c r="K1797" s="43">
        <f t="shared" si="461"/>
        <v>0.35</v>
      </c>
      <c r="L1797" s="43">
        <f t="shared" si="461"/>
        <v>0.35</v>
      </c>
      <c r="M1797" s="43">
        <f t="shared" si="461"/>
        <v>0.35</v>
      </c>
      <c r="N1797" s="43">
        <f t="shared" si="461"/>
        <v>0.35</v>
      </c>
      <c r="O1797" s="43">
        <f t="shared" si="461"/>
        <v>0.35</v>
      </c>
      <c r="P1797" s="43">
        <f t="shared" si="461"/>
        <v>0.35</v>
      </c>
      <c r="Q1797" s="43">
        <f t="shared" si="461"/>
        <v>0.35</v>
      </c>
      <c r="R1797" s="43">
        <f t="shared" si="461"/>
        <v>0.35</v>
      </c>
      <c r="S1797" s="43">
        <f t="shared" si="461"/>
        <v>0.35</v>
      </c>
      <c r="T1797" s="43">
        <f t="shared" si="461"/>
        <v>0.35</v>
      </c>
      <c r="U1797" s="43">
        <f t="shared" si="461"/>
        <v>0.35</v>
      </c>
      <c r="V1797" s="43">
        <f t="shared" si="461"/>
        <v>0.35</v>
      </c>
      <c r="W1797" s="43">
        <f t="shared" si="461"/>
        <v>0.35</v>
      </c>
      <c r="X1797" s="43">
        <f t="shared" si="461"/>
        <v>0.35</v>
      </c>
      <c r="Y1797" s="43">
        <f t="shared" si="461"/>
        <v>0.35</v>
      </c>
      <c r="Z1797" s="43">
        <f t="shared" si="461"/>
        <v>0.35</v>
      </c>
      <c r="AA1797" s="43">
        <f t="shared" si="461"/>
        <v>0.35</v>
      </c>
      <c r="AB1797" s="43">
        <f t="shared" si="461"/>
        <v>0.35</v>
      </c>
      <c r="AC1797" s="5">
        <f t="shared" si="459"/>
        <v>0.34999999999999987</v>
      </c>
      <c r="AD1797" s="98"/>
    </row>
    <row r="1798" spans="1:30">
      <c r="A1798" s="5" t="str">
        <f t="shared" si="454"/>
        <v>b15</v>
      </c>
      <c r="B1798" s="5" t="str">
        <f t="shared" si="456"/>
        <v>wind</v>
      </c>
      <c r="C1798" s="5" t="str">
        <f t="shared" si="455"/>
        <v>g12</v>
      </c>
      <c r="D1798" s="69">
        <f t="shared" si="455"/>
        <v>6</v>
      </c>
      <c r="E1798" s="67">
        <f>VLOOKUP($A1798,wind_!$A$2:$B$16,2,0)*VLOOKUP($D1798,wind_!$E$2:$AC$13,MID(E$1,2,LEN(E$1)-1)+2,0)</f>
        <v>0.29563666504747871</v>
      </c>
      <c r="F1798" s="67">
        <f>VLOOKUP($A1798,wind_!$A$2:$B$16,2,0)*VLOOKUP($D1798,wind_!$E$2:$AC$13,MID(F$1,2,LEN(F$1)-1)+2,0)</f>
        <v>0.28105681102286256</v>
      </c>
      <c r="G1798" s="67">
        <f>VLOOKUP($A1798,wind_!$A$2:$B$16,2,0)*VLOOKUP($D1798,wind_!$E$2:$AC$13,MID(G$1,2,LEN(G$1)-1)+2,0)</f>
        <v>0.27175665413723593</v>
      </c>
      <c r="H1798" s="67">
        <f>VLOOKUP($A1798,wind_!$A$2:$B$16,2,0)*VLOOKUP($D1798,wind_!$E$2:$AC$13,MID(H$1,2,LEN(H$1)-1)+2,0)</f>
        <v>0.26910980563782549</v>
      </c>
      <c r="I1798" s="67">
        <f>VLOOKUP($A1798,wind_!$A$2:$B$16,2,0)*VLOOKUP($D1798,wind_!$E$2:$AC$13,MID(I$1,2,LEN(I$1)-1)+2,0)</f>
        <v>0.26863312291043456</v>
      </c>
      <c r="J1798" s="67">
        <f>VLOOKUP($A1798,wind_!$A$2:$B$16,2,0)*VLOOKUP($D1798,wind_!$E$2:$AC$13,MID(J$1,2,LEN(J$1)-1)+2,0)</f>
        <v>0.26973033067504848</v>
      </c>
      <c r="K1798" s="67">
        <f>VLOOKUP($A1798,wind_!$A$2:$B$16,2,0)*VLOOKUP($D1798,wind_!$E$2:$AC$13,MID(K$1,2,LEN(K$1)-1)+2,0)</f>
        <v>0.26740107274588015</v>
      </c>
      <c r="L1798" s="67">
        <f>VLOOKUP($A1798,wind_!$A$2:$B$16,2,0)*VLOOKUP($D1798,wind_!$E$2:$AC$13,MID(L$1,2,LEN(L$1)-1)+2,0)</f>
        <v>0.24791648657807655</v>
      </c>
      <c r="M1798" s="67">
        <f>VLOOKUP($A1798,wind_!$A$2:$B$16,2,0)*VLOOKUP($D1798,wind_!$E$2:$AC$13,MID(M$1,2,LEN(M$1)-1)+2,0)</f>
        <v>0.23549264221721294</v>
      </c>
      <c r="N1798" s="67">
        <f>VLOOKUP($A1798,wind_!$A$2:$B$16,2,0)*VLOOKUP($D1798,wind_!$E$2:$AC$13,MID(N$1,2,LEN(N$1)-1)+2,0)</f>
        <v>0.22979729298978588</v>
      </c>
      <c r="O1798" s="67">
        <f>VLOOKUP($A1798,wind_!$A$2:$B$16,2,0)*VLOOKUP($D1798,wind_!$E$2:$AC$13,MID(O$1,2,LEN(O$1)-1)+2,0)</f>
        <v>0.23647756985599</v>
      </c>
      <c r="P1798" s="67">
        <f>VLOOKUP($A1798,wind_!$A$2:$B$16,2,0)*VLOOKUP($D1798,wind_!$E$2:$AC$13,MID(P$1,2,LEN(P$1)-1)+2,0)</f>
        <v>0.24684021610383564</v>
      </c>
      <c r="Q1798" s="67">
        <f>VLOOKUP($A1798,wind_!$A$2:$B$16,2,0)*VLOOKUP($D1798,wind_!$E$2:$AC$13,MID(Q$1,2,LEN(Q$1)-1)+2,0)</f>
        <v>0.26067710881707656</v>
      </c>
      <c r="R1798" s="67">
        <f>VLOOKUP($A1798,wind_!$A$2:$B$16,2,0)*VLOOKUP($D1798,wind_!$E$2:$AC$13,MID(R$1,2,LEN(R$1)-1)+2,0)</f>
        <v>0.27821299574550884</v>
      </c>
      <c r="S1798" s="67">
        <f>VLOOKUP($A1798,wind_!$A$2:$B$16,2,0)*VLOOKUP($D1798,wind_!$E$2:$AC$13,MID(S$1,2,LEN(S$1)-1)+2,0)</f>
        <v>0.3032376201957328</v>
      </c>
      <c r="T1798" s="67">
        <f>VLOOKUP($A1798,wind_!$A$2:$B$16,2,0)*VLOOKUP($D1798,wind_!$E$2:$AC$13,MID(T$1,2,LEN(T$1)-1)+2,0)</f>
        <v>0.32819821403703947</v>
      </c>
      <c r="U1798" s="67">
        <f>VLOOKUP($A1798,wind_!$A$2:$B$16,2,0)*VLOOKUP($D1798,wind_!$E$2:$AC$13,MID(U$1,2,LEN(U$1)-1)+2,0)</f>
        <v>0.34815295174762489</v>
      </c>
      <c r="V1798" s="67">
        <f>VLOOKUP($A1798,wind_!$A$2:$B$16,2,0)*VLOOKUP($D1798,wind_!$E$2:$AC$13,MID(V$1,2,LEN(V$1)-1)+2,0)</f>
        <v>0.36195184484132287</v>
      </c>
      <c r="W1798" s="67">
        <f>VLOOKUP($A1798,wind_!$A$2:$B$16,2,0)*VLOOKUP($D1798,wind_!$E$2:$AC$13,MID(W$1,2,LEN(W$1)-1)+2,0)</f>
        <v>0.36444453863415033</v>
      </c>
      <c r="X1798" s="67">
        <f>VLOOKUP($A1798,wind_!$A$2:$B$16,2,0)*VLOOKUP($D1798,wind_!$E$2:$AC$13,MID(X$1,2,LEN(X$1)-1)+2,0)</f>
        <v>0.35343693009375043</v>
      </c>
      <c r="Y1798" s="67">
        <f>VLOOKUP($A1798,wind_!$A$2:$B$16,2,0)*VLOOKUP($D1798,wind_!$E$2:$AC$13,MID(Y$1,2,LEN(Y$1)-1)+2,0)</f>
        <v>0.35373095839990099</v>
      </c>
      <c r="Z1798" s="67">
        <f>VLOOKUP($A1798,wind_!$A$2:$B$16,2,0)*VLOOKUP($D1798,wind_!$E$2:$AC$13,MID(Z$1,2,LEN(Z$1)-1)+2,0)</f>
        <v>0.34769367509596211</v>
      </c>
      <c r="AA1798" s="67">
        <f>VLOOKUP($A1798,wind_!$A$2:$B$16,2,0)*VLOOKUP($D1798,wind_!$E$2:$AC$13,MID(AA$1,2,LEN(AA$1)-1)+2,0)</f>
        <v>0.33033788011442594</v>
      </c>
      <c r="AB1798" s="67">
        <f>VLOOKUP($A1798,wind_!$A$2:$B$16,2,0)*VLOOKUP($D1798,wind_!$E$2:$AC$13,MID(AB$1,2,LEN(AB$1)-1)+2,0)</f>
        <v>0.30889546979861093</v>
      </c>
      <c r="AC1798" s="5">
        <f t="shared" si="459"/>
        <v>0.29411745239344889</v>
      </c>
      <c r="AD1798" s="98"/>
    </row>
    <row r="1799" spans="1:30">
      <c r="A1799" s="5" t="str">
        <f t="shared" si="454"/>
        <v>b15</v>
      </c>
      <c r="B1799" s="5" t="str">
        <f t="shared" si="456"/>
        <v>solar</v>
      </c>
      <c r="C1799" s="5" t="str">
        <f t="shared" si="455"/>
        <v>g12</v>
      </c>
      <c r="D1799" s="69">
        <f t="shared" si="455"/>
        <v>6</v>
      </c>
      <c r="E1799" s="68">
        <f>VLOOKUP($A1799,solar_!$A$2:$B$16,2,0)*VLOOKUP($D1799,solar_!$E$2:$AC$13,MID(E$1,2,LEN(E$1)-1)+2,0)</f>
        <v>0</v>
      </c>
      <c r="F1799" s="68">
        <f>VLOOKUP($A1799,solar_!$A$2:$B$16,2,0)*VLOOKUP($D1799,solar_!$E$2:$AC$13,MID(F$1,2,LEN(F$1)-1)+2,0)</f>
        <v>0</v>
      </c>
      <c r="G1799" s="68">
        <f>VLOOKUP($A1799,solar_!$A$2:$B$16,2,0)*VLOOKUP($D1799,solar_!$E$2:$AC$13,MID(G$1,2,LEN(G$1)-1)+2,0)</f>
        <v>0</v>
      </c>
      <c r="H1799" s="68">
        <f>VLOOKUP($A1799,solar_!$A$2:$B$16,2,0)*VLOOKUP($D1799,solar_!$E$2:$AC$13,MID(H$1,2,LEN(H$1)-1)+2,0)</f>
        <v>0</v>
      </c>
      <c r="I1799" s="68">
        <f>VLOOKUP($A1799,solar_!$A$2:$B$16,2,0)*VLOOKUP($D1799,solar_!$E$2:$AC$13,MID(I$1,2,LEN(I$1)-1)+2,0)</f>
        <v>0</v>
      </c>
      <c r="J1799" s="68">
        <f>VLOOKUP($A1799,solar_!$A$2:$B$16,2,0)*VLOOKUP($D1799,solar_!$E$2:$AC$13,MID(J$1,2,LEN(J$1)-1)+2,0)</f>
        <v>1.3992230431347032E-2</v>
      </c>
      <c r="K1799" s="68">
        <f>VLOOKUP($A1799,solar_!$A$2:$B$16,2,0)*VLOOKUP($D1799,solar_!$E$2:$AC$13,MID(K$1,2,LEN(K$1)-1)+2,0)</f>
        <v>0.14631250527244272</v>
      </c>
      <c r="L1799" s="68">
        <f>VLOOKUP($A1799,solar_!$A$2:$B$16,2,0)*VLOOKUP($D1799,solar_!$E$2:$AC$13,MID(L$1,2,LEN(L$1)-1)+2,0)</f>
        <v>0.41128147473029414</v>
      </c>
      <c r="M1799" s="68">
        <f>VLOOKUP($A1799,solar_!$A$2:$B$16,2,0)*VLOOKUP($D1799,solar_!$E$2:$AC$13,MID(M$1,2,LEN(M$1)-1)+2,0)</f>
        <v>0.56553375236170333</v>
      </c>
      <c r="N1799" s="68">
        <f>VLOOKUP($A1799,solar_!$A$2:$B$16,2,0)*VLOOKUP($D1799,solar_!$E$2:$AC$13,MID(N$1,2,LEN(N$1)-1)+2,0)</f>
        <v>0.64649371270961065</v>
      </c>
      <c r="O1799" s="68">
        <f>VLOOKUP($A1799,solar_!$A$2:$B$16,2,0)*VLOOKUP($D1799,solar_!$E$2:$AC$13,MID(O$1,2,LEN(O$1)-1)+2,0)</f>
        <v>0.69643779387990745</v>
      </c>
      <c r="P1799" s="68">
        <f>VLOOKUP($A1799,solar_!$A$2:$B$16,2,0)*VLOOKUP($D1799,solar_!$E$2:$AC$13,MID(P$1,2,LEN(P$1)-1)+2,0)</f>
        <v>0.69907060522554354</v>
      </c>
      <c r="Q1799" s="68">
        <f>VLOOKUP($A1799,solar_!$A$2:$B$16,2,0)*VLOOKUP($D1799,solar_!$E$2:$AC$13,MID(Q$1,2,LEN(Q$1)-1)+2,0)</f>
        <v>0.70202145778938774</v>
      </c>
      <c r="R1799" s="68">
        <f>VLOOKUP($A1799,solar_!$A$2:$B$16,2,0)*VLOOKUP($D1799,solar_!$E$2:$AC$13,MID(R$1,2,LEN(R$1)-1)+2,0)</f>
        <v>0.68578745894828652</v>
      </c>
      <c r="S1799" s="68">
        <f>VLOOKUP($A1799,solar_!$A$2:$B$16,2,0)*VLOOKUP($D1799,solar_!$E$2:$AC$13,MID(S$1,2,LEN(S$1)-1)+2,0)</f>
        <v>0.64999005521685127</v>
      </c>
      <c r="T1799" s="68">
        <f>VLOOKUP($A1799,solar_!$A$2:$B$16,2,0)*VLOOKUP($D1799,solar_!$E$2:$AC$13,MID(T$1,2,LEN(T$1)-1)+2,0)</f>
        <v>0.62251607865462089</v>
      </c>
      <c r="U1799" s="68">
        <f>VLOOKUP($A1799,solar_!$A$2:$B$16,2,0)*VLOOKUP($D1799,solar_!$E$2:$AC$13,MID(U$1,2,LEN(U$1)-1)+2,0)</f>
        <v>0.56097281613068395</v>
      </c>
      <c r="V1799" s="68">
        <f>VLOOKUP($A1799,solar_!$A$2:$B$16,2,0)*VLOOKUP($D1799,solar_!$E$2:$AC$13,MID(V$1,2,LEN(V$1)-1)+2,0)</f>
        <v>0.45870743641019268</v>
      </c>
      <c r="W1799" s="68">
        <f>VLOOKUP($A1799,solar_!$A$2:$B$16,2,0)*VLOOKUP($D1799,solar_!$E$2:$AC$13,MID(W$1,2,LEN(W$1)-1)+2,0)</f>
        <v>0.23379354194787674</v>
      </c>
      <c r="X1799" s="68">
        <f>VLOOKUP($A1799,solar_!$A$2:$B$16,2,0)*VLOOKUP($D1799,solar_!$E$2:$AC$13,MID(X$1,2,LEN(X$1)-1)+2,0)</f>
        <v>4.2209769067340239E-2</v>
      </c>
      <c r="Y1799" s="68">
        <f>VLOOKUP($A1799,solar_!$A$2:$B$16,2,0)*VLOOKUP($D1799,solar_!$E$2:$AC$13,MID(Y$1,2,LEN(Y$1)-1)+2,0)</f>
        <v>2.3566873814478192E-2</v>
      </c>
      <c r="Z1799" s="68">
        <f>VLOOKUP($A1799,solar_!$A$2:$B$16,2,0)*VLOOKUP($D1799,solar_!$E$2:$AC$13,MID(Z$1,2,LEN(Z$1)-1)+2,0)</f>
        <v>0</v>
      </c>
      <c r="AA1799" s="68">
        <f>VLOOKUP($A1799,solar_!$A$2:$B$16,2,0)*VLOOKUP($D1799,solar_!$E$2:$AC$13,MID(AA$1,2,LEN(AA$1)-1)+2,0)</f>
        <v>0</v>
      </c>
      <c r="AB1799" s="68">
        <f>VLOOKUP($A1799,solar_!$A$2:$B$16,2,0)*VLOOKUP($D1799,solar_!$E$2:$AC$13,MID(AB$1,2,LEN(AB$1)-1)+2,0)</f>
        <v>0</v>
      </c>
      <c r="AC1799" s="5">
        <f t="shared" si="459"/>
        <v>0.29827864844127366</v>
      </c>
      <c r="AD1799" s="98"/>
    </row>
    <row r="1800" spans="1:30">
      <c r="A1800" s="5" t="str">
        <f t="shared" si="454"/>
        <v>b15</v>
      </c>
      <c r="B1800" s="5" t="str">
        <f t="shared" si="456"/>
        <v>nuclear</v>
      </c>
      <c r="C1800" s="5" t="str">
        <f t="shared" si="455"/>
        <v>g12</v>
      </c>
      <c r="D1800" s="69">
        <f t="shared" si="455"/>
        <v>6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5">
        <f t="shared" si="459"/>
        <v>0</v>
      </c>
      <c r="AD1800" s="98"/>
    </row>
    <row r="1801" spans="1:30">
      <c r="A1801" s="5" t="str">
        <f t="shared" si="454"/>
        <v>b15</v>
      </c>
      <c r="B1801" s="5" t="str">
        <f t="shared" si="456"/>
        <v>other</v>
      </c>
      <c r="C1801" s="5" t="str">
        <f t="shared" si="455"/>
        <v>g12</v>
      </c>
      <c r="D1801" s="69">
        <f t="shared" si="455"/>
        <v>6</v>
      </c>
      <c r="E1801" s="9">
        <v>0</v>
      </c>
      <c r="F1801" s="9">
        <v>0</v>
      </c>
      <c r="G1801" s="9">
        <v>0</v>
      </c>
      <c r="H1801" s="9">
        <v>0</v>
      </c>
      <c r="I1801" s="9">
        <v>0</v>
      </c>
      <c r="J1801" s="9">
        <v>0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0</v>
      </c>
      <c r="U1801" s="9">
        <v>0</v>
      </c>
      <c r="V1801" s="9">
        <v>0</v>
      </c>
      <c r="W1801" s="9">
        <v>0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5">
        <f t="shared" si="459"/>
        <v>0</v>
      </c>
      <c r="AD1801" s="98"/>
    </row>
  </sheetData>
  <autoFilter ref="A1:AC1801"/>
  <phoneticPr fontId="22" type="noConversion"/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outlinePr summaryBelow="0" summaryRight="0"/>
  </sheetPr>
  <dimension ref="A1:AG65"/>
  <sheetViews>
    <sheetView zoomScale="90" zoomScaleNormal="90" workbookViewId="0">
      <selection activeCell="F2" sqref="F2:F25"/>
    </sheetView>
  </sheetViews>
  <sheetFormatPr defaultColWidth="8" defaultRowHeight="15.75" customHeight="1"/>
  <cols>
    <col min="1" max="1" width="6.125" style="147" customWidth="1"/>
    <col min="2" max="2" width="8.25" style="70" bestFit="1" customWidth="1"/>
    <col min="3" max="3" width="14" style="70" bestFit="1" customWidth="1"/>
    <col min="4" max="4" width="7.875" style="71" bestFit="1" customWidth="1"/>
    <col min="5" max="5" width="7.875" style="70" customWidth="1"/>
    <col min="6" max="6" width="6.875" style="70" customWidth="1"/>
    <col min="7" max="30" width="7.125" style="71" customWidth="1"/>
    <col min="31" max="31" width="10.375" style="71" bestFit="1" customWidth="1"/>
    <col min="32" max="32" width="8.125" style="71" customWidth="1"/>
    <col min="33" max="53" width="7.625" style="71" customWidth="1"/>
    <col min="54" max="16384" width="8" style="71"/>
  </cols>
  <sheetData>
    <row r="1" spans="1:33" s="74" customFormat="1" ht="12.75">
      <c r="A1" s="147" t="s">
        <v>9</v>
      </c>
      <c r="B1" s="74" t="s">
        <v>1205</v>
      </c>
      <c r="C1" s="146" t="s">
        <v>1211</v>
      </c>
      <c r="D1" s="146" t="s">
        <v>1357</v>
      </c>
      <c r="E1" s="146" t="s">
        <v>1358</v>
      </c>
      <c r="F1" s="151" t="s">
        <v>67</v>
      </c>
      <c r="G1" s="146" t="s">
        <v>30</v>
      </c>
      <c r="H1" s="146" t="s">
        <v>31</v>
      </c>
      <c r="I1" s="146" t="s">
        <v>32</v>
      </c>
      <c r="J1" s="146" t="s">
        <v>33</v>
      </c>
      <c r="K1" s="146" t="s">
        <v>34</v>
      </c>
      <c r="L1" s="146" t="s">
        <v>35</v>
      </c>
      <c r="M1" s="146" t="s">
        <v>36</v>
      </c>
      <c r="N1" s="146" t="s">
        <v>37</v>
      </c>
      <c r="O1" s="146" t="s">
        <v>38</v>
      </c>
      <c r="P1" s="146" t="s">
        <v>39</v>
      </c>
      <c r="Q1" s="146" t="s">
        <v>40</v>
      </c>
      <c r="R1" s="146" t="s">
        <v>41</v>
      </c>
      <c r="S1" s="146" t="s">
        <v>42</v>
      </c>
      <c r="T1" s="146" t="s">
        <v>43</v>
      </c>
      <c r="U1" s="146" t="s">
        <v>44</v>
      </c>
      <c r="V1" s="146" t="s">
        <v>45</v>
      </c>
      <c r="W1" s="146" t="s">
        <v>46</v>
      </c>
      <c r="X1" s="146" t="s">
        <v>47</v>
      </c>
      <c r="Y1" s="146" t="s">
        <v>48</v>
      </c>
      <c r="Z1" s="146" t="s">
        <v>49</v>
      </c>
      <c r="AA1" s="146" t="s">
        <v>50</v>
      </c>
      <c r="AB1" s="146" t="s">
        <v>51</v>
      </c>
      <c r="AC1" s="146" t="s">
        <v>52</v>
      </c>
      <c r="AD1" s="146" t="s">
        <v>53</v>
      </c>
      <c r="AE1" s="74" t="s">
        <v>1212</v>
      </c>
      <c r="AF1" s="74" t="s">
        <v>1263</v>
      </c>
    </row>
    <row r="2" spans="1:33" ht="14.25">
      <c r="A2" s="147" t="s">
        <v>10</v>
      </c>
      <c r="B2" s="70" t="s">
        <v>1378</v>
      </c>
      <c r="C2" s="179">
        <v>45295</v>
      </c>
      <c r="D2" s="180">
        <v>1</v>
      </c>
      <c r="E2" s="181">
        <v>6.0299999999999999E-2</v>
      </c>
      <c r="F2" s="184">
        <f>ROUND(E2*365,1)</f>
        <v>22</v>
      </c>
      <c r="G2" s="44">
        <v>37370.997499999998</v>
      </c>
      <c r="H2" s="44">
        <v>35289.740000000013</v>
      </c>
      <c r="I2" s="44">
        <v>33761.25</v>
      </c>
      <c r="J2" s="44">
        <v>32889.240000000013</v>
      </c>
      <c r="K2" s="44">
        <v>32541.377499999999</v>
      </c>
      <c r="L2" s="44">
        <v>32919.637499999997</v>
      </c>
      <c r="M2" s="44">
        <v>34057.964999999997</v>
      </c>
      <c r="N2" s="44">
        <v>36838.235000000001</v>
      </c>
      <c r="O2" s="44">
        <v>42475.7575</v>
      </c>
      <c r="P2" s="44">
        <v>45954.307500000003</v>
      </c>
      <c r="Q2" s="44">
        <v>46923.224999999999</v>
      </c>
      <c r="R2" s="44">
        <v>47483.25</v>
      </c>
      <c r="S2" s="44">
        <v>46038.422500000001</v>
      </c>
      <c r="T2" s="44">
        <v>46431.039999999994</v>
      </c>
      <c r="U2" s="44">
        <v>47044.595000000001</v>
      </c>
      <c r="V2" s="44">
        <v>46805.02</v>
      </c>
      <c r="W2" s="44">
        <v>47048.845000000001</v>
      </c>
      <c r="X2" s="44">
        <v>47281.0075</v>
      </c>
      <c r="Y2" s="44">
        <v>46640.25</v>
      </c>
      <c r="Z2" s="44">
        <v>45209.042500000003</v>
      </c>
      <c r="AA2" s="44">
        <v>43967.552499999998</v>
      </c>
      <c r="AB2" s="44">
        <v>42959.4375</v>
      </c>
      <c r="AC2" s="44">
        <v>41392.447500000002</v>
      </c>
      <c r="AD2" s="44">
        <v>39897.447499999987</v>
      </c>
      <c r="AE2" s="97">
        <f>SUM(G2:AD2)</f>
        <v>999220.09</v>
      </c>
      <c r="AF2" s="118">
        <f>MAX(G2:AD2)</f>
        <v>47483.25</v>
      </c>
      <c r="AG2" s="72"/>
    </row>
    <row r="3" spans="1:33" ht="14.25">
      <c r="A3" s="147" t="s">
        <v>11</v>
      </c>
      <c r="B3" s="70" t="s">
        <v>1378</v>
      </c>
      <c r="C3" s="185">
        <f>C2+3</f>
        <v>45298</v>
      </c>
      <c r="D3" s="180">
        <v>0</v>
      </c>
      <c r="E3" s="181">
        <v>2.47E-2</v>
      </c>
      <c r="F3" s="184">
        <f t="shared" ref="F3:F25" si="0">ROUND(E3*365,1)</f>
        <v>9</v>
      </c>
      <c r="G3" s="44">
        <v>36550.514999999999</v>
      </c>
      <c r="H3" s="44">
        <v>34725.72</v>
      </c>
      <c r="I3" s="44">
        <v>33098.230000000003</v>
      </c>
      <c r="J3" s="44">
        <v>32137.834999999999</v>
      </c>
      <c r="K3" s="44">
        <v>31584.615000000002</v>
      </c>
      <c r="L3" s="44">
        <v>31686.82</v>
      </c>
      <c r="M3" s="44">
        <v>32015.514999999999</v>
      </c>
      <c r="N3" s="44">
        <v>32828.769999999997</v>
      </c>
      <c r="O3" s="44">
        <v>34636.995000000003</v>
      </c>
      <c r="P3" s="44">
        <v>36759.224999999999</v>
      </c>
      <c r="Q3" s="44">
        <v>38427.964999999997</v>
      </c>
      <c r="R3" s="44">
        <v>39380.54</v>
      </c>
      <c r="S3" s="44">
        <v>39415.550000000003</v>
      </c>
      <c r="T3" s="44">
        <v>39690.514999999999</v>
      </c>
      <c r="U3" s="44">
        <v>39621.134999999987</v>
      </c>
      <c r="V3" s="44">
        <v>39526.050000000003</v>
      </c>
      <c r="W3" s="44">
        <v>39422.11</v>
      </c>
      <c r="X3" s="44">
        <v>40614.254999999997</v>
      </c>
      <c r="Y3" s="44">
        <v>42517.22</v>
      </c>
      <c r="Z3" s="44">
        <v>41784.410000000003</v>
      </c>
      <c r="AA3" s="44">
        <v>40660.745000000003</v>
      </c>
      <c r="AB3" s="44">
        <v>39675.85</v>
      </c>
      <c r="AC3" s="44">
        <v>38693.615000000013</v>
      </c>
      <c r="AD3" s="44">
        <v>37087.345000000001</v>
      </c>
      <c r="AE3" s="97">
        <f t="shared" ref="AE3:AE25" si="1">SUM(G3:AD3)</f>
        <v>892541.54499999993</v>
      </c>
      <c r="AF3" s="118">
        <f t="shared" ref="AF3:AF25" si="2">MAX(G3:AD3)</f>
        <v>42517.22</v>
      </c>
      <c r="AG3" s="72"/>
    </row>
    <row r="4" spans="1:33" ht="14.25">
      <c r="A4" s="147" t="s">
        <v>65</v>
      </c>
      <c r="B4" s="70" t="s">
        <v>1379</v>
      </c>
      <c r="C4" s="185">
        <f>C2+7*5</f>
        <v>45330</v>
      </c>
      <c r="D4" s="180">
        <v>1</v>
      </c>
      <c r="E4" s="181">
        <v>5.7500000000000002E-2</v>
      </c>
      <c r="F4" s="184">
        <f t="shared" si="0"/>
        <v>21</v>
      </c>
      <c r="G4" s="44">
        <v>36871.269999999997</v>
      </c>
      <c r="H4" s="44">
        <v>34935.375</v>
      </c>
      <c r="I4" s="44">
        <v>33559.725000000013</v>
      </c>
      <c r="J4" s="44">
        <v>32743.78</v>
      </c>
      <c r="K4" s="44">
        <v>32331.275000000001</v>
      </c>
      <c r="L4" s="44">
        <v>32751.334999999999</v>
      </c>
      <c r="M4" s="44">
        <v>33990.365000000013</v>
      </c>
      <c r="N4" s="44">
        <v>36821.225000000013</v>
      </c>
      <c r="O4" s="44">
        <v>41868.199999999997</v>
      </c>
      <c r="P4" s="44">
        <v>44406.34</v>
      </c>
      <c r="Q4" s="44">
        <v>45001.184999999998</v>
      </c>
      <c r="R4" s="44">
        <v>45326.764999999999</v>
      </c>
      <c r="S4" s="44">
        <v>43434.864999999998</v>
      </c>
      <c r="T4" s="44">
        <v>43306.815000000002</v>
      </c>
      <c r="U4" s="44">
        <v>43789.584999999999</v>
      </c>
      <c r="V4" s="44">
        <v>43343.72</v>
      </c>
      <c r="W4" s="44">
        <v>43674.51</v>
      </c>
      <c r="X4" s="44">
        <v>44212.72</v>
      </c>
      <c r="Y4" s="44">
        <v>44427.235000000001</v>
      </c>
      <c r="Z4" s="44">
        <v>44083.87</v>
      </c>
      <c r="AA4" s="44">
        <v>43240.625</v>
      </c>
      <c r="AB4" s="44">
        <v>41972.995000000003</v>
      </c>
      <c r="AC4" s="44">
        <v>40752.275000000001</v>
      </c>
      <c r="AD4" s="44">
        <v>38778.464999999997</v>
      </c>
      <c r="AE4" s="97">
        <f t="shared" si="1"/>
        <v>965624.5199999999</v>
      </c>
      <c r="AF4" s="118">
        <f t="shared" si="2"/>
        <v>45326.764999999999</v>
      </c>
      <c r="AG4" s="72"/>
    </row>
    <row r="5" spans="1:33" ht="14.25">
      <c r="A5" s="147" t="s">
        <v>1195</v>
      </c>
      <c r="B5" s="70" t="s">
        <v>1379</v>
      </c>
      <c r="C5" s="185">
        <f>C4+3</f>
        <v>45333</v>
      </c>
      <c r="D5" s="180">
        <v>0</v>
      </c>
      <c r="E5" s="181">
        <v>2.1899999999999999E-2</v>
      </c>
      <c r="F5" s="184">
        <f t="shared" si="0"/>
        <v>8</v>
      </c>
      <c r="G5" s="44">
        <v>36591.247499999998</v>
      </c>
      <c r="H5" s="44">
        <v>34453.667500000003</v>
      </c>
      <c r="I5" s="44">
        <v>32852.86</v>
      </c>
      <c r="J5" s="44">
        <v>31971.057499999999</v>
      </c>
      <c r="K5" s="44">
        <v>31612.552500000002</v>
      </c>
      <c r="L5" s="44">
        <v>31722.552500000002</v>
      </c>
      <c r="M5" s="44">
        <v>32170.49</v>
      </c>
      <c r="N5" s="44">
        <v>32953.514999999999</v>
      </c>
      <c r="O5" s="44">
        <v>35362.627500000002</v>
      </c>
      <c r="P5" s="44">
        <v>37690.875</v>
      </c>
      <c r="Q5" s="44">
        <v>39080.407500000001</v>
      </c>
      <c r="R5" s="44">
        <v>39674.18</v>
      </c>
      <c r="S5" s="44">
        <v>38865.675000000003</v>
      </c>
      <c r="T5" s="44">
        <v>38916.622499999998</v>
      </c>
      <c r="U5" s="44">
        <v>38831.475000000013</v>
      </c>
      <c r="V5" s="44">
        <v>38176.214999999997</v>
      </c>
      <c r="W5" s="44">
        <v>38330.907500000001</v>
      </c>
      <c r="X5" s="44">
        <v>39152.834999999999</v>
      </c>
      <c r="Y5" s="44">
        <v>41079.302499999998</v>
      </c>
      <c r="Z5" s="44">
        <v>41603.422500000001</v>
      </c>
      <c r="AA5" s="44">
        <v>40463.46</v>
      </c>
      <c r="AB5" s="44">
        <v>39506.4375</v>
      </c>
      <c r="AC5" s="44">
        <v>38313.002500000002</v>
      </c>
      <c r="AD5" s="44">
        <v>36735.945</v>
      </c>
      <c r="AE5" s="97">
        <f t="shared" si="1"/>
        <v>886111.3324999999</v>
      </c>
      <c r="AF5" s="118">
        <f t="shared" si="2"/>
        <v>41603.422500000001</v>
      </c>
      <c r="AG5" s="72"/>
    </row>
    <row r="6" spans="1:33" ht="14.25">
      <c r="A6" s="147" t="s">
        <v>1196</v>
      </c>
      <c r="B6" s="70" t="s">
        <v>1380</v>
      </c>
      <c r="C6" s="185">
        <f>C4+7*5</f>
        <v>45365</v>
      </c>
      <c r="D6" s="180">
        <v>1</v>
      </c>
      <c r="E6" s="181">
        <v>5.7500000000000002E-2</v>
      </c>
      <c r="F6" s="184">
        <f t="shared" si="0"/>
        <v>21</v>
      </c>
      <c r="G6" s="44">
        <v>36275.919999999998</v>
      </c>
      <c r="H6" s="44">
        <v>34688.675000000003</v>
      </c>
      <c r="I6" s="44">
        <v>33534.71</v>
      </c>
      <c r="J6" s="44">
        <v>33372.095000000001</v>
      </c>
      <c r="K6" s="44">
        <v>33937.635000000002</v>
      </c>
      <c r="L6" s="44">
        <v>33826.589999999997</v>
      </c>
      <c r="M6" s="44">
        <v>33507.815000000002</v>
      </c>
      <c r="N6" s="44">
        <v>34715.22</v>
      </c>
      <c r="O6" s="44">
        <v>39698.36</v>
      </c>
      <c r="P6" s="44">
        <v>41946.19</v>
      </c>
      <c r="Q6" s="44">
        <v>42708.509999999987</v>
      </c>
      <c r="R6" s="44">
        <v>43094.745000000003</v>
      </c>
      <c r="S6" s="44">
        <v>41683.144999999997</v>
      </c>
      <c r="T6" s="44">
        <v>41711.925000000003</v>
      </c>
      <c r="U6" s="44">
        <v>42634.55</v>
      </c>
      <c r="V6" s="44">
        <v>42206.57</v>
      </c>
      <c r="W6" s="44">
        <v>42438.514999999999</v>
      </c>
      <c r="X6" s="44">
        <v>42327.754999999997</v>
      </c>
      <c r="Y6" s="44">
        <v>42243.904999999999</v>
      </c>
      <c r="Z6" s="44">
        <v>42308.555</v>
      </c>
      <c r="AA6" s="44">
        <v>42589.14</v>
      </c>
      <c r="AB6" s="44">
        <v>41435.955000000002</v>
      </c>
      <c r="AC6" s="44">
        <v>40118.239999999998</v>
      </c>
      <c r="AD6" s="44">
        <v>38525.240000000013</v>
      </c>
      <c r="AE6" s="97">
        <f t="shared" si="1"/>
        <v>941529.96000000008</v>
      </c>
      <c r="AF6" s="118">
        <f t="shared" si="2"/>
        <v>43094.745000000003</v>
      </c>
      <c r="AG6" s="72"/>
    </row>
    <row r="7" spans="1:33" ht="14.25">
      <c r="A7" s="147" t="s">
        <v>1197</v>
      </c>
      <c r="B7" s="70" t="s">
        <v>1380</v>
      </c>
      <c r="C7" s="185">
        <f>C6+3</f>
        <v>45368</v>
      </c>
      <c r="D7" s="180">
        <v>0</v>
      </c>
      <c r="E7" s="181">
        <v>2.7400000000000001E-2</v>
      </c>
      <c r="F7" s="184">
        <f t="shared" si="0"/>
        <v>10</v>
      </c>
      <c r="G7" s="44">
        <v>36354.035000000003</v>
      </c>
      <c r="H7" s="44">
        <v>34659.772500000006</v>
      </c>
      <c r="I7" s="44">
        <v>33408.592499999999</v>
      </c>
      <c r="J7" s="44">
        <v>32977.175000000003</v>
      </c>
      <c r="K7" s="44">
        <v>33261.152499999997</v>
      </c>
      <c r="L7" s="44">
        <v>33015.392500000002</v>
      </c>
      <c r="M7" s="44">
        <v>31734.06</v>
      </c>
      <c r="N7" s="44">
        <v>31099.89</v>
      </c>
      <c r="O7" s="44">
        <v>33618.552499999998</v>
      </c>
      <c r="P7" s="44">
        <v>36084.089999999997</v>
      </c>
      <c r="Q7" s="44">
        <v>37601.17</v>
      </c>
      <c r="R7" s="44">
        <v>38516.947499999987</v>
      </c>
      <c r="S7" s="44">
        <v>38003.282500000001</v>
      </c>
      <c r="T7" s="44">
        <v>38105.009999999987</v>
      </c>
      <c r="U7" s="44">
        <v>38021.414999999994</v>
      </c>
      <c r="V7" s="44">
        <v>36903.54</v>
      </c>
      <c r="W7" s="44">
        <v>36899.495000000003</v>
      </c>
      <c r="X7" s="44">
        <v>37420.767500000002</v>
      </c>
      <c r="Y7" s="44">
        <v>38756.612500000003</v>
      </c>
      <c r="Z7" s="44">
        <v>40162.327499999999</v>
      </c>
      <c r="AA7" s="44">
        <v>39861.160000000003</v>
      </c>
      <c r="AB7" s="44">
        <v>38782.300000000003</v>
      </c>
      <c r="AC7" s="44">
        <v>37616.307500000003</v>
      </c>
      <c r="AD7" s="44">
        <v>36113.077499999999</v>
      </c>
      <c r="AE7" s="97">
        <f t="shared" si="1"/>
        <v>868976.12500000023</v>
      </c>
      <c r="AF7" s="118">
        <f t="shared" si="2"/>
        <v>40162.327499999999</v>
      </c>
      <c r="AG7" s="72"/>
    </row>
    <row r="8" spans="1:33" ht="14.25">
      <c r="A8" s="147" t="s">
        <v>1198</v>
      </c>
      <c r="B8" s="70" t="s">
        <v>1381</v>
      </c>
      <c r="C8" s="185">
        <f>C6+7*5</f>
        <v>45400</v>
      </c>
      <c r="D8" s="180">
        <v>1</v>
      </c>
      <c r="E8" s="181">
        <v>4.3799999999999999E-2</v>
      </c>
      <c r="F8" s="184">
        <f t="shared" si="0"/>
        <v>16</v>
      </c>
      <c r="G8" s="44">
        <v>34842.125</v>
      </c>
      <c r="H8" s="44">
        <v>33167.589999999997</v>
      </c>
      <c r="I8" s="44">
        <v>31997.119999999999</v>
      </c>
      <c r="J8" s="44">
        <v>31250.2</v>
      </c>
      <c r="K8" s="44">
        <v>31115.62</v>
      </c>
      <c r="L8" s="44">
        <v>30825.087500000001</v>
      </c>
      <c r="M8" s="44">
        <v>30255.224999999999</v>
      </c>
      <c r="N8" s="44">
        <v>31980.672500000001</v>
      </c>
      <c r="O8" s="44">
        <v>37358.722500000003</v>
      </c>
      <c r="P8" s="44">
        <v>39518.807500000003</v>
      </c>
      <c r="Q8" s="44">
        <v>40537.94</v>
      </c>
      <c r="R8" s="44">
        <v>41156.565000000002</v>
      </c>
      <c r="S8" s="44">
        <v>39424.47</v>
      </c>
      <c r="T8" s="44">
        <v>39910.412499999999</v>
      </c>
      <c r="U8" s="44">
        <v>40960.509999999987</v>
      </c>
      <c r="V8" s="44">
        <v>41096.745000000003</v>
      </c>
      <c r="W8" s="44">
        <v>40663.852499999994</v>
      </c>
      <c r="X8" s="44">
        <v>40557.32</v>
      </c>
      <c r="Y8" s="44">
        <v>39826.787500000013</v>
      </c>
      <c r="Z8" s="44">
        <v>40531.167500000003</v>
      </c>
      <c r="AA8" s="44">
        <v>41165.517500000002</v>
      </c>
      <c r="AB8" s="44">
        <v>40289.2575</v>
      </c>
      <c r="AC8" s="44">
        <v>38873.305000000008</v>
      </c>
      <c r="AD8" s="44">
        <v>37151.995000000003</v>
      </c>
      <c r="AE8" s="97">
        <f t="shared" si="1"/>
        <v>894457.0149999999</v>
      </c>
      <c r="AF8" s="118">
        <f t="shared" si="2"/>
        <v>41165.517500000002</v>
      </c>
      <c r="AG8" s="72"/>
    </row>
    <row r="9" spans="1:33" ht="14.25">
      <c r="A9" s="147" t="s">
        <v>1199</v>
      </c>
      <c r="B9" s="70" t="s">
        <v>1381</v>
      </c>
      <c r="C9" s="185">
        <f>C8+3</f>
        <v>45403</v>
      </c>
      <c r="D9" s="180">
        <v>0</v>
      </c>
      <c r="E9" s="181">
        <v>3.8399999999999997E-2</v>
      </c>
      <c r="F9" s="184">
        <f t="shared" si="0"/>
        <v>14</v>
      </c>
      <c r="G9" s="44">
        <v>34065.987500000003</v>
      </c>
      <c r="H9" s="44">
        <v>32545.397499999999</v>
      </c>
      <c r="I9" s="44">
        <v>31040.240000000002</v>
      </c>
      <c r="J9" s="44">
        <v>30424.25</v>
      </c>
      <c r="K9" s="44">
        <v>30009.912499999999</v>
      </c>
      <c r="L9" s="44">
        <v>29637.397499999999</v>
      </c>
      <c r="M9" s="44">
        <v>28313.182499999999</v>
      </c>
      <c r="N9" s="44">
        <v>28546.837500000001</v>
      </c>
      <c r="O9" s="44">
        <v>31337.615000000002</v>
      </c>
      <c r="P9" s="44">
        <v>33685.440000000002</v>
      </c>
      <c r="Q9" s="44">
        <v>35375.712500000001</v>
      </c>
      <c r="R9" s="44">
        <v>36359.762499999997</v>
      </c>
      <c r="S9" s="44">
        <v>35828.837500000001</v>
      </c>
      <c r="T9" s="44">
        <v>36283.550000000003</v>
      </c>
      <c r="U9" s="44">
        <v>36285.434999999998</v>
      </c>
      <c r="V9" s="44">
        <v>35802.792500000003</v>
      </c>
      <c r="W9" s="44">
        <v>35525.402499999997</v>
      </c>
      <c r="X9" s="44">
        <v>35795.834999999999</v>
      </c>
      <c r="Y9" s="44">
        <v>36306.962500000001</v>
      </c>
      <c r="Z9" s="44">
        <v>37016.457499999997</v>
      </c>
      <c r="AA9" s="44">
        <v>37741.422500000001</v>
      </c>
      <c r="AB9" s="44">
        <v>36977.945</v>
      </c>
      <c r="AC9" s="44">
        <v>35886.25</v>
      </c>
      <c r="AD9" s="44">
        <v>34171.167500000003</v>
      </c>
      <c r="AE9" s="97">
        <f t="shared" si="1"/>
        <v>814963.79249999998</v>
      </c>
      <c r="AF9" s="118">
        <f t="shared" si="2"/>
        <v>37741.422500000001</v>
      </c>
      <c r="AG9" s="72"/>
    </row>
    <row r="10" spans="1:33" ht="14.25">
      <c r="A10" s="147" t="s">
        <v>1200</v>
      </c>
      <c r="B10" s="70" t="s">
        <v>1382</v>
      </c>
      <c r="C10" s="185">
        <f>C8+7*5</f>
        <v>45435</v>
      </c>
      <c r="D10" s="180">
        <v>1</v>
      </c>
      <c r="E10" s="181">
        <v>5.7500000000000002E-2</v>
      </c>
      <c r="F10" s="184">
        <f t="shared" si="0"/>
        <v>21</v>
      </c>
      <c r="G10" s="44">
        <v>35238.269999999997</v>
      </c>
      <c r="H10" s="44">
        <v>33528.425000000003</v>
      </c>
      <c r="I10" s="44">
        <v>32322.645</v>
      </c>
      <c r="J10" s="44">
        <v>31454.2</v>
      </c>
      <c r="K10" s="44">
        <v>31178.634999999998</v>
      </c>
      <c r="L10" s="44">
        <v>30642.23</v>
      </c>
      <c r="M10" s="44">
        <v>30655.285</v>
      </c>
      <c r="N10" s="44">
        <v>32597.465</v>
      </c>
      <c r="O10" s="44">
        <v>37860.51</v>
      </c>
      <c r="P10" s="44">
        <v>40405.72</v>
      </c>
      <c r="Q10" s="44">
        <v>41385.86</v>
      </c>
      <c r="R10" s="44">
        <v>42244.644999999997</v>
      </c>
      <c r="S10" s="44">
        <v>40751</v>
      </c>
      <c r="T10" s="44">
        <v>41415.629999999997</v>
      </c>
      <c r="U10" s="44">
        <v>42691.695</v>
      </c>
      <c r="V10" s="44">
        <v>42016.135000000002</v>
      </c>
      <c r="W10" s="44">
        <v>41986.1</v>
      </c>
      <c r="X10" s="44">
        <v>41492.815000000002</v>
      </c>
      <c r="Y10" s="44">
        <v>40220.315000000002</v>
      </c>
      <c r="Z10" s="44">
        <v>40571.399999999987</v>
      </c>
      <c r="AA10" s="44">
        <v>41862.379999999997</v>
      </c>
      <c r="AB10" s="44">
        <v>41260.550000000003</v>
      </c>
      <c r="AC10" s="44">
        <v>39417.5</v>
      </c>
      <c r="AD10" s="44">
        <v>37664.269999999997</v>
      </c>
      <c r="AE10" s="97">
        <f t="shared" si="1"/>
        <v>910863.67999999993</v>
      </c>
      <c r="AF10" s="118">
        <f t="shared" si="2"/>
        <v>42691.695</v>
      </c>
      <c r="AG10" s="72"/>
    </row>
    <row r="11" spans="1:33" ht="14.25">
      <c r="A11" s="147" t="s">
        <v>1201</v>
      </c>
      <c r="B11" s="70" t="s">
        <v>1382</v>
      </c>
      <c r="C11" s="185">
        <f>C10+3</f>
        <v>45438</v>
      </c>
      <c r="D11" s="180">
        <v>0</v>
      </c>
      <c r="E11" s="181">
        <v>2.47E-2</v>
      </c>
      <c r="F11" s="184">
        <f t="shared" si="0"/>
        <v>9</v>
      </c>
      <c r="G11" s="44">
        <v>34687.279999999999</v>
      </c>
      <c r="H11" s="44">
        <v>32792.375</v>
      </c>
      <c r="I11" s="44">
        <v>31366.755000000001</v>
      </c>
      <c r="J11" s="44">
        <v>30513.794999999998</v>
      </c>
      <c r="K11" s="44">
        <v>30162.16</v>
      </c>
      <c r="L11" s="44">
        <v>29722.81</v>
      </c>
      <c r="M11" s="44">
        <v>28801.255000000001</v>
      </c>
      <c r="N11" s="44">
        <v>29787.924999999999</v>
      </c>
      <c r="O11" s="44">
        <v>33669.195</v>
      </c>
      <c r="P11" s="44">
        <v>36626.44</v>
      </c>
      <c r="Q11" s="44">
        <v>38181.404999999999</v>
      </c>
      <c r="R11" s="44">
        <v>38930.769999999997</v>
      </c>
      <c r="S11" s="44">
        <v>38232.105000000003</v>
      </c>
      <c r="T11" s="44">
        <v>38767.485000000001</v>
      </c>
      <c r="U11" s="44">
        <v>38917.394999999997</v>
      </c>
      <c r="V11" s="44">
        <v>38185.774999999987</v>
      </c>
      <c r="W11" s="44">
        <v>37525.934999999998</v>
      </c>
      <c r="X11" s="44">
        <v>37340.639999999999</v>
      </c>
      <c r="Y11" s="44">
        <v>37289.589999999997</v>
      </c>
      <c r="Z11" s="44">
        <v>37963.089999999997</v>
      </c>
      <c r="AA11" s="44">
        <v>39072.54</v>
      </c>
      <c r="AB11" s="44">
        <v>38459.004999999997</v>
      </c>
      <c r="AC11" s="44">
        <v>36796.014999999999</v>
      </c>
      <c r="AD11" s="44">
        <v>35157.654999999999</v>
      </c>
      <c r="AE11" s="97">
        <f t="shared" si="1"/>
        <v>848949.39500000014</v>
      </c>
      <c r="AF11" s="118">
        <f t="shared" si="2"/>
        <v>39072.54</v>
      </c>
      <c r="AG11" s="72"/>
    </row>
    <row r="12" spans="1:33" ht="14.25">
      <c r="A12" s="147" t="s">
        <v>1202</v>
      </c>
      <c r="B12" s="70" t="s">
        <v>1383</v>
      </c>
      <c r="C12" s="185">
        <f>C10+7*4</f>
        <v>45463</v>
      </c>
      <c r="D12" s="180">
        <v>1</v>
      </c>
      <c r="E12" s="181">
        <v>4.6600000000000003E-2</v>
      </c>
      <c r="F12" s="184">
        <f t="shared" si="0"/>
        <v>17</v>
      </c>
      <c r="G12" s="44">
        <v>41579.54</v>
      </c>
      <c r="H12" s="44">
        <v>39226.120000000003</v>
      </c>
      <c r="I12" s="44">
        <v>37452.28</v>
      </c>
      <c r="J12" s="44">
        <v>36385.75</v>
      </c>
      <c r="K12" s="44">
        <v>35789.084999999999</v>
      </c>
      <c r="L12" s="44">
        <v>34630.074999999997</v>
      </c>
      <c r="M12" s="44">
        <v>34504.644999999997</v>
      </c>
      <c r="N12" s="44">
        <v>36896.47</v>
      </c>
      <c r="O12" s="44">
        <v>42930.144999999997</v>
      </c>
      <c r="P12" s="44">
        <v>46638.17</v>
      </c>
      <c r="Q12" s="44">
        <v>48589.67</v>
      </c>
      <c r="R12" s="44">
        <v>49964.7</v>
      </c>
      <c r="S12" s="44">
        <v>48976.315000000002</v>
      </c>
      <c r="T12" s="44">
        <v>50057.73</v>
      </c>
      <c r="U12" s="44">
        <v>51408.345000000001</v>
      </c>
      <c r="V12" s="44">
        <v>50667.92</v>
      </c>
      <c r="W12" s="44">
        <v>50745.324999999997</v>
      </c>
      <c r="X12" s="44">
        <v>49895.805</v>
      </c>
      <c r="Y12" s="44">
        <v>48193.65</v>
      </c>
      <c r="Z12" s="44">
        <v>47709.404999999999</v>
      </c>
      <c r="AA12" s="44">
        <v>48787.595000000001</v>
      </c>
      <c r="AB12" s="44">
        <v>48690.964999999997</v>
      </c>
      <c r="AC12" s="44">
        <v>46457.904999999999</v>
      </c>
      <c r="AD12" s="44">
        <v>44778.28</v>
      </c>
      <c r="AE12" s="97">
        <f t="shared" si="1"/>
        <v>1070955.8899999999</v>
      </c>
      <c r="AF12" s="118">
        <f t="shared" si="2"/>
        <v>51408.345000000001</v>
      </c>
      <c r="AG12" s="72"/>
    </row>
    <row r="13" spans="1:33" ht="14.25">
      <c r="A13" s="147" t="s">
        <v>1203</v>
      </c>
      <c r="B13" s="70" t="s">
        <v>1383</v>
      </c>
      <c r="C13" s="185">
        <f>C12+3</f>
        <v>45466</v>
      </c>
      <c r="D13" s="180">
        <v>0</v>
      </c>
      <c r="E13" s="181">
        <v>3.56E-2</v>
      </c>
      <c r="F13" s="184">
        <f t="shared" si="0"/>
        <v>13</v>
      </c>
      <c r="G13" s="44">
        <v>39465.149999999987</v>
      </c>
      <c r="H13" s="44">
        <v>37672.639999999999</v>
      </c>
      <c r="I13" s="44">
        <v>36066.915000000001</v>
      </c>
      <c r="J13" s="44">
        <v>34791.699999999997</v>
      </c>
      <c r="K13" s="44">
        <v>33960.355000000003</v>
      </c>
      <c r="L13" s="44">
        <v>32485.63</v>
      </c>
      <c r="M13" s="44">
        <v>32063.53</v>
      </c>
      <c r="N13" s="44">
        <v>33078.565000000002</v>
      </c>
      <c r="O13" s="44">
        <v>36147.195</v>
      </c>
      <c r="P13" s="44">
        <v>38748.394999999997</v>
      </c>
      <c r="Q13" s="44">
        <v>40592.22</v>
      </c>
      <c r="R13" s="44">
        <v>41803.855000000003</v>
      </c>
      <c r="S13" s="44">
        <v>41481.154999999999</v>
      </c>
      <c r="T13" s="44">
        <v>42083.785000000003</v>
      </c>
      <c r="U13" s="44">
        <v>42604.324999999997</v>
      </c>
      <c r="V13" s="44">
        <v>42194.8</v>
      </c>
      <c r="W13" s="44">
        <v>41694.93</v>
      </c>
      <c r="X13" s="44">
        <v>41498.07</v>
      </c>
      <c r="Y13" s="44">
        <v>41422.509999999987</v>
      </c>
      <c r="Z13" s="44">
        <v>41532.184999999998</v>
      </c>
      <c r="AA13" s="44">
        <v>42457.165000000001</v>
      </c>
      <c r="AB13" s="44">
        <v>42492.195</v>
      </c>
      <c r="AC13" s="44">
        <v>40914.15</v>
      </c>
      <c r="AD13" s="44">
        <v>38999.360000000001</v>
      </c>
      <c r="AE13" s="97">
        <f t="shared" si="1"/>
        <v>936250.78000000014</v>
      </c>
      <c r="AF13" s="118">
        <f t="shared" si="2"/>
        <v>42604.324999999997</v>
      </c>
      <c r="AG13" s="72"/>
    </row>
    <row r="14" spans="1:33" ht="14.25">
      <c r="A14" s="147" t="s">
        <v>1366</v>
      </c>
      <c r="B14" s="70" t="s">
        <v>1384</v>
      </c>
      <c r="C14" s="185">
        <f>C12+7*4</f>
        <v>45491</v>
      </c>
      <c r="D14" s="180">
        <v>1</v>
      </c>
      <c r="E14" s="181">
        <v>6.0299999999999999E-2</v>
      </c>
      <c r="F14" s="184">
        <f t="shared" si="0"/>
        <v>22</v>
      </c>
      <c r="G14" s="44">
        <v>45712.392500000002</v>
      </c>
      <c r="H14" s="44">
        <v>43683.592499999999</v>
      </c>
      <c r="I14" s="44">
        <v>41970.214999999997</v>
      </c>
      <c r="J14" s="44">
        <v>40821.135000000002</v>
      </c>
      <c r="K14" s="44">
        <v>39905.7425</v>
      </c>
      <c r="L14" s="44">
        <v>38974.582499999997</v>
      </c>
      <c r="M14" s="44">
        <v>38511.142500000002</v>
      </c>
      <c r="N14" s="44">
        <v>40570.925000000003</v>
      </c>
      <c r="O14" s="44">
        <v>46977.495000000003</v>
      </c>
      <c r="P14" s="44">
        <v>51063.91</v>
      </c>
      <c r="Q14" s="44">
        <v>53011.602499999994</v>
      </c>
      <c r="R14" s="44">
        <v>54575.519999999997</v>
      </c>
      <c r="S14" s="44">
        <v>53611.084999999999</v>
      </c>
      <c r="T14" s="44">
        <v>54797.56</v>
      </c>
      <c r="U14" s="44">
        <v>56084.92</v>
      </c>
      <c r="V14" s="44">
        <v>55741.247499999998</v>
      </c>
      <c r="W14" s="44">
        <v>55218.967499999999</v>
      </c>
      <c r="X14" s="44">
        <v>54048.42</v>
      </c>
      <c r="Y14" s="44">
        <v>52207.107499999998</v>
      </c>
      <c r="Z14" s="44">
        <v>51558.02</v>
      </c>
      <c r="AA14" s="44">
        <v>52333.044999999998</v>
      </c>
      <c r="AB14" s="44">
        <v>51973.727500000001</v>
      </c>
      <c r="AC14" s="44">
        <v>50413.727500000001</v>
      </c>
      <c r="AD14" s="44">
        <v>48392.117500000008</v>
      </c>
      <c r="AE14" s="97">
        <f t="shared" si="1"/>
        <v>1172158.2</v>
      </c>
      <c r="AF14" s="118">
        <f t="shared" si="2"/>
        <v>56084.92</v>
      </c>
      <c r="AG14" s="72"/>
    </row>
    <row r="15" spans="1:33" ht="14.25">
      <c r="A15" s="147" t="s">
        <v>1367</v>
      </c>
      <c r="B15" s="70" t="s">
        <v>1384</v>
      </c>
      <c r="C15" s="185">
        <f>C14+3</f>
        <v>45494</v>
      </c>
      <c r="D15" s="180">
        <v>0</v>
      </c>
      <c r="E15" s="181">
        <v>2.47E-2</v>
      </c>
      <c r="F15" s="184">
        <f t="shared" si="0"/>
        <v>9</v>
      </c>
      <c r="G15" s="44">
        <v>44464.375</v>
      </c>
      <c r="H15" s="44">
        <v>42469.004999999997</v>
      </c>
      <c r="I15" s="44">
        <v>40832.415000000001</v>
      </c>
      <c r="J15" s="44">
        <v>39516.394999999997</v>
      </c>
      <c r="K15" s="44">
        <v>38583.82</v>
      </c>
      <c r="L15" s="44">
        <v>37346.025000000001</v>
      </c>
      <c r="M15" s="44">
        <v>36271.074999999997</v>
      </c>
      <c r="N15" s="44">
        <v>37628.464999999997</v>
      </c>
      <c r="O15" s="44">
        <v>41414.699999999997</v>
      </c>
      <c r="P15" s="44">
        <v>45215.585000000006</v>
      </c>
      <c r="Q15" s="44">
        <v>47474.365000000013</v>
      </c>
      <c r="R15" s="44">
        <v>48815.98</v>
      </c>
      <c r="S15" s="44">
        <v>48564.014999999999</v>
      </c>
      <c r="T15" s="44">
        <v>49305.315000000002</v>
      </c>
      <c r="U15" s="44">
        <v>49606.09</v>
      </c>
      <c r="V15" s="44">
        <v>48940.684999999998</v>
      </c>
      <c r="W15" s="44">
        <v>48387.855000000003</v>
      </c>
      <c r="X15" s="44">
        <v>47951.08</v>
      </c>
      <c r="Y15" s="44">
        <v>47897.46</v>
      </c>
      <c r="Z15" s="44">
        <v>47656.789999999994</v>
      </c>
      <c r="AA15" s="44">
        <v>48907.595000000001</v>
      </c>
      <c r="AB15" s="44">
        <v>48804.81</v>
      </c>
      <c r="AC15" s="44">
        <v>47188.61</v>
      </c>
      <c r="AD15" s="44">
        <v>45363.345000000001</v>
      </c>
      <c r="AE15" s="97">
        <f t="shared" si="1"/>
        <v>1078605.8549999997</v>
      </c>
      <c r="AF15" s="118">
        <f t="shared" si="2"/>
        <v>49606.09</v>
      </c>
      <c r="AG15" s="72"/>
    </row>
    <row r="16" spans="1:33" ht="14.25">
      <c r="A16" s="147" t="s">
        <v>1368</v>
      </c>
      <c r="B16" s="70" t="s">
        <v>1385</v>
      </c>
      <c r="C16" s="185">
        <f>C14+7*4</f>
        <v>45519</v>
      </c>
      <c r="D16" s="180">
        <v>1</v>
      </c>
      <c r="E16" s="181">
        <v>5.7500000000000002E-2</v>
      </c>
      <c r="F16" s="184">
        <f t="shared" si="0"/>
        <v>21</v>
      </c>
      <c r="G16" s="44">
        <v>44391.66</v>
      </c>
      <c r="H16" s="44">
        <v>42481.855000000003</v>
      </c>
      <c r="I16" s="44">
        <v>40894.455000000002</v>
      </c>
      <c r="J16" s="44">
        <v>39674.745000000003</v>
      </c>
      <c r="K16" s="44">
        <v>38848.839999999997</v>
      </c>
      <c r="L16" s="44">
        <v>38208.404999999999</v>
      </c>
      <c r="M16" s="44">
        <v>37569.040000000001</v>
      </c>
      <c r="N16" s="44">
        <v>39485.414999999994</v>
      </c>
      <c r="O16" s="44">
        <v>45650.294999999998</v>
      </c>
      <c r="P16" s="44">
        <v>49217.695</v>
      </c>
      <c r="Q16" s="44">
        <v>51025.3</v>
      </c>
      <c r="R16" s="44">
        <v>52225.044999999998</v>
      </c>
      <c r="S16" s="44">
        <v>51568.305</v>
      </c>
      <c r="T16" s="44">
        <v>52729.024999999987</v>
      </c>
      <c r="U16" s="44">
        <v>53932.14</v>
      </c>
      <c r="V16" s="44">
        <v>53904.100000000013</v>
      </c>
      <c r="W16" s="44">
        <v>53658.97</v>
      </c>
      <c r="X16" s="44">
        <v>52635.59</v>
      </c>
      <c r="Y16" s="44">
        <v>51044.29</v>
      </c>
      <c r="Z16" s="44">
        <v>50937.48</v>
      </c>
      <c r="AA16" s="44">
        <v>51595.71</v>
      </c>
      <c r="AB16" s="44">
        <v>50513.8</v>
      </c>
      <c r="AC16" s="44">
        <v>49028.38</v>
      </c>
      <c r="AD16" s="44">
        <v>46958.514999999999</v>
      </c>
      <c r="AE16" s="97">
        <f t="shared" si="1"/>
        <v>1138179.0549999997</v>
      </c>
      <c r="AF16" s="118">
        <f t="shared" si="2"/>
        <v>53932.14</v>
      </c>
      <c r="AG16" s="72"/>
    </row>
    <row r="17" spans="1:33" ht="14.25">
      <c r="A17" s="147" t="s">
        <v>1369</v>
      </c>
      <c r="B17" s="70" t="s">
        <v>1385</v>
      </c>
      <c r="C17" s="185">
        <f>C16+3</f>
        <v>45522</v>
      </c>
      <c r="D17" s="180">
        <v>0</v>
      </c>
      <c r="E17" s="181">
        <v>2.7400000000000001E-2</v>
      </c>
      <c r="F17" s="184">
        <f t="shared" si="0"/>
        <v>10</v>
      </c>
      <c r="G17" s="44">
        <v>42896.807500000003</v>
      </c>
      <c r="H17" s="44">
        <v>41068.625</v>
      </c>
      <c r="I17" s="44">
        <v>39354.35</v>
      </c>
      <c r="J17" s="44">
        <v>38095.574999999997</v>
      </c>
      <c r="K17" s="44">
        <v>37239.61</v>
      </c>
      <c r="L17" s="44">
        <v>36588.262499999997</v>
      </c>
      <c r="M17" s="44">
        <v>35555.582499999997</v>
      </c>
      <c r="N17" s="44">
        <v>36091.712499999987</v>
      </c>
      <c r="O17" s="44">
        <v>39221.5075</v>
      </c>
      <c r="P17" s="44">
        <v>42361.19</v>
      </c>
      <c r="Q17" s="44">
        <v>44340.212500000001</v>
      </c>
      <c r="R17" s="44">
        <v>45466.73</v>
      </c>
      <c r="S17" s="44">
        <v>45281.6875</v>
      </c>
      <c r="T17" s="44">
        <v>45926.904999999999</v>
      </c>
      <c r="U17" s="44">
        <v>46503.85</v>
      </c>
      <c r="V17" s="44">
        <v>46373.385000000002</v>
      </c>
      <c r="W17" s="44">
        <v>45992.597500000003</v>
      </c>
      <c r="X17" s="44">
        <v>45913.57</v>
      </c>
      <c r="Y17" s="44">
        <v>46039.677500000013</v>
      </c>
      <c r="Z17" s="44">
        <v>46358.53</v>
      </c>
      <c r="AA17" s="44">
        <v>47537.605000000003</v>
      </c>
      <c r="AB17" s="44">
        <v>46887.042500000003</v>
      </c>
      <c r="AC17" s="44">
        <v>45392.732499999998</v>
      </c>
      <c r="AD17" s="44">
        <v>43249.525000000001</v>
      </c>
      <c r="AE17" s="97">
        <f t="shared" si="1"/>
        <v>1029737.2725</v>
      </c>
      <c r="AF17" s="118">
        <f t="shared" si="2"/>
        <v>47537.605000000003</v>
      </c>
      <c r="AG17" s="72"/>
    </row>
    <row r="18" spans="1:33" ht="14.25">
      <c r="A18" s="147" t="s">
        <v>1370</v>
      </c>
      <c r="B18" s="70" t="s">
        <v>1386</v>
      </c>
      <c r="C18" s="185">
        <f>C16+7*4</f>
        <v>45547</v>
      </c>
      <c r="D18" s="180">
        <v>1</v>
      </c>
      <c r="E18" s="181">
        <v>5.7500000000000002E-2</v>
      </c>
      <c r="F18" s="184">
        <f t="shared" si="0"/>
        <v>21</v>
      </c>
      <c r="G18" s="44">
        <v>37888.300000000003</v>
      </c>
      <c r="H18" s="44">
        <v>36199.165000000001</v>
      </c>
      <c r="I18" s="44">
        <v>34928.565000000002</v>
      </c>
      <c r="J18" s="44">
        <v>33984.519999999997</v>
      </c>
      <c r="K18" s="44">
        <v>33496.725000000013</v>
      </c>
      <c r="L18" s="44">
        <v>33568.415000000001</v>
      </c>
      <c r="M18" s="44">
        <v>33561.464999999997</v>
      </c>
      <c r="N18" s="44">
        <v>35227.574999999997</v>
      </c>
      <c r="O18" s="44">
        <v>40747.535000000003</v>
      </c>
      <c r="P18" s="44">
        <v>43866.71</v>
      </c>
      <c r="Q18" s="44">
        <v>45152.305</v>
      </c>
      <c r="R18" s="44">
        <v>46249.074999999997</v>
      </c>
      <c r="S18" s="44">
        <v>45211.695</v>
      </c>
      <c r="T18" s="44">
        <v>46431.95</v>
      </c>
      <c r="U18" s="44">
        <v>47725.82</v>
      </c>
      <c r="V18" s="44">
        <v>47281.855000000003</v>
      </c>
      <c r="W18" s="44">
        <v>47524.514999999999</v>
      </c>
      <c r="X18" s="44">
        <v>47195.495000000003</v>
      </c>
      <c r="Y18" s="44">
        <v>45752.19</v>
      </c>
      <c r="Z18" s="44">
        <v>46190.54</v>
      </c>
      <c r="AA18" s="44">
        <v>45698.985000000001</v>
      </c>
      <c r="AB18" s="44">
        <v>44218.87</v>
      </c>
      <c r="AC18" s="44">
        <v>42608.785000000003</v>
      </c>
      <c r="AD18" s="44">
        <v>40683.47</v>
      </c>
      <c r="AE18" s="97">
        <f t="shared" si="1"/>
        <v>1001394.525</v>
      </c>
      <c r="AF18" s="118">
        <f t="shared" si="2"/>
        <v>47725.82</v>
      </c>
      <c r="AG18" s="72"/>
    </row>
    <row r="19" spans="1:33" ht="15.75" customHeight="1">
      <c r="A19" s="147" t="s">
        <v>1371</v>
      </c>
      <c r="B19" s="70" t="s">
        <v>1386</v>
      </c>
      <c r="C19" s="185">
        <f>C18+3</f>
        <v>45550</v>
      </c>
      <c r="D19" s="180">
        <v>0</v>
      </c>
      <c r="E19" s="181">
        <v>2.46E-2</v>
      </c>
      <c r="F19" s="184">
        <f t="shared" si="0"/>
        <v>9</v>
      </c>
      <c r="G19" s="44">
        <v>38201.67</v>
      </c>
      <c r="H19" s="44">
        <v>36309.324999999997</v>
      </c>
      <c r="I19" s="44">
        <v>34899.629999999997</v>
      </c>
      <c r="J19" s="44">
        <v>33802.71</v>
      </c>
      <c r="K19" s="44">
        <v>33215.089999999997</v>
      </c>
      <c r="L19" s="44">
        <v>33000.509999999987</v>
      </c>
      <c r="M19" s="44">
        <v>32255.3</v>
      </c>
      <c r="N19" s="44">
        <v>32596.044999999998</v>
      </c>
      <c r="O19" s="44">
        <v>35269.815000000002</v>
      </c>
      <c r="P19" s="44">
        <v>37833.17</v>
      </c>
      <c r="Q19" s="44">
        <v>39705.57</v>
      </c>
      <c r="R19" s="44">
        <v>40923.885000000002</v>
      </c>
      <c r="S19" s="44">
        <v>40932.25</v>
      </c>
      <c r="T19" s="44">
        <v>41870.885000000002</v>
      </c>
      <c r="U19" s="44">
        <v>42425.259999999987</v>
      </c>
      <c r="V19" s="44">
        <v>42049.485000000001</v>
      </c>
      <c r="W19" s="44">
        <v>41629.85</v>
      </c>
      <c r="X19" s="44">
        <v>41451.375</v>
      </c>
      <c r="Y19" s="44">
        <v>41624.904999999999</v>
      </c>
      <c r="Z19" s="44">
        <v>42896.59</v>
      </c>
      <c r="AA19" s="44">
        <v>42851.8</v>
      </c>
      <c r="AB19" s="44">
        <v>41558.78</v>
      </c>
      <c r="AC19" s="44">
        <v>39734.080000000002</v>
      </c>
      <c r="AD19" s="44">
        <v>37858.31</v>
      </c>
      <c r="AE19" s="97">
        <f t="shared" si="1"/>
        <v>924896.29</v>
      </c>
      <c r="AF19" s="118">
        <f t="shared" si="2"/>
        <v>42896.59</v>
      </c>
      <c r="AG19" s="72"/>
    </row>
    <row r="20" spans="1:33" ht="15.75" customHeight="1">
      <c r="A20" s="147" t="s">
        <v>1372</v>
      </c>
      <c r="B20" s="70" t="s">
        <v>1387</v>
      </c>
      <c r="C20" s="185">
        <f>C18+7*4</f>
        <v>45575</v>
      </c>
      <c r="D20" s="180">
        <v>1</v>
      </c>
      <c r="E20" s="181">
        <v>5.7500000000000002E-2</v>
      </c>
      <c r="F20" s="184">
        <f t="shared" si="0"/>
        <v>21</v>
      </c>
      <c r="G20" s="44">
        <v>34130.120000000003</v>
      </c>
      <c r="H20" s="44">
        <v>32611.205000000002</v>
      </c>
      <c r="I20" s="44">
        <v>31460.38</v>
      </c>
      <c r="J20" s="44">
        <v>30755.96</v>
      </c>
      <c r="K20" s="44">
        <v>30632.514999999999</v>
      </c>
      <c r="L20" s="44">
        <v>30965.355</v>
      </c>
      <c r="M20" s="44">
        <v>32048.05</v>
      </c>
      <c r="N20" s="44">
        <v>33628.235000000001</v>
      </c>
      <c r="O20" s="44">
        <v>38362.769999999997</v>
      </c>
      <c r="P20" s="44">
        <v>40452.480000000003</v>
      </c>
      <c r="Q20" s="44">
        <v>41325.055</v>
      </c>
      <c r="R20" s="44">
        <v>41553.254999999997</v>
      </c>
      <c r="S20" s="44">
        <v>39465.47</v>
      </c>
      <c r="T20" s="44">
        <v>40210.65</v>
      </c>
      <c r="U20" s="44">
        <v>41168.875</v>
      </c>
      <c r="V20" s="44">
        <v>41257.464999999997</v>
      </c>
      <c r="W20" s="44">
        <v>41918.144999999997</v>
      </c>
      <c r="X20" s="44">
        <v>42786.264999999999</v>
      </c>
      <c r="Y20" s="44">
        <v>43092.875</v>
      </c>
      <c r="Z20" s="44">
        <v>42588.514999999999</v>
      </c>
      <c r="AA20" s="44">
        <v>41411.800000000003</v>
      </c>
      <c r="AB20" s="44">
        <v>40011.660000000003</v>
      </c>
      <c r="AC20" s="44">
        <v>38476.664999999994</v>
      </c>
      <c r="AD20" s="44">
        <v>36587.845000000001</v>
      </c>
      <c r="AE20" s="97">
        <f t="shared" si="1"/>
        <v>906901.6100000001</v>
      </c>
      <c r="AF20" s="118">
        <f t="shared" si="2"/>
        <v>43092.875</v>
      </c>
      <c r="AG20" s="72"/>
    </row>
    <row r="21" spans="1:33" ht="15.75" customHeight="1">
      <c r="A21" s="147" t="s">
        <v>1373</v>
      </c>
      <c r="B21" s="70" t="s">
        <v>1387</v>
      </c>
      <c r="C21" s="185">
        <f>C20+3</f>
        <v>45578</v>
      </c>
      <c r="D21" s="180">
        <v>0</v>
      </c>
      <c r="E21" s="181">
        <v>2.7400000000000001E-2</v>
      </c>
      <c r="F21" s="184">
        <f t="shared" si="0"/>
        <v>10</v>
      </c>
      <c r="G21" s="44">
        <v>33538.642500000002</v>
      </c>
      <c r="H21" s="44">
        <v>31914.232499999998</v>
      </c>
      <c r="I21" s="44">
        <v>30584.842499999999</v>
      </c>
      <c r="J21" s="44">
        <v>29900.307499999999</v>
      </c>
      <c r="K21" s="44">
        <v>29495.084999999999</v>
      </c>
      <c r="L21" s="44">
        <v>29670.377499999999</v>
      </c>
      <c r="M21" s="44">
        <v>30179.435000000001</v>
      </c>
      <c r="N21" s="44">
        <v>30723.01</v>
      </c>
      <c r="O21" s="44">
        <v>33843.584999999999</v>
      </c>
      <c r="P21" s="44">
        <v>36081.057500000003</v>
      </c>
      <c r="Q21" s="44">
        <v>37053.3825</v>
      </c>
      <c r="R21" s="44">
        <v>37485.824999999997</v>
      </c>
      <c r="S21" s="44">
        <v>36436.4925</v>
      </c>
      <c r="T21" s="44">
        <v>36688.57</v>
      </c>
      <c r="U21" s="44">
        <v>37072.207499999997</v>
      </c>
      <c r="V21" s="44">
        <v>36863.1</v>
      </c>
      <c r="W21" s="44">
        <v>37183.372499999998</v>
      </c>
      <c r="X21" s="44">
        <v>38417.785000000003</v>
      </c>
      <c r="Y21" s="44">
        <v>40026.54</v>
      </c>
      <c r="Z21" s="44">
        <v>39439.047500000001</v>
      </c>
      <c r="AA21" s="44">
        <v>38313.037499999999</v>
      </c>
      <c r="AB21" s="44">
        <v>37188.352500000001</v>
      </c>
      <c r="AC21" s="44">
        <v>36018.26</v>
      </c>
      <c r="AD21" s="44">
        <v>34244.317499999997</v>
      </c>
      <c r="AE21" s="97">
        <f t="shared" si="1"/>
        <v>838360.86500000022</v>
      </c>
      <c r="AF21" s="118">
        <f t="shared" si="2"/>
        <v>40026.54</v>
      </c>
      <c r="AG21" s="72"/>
    </row>
    <row r="22" spans="1:33" ht="15.75" customHeight="1">
      <c r="A22" s="147" t="s">
        <v>1374</v>
      </c>
      <c r="B22" s="70" t="s">
        <v>1388</v>
      </c>
      <c r="C22" s="185">
        <f>C20+7*4</f>
        <v>45603</v>
      </c>
      <c r="D22" s="180">
        <v>1</v>
      </c>
      <c r="E22" s="181">
        <v>5.7500000000000002E-2</v>
      </c>
      <c r="F22" s="184">
        <f t="shared" si="0"/>
        <v>21</v>
      </c>
      <c r="G22" s="44">
        <v>36385.710000000006</v>
      </c>
      <c r="H22" s="44">
        <v>34510.735000000001</v>
      </c>
      <c r="I22" s="44">
        <v>33217.025000000001</v>
      </c>
      <c r="J22" s="44">
        <v>32395.325000000001</v>
      </c>
      <c r="K22" s="44">
        <v>32296.560000000001</v>
      </c>
      <c r="L22" s="44">
        <v>32702.685000000001</v>
      </c>
      <c r="M22" s="44">
        <v>34162.855000000003</v>
      </c>
      <c r="N22" s="44">
        <v>36719.605000000003</v>
      </c>
      <c r="O22" s="44">
        <v>41943.09</v>
      </c>
      <c r="P22" s="44">
        <v>44340.264999999999</v>
      </c>
      <c r="Q22" s="44">
        <v>44701.004999999997</v>
      </c>
      <c r="R22" s="44">
        <v>45178.044999999998</v>
      </c>
      <c r="S22" s="44">
        <v>43446.58</v>
      </c>
      <c r="T22" s="44">
        <v>43329.29</v>
      </c>
      <c r="U22" s="44">
        <v>44405.294999999998</v>
      </c>
      <c r="V22" s="44">
        <v>44464.87</v>
      </c>
      <c r="W22" s="44">
        <v>45383.794999999998</v>
      </c>
      <c r="X22" s="44">
        <v>46724.03</v>
      </c>
      <c r="Y22" s="44">
        <v>46202.915000000001</v>
      </c>
      <c r="Z22" s="44">
        <v>44842.995000000003</v>
      </c>
      <c r="AA22" s="44">
        <v>43779.21</v>
      </c>
      <c r="AB22" s="44">
        <v>42667.644999999997</v>
      </c>
      <c r="AC22" s="44">
        <v>41112.68</v>
      </c>
      <c r="AD22" s="44">
        <v>39073.705000000002</v>
      </c>
      <c r="AE22" s="97">
        <f t="shared" si="1"/>
        <v>973985.91500000015</v>
      </c>
      <c r="AF22" s="118">
        <f t="shared" si="2"/>
        <v>46724.03</v>
      </c>
      <c r="AG22" s="72"/>
    </row>
    <row r="23" spans="1:33" ht="15.75" customHeight="1">
      <c r="A23" s="147" t="s">
        <v>1375</v>
      </c>
      <c r="B23" s="70" t="s">
        <v>1388</v>
      </c>
      <c r="C23" s="185">
        <f>C22+3</f>
        <v>45606</v>
      </c>
      <c r="D23" s="180">
        <v>0</v>
      </c>
      <c r="E23" s="181">
        <v>2.47E-2</v>
      </c>
      <c r="F23" s="184">
        <f t="shared" si="0"/>
        <v>9</v>
      </c>
      <c r="G23" s="44">
        <v>35733.004999999997</v>
      </c>
      <c r="H23" s="44">
        <v>33927.360000000001</v>
      </c>
      <c r="I23" s="44">
        <v>32686.055</v>
      </c>
      <c r="J23" s="44">
        <v>31736.985000000001</v>
      </c>
      <c r="K23" s="44">
        <v>31188.555</v>
      </c>
      <c r="L23" s="44">
        <v>31541.22</v>
      </c>
      <c r="M23" s="44">
        <v>32340.97</v>
      </c>
      <c r="N23" s="44">
        <v>32449.485000000001</v>
      </c>
      <c r="O23" s="44">
        <v>35550.639999999999</v>
      </c>
      <c r="P23" s="44">
        <v>37913.31</v>
      </c>
      <c r="Q23" s="44">
        <v>39311.235000000001</v>
      </c>
      <c r="R23" s="44">
        <v>40339.414999999994</v>
      </c>
      <c r="S23" s="44">
        <v>39128.6</v>
      </c>
      <c r="T23" s="44">
        <v>39432.264999999999</v>
      </c>
      <c r="U23" s="44">
        <v>39313.56</v>
      </c>
      <c r="V23" s="44">
        <v>38738.165000000001</v>
      </c>
      <c r="W23" s="44">
        <v>39278.394999999997</v>
      </c>
      <c r="X23" s="44">
        <v>41149.525000000001</v>
      </c>
      <c r="Y23" s="44">
        <v>42332.51</v>
      </c>
      <c r="Z23" s="44">
        <v>41452.335000000006</v>
      </c>
      <c r="AA23" s="44">
        <v>40476.845000000001</v>
      </c>
      <c r="AB23" s="44">
        <v>39510.714999999997</v>
      </c>
      <c r="AC23" s="44">
        <v>38258.89</v>
      </c>
      <c r="AD23" s="44">
        <v>36181.259999999987</v>
      </c>
      <c r="AE23" s="97">
        <f t="shared" si="1"/>
        <v>889971.29999999993</v>
      </c>
      <c r="AF23" s="118">
        <f t="shared" si="2"/>
        <v>42332.51</v>
      </c>
      <c r="AG23" s="72"/>
    </row>
    <row r="24" spans="1:33" ht="15.75" customHeight="1">
      <c r="A24" s="147" t="s">
        <v>1376</v>
      </c>
      <c r="B24" s="70" t="s">
        <v>1389</v>
      </c>
      <c r="C24" s="185">
        <f>C22+7*4</f>
        <v>45631</v>
      </c>
      <c r="D24" s="180">
        <v>1</v>
      </c>
      <c r="E24" s="181">
        <v>6.0299999999999999E-2</v>
      </c>
      <c r="F24" s="184">
        <f t="shared" si="0"/>
        <v>22</v>
      </c>
      <c r="G24" s="44">
        <v>37441.542500000003</v>
      </c>
      <c r="H24" s="44">
        <v>35410.565000000002</v>
      </c>
      <c r="I24" s="44">
        <v>34141.142500000002</v>
      </c>
      <c r="J24" s="44">
        <v>33307.315000000002</v>
      </c>
      <c r="K24" s="44">
        <v>33037.894999999997</v>
      </c>
      <c r="L24" s="44">
        <v>33424.97</v>
      </c>
      <c r="M24" s="44">
        <v>34903.662500000013</v>
      </c>
      <c r="N24" s="44">
        <v>38211.835000000006</v>
      </c>
      <c r="O24" s="44">
        <v>43723.467499999999</v>
      </c>
      <c r="P24" s="44">
        <v>46576</v>
      </c>
      <c r="Q24" s="44">
        <v>47583.252500000002</v>
      </c>
      <c r="R24" s="44">
        <v>47876.914999999994</v>
      </c>
      <c r="S24" s="44">
        <v>46372.767500000002</v>
      </c>
      <c r="T24" s="44">
        <v>46623.122499999998</v>
      </c>
      <c r="U24" s="44">
        <v>47256.915000000001</v>
      </c>
      <c r="V24" s="44">
        <v>47098.557500000003</v>
      </c>
      <c r="W24" s="44">
        <v>48072.235000000001</v>
      </c>
      <c r="X24" s="44">
        <v>49162.25</v>
      </c>
      <c r="Y24" s="44">
        <v>47810.512499999997</v>
      </c>
      <c r="Z24" s="44">
        <v>46271.872499999998</v>
      </c>
      <c r="AA24" s="44">
        <v>45246.175000000003</v>
      </c>
      <c r="AB24" s="44">
        <v>43988.555</v>
      </c>
      <c r="AC24" s="44">
        <v>42302.002500000002</v>
      </c>
      <c r="AD24" s="44">
        <v>40261.527499999997</v>
      </c>
      <c r="AE24" s="97">
        <f t="shared" si="1"/>
        <v>1016105.0550000001</v>
      </c>
      <c r="AF24" s="118">
        <f t="shared" si="2"/>
        <v>49162.25</v>
      </c>
      <c r="AG24" s="72"/>
    </row>
    <row r="25" spans="1:33" ht="15.75" customHeight="1">
      <c r="A25" s="147" t="s">
        <v>1377</v>
      </c>
      <c r="B25" s="70" t="s">
        <v>1389</v>
      </c>
      <c r="C25" s="185">
        <f>C24+3</f>
        <v>45634</v>
      </c>
      <c r="D25" s="180">
        <v>0</v>
      </c>
      <c r="E25" s="181">
        <v>2.47E-2</v>
      </c>
      <c r="F25" s="184">
        <f t="shared" si="0"/>
        <v>9</v>
      </c>
      <c r="G25" s="44">
        <v>37141.095000000001</v>
      </c>
      <c r="H25" s="44">
        <v>35040.254999999997</v>
      </c>
      <c r="I25" s="44">
        <v>33472.18</v>
      </c>
      <c r="J25" s="44">
        <v>32435.9</v>
      </c>
      <c r="K25" s="44">
        <v>31964.65</v>
      </c>
      <c r="L25" s="44">
        <v>31984.65</v>
      </c>
      <c r="M25" s="44">
        <v>32487.16</v>
      </c>
      <c r="N25" s="44">
        <v>33329.99</v>
      </c>
      <c r="O25" s="44">
        <v>34926.975000000013</v>
      </c>
      <c r="P25" s="44">
        <v>37166.720000000001</v>
      </c>
      <c r="Q25" s="44">
        <v>39351.565000000002</v>
      </c>
      <c r="R25" s="44">
        <v>40665.365000000013</v>
      </c>
      <c r="S25" s="44">
        <v>40633.49</v>
      </c>
      <c r="T25" s="44">
        <v>41239.384999999987</v>
      </c>
      <c r="U25" s="44">
        <v>41278.384999999987</v>
      </c>
      <c r="V25" s="44">
        <v>41209.47</v>
      </c>
      <c r="W25" s="44">
        <v>41595.035000000003</v>
      </c>
      <c r="X25" s="44">
        <v>43302.544999999998</v>
      </c>
      <c r="Y25" s="44">
        <v>43661.485000000001</v>
      </c>
      <c r="Z25" s="44">
        <v>42854.75</v>
      </c>
      <c r="AA25" s="44">
        <v>41907.894999999997</v>
      </c>
      <c r="AB25" s="44">
        <v>40787.794999999998</v>
      </c>
      <c r="AC25" s="44">
        <v>39510.43</v>
      </c>
      <c r="AD25" s="44">
        <v>37529.625</v>
      </c>
      <c r="AE25" s="97">
        <f t="shared" si="1"/>
        <v>915476.79500000016</v>
      </c>
      <c r="AF25" s="118">
        <f t="shared" si="2"/>
        <v>43661.485000000001</v>
      </c>
      <c r="AG25" s="72"/>
    </row>
    <row r="26" spans="1:33" ht="15.75" customHeight="1">
      <c r="AF26" s="73"/>
      <c r="AG26" s="73"/>
    </row>
    <row r="27" spans="1:33" ht="15.75" customHeight="1">
      <c r="C27" s="186"/>
      <c r="E27" s="178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 s="97"/>
      <c r="AF27" s="118"/>
    </row>
    <row r="28" spans="1:33" ht="15.75" customHeight="1">
      <c r="C28" s="186"/>
      <c r="E28" s="17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 s="97"/>
      <c r="AF28" s="118"/>
    </row>
    <row r="29" spans="1:33" ht="15.75" customHeight="1">
      <c r="C29" s="186"/>
      <c r="E29" s="178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 s="97"/>
      <c r="AF29" s="118"/>
    </row>
    <row r="30" spans="1:33" ht="15.75" customHeight="1">
      <c r="C30" s="186"/>
      <c r="E30" s="178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 s="97"/>
      <c r="AF30" s="118"/>
    </row>
    <row r="31" spans="1:33" ht="15.75" customHeight="1">
      <c r="C31" s="186"/>
      <c r="E31" s="178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 s="97"/>
      <c r="AF31" s="118"/>
    </row>
    <row r="32" spans="1:33" ht="15.75" customHeight="1">
      <c r="C32" s="186"/>
      <c r="E32" s="178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 s="97"/>
      <c r="AF32" s="118"/>
    </row>
    <row r="33" spans="1:32" ht="15.75" customHeight="1">
      <c r="C33" s="186"/>
      <c r="E33" s="178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 s="97"/>
      <c r="AF33" s="118"/>
    </row>
    <row r="34" spans="1:32" ht="15.75" customHeight="1">
      <c r="C34" s="186"/>
      <c r="E34" s="178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 s="97"/>
      <c r="AF34" s="118"/>
    </row>
    <row r="42" spans="1:32" ht="15.75" customHeight="1">
      <c r="A42"/>
      <c r="B42" s="1"/>
      <c r="C42" s="7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</row>
    <row r="43" spans="1:32" ht="15.75" customHeight="1">
      <c r="A43"/>
      <c r="B43" s="1"/>
      <c r="C43" s="1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</row>
    <row r="44" spans="1:32" ht="15.75" customHeight="1">
      <c r="A44"/>
      <c r="B44" s="1"/>
      <c r="C44" s="1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</row>
    <row r="45" spans="1:32" ht="15.75" customHeight="1">
      <c r="A45"/>
      <c r="B45" s="1"/>
      <c r="C45" s="1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</row>
    <row r="46" spans="1:32" ht="15.75" customHeight="1">
      <c r="A46"/>
      <c r="B46" s="1"/>
      <c r="C46" s="1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</row>
    <row r="47" spans="1:32" ht="15.75" customHeight="1">
      <c r="A47"/>
      <c r="B47" s="1"/>
      <c r="C47" s="1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 spans="1:32" ht="15.75" customHeight="1">
      <c r="A48"/>
      <c r="B48" s="1"/>
      <c r="C48" s="1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</row>
    <row r="49" spans="1:27" ht="15.75" customHeight="1">
      <c r="A49"/>
      <c r="B49" s="1"/>
      <c r="C49" s="1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</row>
    <row r="50" spans="1:27" ht="15.75" customHeight="1">
      <c r="A50"/>
      <c r="B50" s="1"/>
      <c r="C50" s="1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</row>
    <row r="51" spans="1:27" ht="15.75" customHeight="1">
      <c r="A51"/>
      <c r="B51" s="1"/>
      <c r="C51" s="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</row>
    <row r="52" spans="1:27" ht="15.75" customHeight="1">
      <c r="A52"/>
      <c r="B52" s="1"/>
      <c r="C52" s="1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</row>
    <row r="53" spans="1:27" ht="15.75" customHeight="1">
      <c r="A53"/>
      <c r="B53" s="1"/>
      <c r="C53" s="1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</row>
    <row r="54" spans="1:27" ht="15.75" customHeight="1">
      <c r="A54"/>
      <c r="B54" s="1"/>
      <c r="C54" s="1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</row>
    <row r="55" spans="1:27" ht="15.75" customHeight="1">
      <c r="A55"/>
      <c r="B55" s="1"/>
      <c r="C55" s="1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</row>
    <row r="56" spans="1:27" ht="15.75" customHeight="1">
      <c r="A56"/>
      <c r="B56" s="1"/>
      <c r="C56" s="1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</row>
    <row r="57" spans="1:27" ht="15.75" customHeight="1">
      <c r="A57"/>
      <c r="B57" s="1"/>
      <c r="C57" s="1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</row>
    <row r="58" spans="1:27" ht="15.75" customHeight="1">
      <c r="A58"/>
      <c r="B58" s="1"/>
      <c r="C58" s="1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</row>
    <row r="59" spans="1:27" ht="15.75" customHeight="1">
      <c r="A59"/>
      <c r="B59" s="1"/>
      <c r="C59" s="1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</row>
    <row r="60" spans="1:27" ht="15.75" customHeight="1">
      <c r="A60"/>
      <c r="B60" s="1"/>
      <c r="C60" s="1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</row>
    <row r="61" spans="1:27" ht="15.75" customHeight="1">
      <c r="A61"/>
      <c r="B61" s="1"/>
      <c r="C61" s="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</row>
    <row r="62" spans="1:27" ht="15.75" customHeight="1">
      <c r="A62"/>
      <c r="B62" s="1"/>
      <c r="C62" s="1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</row>
    <row r="63" spans="1:27" ht="15.75" customHeight="1">
      <c r="A63"/>
      <c r="B63" s="1"/>
      <c r="C63" s="1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</row>
    <row r="64" spans="1:27" ht="15.75" customHeight="1">
      <c r="A64"/>
      <c r="B64" s="1"/>
      <c r="C64" s="1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 spans="1:27" ht="15.75" customHeight="1">
      <c r="A65"/>
      <c r="B65" s="1"/>
      <c r="C65" s="1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</sheetData>
  <phoneticPr fontId="22" type="noConversion"/>
  <conditionalFormatting sqref="AG2:AG2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Q109"/>
  <sheetViews>
    <sheetView zoomScale="90" zoomScaleNormal="90" workbookViewId="0">
      <selection activeCell="M34" sqref="M34"/>
    </sheetView>
  </sheetViews>
  <sheetFormatPr defaultColWidth="7.875" defaultRowHeight="15"/>
  <cols>
    <col min="1" max="1" width="7.875" style="5"/>
    <col min="2" max="2" width="9.375" style="1" bestFit="1" customWidth="1"/>
    <col min="3" max="4" width="8.75" style="1" bestFit="1" customWidth="1"/>
    <col min="5" max="6" width="8" style="1" bestFit="1" customWidth="1"/>
    <col min="7" max="7" width="8.75" style="1" bestFit="1" customWidth="1"/>
    <col min="8" max="8" width="8" style="1" bestFit="1" customWidth="1"/>
    <col min="9" max="9" width="8.75" style="1" bestFit="1" customWidth="1"/>
    <col min="10" max="10" width="8" style="1" bestFit="1" customWidth="1"/>
    <col min="11" max="11" width="9.875" style="1" bestFit="1" customWidth="1"/>
    <col min="12" max="16384" width="7.875" style="1"/>
  </cols>
  <sheetData>
    <row r="1" spans="1:43" s="5" customFormat="1">
      <c r="A1" s="5" t="s">
        <v>9</v>
      </c>
      <c r="B1" s="5" t="s">
        <v>4</v>
      </c>
      <c r="C1" s="5" t="s">
        <v>5</v>
      </c>
      <c r="D1" s="5" t="s">
        <v>6</v>
      </c>
      <c r="E1" s="5" t="s">
        <v>7</v>
      </c>
      <c r="F1" s="5" t="s">
        <v>66</v>
      </c>
      <c r="G1" s="5" t="s">
        <v>68</v>
      </c>
      <c r="H1" s="5" t="s">
        <v>69</v>
      </c>
      <c r="I1" s="5" t="s">
        <v>70</v>
      </c>
      <c r="J1" s="5" t="s">
        <v>71</v>
      </c>
      <c r="K1" s="5" t="s">
        <v>1255</v>
      </c>
      <c r="L1" s="5" t="s">
        <v>1256</v>
      </c>
      <c r="M1" s="5" t="s">
        <v>1257</v>
      </c>
      <c r="N1" s="5" t="s">
        <v>1258</v>
      </c>
      <c r="O1" s="5" t="s">
        <v>1259</v>
      </c>
      <c r="P1" s="5" t="s">
        <v>1260</v>
      </c>
    </row>
    <row r="2" spans="1:43">
      <c r="A2" s="5" t="str">
        <f>'baseLoad(g)'!A2</f>
        <v>g1</v>
      </c>
      <c r="B2" s="139">
        <f>VLOOKUP(MONTH(VLOOKUP($A2,'baseLoad(g)'!$A:$C,3,0)),regionShares_!$A$17:$P$28,MID(B$1,2,LEN(B$1)-1)+1,0)</f>
        <v>0.26426668570564249</v>
      </c>
      <c r="C2" s="139">
        <f>VLOOKUP(MONTH(VLOOKUP($A2,'baseLoad(g)'!$A:$C,3,0)),regionShares_!$A$17:$P$28,MID(C$1,2,LEN(C$1)-1)+1,0)</f>
        <v>7.4029404501341239E-2</v>
      </c>
      <c r="D2" s="139">
        <f>VLOOKUP(MONTH(VLOOKUP($A2,'baseLoad(g)'!$A:$C,3,0)),regionShares_!$A$17:$P$28,MID(D$1,2,LEN(D$1)-1)+1,0)</f>
        <v>0.14799544002784693</v>
      </c>
      <c r="E2" s="139">
        <f>VLOOKUP(MONTH(VLOOKUP($A2,'baseLoad(g)'!$A:$C,3,0)),regionShares_!$A$17:$P$28,MID(E$1,2,LEN(E$1)-1)+1,0)</f>
        <v>0.11528265189935477</v>
      </c>
      <c r="F2" s="139">
        <f>VLOOKUP(MONTH(VLOOKUP($A2,'baseLoad(g)'!$A:$C,3,0)),regionShares_!$A$17:$P$28,MID(F$1,2,LEN(F$1)-1)+1,0)</f>
        <v>4.2522826309488053E-2</v>
      </c>
      <c r="G2" s="139">
        <f>VLOOKUP(MONTH(VLOOKUP($A2,'baseLoad(g)'!$A:$C,3,0)),regionShares_!$A$17:$P$28,MID(G$1,2,LEN(G$1)-1)+1,0)</f>
        <v>4.0451264454575413E-2</v>
      </c>
      <c r="H2" s="139">
        <f>VLOOKUP(MONTH(VLOOKUP($A2,'baseLoad(g)'!$A:$C,3,0)),regionShares_!$A$17:$P$28,MID(H$1,2,LEN(H$1)-1)+1,0)</f>
        <v>4.8531334100566183E-2</v>
      </c>
      <c r="I2" s="139">
        <f>VLOOKUP(MONTH(VLOOKUP($A2,'baseLoad(g)'!$A:$C,3,0)),regionShares_!$A$17:$P$28,MID(I$1,2,LEN(I$1)-1)+1,0)</f>
        <v>2.8570043426699217E-2</v>
      </c>
      <c r="J2" s="139">
        <f>VLOOKUP(MONTH(VLOOKUP($A2,'baseLoad(g)'!$A:$C,3,0)),regionShares_!$A$17:$P$28,MID(J$1,2,LEN(J$1)-1)+1,0)</f>
        <v>1.1861523642961407E-2</v>
      </c>
      <c r="K2" s="139">
        <f>VLOOKUP(MONTH(VLOOKUP($A2,'baseLoad(g)'!$A:$C,3,0)),regionShares_!$A$17:$P$28,MID(K$1,2,LEN(K$1)-1)+1,0)</f>
        <v>8.1180162148616217E-2</v>
      </c>
      <c r="L2" s="139">
        <f>VLOOKUP(MONTH(VLOOKUP($A2,'baseLoad(g)'!$A:$C,3,0)),regionShares_!$A$17:$P$28,MID(L$1,2,LEN(L$1)-1)+1,0)</f>
        <v>5.2105549105478328E-2</v>
      </c>
      <c r="M2" s="139">
        <f>VLOOKUP(MONTH(VLOOKUP($A2,'baseLoad(g)'!$A:$C,3,0)),regionShares_!$A$17:$P$28,MID(M$1,2,LEN(M$1)-1)+1,0)</f>
        <v>1.7679280206510387E-2</v>
      </c>
      <c r="N2" s="139">
        <f>VLOOKUP(MONTH(VLOOKUP($A2,'baseLoad(g)'!$A:$C,3,0)),regionShares_!$A$17:$P$28,MID(N$1,2,LEN(N$1)-1)+1,0)</f>
        <v>3.5256553105587972E-2</v>
      </c>
      <c r="O2" s="139">
        <f>VLOOKUP(MONTH(VLOOKUP($A2,'baseLoad(g)'!$A:$C,3,0)),regionShares_!$A$17:$P$28,MID(O$1,2,LEN(O$1)-1)+1,0)</f>
        <v>2.6424554237912481E-2</v>
      </c>
      <c r="P2" s="139">
        <f>VLOOKUP(MONTH(VLOOKUP($A2,'baseLoad(g)'!$A:$C,3,0)),regionShares_!$A$17:$P$28,MID(P$1,2,LEN(P$1)-1)+1,0)</f>
        <v>1.3842727127418851E-2</v>
      </c>
      <c r="Q2" s="2">
        <f>SUM(B2:P2)</f>
        <v>0.99999999999999989</v>
      </c>
      <c r="AC2" s="125"/>
      <c r="AD2" s="125"/>
      <c r="AE2" s="125"/>
      <c r="AF2" s="125"/>
      <c r="AG2" s="125"/>
      <c r="AH2" s="125"/>
      <c r="AI2" s="125"/>
      <c r="AJ2" s="125"/>
      <c r="AK2" s="125"/>
      <c r="AL2" s="125"/>
      <c r="AM2" s="125"/>
      <c r="AN2" s="125"/>
      <c r="AO2" s="125"/>
      <c r="AP2" s="125"/>
      <c r="AQ2" s="125"/>
    </row>
    <row r="3" spans="1:43">
      <c r="A3" s="5" t="str">
        <f>'baseLoad(g)'!A3</f>
        <v>g2</v>
      </c>
      <c r="B3" s="139">
        <f>VLOOKUP(MONTH(VLOOKUP($A3,'baseLoad(g)'!$A:$C,3,0)),regionShares_!$A$17:$P$28,MID(B$1,2,LEN(B$1)-1)+1,0)</f>
        <v>0.26426668570564249</v>
      </c>
      <c r="C3" s="139">
        <f>VLOOKUP(MONTH(VLOOKUP($A3,'baseLoad(g)'!$A:$C,3,0)),regionShares_!$A$17:$P$28,MID(C$1,2,LEN(C$1)-1)+1,0)</f>
        <v>7.4029404501341239E-2</v>
      </c>
      <c r="D3" s="139">
        <f>VLOOKUP(MONTH(VLOOKUP($A3,'baseLoad(g)'!$A:$C,3,0)),regionShares_!$A$17:$P$28,MID(D$1,2,LEN(D$1)-1)+1,0)</f>
        <v>0.14799544002784693</v>
      </c>
      <c r="E3" s="139">
        <f>VLOOKUP(MONTH(VLOOKUP($A3,'baseLoad(g)'!$A:$C,3,0)),regionShares_!$A$17:$P$28,MID(E$1,2,LEN(E$1)-1)+1,0)</f>
        <v>0.11528265189935477</v>
      </c>
      <c r="F3" s="139">
        <f>VLOOKUP(MONTH(VLOOKUP($A3,'baseLoad(g)'!$A:$C,3,0)),regionShares_!$A$17:$P$28,MID(F$1,2,LEN(F$1)-1)+1,0)</f>
        <v>4.2522826309488053E-2</v>
      </c>
      <c r="G3" s="139">
        <f>VLOOKUP(MONTH(VLOOKUP($A3,'baseLoad(g)'!$A:$C,3,0)),regionShares_!$A$17:$P$28,MID(G$1,2,LEN(G$1)-1)+1,0)</f>
        <v>4.0451264454575413E-2</v>
      </c>
      <c r="H3" s="139">
        <f>VLOOKUP(MONTH(VLOOKUP($A3,'baseLoad(g)'!$A:$C,3,0)),regionShares_!$A$17:$P$28,MID(H$1,2,LEN(H$1)-1)+1,0)</f>
        <v>4.8531334100566183E-2</v>
      </c>
      <c r="I3" s="139">
        <f>VLOOKUP(MONTH(VLOOKUP($A3,'baseLoad(g)'!$A:$C,3,0)),regionShares_!$A$17:$P$28,MID(I$1,2,LEN(I$1)-1)+1,0)</f>
        <v>2.8570043426699217E-2</v>
      </c>
      <c r="J3" s="139">
        <f>VLOOKUP(MONTH(VLOOKUP($A3,'baseLoad(g)'!$A:$C,3,0)),regionShares_!$A$17:$P$28,MID(J$1,2,LEN(J$1)-1)+1,0)</f>
        <v>1.1861523642961407E-2</v>
      </c>
      <c r="K3" s="139">
        <f>VLOOKUP(MONTH(VLOOKUP($A3,'baseLoad(g)'!$A:$C,3,0)),regionShares_!$A$17:$P$28,MID(K$1,2,LEN(K$1)-1)+1,0)</f>
        <v>8.1180162148616217E-2</v>
      </c>
      <c r="L3" s="139">
        <f>VLOOKUP(MONTH(VLOOKUP($A3,'baseLoad(g)'!$A:$C,3,0)),regionShares_!$A$17:$P$28,MID(L$1,2,LEN(L$1)-1)+1,0)</f>
        <v>5.2105549105478328E-2</v>
      </c>
      <c r="M3" s="139">
        <f>VLOOKUP(MONTH(VLOOKUP($A3,'baseLoad(g)'!$A:$C,3,0)),regionShares_!$A$17:$P$28,MID(M$1,2,LEN(M$1)-1)+1,0)</f>
        <v>1.7679280206510387E-2</v>
      </c>
      <c r="N3" s="139">
        <f>VLOOKUP(MONTH(VLOOKUP($A3,'baseLoad(g)'!$A:$C,3,0)),regionShares_!$A$17:$P$28,MID(N$1,2,LEN(N$1)-1)+1,0)</f>
        <v>3.5256553105587972E-2</v>
      </c>
      <c r="O3" s="139">
        <f>VLOOKUP(MONTH(VLOOKUP($A3,'baseLoad(g)'!$A:$C,3,0)),regionShares_!$A$17:$P$28,MID(O$1,2,LEN(O$1)-1)+1,0)</f>
        <v>2.6424554237912481E-2</v>
      </c>
      <c r="P3" s="139">
        <f>VLOOKUP(MONTH(VLOOKUP($A3,'baseLoad(g)'!$A:$C,3,0)),regionShares_!$A$17:$P$28,MID(P$1,2,LEN(P$1)-1)+1,0)</f>
        <v>1.3842727127418851E-2</v>
      </c>
      <c r="Q3" s="2">
        <f t="shared" ref="Q3:Q9" si="0">SUM(B3:P3)</f>
        <v>0.99999999999999989</v>
      </c>
      <c r="AC3" s="125"/>
      <c r="AD3" s="125"/>
      <c r="AE3" s="125"/>
      <c r="AF3" s="125"/>
      <c r="AG3" s="125"/>
      <c r="AH3" s="125"/>
      <c r="AI3" s="125"/>
      <c r="AJ3" s="125"/>
      <c r="AK3" s="125"/>
      <c r="AL3" s="125"/>
      <c r="AM3" s="125"/>
      <c r="AN3" s="125"/>
      <c r="AO3" s="125"/>
      <c r="AP3" s="125"/>
      <c r="AQ3" s="125"/>
    </row>
    <row r="4" spans="1:43">
      <c r="A4" s="5" t="str">
        <f>'baseLoad(g)'!A4</f>
        <v>g3</v>
      </c>
      <c r="B4" s="139">
        <f>VLOOKUP(MONTH(VLOOKUP($A4,'baseLoad(g)'!$A:$C,3,0)),regionShares_!$A$17:$P$28,MID(B$1,2,LEN(B$1)-1)+1,0)</f>
        <v>0.27480961634007439</v>
      </c>
      <c r="C4" s="139">
        <f>VLOOKUP(MONTH(VLOOKUP($A4,'baseLoad(g)'!$A:$C,3,0)),regionShares_!$A$17:$P$28,MID(C$1,2,LEN(C$1)-1)+1,0)</f>
        <v>7.4889558044634943E-2</v>
      </c>
      <c r="D4" s="139">
        <f>VLOOKUP(MONTH(VLOOKUP($A4,'baseLoad(g)'!$A:$C,3,0)),regionShares_!$A$17:$P$28,MID(D$1,2,LEN(D$1)-1)+1,0)</f>
        <v>0.14930590673572636</v>
      </c>
      <c r="E4" s="139">
        <f>VLOOKUP(MONTH(VLOOKUP($A4,'baseLoad(g)'!$A:$C,3,0)),regionShares_!$A$17:$P$28,MID(E$1,2,LEN(E$1)-1)+1,0)</f>
        <v>0.12594124677786148</v>
      </c>
      <c r="F4" s="139">
        <f>VLOOKUP(MONTH(VLOOKUP($A4,'baseLoad(g)'!$A:$C,3,0)),regionShares_!$A$17:$P$28,MID(F$1,2,LEN(F$1)-1)+1,0)</f>
        <v>4.2062394597099546E-2</v>
      </c>
      <c r="G4" s="139">
        <f>VLOOKUP(MONTH(VLOOKUP($A4,'baseLoad(g)'!$A:$C,3,0)),regionShares_!$A$17:$P$28,MID(G$1,2,LEN(G$1)-1)+1,0)</f>
        <v>4.4390608055987948E-2</v>
      </c>
      <c r="H4" s="139">
        <f>VLOOKUP(MONTH(VLOOKUP($A4,'baseLoad(g)'!$A:$C,3,0)),regionShares_!$A$17:$P$28,MID(H$1,2,LEN(H$1)-1)+1,0)</f>
        <v>4.8329912796897613E-2</v>
      </c>
      <c r="I4" s="139">
        <f>VLOOKUP(MONTH(VLOOKUP($A4,'baseLoad(g)'!$A:$C,3,0)),regionShares_!$A$17:$P$28,MID(I$1,2,LEN(I$1)-1)+1,0)</f>
        <v>2.8342231727384752E-2</v>
      </c>
      <c r="J4" s="139">
        <f>VLOOKUP(MONTH(VLOOKUP($A4,'baseLoad(g)'!$A:$C,3,0)),regionShares_!$A$17:$P$28,MID(J$1,2,LEN(J$1)-1)+1,0)</f>
        <v>1.199703697465327E-2</v>
      </c>
      <c r="K4" s="139">
        <f>VLOOKUP(MONTH(VLOOKUP($A4,'baseLoad(g)'!$A:$C,3,0)),regionShares_!$A$17:$P$28,MID(K$1,2,LEN(K$1)-1)+1,0)</f>
        <v>6.5559203255708992E-2</v>
      </c>
      <c r="L4" s="139">
        <f>VLOOKUP(MONTH(VLOOKUP($A4,'baseLoad(g)'!$A:$C,3,0)),regionShares_!$A$17:$P$28,MID(L$1,2,LEN(L$1)-1)+1,0)</f>
        <v>4.912062963520842E-2</v>
      </c>
      <c r="M4" s="139">
        <f>VLOOKUP(MONTH(VLOOKUP($A4,'baseLoad(g)'!$A:$C,3,0)),regionShares_!$A$17:$P$28,MID(M$1,2,LEN(M$1)-1)+1,0)</f>
        <v>1.4984405345590803E-2</v>
      </c>
      <c r="N4" s="139">
        <f>VLOOKUP(MONTH(VLOOKUP($A4,'baseLoad(g)'!$A:$C,3,0)),regionShares_!$A$17:$P$28,MID(N$1,2,LEN(N$1)-1)+1,0)</f>
        <v>3.1637660500440437E-2</v>
      </c>
      <c r="O4" s="139">
        <f>VLOOKUP(MONTH(VLOOKUP($A4,'baseLoad(g)'!$A:$C,3,0)),regionShares_!$A$17:$P$28,MID(O$1,2,LEN(O$1)-1)+1,0)</f>
        <v>2.6511819585583029E-2</v>
      </c>
      <c r="P4" s="139">
        <f>VLOOKUP(MONTH(VLOOKUP($A4,'baseLoad(g)'!$A:$C,3,0)),regionShares_!$A$17:$P$28,MID(P$1,2,LEN(P$1)-1)+1,0)</f>
        <v>1.2117769627147857E-2</v>
      </c>
      <c r="Q4" s="2">
        <f t="shared" si="0"/>
        <v>0.99999999999999978</v>
      </c>
      <c r="AC4" s="125"/>
      <c r="AD4" s="125"/>
      <c r="AE4" s="125"/>
      <c r="AF4" s="125"/>
      <c r="AG4" s="125"/>
      <c r="AH4" s="125"/>
      <c r="AI4" s="125"/>
      <c r="AJ4" s="125"/>
      <c r="AK4" s="125"/>
      <c r="AL4" s="125"/>
      <c r="AM4" s="125"/>
      <c r="AN4" s="125"/>
      <c r="AO4" s="125"/>
      <c r="AP4" s="125"/>
      <c r="AQ4" s="125"/>
    </row>
    <row r="5" spans="1:43">
      <c r="A5" s="5" t="str">
        <f>'baseLoad(g)'!A5</f>
        <v>g4</v>
      </c>
      <c r="B5" s="139">
        <f>VLOOKUP(MONTH(VLOOKUP($A5,'baseLoad(g)'!$A:$C,3,0)),regionShares_!$A$17:$P$28,MID(B$1,2,LEN(B$1)-1)+1,0)</f>
        <v>0.27480961634007439</v>
      </c>
      <c r="C5" s="139">
        <f>VLOOKUP(MONTH(VLOOKUP($A5,'baseLoad(g)'!$A:$C,3,0)),regionShares_!$A$17:$P$28,MID(C$1,2,LEN(C$1)-1)+1,0)</f>
        <v>7.4889558044634943E-2</v>
      </c>
      <c r="D5" s="139">
        <f>VLOOKUP(MONTH(VLOOKUP($A5,'baseLoad(g)'!$A:$C,3,0)),regionShares_!$A$17:$P$28,MID(D$1,2,LEN(D$1)-1)+1,0)</f>
        <v>0.14930590673572636</v>
      </c>
      <c r="E5" s="139">
        <f>VLOOKUP(MONTH(VLOOKUP($A5,'baseLoad(g)'!$A:$C,3,0)),regionShares_!$A$17:$P$28,MID(E$1,2,LEN(E$1)-1)+1,0)</f>
        <v>0.12594124677786148</v>
      </c>
      <c r="F5" s="139">
        <f>VLOOKUP(MONTH(VLOOKUP($A5,'baseLoad(g)'!$A:$C,3,0)),regionShares_!$A$17:$P$28,MID(F$1,2,LEN(F$1)-1)+1,0)</f>
        <v>4.2062394597099546E-2</v>
      </c>
      <c r="G5" s="139">
        <f>VLOOKUP(MONTH(VLOOKUP($A5,'baseLoad(g)'!$A:$C,3,0)),regionShares_!$A$17:$P$28,MID(G$1,2,LEN(G$1)-1)+1,0)</f>
        <v>4.4390608055987948E-2</v>
      </c>
      <c r="H5" s="139">
        <f>VLOOKUP(MONTH(VLOOKUP($A5,'baseLoad(g)'!$A:$C,3,0)),regionShares_!$A$17:$P$28,MID(H$1,2,LEN(H$1)-1)+1,0)</f>
        <v>4.8329912796897613E-2</v>
      </c>
      <c r="I5" s="139">
        <f>VLOOKUP(MONTH(VLOOKUP($A5,'baseLoad(g)'!$A:$C,3,0)),regionShares_!$A$17:$P$28,MID(I$1,2,LEN(I$1)-1)+1,0)</f>
        <v>2.8342231727384752E-2</v>
      </c>
      <c r="J5" s="139">
        <f>VLOOKUP(MONTH(VLOOKUP($A5,'baseLoad(g)'!$A:$C,3,0)),regionShares_!$A$17:$P$28,MID(J$1,2,LEN(J$1)-1)+1,0)</f>
        <v>1.199703697465327E-2</v>
      </c>
      <c r="K5" s="139">
        <f>VLOOKUP(MONTH(VLOOKUP($A5,'baseLoad(g)'!$A:$C,3,0)),regionShares_!$A$17:$P$28,MID(K$1,2,LEN(K$1)-1)+1,0)</f>
        <v>6.5559203255708992E-2</v>
      </c>
      <c r="L5" s="139">
        <f>VLOOKUP(MONTH(VLOOKUP($A5,'baseLoad(g)'!$A:$C,3,0)),regionShares_!$A$17:$P$28,MID(L$1,2,LEN(L$1)-1)+1,0)</f>
        <v>4.912062963520842E-2</v>
      </c>
      <c r="M5" s="139">
        <f>VLOOKUP(MONTH(VLOOKUP($A5,'baseLoad(g)'!$A:$C,3,0)),regionShares_!$A$17:$P$28,MID(M$1,2,LEN(M$1)-1)+1,0)</f>
        <v>1.4984405345590803E-2</v>
      </c>
      <c r="N5" s="139">
        <f>VLOOKUP(MONTH(VLOOKUP($A5,'baseLoad(g)'!$A:$C,3,0)),regionShares_!$A$17:$P$28,MID(N$1,2,LEN(N$1)-1)+1,0)</f>
        <v>3.1637660500440437E-2</v>
      </c>
      <c r="O5" s="139">
        <f>VLOOKUP(MONTH(VLOOKUP($A5,'baseLoad(g)'!$A:$C,3,0)),regionShares_!$A$17:$P$28,MID(O$1,2,LEN(O$1)-1)+1,0)</f>
        <v>2.6511819585583029E-2</v>
      </c>
      <c r="P5" s="139">
        <f>VLOOKUP(MONTH(VLOOKUP($A5,'baseLoad(g)'!$A:$C,3,0)),regionShares_!$A$17:$P$28,MID(P$1,2,LEN(P$1)-1)+1,0)</f>
        <v>1.2117769627147857E-2</v>
      </c>
      <c r="Q5" s="2">
        <f t="shared" si="0"/>
        <v>0.99999999999999978</v>
      </c>
      <c r="AC5" s="125"/>
      <c r="AD5" s="125"/>
      <c r="AE5" s="125"/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</row>
    <row r="6" spans="1:43">
      <c r="A6" s="5" t="str">
        <f>'baseLoad(g)'!A6</f>
        <v>g5</v>
      </c>
      <c r="B6" s="139">
        <f>VLOOKUP(MONTH(VLOOKUP($A6,'baseLoad(g)'!$A:$C,3,0)),regionShares_!$A$17:$P$28,MID(B$1,2,LEN(B$1)-1)+1,0)</f>
        <v>0.27903926738708162</v>
      </c>
      <c r="C6" s="139">
        <f>VLOOKUP(MONTH(VLOOKUP($A6,'baseLoad(g)'!$A:$C,3,0)),regionShares_!$A$17:$P$28,MID(C$1,2,LEN(C$1)-1)+1,0)</f>
        <v>7.5668820105870852E-2</v>
      </c>
      <c r="D6" s="139">
        <f>VLOOKUP(MONTH(VLOOKUP($A6,'baseLoad(g)'!$A:$C,3,0)),regionShares_!$A$17:$P$28,MID(D$1,2,LEN(D$1)-1)+1,0)</f>
        <v>0.15052240116678439</v>
      </c>
      <c r="E6" s="139">
        <f>VLOOKUP(MONTH(VLOOKUP($A6,'baseLoad(g)'!$A:$C,3,0)),regionShares_!$A$17:$P$28,MID(E$1,2,LEN(E$1)-1)+1,0)</f>
        <v>0.11925535631783411</v>
      </c>
      <c r="F6" s="139">
        <f>VLOOKUP(MONTH(VLOOKUP($A6,'baseLoad(g)'!$A:$C,3,0)),regionShares_!$A$17:$P$28,MID(F$1,2,LEN(F$1)-1)+1,0)</f>
        <v>4.3229770641635801E-2</v>
      </c>
      <c r="G6" s="139">
        <f>VLOOKUP(MONTH(VLOOKUP($A6,'baseLoad(g)'!$A:$C,3,0)),regionShares_!$A$17:$P$28,MID(G$1,2,LEN(G$1)-1)+1,0)</f>
        <v>4.1333493913339063E-2</v>
      </c>
      <c r="H6" s="139">
        <f>VLOOKUP(MONTH(VLOOKUP($A6,'baseLoad(g)'!$A:$C,3,0)),regionShares_!$A$17:$P$28,MID(H$1,2,LEN(H$1)-1)+1,0)</f>
        <v>4.9020346577806316E-2</v>
      </c>
      <c r="I6" s="139">
        <f>VLOOKUP(MONTH(VLOOKUP($A6,'baseLoad(g)'!$A:$C,3,0)),regionShares_!$A$17:$P$28,MID(I$1,2,LEN(I$1)-1)+1,0)</f>
        <v>2.6564665868103472E-2</v>
      </c>
      <c r="J6" s="139">
        <f>VLOOKUP(MONTH(VLOOKUP($A6,'baseLoad(g)'!$A:$C,3,0)),regionShares_!$A$17:$P$28,MID(J$1,2,LEN(J$1)-1)+1,0)</f>
        <v>1.1022564883373109E-2</v>
      </c>
      <c r="K6" s="139">
        <f>VLOOKUP(MONTH(VLOOKUP($A6,'baseLoad(g)'!$A:$C,3,0)),regionShares_!$A$17:$P$28,MID(K$1,2,LEN(K$1)-1)+1,0)</f>
        <v>6.2375678519621398E-2</v>
      </c>
      <c r="L6" s="139">
        <f>VLOOKUP(MONTH(VLOOKUP($A6,'baseLoad(g)'!$A:$C,3,0)),regionShares_!$A$17:$P$28,MID(L$1,2,LEN(L$1)-1)+1,0)</f>
        <v>4.9408140293167861E-2</v>
      </c>
      <c r="M6" s="139">
        <f>VLOOKUP(MONTH(VLOOKUP($A6,'baseLoad(g)'!$A:$C,3,0)),regionShares_!$A$17:$P$28,MID(M$1,2,LEN(M$1)-1)+1,0)</f>
        <v>1.5927549140200881E-2</v>
      </c>
      <c r="N6" s="139">
        <f>VLOOKUP(MONTH(VLOOKUP($A6,'baseLoad(g)'!$A:$C,3,0)),regionShares_!$A$17:$P$28,MID(N$1,2,LEN(N$1)-1)+1,0)</f>
        <v>3.6855952818772984E-2</v>
      </c>
      <c r="O6" s="139">
        <f>VLOOKUP(MONTH(VLOOKUP($A6,'baseLoad(g)'!$A:$C,3,0)),regionShares_!$A$17:$P$28,MID(O$1,2,LEN(O$1)-1)+1,0)</f>
        <v>2.8098184817264674E-2</v>
      </c>
      <c r="P6" s="139">
        <f>VLOOKUP(MONTH(VLOOKUP($A6,'baseLoad(g)'!$A:$C,3,0)),regionShares_!$A$17:$P$28,MID(P$1,2,LEN(P$1)-1)+1,0)</f>
        <v>1.1677807549143535E-2</v>
      </c>
      <c r="Q6" s="2">
        <f t="shared" si="0"/>
        <v>1</v>
      </c>
      <c r="AC6" s="125"/>
      <c r="AD6" s="125"/>
      <c r="AE6" s="125"/>
      <c r="AF6" s="125"/>
      <c r="AG6" s="125"/>
      <c r="AH6" s="125"/>
      <c r="AI6" s="125"/>
      <c r="AJ6" s="125"/>
      <c r="AK6" s="125"/>
      <c r="AL6" s="125"/>
      <c r="AM6" s="125"/>
      <c r="AN6" s="125"/>
      <c r="AO6" s="125"/>
      <c r="AP6" s="125"/>
      <c r="AQ6" s="125"/>
    </row>
    <row r="7" spans="1:43">
      <c r="A7" s="5" t="str">
        <f>'baseLoad(g)'!A7</f>
        <v>g6</v>
      </c>
      <c r="B7" s="139">
        <f>VLOOKUP(MONTH(VLOOKUP($A7,'baseLoad(g)'!$A:$C,3,0)),regionShares_!$A$17:$P$28,MID(B$1,2,LEN(B$1)-1)+1,0)</f>
        <v>0.27903926738708162</v>
      </c>
      <c r="C7" s="139">
        <f>VLOOKUP(MONTH(VLOOKUP($A7,'baseLoad(g)'!$A:$C,3,0)),regionShares_!$A$17:$P$28,MID(C$1,2,LEN(C$1)-1)+1,0)</f>
        <v>7.5668820105870852E-2</v>
      </c>
      <c r="D7" s="139">
        <f>VLOOKUP(MONTH(VLOOKUP($A7,'baseLoad(g)'!$A:$C,3,0)),regionShares_!$A$17:$P$28,MID(D$1,2,LEN(D$1)-1)+1,0)</f>
        <v>0.15052240116678439</v>
      </c>
      <c r="E7" s="139">
        <f>VLOOKUP(MONTH(VLOOKUP($A7,'baseLoad(g)'!$A:$C,3,0)),regionShares_!$A$17:$P$28,MID(E$1,2,LEN(E$1)-1)+1,0)</f>
        <v>0.11925535631783411</v>
      </c>
      <c r="F7" s="139">
        <f>VLOOKUP(MONTH(VLOOKUP($A7,'baseLoad(g)'!$A:$C,3,0)),regionShares_!$A$17:$P$28,MID(F$1,2,LEN(F$1)-1)+1,0)</f>
        <v>4.3229770641635801E-2</v>
      </c>
      <c r="G7" s="139">
        <f>VLOOKUP(MONTH(VLOOKUP($A7,'baseLoad(g)'!$A:$C,3,0)),regionShares_!$A$17:$P$28,MID(G$1,2,LEN(G$1)-1)+1,0)</f>
        <v>4.1333493913339063E-2</v>
      </c>
      <c r="H7" s="139">
        <f>VLOOKUP(MONTH(VLOOKUP($A7,'baseLoad(g)'!$A:$C,3,0)),regionShares_!$A$17:$P$28,MID(H$1,2,LEN(H$1)-1)+1,0)</f>
        <v>4.9020346577806316E-2</v>
      </c>
      <c r="I7" s="139">
        <f>VLOOKUP(MONTH(VLOOKUP($A7,'baseLoad(g)'!$A:$C,3,0)),regionShares_!$A$17:$P$28,MID(I$1,2,LEN(I$1)-1)+1,0)</f>
        <v>2.6564665868103472E-2</v>
      </c>
      <c r="J7" s="139">
        <f>VLOOKUP(MONTH(VLOOKUP($A7,'baseLoad(g)'!$A:$C,3,0)),regionShares_!$A$17:$P$28,MID(J$1,2,LEN(J$1)-1)+1,0)</f>
        <v>1.1022564883373109E-2</v>
      </c>
      <c r="K7" s="139">
        <f>VLOOKUP(MONTH(VLOOKUP($A7,'baseLoad(g)'!$A:$C,3,0)),regionShares_!$A$17:$P$28,MID(K$1,2,LEN(K$1)-1)+1,0)</f>
        <v>6.2375678519621398E-2</v>
      </c>
      <c r="L7" s="139">
        <f>VLOOKUP(MONTH(VLOOKUP($A7,'baseLoad(g)'!$A:$C,3,0)),regionShares_!$A$17:$P$28,MID(L$1,2,LEN(L$1)-1)+1,0)</f>
        <v>4.9408140293167861E-2</v>
      </c>
      <c r="M7" s="139">
        <f>VLOOKUP(MONTH(VLOOKUP($A7,'baseLoad(g)'!$A:$C,3,0)),regionShares_!$A$17:$P$28,MID(M$1,2,LEN(M$1)-1)+1,0)</f>
        <v>1.5927549140200881E-2</v>
      </c>
      <c r="N7" s="139">
        <f>VLOOKUP(MONTH(VLOOKUP($A7,'baseLoad(g)'!$A:$C,3,0)),regionShares_!$A$17:$P$28,MID(N$1,2,LEN(N$1)-1)+1,0)</f>
        <v>3.6855952818772984E-2</v>
      </c>
      <c r="O7" s="139">
        <f>VLOOKUP(MONTH(VLOOKUP($A7,'baseLoad(g)'!$A:$C,3,0)),regionShares_!$A$17:$P$28,MID(O$1,2,LEN(O$1)-1)+1,0)</f>
        <v>2.8098184817264674E-2</v>
      </c>
      <c r="P7" s="139">
        <f>VLOOKUP(MONTH(VLOOKUP($A7,'baseLoad(g)'!$A:$C,3,0)),regionShares_!$A$17:$P$28,MID(P$1,2,LEN(P$1)-1)+1,0)</f>
        <v>1.1677807549143535E-2</v>
      </c>
      <c r="Q7" s="2">
        <f t="shared" si="0"/>
        <v>1</v>
      </c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</row>
    <row r="8" spans="1:43">
      <c r="A8" s="5" t="str">
        <f>'baseLoad(g)'!A8</f>
        <v>g7</v>
      </c>
      <c r="B8" s="139">
        <f>VLOOKUP(MONTH(VLOOKUP($A8,'baseLoad(g)'!$A:$C,3,0)),regionShares_!$A$17:$P$28,MID(B$1,2,LEN(B$1)-1)+1,0)</f>
        <v>0.27094272976378808</v>
      </c>
      <c r="C8" s="139">
        <f>VLOOKUP(MONTH(VLOOKUP($A8,'baseLoad(g)'!$A:$C,3,0)),regionShares_!$A$17:$P$28,MID(C$1,2,LEN(C$1)-1)+1,0)</f>
        <v>7.4003932832557573E-2</v>
      </c>
      <c r="D8" s="139">
        <f>VLOOKUP(MONTH(VLOOKUP($A8,'baseLoad(g)'!$A:$C,3,0)),regionShares_!$A$17:$P$28,MID(D$1,2,LEN(D$1)-1)+1,0)</f>
        <v>0.14875623606568764</v>
      </c>
      <c r="E8" s="139">
        <f>VLOOKUP(MONTH(VLOOKUP($A8,'baseLoad(g)'!$A:$C,3,0)),regionShares_!$A$17:$P$28,MID(E$1,2,LEN(E$1)-1)+1,0)</f>
        <v>0.11257818943871535</v>
      </c>
      <c r="F8" s="139">
        <f>VLOOKUP(MONTH(VLOOKUP($A8,'baseLoad(g)'!$A:$C,3,0)),regionShares_!$A$17:$P$28,MID(F$1,2,LEN(F$1)-1)+1,0)</f>
        <v>4.2596826316225717E-2</v>
      </c>
      <c r="G8" s="139">
        <f>VLOOKUP(MONTH(VLOOKUP($A8,'baseLoad(g)'!$A:$C,3,0)),regionShares_!$A$17:$P$28,MID(G$1,2,LEN(G$1)-1)+1,0)</f>
        <v>4.3900086623965884E-2</v>
      </c>
      <c r="H8" s="139">
        <f>VLOOKUP(MONTH(VLOOKUP($A8,'baseLoad(g)'!$A:$C,3,0)),regionShares_!$A$17:$P$28,MID(H$1,2,LEN(H$1)-1)+1,0)</f>
        <v>5.0234700077579908E-2</v>
      </c>
      <c r="I8" s="139">
        <f>VLOOKUP(MONTH(VLOOKUP($A8,'baseLoad(g)'!$A:$C,3,0)),regionShares_!$A$17:$P$28,MID(I$1,2,LEN(I$1)-1)+1,0)</f>
        <v>3.6067982917496751E-2</v>
      </c>
      <c r="J8" s="139">
        <f>VLOOKUP(MONTH(VLOOKUP($A8,'baseLoad(g)'!$A:$C,3,0)),regionShares_!$A$17:$P$28,MID(J$1,2,LEN(J$1)-1)+1,0)</f>
        <v>1.3964322330312022E-2</v>
      </c>
      <c r="K8" s="139">
        <f>VLOOKUP(MONTH(VLOOKUP($A8,'baseLoad(g)'!$A:$C,3,0)),regionShares_!$A$17:$P$28,MID(K$1,2,LEN(K$1)-1)+1,0)</f>
        <v>6.3893656829836137E-2</v>
      </c>
      <c r="L8" s="139">
        <f>VLOOKUP(MONTH(VLOOKUP($A8,'baseLoad(g)'!$A:$C,3,0)),regionShares_!$A$17:$P$28,MID(L$1,2,LEN(L$1)-1)+1,0)</f>
        <v>5.0600076104822832E-2</v>
      </c>
      <c r="M8" s="139">
        <f>VLOOKUP(MONTH(VLOOKUP($A8,'baseLoad(g)'!$A:$C,3,0)),regionShares_!$A$17:$P$28,MID(M$1,2,LEN(M$1)-1)+1,0)</f>
        <v>1.6340729894515609E-2</v>
      </c>
      <c r="N8" s="139">
        <f>VLOOKUP(MONTH(VLOOKUP($A8,'baseLoad(g)'!$A:$C,3,0)),regionShares_!$A$17:$P$28,MID(N$1,2,LEN(N$1)-1)+1,0)</f>
        <v>3.6209329214378236E-2</v>
      </c>
      <c r="O8" s="139">
        <f>VLOOKUP(MONTH(VLOOKUP($A8,'baseLoad(g)'!$A:$C,3,0)),regionShares_!$A$17:$P$28,MID(O$1,2,LEN(O$1)-1)+1,0)</f>
        <v>2.7265598672051587E-2</v>
      </c>
      <c r="P8" s="139">
        <f>VLOOKUP(MONTH(VLOOKUP($A8,'baseLoad(g)'!$A:$C,3,0)),regionShares_!$A$17:$P$28,MID(P$1,2,LEN(P$1)-1)+1,0)</f>
        <v>1.2645602918066665E-2</v>
      </c>
      <c r="Q8" s="2">
        <f t="shared" si="0"/>
        <v>1.0000000000000002</v>
      </c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</row>
    <row r="9" spans="1:43">
      <c r="A9" s="5" t="str">
        <f>'baseLoad(g)'!A9</f>
        <v>g8</v>
      </c>
      <c r="B9" s="139">
        <f>VLOOKUP(MONTH(VLOOKUP($A9,'baseLoad(g)'!$A:$C,3,0)),regionShares_!$A$17:$P$28,MID(B$1,2,LEN(B$1)-1)+1,0)</f>
        <v>0.27094272976378808</v>
      </c>
      <c r="C9" s="139">
        <f>VLOOKUP(MONTH(VLOOKUP($A9,'baseLoad(g)'!$A:$C,3,0)),regionShares_!$A$17:$P$28,MID(C$1,2,LEN(C$1)-1)+1,0)</f>
        <v>7.4003932832557573E-2</v>
      </c>
      <c r="D9" s="139">
        <f>VLOOKUP(MONTH(VLOOKUP($A9,'baseLoad(g)'!$A:$C,3,0)),regionShares_!$A$17:$P$28,MID(D$1,2,LEN(D$1)-1)+1,0)</f>
        <v>0.14875623606568764</v>
      </c>
      <c r="E9" s="139">
        <f>VLOOKUP(MONTH(VLOOKUP($A9,'baseLoad(g)'!$A:$C,3,0)),regionShares_!$A$17:$P$28,MID(E$1,2,LEN(E$1)-1)+1,0)</f>
        <v>0.11257818943871535</v>
      </c>
      <c r="F9" s="139">
        <f>VLOOKUP(MONTH(VLOOKUP($A9,'baseLoad(g)'!$A:$C,3,0)),regionShares_!$A$17:$P$28,MID(F$1,2,LEN(F$1)-1)+1,0)</f>
        <v>4.2596826316225717E-2</v>
      </c>
      <c r="G9" s="139">
        <f>VLOOKUP(MONTH(VLOOKUP($A9,'baseLoad(g)'!$A:$C,3,0)),regionShares_!$A$17:$P$28,MID(G$1,2,LEN(G$1)-1)+1,0)</f>
        <v>4.3900086623965884E-2</v>
      </c>
      <c r="H9" s="139">
        <f>VLOOKUP(MONTH(VLOOKUP($A9,'baseLoad(g)'!$A:$C,3,0)),regionShares_!$A$17:$P$28,MID(H$1,2,LEN(H$1)-1)+1,0)</f>
        <v>5.0234700077579908E-2</v>
      </c>
      <c r="I9" s="139">
        <f>VLOOKUP(MONTH(VLOOKUP($A9,'baseLoad(g)'!$A:$C,3,0)),regionShares_!$A$17:$P$28,MID(I$1,2,LEN(I$1)-1)+1,0)</f>
        <v>3.6067982917496751E-2</v>
      </c>
      <c r="J9" s="139">
        <f>VLOOKUP(MONTH(VLOOKUP($A9,'baseLoad(g)'!$A:$C,3,0)),regionShares_!$A$17:$P$28,MID(J$1,2,LEN(J$1)-1)+1,0)</f>
        <v>1.3964322330312022E-2</v>
      </c>
      <c r="K9" s="139">
        <f>VLOOKUP(MONTH(VLOOKUP($A9,'baseLoad(g)'!$A:$C,3,0)),regionShares_!$A$17:$P$28,MID(K$1,2,LEN(K$1)-1)+1,0)</f>
        <v>6.3893656829836137E-2</v>
      </c>
      <c r="L9" s="139">
        <f>VLOOKUP(MONTH(VLOOKUP($A9,'baseLoad(g)'!$A:$C,3,0)),regionShares_!$A$17:$P$28,MID(L$1,2,LEN(L$1)-1)+1,0)</f>
        <v>5.0600076104822832E-2</v>
      </c>
      <c r="M9" s="139">
        <f>VLOOKUP(MONTH(VLOOKUP($A9,'baseLoad(g)'!$A:$C,3,0)),regionShares_!$A$17:$P$28,MID(M$1,2,LEN(M$1)-1)+1,0)</f>
        <v>1.6340729894515609E-2</v>
      </c>
      <c r="N9" s="139">
        <f>VLOOKUP(MONTH(VLOOKUP($A9,'baseLoad(g)'!$A:$C,3,0)),regionShares_!$A$17:$P$28,MID(N$1,2,LEN(N$1)-1)+1,0)</f>
        <v>3.6209329214378236E-2</v>
      </c>
      <c r="O9" s="139">
        <f>VLOOKUP(MONTH(VLOOKUP($A9,'baseLoad(g)'!$A:$C,3,0)),regionShares_!$A$17:$P$28,MID(O$1,2,LEN(O$1)-1)+1,0)</f>
        <v>2.7265598672051587E-2</v>
      </c>
      <c r="P9" s="139">
        <f>VLOOKUP(MONTH(VLOOKUP($A9,'baseLoad(g)'!$A:$C,3,0)),regionShares_!$A$17:$P$28,MID(P$1,2,LEN(P$1)-1)+1,0)</f>
        <v>1.2645602918066665E-2</v>
      </c>
      <c r="Q9" s="2">
        <f t="shared" si="0"/>
        <v>1.0000000000000002</v>
      </c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</row>
    <row r="10" spans="1:43">
      <c r="A10" s="5" t="str">
        <f>'baseLoad(g)'!A10</f>
        <v>g9</v>
      </c>
      <c r="B10" s="139">
        <f>VLOOKUP(MONTH(VLOOKUP($A10,'baseLoad(g)'!$A:$C,3,0)),regionShares_!$A$17:$P$28,MID(B$1,2,LEN(B$1)-1)+1,0)</f>
        <v>0.25770448535113194</v>
      </c>
      <c r="C10" s="139">
        <f>VLOOKUP(MONTH(VLOOKUP($A10,'baseLoad(g)'!$A:$C,3,0)),regionShares_!$A$17:$P$28,MID(C$1,2,LEN(C$1)-1)+1,0)</f>
        <v>7.1879402077529866E-2</v>
      </c>
      <c r="D10" s="139">
        <f>VLOOKUP(MONTH(VLOOKUP($A10,'baseLoad(g)'!$A:$C,3,0)),regionShares_!$A$17:$P$28,MID(D$1,2,LEN(D$1)-1)+1,0)</f>
        <v>0.14328213320537075</v>
      </c>
      <c r="E10" s="139">
        <f>VLOOKUP(MONTH(VLOOKUP($A10,'baseLoad(g)'!$A:$C,3,0)),regionShares_!$A$17:$P$28,MID(E$1,2,LEN(E$1)-1)+1,0)</f>
        <v>0.11281308394578174</v>
      </c>
      <c r="F10" s="139">
        <f>VLOOKUP(MONTH(VLOOKUP($A10,'baseLoad(g)'!$A:$C,3,0)),regionShares_!$A$17:$P$28,MID(F$1,2,LEN(F$1)-1)+1,0)</f>
        <v>4.122050075587743E-2</v>
      </c>
      <c r="G10" s="139">
        <f>VLOOKUP(MONTH(VLOOKUP($A10,'baseLoad(g)'!$A:$C,3,0)),regionShares_!$A$17:$P$28,MID(G$1,2,LEN(G$1)-1)+1,0)</f>
        <v>4.3029954756053729E-2</v>
      </c>
      <c r="H10" s="139">
        <f>VLOOKUP(MONTH(VLOOKUP($A10,'baseLoad(g)'!$A:$C,3,0)),regionShares_!$A$17:$P$28,MID(H$1,2,LEN(H$1)-1)+1,0)</f>
        <v>4.9193672611482005E-2</v>
      </c>
      <c r="I10" s="139">
        <f>VLOOKUP(MONTH(VLOOKUP($A10,'baseLoad(g)'!$A:$C,3,0)),regionShares_!$A$17:$P$28,MID(I$1,2,LEN(I$1)-1)+1,0)</f>
        <v>4.8645221730980397E-2</v>
      </c>
      <c r="J10" s="139">
        <f>VLOOKUP(MONTH(VLOOKUP($A10,'baseLoad(g)'!$A:$C,3,0)),regionShares_!$A$17:$P$28,MID(J$1,2,LEN(J$1)-1)+1,0)</f>
        <v>1.7368830162367149E-2</v>
      </c>
      <c r="K10" s="139">
        <f>VLOOKUP(MONTH(VLOOKUP($A10,'baseLoad(g)'!$A:$C,3,0)),regionShares_!$A$17:$P$28,MID(K$1,2,LEN(K$1)-1)+1,0)</f>
        <v>6.3070236354394488E-2</v>
      </c>
      <c r="L10" s="139">
        <f>VLOOKUP(MONTH(VLOOKUP($A10,'baseLoad(g)'!$A:$C,3,0)),regionShares_!$A$17:$P$28,MID(L$1,2,LEN(L$1)-1)+1,0)</f>
        <v>5.1054361536718509E-2</v>
      </c>
      <c r="M10" s="139">
        <f>VLOOKUP(MONTH(VLOOKUP($A10,'baseLoad(g)'!$A:$C,3,0)),regionShares_!$A$17:$P$28,MID(M$1,2,LEN(M$1)-1)+1,0)</f>
        <v>1.5861325671545745E-2</v>
      </c>
      <c r="N10" s="139">
        <f>VLOOKUP(MONTH(VLOOKUP($A10,'baseLoad(g)'!$A:$C,3,0)),regionShares_!$A$17:$P$28,MID(N$1,2,LEN(N$1)-1)+1,0)</f>
        <v>4.598011548858108E-2</v>
      </c>
      <c r="O10" s="139">
        <f>VLOOKUP(MONTH(VLOOKUP($A10,'baseLoad(g)'!$A:$C,3,0)),regionShares_!$A$17:$P$28,MID(O$1,2,LEN(O$1)-1)+1,0)</f>
        <v>2.6744623680136564E-2</v>
      </c>
      <c r="P10" s="139">
        <f>VLOOKUP(MONTH(VLOOKUP($A10,'baseLoad(g)'!$A:$C,3,0)),regionShares_!$A$17:$P$28,MID(P$1,2,LEN(P$1)-1)+1,0)</f>
        <v>1.215205267204854E-2</v>
      </c>
      <c r="Q10" s="2">
        <f t="shared" ref="Q10:Q25" si="1">SUM(B10:P10)</f>
        <v>0.99999999999999989</v>
      </c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</row>
    <row r="11" spans="1:43">
      <c r="A11" s="5" t="str">
        <f>'baseLoad(g)'!A11</f>
        <v>g10</v>
      </c>
      <c r="B11" s="139">
        <f>VLOOKUP(MONTH(VLOOKUP($A11,'baseLoad(g)'!$A:$C,3,0)),regionShares_!$A$17:$P$28,MID(B$1,2,LEN(B$1)-1)+1,0)</f>
        <v>0.25770448535113194</v>
      </c>
      <c r="C11" s="139">
        <f>VLOOKUP(MONTH(VLOOKUP($A11,'baseLoad(g)'!$A:$C,3,0)),regionShares_!$A$17:$P$28,MID(C$1,2,LEN(C$1)-1)+1,0)</f>
        <v>7.1879402077529866E-2</v>
      </c>
      <c r="D11" s="139">
        <f>VLOOKUP(MONTH(VLOOKUP($A11,'baseLoad(g)'!$A:$C,3,0)),regionShares_!$A$17:$P$28,MID(D$1,2,LEN(D$1)-1)+1,0)</f>
        <v>0.14328213320537075</v>
      </c>
      <c r="E11" s="139">
        <f>VLOOKUP(MONTH(VLOOKUP($A11,'baseLoad(g)'!$A:$C,3,0)),regionShares_!$A$17:$P$28,MID(E$1,2,LEN(E$1)-1)+1,0)</f>
        <v>0.11281308394578174</v>
      </c>
      <c r="F11" s="139">
        <f>VLOOKUP(MONTH(VLOOKUP($A11,'baseLoad(g)'!$A:$C,3,0)),regionShares_!$A$17:$P$28,MID(F$1,2,LEN(F$1)-1)+1,0)</f>
        <v>4.122050075587743E-2</v>
      </c>
      <c r="G11" s="139">
        <f>VLOOKUP(MONTH(VLOOKUP($A11,'baseLoad(g)'!$A:$C,3,0)),regionShares_!$A$17:$P$28,MID(G$1,2,LEN(G$1)-1)+1,0)</f>
        <v>4.3029954756053729E-2</v>
      </c>
      <c r="H11" s="139">
        <f>VLOOKUP(MONTH(VLOOKUP($A11,'baseLoad(g)'!$A:$C,3,0)),regionShares_!$A$17:$P$28,MID(H$1,2,LEN(H$1)-1)+1,0)</f>
        <v>4.9193672611482005E-2</v>
      </c>
      <c r="I11" s="139">
        <f>VLOOKUP(MONTH(VLOOKUP($A11,'baseLoad(g)'!$A:$C,3,0)),regionShares_!$A$17:$P$28,MID(I$1,2,LEN(I$1)-1)+1,0)</f>
        <v>4.8645221730980397E-2</v>
      </c>
      <c r="J11" s="139">
        <f>VLOOKUP(MONTH(VLOOKUP($A11,'baseLoad(g)'!$A:$C,3,0)),regionShares_!$A$17:$P$28,MID(J$1,2,LEN(J$1)-1)+1,0)</f>
        <v>1.7368830162367149E-2</v>
      </c>
      <c r="K11" s="139">
        <f>VLOOKUP(MONTH(VLOOKUP($A11,'baseLoad(g)'!$A:$C,3,0)),regionShares_!$A$17:$P$28,MID(K$1,2,LEN(K$1)-1)+1,0)</f>
        <v>6.3070236354394488E-2</v>
      </c>
      <c r="L11" s="139">
        <f>VLOOKUP(MONTH(VLOOKUP($A11,'baseLoad(g)'!$A:$C,3,0)),regionShares_!$A$17:$P$28,MID(L$1,2,LEN(L$1)-1)+1,0)</f>
        <v>5.1054361536718509E-2</v>
      </c>
      <c r="M11" s="139">
        <f>VLOOKUP(MONTH(VLOOKUP($A11,'baseLoad(g)'!$A:$C,3,0)),regionShares_!$A$17:$P$28,MID(M$1,2,LEN(M$1)-1)+1,0)</f>
        <v>1.5861325671545745E-2</v>
      </c>
      <c r="N11" s="139">
        <f>VLOOKUP(MONTH(VLOOKUP($A11,'baseLoad(g)'!$A:$C,3,0)),regionShares_!$A$17:$P$28,MID(N$1,2,LEN(N$1)-1)+1,0)</f>
        <v>4.598011548858108E-2</v>
      </c>
      <c r="O11" s="139">
        <f>VLOOKUP(MONTH(VLOOKUP($A11,'baseLoad(g)'!$A:$C,3,0)),regionShares_!$A$17:$P$28,MID(O$1,2,LEN(O$1)-1)+1,0)</f>
        <v>2.6744623680136564E-2</v>
      </c>
      <c r="P11" s="139">
        <f>VLOOKUP(MONTH(VLOOKUP($A11,'baseLoad(g)'!$A:$C,3,0)),regionShares_!$A$17:$P$28,MID(P$1,2,LEN(P$1)-1)+1,0)</f>
        <v>1.215205267204854E-2</v>
      </c>
      <c r="Q11" s="2">
        <f t="shared" si="1"/>
        <v>0.99999999999999989</v>
      </c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</row>
    <row r="12" spans="1:43">
      <c r="A12" s="5" t="str">
        <f>'baseLoad(g)'!A12</f>
        <v>g11</v>
      </c>
      <c r="B12" s="139">
        <f>VLOOKUP(MONTH(VLOOKUP($A12,'baseLoad(g)'!$A:$C,3,0)),regionShares_!$A$17:$P$28,MID(B$1,2,LEN(B$1)-1)+1,0)</f>
        <v>0.24368963789927719</v>
      </c>
      <c r="C12" s="139">
        <f>VLOOKUP(MONTH(VLOOKUP($A12,'baseLoad(g)'!$A:$C,3,0)),regionShares_!$A$17:$P$28,MID(C$1,2,LEN(C$1)-1)+1,0)</f>
        <v>7.0570645422165124E-2</v>
      </c>
      <c r="D12" s="139">
        <f>VLOOKUP(MONTH(VLOOKUP($A12,'baseLoad(g)'!$A:$C,3,0)),regionShares_!$A$17:$P$28,MID(D$1,2,LEN(D$1)-1)+1,0)</f>
        <v>0.12924047461004165</v>
      </c>
      <c r="E12" s="139">
        <f>VLOOKUP(MONTH(VLOOKUP($A12,'baseLoad(g)'!$A:$C,3,0)),regionShares_!$A$17:$P$28,MID(E$1,2,LEN(E$1)-1)+1,0)</f>
        <v>0.1168643871642155</v>
      </c>
      <c r="F12" s="139">
        <f>VLOOKUP(MONTH(VLOOKUP($A12,'baseLoad(g)'!$A:$C,3,0)),regionShares_!$A$17:$P$28,MID(F$1,2,LEN(F$1)-1)+1,0)</f>
        <v>3.8761415646560805E-2</v>
      </c>
      <c r="G12" s="139">
        <f>VLOOKUP(MONTH(VLOOKUP($A12,'baseLoad(g)'!$A:$C,3,0)),regionShares_!$A$17:$P$28,MID(G$1,2,LEN(G$1)-1)+1,0)</f>
        <v>4.9173191862875575E-2</v>
      </c>
      <c r="H12" s="139">
        <f>VLOOKUP(MONTH(VLOOKUP($A12,'baseLoad(g)'!$A:$C,3,0)),regionShares_!$A$17:$P$28,MID(H$1,2,LEN(H$1)-1)+1,0)</f>
        <v>4.6463067894833551E-2</v>
      </c>
      <c r="I12" s="139">
        <f>VLOOKUP(MONTH(VLOOKUP($A12,'baseLoad(g)'!$A:$C,3,0)),regionShares_!$A$17:$P$28,MID(I$1,2,LEN(I$1)-1)+1,0)</f>
        <v>4.1202528605291389E-2</v>
      </c>
      <c r="J12" s="139">
        <f>VLOOKUP(MONTH(VLOOKUP($A12,'baseLoad(g)'!$A:$C,3,0)),regionShares_!$A$17:$P$28,MID(J$1,2,LEN(J$1)-1)+1,0)</f>
        <v>1.5433528101736416E-2</v>
      </c>
      <c r="K12" s="139">
        <f>VLOOKUP(MONTH(VLOOKUP($A12,'baseLoad(g)'!$A:$C,3,0)),regionShares_!$A$17:$P$28,MID(K$1,2,LEN(K$1)-1)+1,0)</f>
        <v>9.3751619049070742E-2</v>
      </c>
      <c r="L12" s="139">
        <f>VLOOKUP(MONTH(VLOOKUP($A12,'baseLoad(g)'!$A:$C,3,0)),regionShares_!$A$17:$P$28,MID(L$1,2,LEN(L$1)-1)+1,0)</f>
        <v>5.1999265520211065E-2</v>
      </c>
      <c r="M12" s="139">
        <f>VLOOKUP(MONTH(VLOOKUP($A12,'baseLoad(g)'!$A:$C,3,0)),regionShares_!$A$17:$P$28,MID(M$1,2,LEN(M$1)-1)+1,0)</f>
        <v>1.9879318805466447E-2</v>
      </c>
      <c r="N12" s="139">
        <f>VLOOKUP(MONTH(VLOOKUP($A12,'baseLoad(g)'!$A:$C,3,0)),regionShares_!$A$17:$P$28,MID(N$1,2,LEN(N$1)-1)+1,0)</f>
        <v>4.2143330985856424E-2</v>
      </c>
      <c r="O12" s="139">
        <f>VLOOKUP(MONTH(VLOOKUP($A12,'baseLoad(g)'!$A:$C,3,0)),regionShares_!$A$17:$P$28,MID(O$1,2,LEN(O$1)-1)+1,0)</f>
        <v>2.8829133488818593E-2</v>
      </c>
      <c r="P12" s="139">
        <f>VLOOKUP(MONTH(VLOOKUP($A12,'baseLoad(g)'!$A:$C,3,0)),regionShares_!$A$17:$P$28,MID(P$1,2,LEN(P$1)-1)+1,0)</f>
        <v>1.1998454943579458E-2</v>
      </c>
      <c r="Q12" s="2">
        <f t="shared" si="1"/>
        <v>0.99999999999999978</v>
      </c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</row>
    <row r="13" spans="1:43">
      <c r="A13" s="5" t="str">
        <f>'baseLoad(g)'!A13</f>
        <v>g12</v>
      </c>
      <c r="B13" s="139">
        <f>VLOOKUP(MONTH(VLOOKUP($A13,'baseLoad(g)'!$A:$C,3,0)),regionShares_!$A$17:$P$28,MID(B$1,2,LEN(B$1)-1)+1,0)</f>
        <v>0.24368963789927719</v>
      </c>
      <c r="C13" s="139">
        <f>VLOOKUP(MONTH(VLOOKUP($A13,'baseLoad(g)'!$A:$C,3,0)),regionShares_!$A$17:$P$28,MID(C$1,2,LEN(C$1)-1)+1,0)</f>
        <v>7.0570645422165124E-2</v>
      </c>
      <c r="D13" s="139">
        <f>VLOOKUP(MONTH(VLOOKUP($A13,'baseLoad(g)'!$A:$C,3,0)),regionShares_!$A$17:$P$28,MID(D$1,2,LEN(D$1)-1)+1,0)</f>
        <v>0.12924047461004165</v>
      </c>
      <c r="E13" s="139">
        <f>VLOOKUP(MONTH(VLOOKUP($A13,'baseLoad(g)'!$A:$C,3,0)),regionShares_!$A$17:$P$28,MID(E$1,2,LEN(E$1)-1)+1,0)</f>
        <v>0.1168643871642155</v>
      </c>
      <c r="F13" s="139">
        <f>VLOOKUP(MONTH(VLOOKUP($A13,'baseLoad(g)'!$A:$C,3,0)),regionShares_!$A$17:$P$28,MID(F$1,2,LEN(F$1)-1)+1,0)</f>
        <v>3.8761415646560805E-2</v>
      </c>
      <c r="G13" s="139">
        <f>VLOOKUP(MONTH(VLOOKUP($A13,'baseLoad(g)'!$A:$C,3,0)),regionShares_!$A$17:$P$28,MID(G$1,2,LEN(G$1)-1)+1,0)</f>
        <v>4.9173191862875575E-2</v>
      </c>
      <c r="H13" s="139">
        <f>VLOOKUP(MONTH(VLOOKUP($A13,'baseLoad(g)'!$A:$C,3,0)),regionShares_!$A$17:$P$28,MID(H$1,2,LEN(H$1)-1)+1,0)</f>
        <v>4.6463067894833551E-2</v>
      </c>
      <c r="I13" s="139">
        <f>VLOOKUP(MONTH(VLOOKUP($A13,'baseLoad(g)'!$A:$C,3,0)),regionShares_!$A$17:$P$28,MID(I$1,2,LEN(I$1)-1)+1,0)</f>
        <v>4.1202528605291389E-2</v>
      </c>
      <c r="J13" s="139">
        <f>VLOOKUP(MONTH(VLOOKUP($A13,'baseLoad(g)'!$A:$C,3,0)),regionShares_!$A$17:$P$28,MID(J$1,2,LEN(J$1)-1)+1,0)</f>
        <v>1.5433528101736416E-2</v>
      </c>
      <c r="K13" s="139">
        <f>VLOOKUP(MONTH(VLOOKUP($A13,'baseLoad(g)'!$A:$C,3,0)),regionShares_!$A$17:$P$28,MID(K$1,2,LEN(K$1)-1)+1,0)</f>
        <v>9.3751619049070742E-2</v>
      </c>
      <c r="L13" s="139">
        <f>VLOOKUP(MONTH(VLOOKUP($A13,'baseLoad(g)'!$A:$C,3,0)),regionShares_!$A$17:$P$28,MID(L$1,2,LEN(L$1)-1)+1,0)</f>
        <v>5.1999265520211065E-2</v>
      </c>
      <c r="M13" s="139">
        <f>VLOOKUP(MONTH(VLOOKUP($A13,'baseLoad(g)'!$A:$C,3,0)),regionShares_!$A$17:$P$28,MID(M$1,2,LEN(M$1)-1)+1,0)</f>
        <v>1.9879318805466447E-2</v>
      </c>
      <c r="N13" s="139">
        <f>VLOOKUP(MONTH(VLOOKUP($A13,'baseLoad(g)'!$A:$C,3,0)),regionShares_!$A$17:$P$28,MID(N$1,2,LEN(N$1)-1)+1,0)</f>
        <v>4.2143330985856424E-2</v>
      </c>
      <c r="O13" s="139">
        <f>VLOOKUP(MONTH(VLOOKUP($A13,'baseLoad(g)'!$A:$C,3,0)),regionShares_!$A$17:$P$28,MID(O$1,2,LEN(O$1)-1)+1,0)</f>
        <v>2.8829133488818593E-2</v>
      </c>
      <c r="P13" s="139">
        <f>VLOOKUP(MONTH(VLOOKUP($A13,'baseLoad(g)'!$A:$C,3,0)),regionShares_!$A$17:$P$28,MID(P$1,2,LEN(P$1)-1)+1,0)</f>
        <v>1.1998454943579458E-2</v>
      </c>
      <c r="Q13" s="2">
        <f t="shared" si="1"/>
        <v>0.99999999999999978</v>
      </c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</row>
    <row r="14" spans="1:43">
      <c r="A14" s="5" t="str">
        <f>'baseLoad(g)'!A14</f>
        <v>g13</v>
      </c>
      <c r="B14" s="139">
        <f>VLOOKUP(MONTH(VLOOKUP($A14,'baseLoad(g)'!$A:$C,3,0)),regionShares_!$A$17:$P$28,MID(B$1,2,LEN(B$1)-1)+1,0)</f>
        <v>0.227373765512562</v>
      </c>
      <c r="C14" s="139">
        <f>VLOOKUP(MONTH(VLOOKUP($A14,'baseLoad(g)'!$A:$C,3,0)),regionShares_!$A$17:$P$28,MID(C$1,2,LEN(C$1)-1)+1,0)</f>
        <v>5.198084674673098E-2</v>
      </c>
      <c r="D14" s="139">
        <f>VLOOKUP(MONTH(VLOOKUP($A14,'baseLoad(g)'!$A:$C,3,0)),regionShares_!$A$17:$P$28,MID(D$1,2,LEN(D$1)-1)+1,0)</f>
        <v>0.12334071412612764</v>
      </c>
      <c r="E14" s="139">
        <f>VLOOKUP(MONTH(VLOOKUP($A14,'baseLoad(g)'!$A:$C,3,0)),regionShares_!$A$17:$P$28,MID(E$1,2,LEN(E$1)-1)+1,0)</f>
        <v>0.13132882413855515</v>
      </c>
      <c r="F14" s="139">
        <f>VLOOKUP(MONTH(VLOOKUP($A14,'baseLoad(g)'!$A:$C,3,0)),regionShares_!$A$17:$P$28,MID(F$1,2,LEN(F$1)-1)+1,0)</f>
        <v>4.0263858928811479E-2</v>
      </c>
      <c r="G14" s="139">
        <f>VLOOKUP(MONTH(VLOOKUP($A14,'baseLoad(g)'!$A:$C,3,0)),regionShares_!$A$17:$P$28,MID(G$1,2,LEN(G$1)-1)+1,0)</f>
        <v>5.8990879023118677E-2</v>
      </c>
      <c r="H14" s="139">
        <f>VLOOKUP(MONTH(VLOOKUP($A14,'baseLoad(g)'!$A:$C,3,0)),regionShares_!$A$17:$P$28,MID(H$1,2,LEN(H$1)-1)+1,0)</f>
        <v>4.4239285193952413E-2</v>
      </c>
      <c r="I14" s="139">
        <f>VLOOKUP(MONTH(VLOOKUP($A14,'baseLoad(g)'!$A:$C,3,0)),regionShares_!$A$17:$P$28,MID(I$1,2,LEN(I$1)-1)+1,0)</f>
        <v>6.0994540172254037E-2</v>
      </c>
      <c r="J14" s="139">
        <f>VLOOKUP(MONTH(VLOOKUP($A14,'baseLoad(g)'!$A:$C,3,0)),regionShares_!$A$17:$P$28,MID(J$1,2,LEN(J$1)-1)+1,0)</f>
        <v>2.0871702959740102E-2</v>
      </c>
      <c r="K14" s="139">
        <f>VLOOKUP(MONTH(VLOOKUP($A14,'baseLoad(g)'!$A:$C,3,0)),regionShares_!$A$17:$P$28,MID(K$1,2,LEN(K$1)-1)+1,0)</f>
        <v>7.9074835490187179E-2</v>
      </c>
      <c r="L14" s="139">
        <f>VLOOKUP(MONTH(VLOOKUP($A14,'baseLoad(g)'!$A:$C,3,0)),regionShares_!$A$17:$P$28,MID(L$1,2,LEN(L$1)-1)+1,0)</f>
        <v>4.9220803290931689E-2</v>
      </c>
      <c r="M14" s="139">
        <f>VLOOKUP(MONTH(VLOOKUP($A14,'baseLoad(g)'!$A:$C,3,0)),regionShares_!$A$17:$P$28,MID(M$1,2,LEN(M$1)-1)+1,0)</f>
        <v>1.7391521420918984E-2</v>
      </c>
      <c r="N14" s="139">
        <f>VLOOKUP(MONTH(VLOOKUP($A14,'baseLoad(g)'!$A:$C,3,0)),regionShares_!$A$17:$P$28,MID(N$1,2,LEN(N$1)-1)+1,0)</f>
        <v>5.093235068575843E-2</v>
      </c>
      <c r="O14" s="139">
        <f>VLOOKUP(MONTH(VLOOKUP($A14,'baseLoad(g)'!$A:$C,3,0)),regionShares_!$A$17:$P$28,MID(O$1,2,LEN(O$1)-1)+1,0)</f>
        <v>3.3425683283478433E-2</v>
      </c>
      <c r="P14" s="139">
        <f>VLOOKUP(MONTH(VLOOKUP($A14,'baseLoad(g)'!$A:$C,3,0)),regionShares_!$A$17:$P$28,MID(P$1,2,LEN(P$1)-1)+1,0)</f>
        <v>1.0570389026872703E-2</v>
      </c>
      <c r="Q14" s="2">
        <f t="shared" si="1"/>
        <v>0.99999999999999967</v>
      </c>
    </row>
    <row r="15" spans="1:43">
      <c r="A15" s="5" t="str">
        <f>'baseLoad(g)'!A15</f>
        <v>g14</v>
      </c>
      <c r="B15" s="139">
        <f>VLOOKUP(MONTH(VLOOKUP($A15,'baseLoad(g)'!$A:$C,3,0)),regionShares_!$A$17:$P$28,MID(B$1,2,LEN(B$1)-1)+1,0)</f>
        <v>0.227373765512562</v>
      </c>
      <c r="C15" s="139">
        <f>VLOOKUP(MONTH(VLOOKUP($A15,'baseLoad(g)'!$A:$C,3,0)),regionShares_!$A$17:$P$28,MID(C$1,2,LEN(C$1)-1)+1,0)</f>
        <v>5.198084674673098E-2</v>
      </c>
      <c r="D15" s="139">
        <f>VLOOKUP(MONTH(VLOOKUP($A15,'baseLoad(g)'!$A:$C,3,0)),regionShares_!$A$17:$P$28,MID(D$1,2,LEN(D$1)-1)+1,0)</f>
        <v>0.12334071412612764</v>
      </c>
      <c r="E15" s="139">
        <f>VLOOKUP(MONTH(VLOOKUP($A15,'baseLoad(g)'!$A:$C,3,0)),regionShares_!$A$17:$P$28,MID(E$1,2,LEN(E$1)-1)+1,0)</f>
        <v>0.13132882413855515</v>
      </c>
      <c r="F15" s="139">
        <f>VLOOKUP(MONTH(VLOOKUP($A15,'baseLoad(g)'!$A:$C,3,0)),regionShares_!$A$17:$P$28,MID(F$1,2,LEN(F$1)-1)+1,0)</f>
        <v>4.0263858928811479E-2</v>
      </c>
      <c r="G15" s="139">
        <f>VLOOKUP(MONTH(VLOOKUP($A15,'baseLoad(g)'!$A:$C,3,0)),regionShares_!$A$17:$P$28,MID(G$1,2,LEN(G$1)-1)+1,0)</f>
        <v>5.8990879023118677E-2</v>
      </c>
      <c r="H15" s="139">
        <f>VLOOKUP(MONTH(VLOOKUP($A15,'baseLoad(g)'!$A:$C,3,0)),regionShares_!$A$17:$P$28,MID(H$1,2,LEN(H$1)-1)+1,0)</f>
        <v>4.4239285193952413E-2</v>
      </c>
      <c r="I15" s="139">
        <f>VLOOKUP(MONTH(VLOOKUP($A15,'baseLoad(g)'!$A:$C,3,0)),regionShares_!$A$17:$P$28,MID(I$1,2,LEN(I$1)-1)+1,0)</f>
        <v>6.0994540172254037E-2</v>
      </c>
      <c r="J15" s="139">
        <f>VLOOKUP(MONTH(VLOOKUP($A15,'baseLoad(g)'!$A:$C,3,0)),regionShares_!$A$17:$P$28,MID(J$1,2,LEN(J$1)-1)+1,0)</f>
        <v>2.0871702959740102E-2</v>
      </c>
      <c r="K15" s="139">
        <f>VLOOKUP(MONTH(VLOOKUP($A15,'baseLoad(g)'!$A:$C,3,0)),regionShares_!$A$17:$P$28,MID(K$1,2,LEN(K$1)-1)+1,0)</f>
        <v>7.9074835490187179E-2</v>
      </c>
      <c r="L15" s="139">
        <f>VLOOKUP(MONTH(VLOOKUP($A15,'baseLoad(g)'!$A:$C,3,0)),regionShares_!$A$17:$P$28,MID(L$1,2,LEN(L$1)-1)+1,0)</f>
        <v>4.9220803290931689E-2</v>
      </c>
      <c r="M15" s="139">
        <f>VLOOKUP(MONTH(VLOOKUP($A15,'baseLoad(g)'!$A:$C,3,0)),regionShares_!$A$17:$P$28,MID(M$1,2,LEN(M$1)-1)+1,0)</f>
        <v>1.7391521420918984E-2</v>
      </c>
      <c r="N15" s="139">
        <f>VLOOKUP(MONTH(VLOOKUP($A15,'baseLoad(g)'!$A:$C,3,0)),regionShares_!$A$17:$P$28,MID(N$1,2,LEN(N$1)-1)+1,0)</f>
        <v>5.093235068575843E-2</v>
      </c>
      <c r="O15" s="139">
        <f>VLOOKUP(MONTH(VLOOKUP($A15,'baseLoad(g)'!$A:$C,3,0)),regionShares_!$A$17:$P$28,MID(O$1,2,LEN(O$1)-1)+1,0)</f>
        <v>3.3425683283478433E-2</v>
      </c>
      <c r="P15" s="139">
        <f>VLOOKUP(MONTH(VLOOKUP($A15,'baseLoad(g)'!$A:$C,3,0)),regionShares_!$A$17:$P$28,MID(P$1,2,LEN(P$1)-1)+1,0)</f>
        <v>1.0570389026872703E-2</v>
      </c>
      <c r="Q15" s="2">
        <f t="shared" si="1"/>
        <v>0.99999999999999967</v>
      </c>
    </row>
    <row r="16" spans="1:43">
      <c r="A16" s="5" t="str">
        <f>'baseLoad(g)'!A16</f>
        <v>g15</v>
      </c>
      <c r="B16" s="139">
        <f>VLOOKUP(MONTH(VLOOKUP($A16,'baseLoad(g)'!$A:$C,3,0)),regionShares_!$A$17:$P$28,MID(B$1,2,LEN(B$1)-1)+1,0)</f>
        <v>0.21066473094005922</v>
      </c>
      <c r="C16" s="139">
        <f>VLOOKUP(MONTH(VLOOKUP($A16,'baseLoad(g)'!$A:$C,3,0)),regionShares_!$A$17:$P$28,MID(C$1,2,LEN(C$1)-1)+1,0)</f>
        <v>6.5228747150211902E-2</v>
      </c>
      <c r="D16" s="139">
        <f>VLOOKUP(MONTH(VLOOKUP($A16,'baseLoad(g)'!$A:$C,3,0)),regionShares_!$A$17:$P$28,MID(D$1,2,LEN(D$1)-1)+1,0)</f>
        <v>0.11947883784522417</v>
      </c>
      <c r="E16" s="139">
        <f>VLOOKUP(MONTH(VLOOKUP($A16,'baseLoad(g)'!$A:$C,3,0)),regionShares_!$A$17:$P$28,MID(E$1,2,LEN(E$1)-1)+1,0)</f>
        <v>0.1265463932790965</v>
      </c>
      <c r="F16" s="139">
        <f>VLOOKUP(MONTH(VLOOKUP($A16,'baseLoad(g)'!$A:$C,3,0)),regionShares_!$A$17:$P$28,MID(F$1,2,LEN(F$1)-1)+1,0)</f>
        <v>4.1030434278552658E-2</v>
      </c>
      <c r="G16" s="139">
        <f>VLOOKUP(MONTH(VLOOKUP($A16,'baseLoad(g)'!$A:$C,3,0)),regionShares_!$A$17:$P$28,MID(G$1,2,LEN(G$1)-1)+1,0)</f>
        <v>6.3728197073561046E-2</v>
      </c>
      <c r="H16" s="139">
        <f>VLOOKUP(MONTH(VLOOKUP($A16,'baseLoad(g)'!$A:$C,3,0)),regionShares_!$A$17:$P$28,MID(H$1,2,LEN(H$1)-1)+1,0)</f>
        <v>4.2175985678097896E-2</v>
      </c>
      <c r="I16" s="139">
        <f>VLOOKUP(MONTH(VLOOKUP($A16,'baseLoad(g)'!$A:$C,3,0)),regionShares_!$A$17:$P$28,MID(I$1,2,LEN(I$1)-1)+1,0)</f>
        <v>5.8614395178504058E-2</v>
      </c>
      <c r="J16" s="139">
        <f>VLOOKUP(MONTH(VLOOKUP($A16,'baseLoad(g)'!$A:$C,3,0)),regionShares_!$A$17:$P$28,MID(J$1,2,LEN(J$1)-1)+1,0)</f>
        <v>2.2111952459278335E-2</v>
      </c>
      <c r="K16" s="139">
        <f>VLOOKUP(MONTH(VLOOKUP($A16,'baseLoad(g)'!$A:$C,3,0)),regionShares_!$A$17:$P$28,MID(K$1,2,LEN(K$1)-1)+1,0)</f>
        <v>8.5057619582715016E-2</v>
      </c>
      <c r="L16" s="139">
        <f>VLOOKUP(MONTH(VLOOKUP($A16,'baseLoad(g)'!$A:$C,3,0)),regionShares_!$A$17:$P$28,MID(L$1,2,LEN(L$1)-1)+1,0)</f>
        <v>5.0841950397775455E-2</v>
      </c>
      <c r="M16" s="139">
        <f>VLOOKUP(MONTH(VLOOKUP($A16,'baseLoad(g)'!$A:$C,3,0)),regionShares_!$A$17:$P$28,MID(M$1,2,LEN(M$1)-1)+1,0)</f>
        <v>1.6976505203022244E-2</v>
      </c>
      <c r="N16" s="139">
        <f>VLOOKUP(MONTH(VLOOKUP($A16,'baseLoad(g)'!$A:$C,3,0)),regionShares_!$A$17:$P$28,MID(N$1,2,LEN(N$1)-1)+1,0)</f>
        <v>5.3082320109098156E-2</v>
      </c>
      <c r="O16" s="139">
        <f>VLOOKUP(MONTH(VLOOKUP($A16,'baseLoad(g)'!$A:$C,3,0)),regionShares_!$A$17:$P$28,MID(O$1,2,LEN(O$1)-1)+1,0)</f>
        <v>3.3878600218423628E-2</v>
      </c>
      <c r="P16" s="139">
        <f>VLOOKUP(MONTH(VLOOKUP($A16,'baseLoad(g)'!$A:$C,3,0)),regionShares_!$A$17:$P$28,MID(P$1,2,LEN(P$1)-1)+1,0)</f>
        <v>1.0583330606379808E-2</v>
      </c>
      <c r="Q16" s="2">
        <f t="shared" si="1"/>
        <v>1.0000000000000002</v>
      </c>
    </row>
    <row r="17" spans="1:17">
      <c r="A17" s="5" t="str">
        <f>'baseLoad(g)'!A17</f>
        <v>g16</v>
      </c>
      <c r="B17" s="139">
        <f>VLOOKUP(MONTH(VLOOKUP($A17,'baseLoad(g)'!$A:$C,3,0)),regionShares_!$A$17:$P$28,MID(B$1,2,LEN(B$1)-1)+1,0)</f>
        <v>0.21066473094005922</v>
      </c>
      <c r="C17" s="139">
        <f>VLOOKUP(MONTH(VLOOKUP($A17,'baseLoad(g)'!$A:$C,3,0)),regionShares_!$A$17:$P$28,MID(C$1,2,LEN(C$1)-1)+1,0)</f>
        <v>6.5228747150211902E-2</v>
      </c>
      <c r="D17" s="139">
        <f>VLOOKUP(MONTH(VLOOKUP($A17,'baseLoad(g)'!$A:$C,3,0)),regionShares_!$A$17:$P$28,MID(D$1,2,LEN(D$1)-1)+1,0)</f>
        <v>0.11947883784522417</v>
      </c>
      <c r="E17" s="139">
        <f>VLOOKUP(MONTH(VLOOKUP($A17,'baseLoad(g)'!$A:$C,3,0)),regionShares_!$A$17:$P$28,MID(E$1,2,LEN(E$1)-1)+1,0)</f>
        <v>0.1265463932790965</v>
      </c>
      <c r="F17" s="139">
        <f>VLOOKUP(MONTH(VLOOKUP($A17,'baseLoad(g)'!$A:$C,3,0)),regionShares_!$A$17:$P$28,MID(F$1,2,LEN(F$1)-1)+1,0)</f>
        <v>4.1030434278552658E-2</v>
      </c>
      <c r="G17" s="139">
        <f>VLOOKUP(MONTH(VLOOKUP($A17,'baseLoad(g)'!$A:$C,3,0)),regionShares_!$A$17:$P$28,MID(G$1,2,LEN(G$1)-1)+1,0)</f>
        <v>6.3728197073561046E-2</v>
      </c>
      <c r="H17" s="139">
        <f>VLOOKUP(MONTH(VLOOKUP($A17,'baseLoad(g)'!$A:$C,3,0)),regionShares_!$A$17:$P$28,MID(H$1,2,LEN(H$1)-1)+1,0)</f>
        <v>4.2175985678097896E-2</v>
      </c>
      <c r="I17" s="139">
        <f>VLOOKUP(MONTH(VLOOKUP($A17,'baseLoad(g)'!$A:$C,3,0)),regionShares_!$A$17:$P$28,MID(I$1,2,LEN(I$1)-1)+1,0)</f>
        <v>5.8614395178504058E-2</v>
      </c>
      <c r="J17" s="139">
        <f>VLOOKUP(MONTH(VLOOKUP($A17,'baseLoad(g)'!$A:$C,3,0)),regionShares_!$A$17:$P$28,MID(J$1,2,LEN(J$1)-1)+1,0)</f>
        <v>2.2111952459278335E-2</v>
      </c>
      <c r="K17" s="139">
        <f>VLOOKUP(MONTH(VLOOKUP($A17,'baseLoad(g)'!$A:$C,3,0)),regionShares_!$A$17:$P$28,MID(K$1,2,LEN(K$1)-1)+1,0)</f>
        <v>8.5057619582715016E-2</v>
      </c>
      <c r="L17" s="139">
        <f>VLOOKUP(MONTH(VLOOKUP($A17,'baseLoad(g)'!$A:$C,3,0)),regionShares_!$A$17:$P$28,MID(L$1,2,LEN(L$1)-1)+1,0)</f>
        <v>5.0841950397775455E-2</v>
      </c>
      <c r="M17" s="139">
        <f>VLOOKUP(MONTH(VLOOKUP($A17,'baseLoad(g)'!$A:$C,3,0)),regionShares_!$A$17:$P$28,MID(M$1,2,LEN(M$1)-1)+1,0)</f>
        <v>1.6976505203022244E-2</v>
      </c>
      <c r="N17" s="139">
        <f>VLOOKUP(MONTH(VLOOKUP($A17,'baseLoad(g)'!$A:$C,3,0)),regionShares_!$A$17:$P$28,MID(N$1,2,LEN(N$1)-1)+1,0)</f>
        <v>5.3082320109098156E-2</v>
      </c>
      <c r="O17" s="139">
        <f>VLOOKUP(MONTH(VLOOKUP($A17,'baseLoad(g)'!$A:$C,3,0)),regionShares_!$A$17:$P$28,MID(O$1,2,LEN(O$1)-1)+1,0)</f>
        <v>3.3878600218423628E-2</v>
      </c>
      <c r="P17" s="139">
        <f>VLOOKUP(MONTH(VLOOKUP($A17,'baseLoad(g)'!$A:$C,3,0)),regionShares_!$A$17:$P$28,MID(P$1,2,LEN(P$1)-1)+1,0)</f>
        <v>1.0583330606379808E-2</v>
      </c>
      <c r="Q17" s="2">
        <f t="shared" si="1"/>
        <v>1.0000000000000002</v>
      </c>
    </row>
    <row r="18" spans="1:17">
      <c r="A18" s="5" t="str">
        <f>'baseLoad(g)'!A18</f>
        <v>g17</v>
      </c>
      <c r="B18" s="139">
        <f>VLOOKUP(MONTH(VLOOKUP($A18,'baseLoad(g)'!$A:$C,3,0)),regionShares_!$A$17:$P$28,MID(B$1,2,LEN(B$1)-1)+1,0)</f>
        <v>0.2256903285552104</v>
      </c>
      <c r="C18" s="139">
        <f>VLOOKUP(MONTH(VLOOKUP($A18,'baseLoad(g)'!$A:$C,3,0)),regionShares_!$A$17:$P$28,MID(C$1,2,LEN(C$1)-1)+1,0)</f>
        <v>6.7580468735803575E-2</v>
      </c>
      <c r="D18" s="139">
        <f>VLOOKUP(MONTH(VLOOKUP($A18,'baseLoad(g)'!$A:$C,3,0)),regionShares_!$A$17:$P$28,MID(D$1,2,LEN(D$1)-1)+1,0)</f>
        <v>0.12177007983370654</v>
      </c>
      <c r="E18" s="139">
        <f>VLOOKUP(MONTH(VLOOKUP($A18,'baseLoad(g)'!$A:$C,3,0)),regionShares_!$A$17:$P$28,MID(E$1,2,LEN(E$1)-1)+1,0)</f>
        <v>0.12207545035542341</v>
      </c>
      <c r="F18" s="139">
        <f>VLOOKUP(MONTH(VLOOKUP($A18,'baseLoad(g)'!$A:$C,3,0)),regionShares_!$A$17:$P$28,MID(F$1,2,LEN(F$1)-1)+1,0)</f>
        <v>3.9434778702774842E-2</v>
      </c>
      <c r="G18" s="139">
        <f>VLOOKUP(MONTH(VLOOKUP($A18,'baseLoad(g)'!$A:$C,3,0)),regionShares_!$A$17:$P$28,MID(G$1,2,LEN(G$1)-1)+1,0)</f>
        <v>5.7139954138556909E-2</v>
      </c>
      <c r="H18" s="139">
        <f>VLOOKUP(MONTH(VLOOKUP($A18,'baseLoad(g)'!$A:$C,3,0)),regionShares_!$A$17:$P$28,MID(H$1,2,LEN(H$1)-1)+1,0)</f>
        <v>4.4311652825593462E-2</v>
      </c>
      <c r="I18" s="139">
        <f>VLOOKUP(MONTH(VLOOKUP($A18,'baseLoad(g)'!$A:$C,3,0)),regionShares_!$A$17:$P$28,MID(I$1,2,LEN(I$1)-1)+1,0)</f>
        <v>4.4133601755778462E-2</v>
      </c>
      <c r="J18" s="139">
        <f>VLOOKUP(MONTH(VLOOKUP($A18,'baseLoad(g)'!$A:$C,3,0)),regionShares_!$A$17:$P$28,MID(J$1,2,LEN(J$1)-1)+1,0)</f>
        <v>1.9524250218649328E-2</v>
      </c>
      <c r="K18" s="139">
        <f>VLOOKUP(MONTH(VLOOKUP($A18,'baseLoad(g)'!$A:$C,3,0)),regionShares_!$A$17:$P$28,MID(K$1,2,LEN(K$1)-1)+1,0)</f>
        <v>8.9599968473925415E-2</v>
      </c>
      <c r="L18" s="139">
        <f>VLOOKUP(MONTH(VLOOKUP($A18,'baseLoad(g)'!$A:$C,3,0)),regionShares_!$A$17:$P$28,MID(L$1,2,LEN(L$1)-1)+1,0)</f>
        <v>4.9835204598908799E-2</v>
      </c>
      <c r="M18" s="139">
        <f>VLOOKUP(MONTH(VLOOKUP($A18,'baseLoad(g)'!$A:$C,3,0)),regionShares_!$A$17:$P$28,MID(M$1,2,LEN(M$1)-1)+1,0)</f>
        <v>1.7810624855322806E-2</v>
      </c>
      <c r="N18" s="139">
        <f>VLOOKUP(MONTH(VLOOKUP($A18,'baseLoad(g)'!$A:$C,3,0)),regionShares_!$A$17:$P$28,MID(N$1,2,LEN(N$1)-1)+1,0)</f>
        <v>5.5707917086489533E-2</v>
      </c>
      <c r="O18" s="139">
        <f>VLOOKUP(MONTH(VLOOKUP($A18,'baseLoad(g)'!$A:$C,3,0)),regionShares_!$A$17:$P$28,MID(O$1,2,LEN(O$1)-1)+1,0)</f>
        <v>3.4358479748277056E-2</v>
      </c>
      <c r="P18" s="139">
        <f>VLOOKUP(MONTH(VLOOKUP($A18,'baseLoad(g)'!$A:$C,3,0)),regionShares_!$A$17:$P$28,MID(P$1,2,LEN(P$1)-1)+1,0)</f>
        <v>1.1027240115579252E-2</v>
      </c>
      <c r="Q18" s="2">
        <f t="shared" si="1"/>
        <v>0.99999999999999956</v>
      </c>
    </row>
    <row r="19" spans="1:17">
      <c r="A19" s="5" t="str">
        <f>'baseLoad(g)'!A19</f>
        <v>g18</v>
      </c>
      <c r="B19" s="139">
        <f>VLOOKUP(MONTH(VLOOKUP($A19,'baseLoad(g)'!$A:$C,3,0)),regionShares_!$A$17:$P$28,MID(B$1,2,LEN(B$1)-1)+1,0)</f>
        <v>0.2256903285552104</v>
      </c>
      <c r="C19" s="139">
        <f>VLOOKUP(MONTH(VLOOKUP($A19,'baseLoad(g)'!$A:$C,3,0)),regionShares_!$A$17:$P$28,MID(C$1,2,LEN(C$1)-1)+1,0)</f>
        <v>6.7580468735803575E-2</v>
      </c>
      <c r="D19" s="139">
        <f>VLOOKUP(MONTH(VLOOKUP($A19,'baseLoad(g)'!$A:$C,3,0)),regionShares_!$A$17:$P$28,MID(D$1,2,LEN(D$1)-1)+1,0)</f>
        <v>0.12177007983370654</v>
      </c>
      <c r="E19" s="139">
        <f>VLOOKUP(MONTH(VLOOKUP($A19,'baseLoad(g)'!$A:$C,3,0)),regionShares_!$A$17:$P$28,MID(E$1,2,LEN(E$1)-1)+1,0)</f>
        <v>0.12207545035542341</v>
      </c>
      <c r="F19" s="139">
        <f>VLOOKUP(MONTH(VLOOKUP($A19,'baseLoad(g)'!$A:$C,3,0)),regionShares_!$A$17:$P$28,MID(F$1,2,LEN(F$1)-1)+1,0)</f>
        <v>3.9434778702774842E-2</v>
      </c>
      <c r="G19" s="139">
        <f>VLOOKUP(MONTH(VLOOKUP($A19,'baseLoad(g)'!$A:$C,3,0)),regionShares_!$A$17:$P$28,MID(G$1,2,LEN(G$1)-1)+1,0)</f>
        <v>5.7139954138556909E-2</v>
      </c>
      <c r="H19" s="139">
        <f>VLOOKUP(MONTH(VLOOKUP($A19,'baseLoad(g)'!$A:$C,3,0)),regionShares_!$A$17:$P$28,MID(H$1,2,LEN(H$1)-1)+1,0)</f>
        <v>4.4311652825593462E-2</v>
      </c>
      <c r="I19" s="139">
        <f>VLOOKUP(MONTH(VLOOKUP($A19,'baseLoad(g)'!$A:$C,3,0)),regionShares_!$A$17:$P$28,MID(I$1,2,LEN(I$1)-1)+1,0)</f>
        <v>4.4133601755778462E-2</v>
      </c>
      <c r="J19" s="139">
        <f>VLOOKUP(MONTH(VLOOKUP($A19,'baseLoad(g)'!$A:$C,3,0)),regionShares_!$A$17:$P$28,MID(J$1,2,LEN(J$1)-1)+1,0)</f>
        <v>1.9524250218649328E-2</v>
      </c>
      <c r="K19" s="139">
        <f>VLOOKUP(MONTH(VLOOKUP($A19,'baseLoad(g)'!$A:$C,3,0)),regionShares_!$A$17:$P$28,MID(K$1,2,LEN(K$1)-1)+1,0)</f>
        <v>8.9599968473925415E-2</v>
      </c>
      <c r="L19" s="139">
        <f>VLOOKUP(MONTH(VLOOKUP($A19,'baseLoad(g)'!$A:$C,3,0)),regionShares_!$A$17:$P$28,MID(L$1,2,LEN(L$1)-1)+1,0)</f>
        <v>4.9835204598908799E-2</v>
      </c>
      <c r="M19" s="139">
        <f>VLOOKUP(MONTH(VLOOKUP($A19,'baseLoad(g)'!$A:$C,3,0)),regionShares_!$A$17:$P$28,MID(M$1,2,LEN(M$1)-1)+1,0)</f>
        <v>1.7810624855322806E-2</v>
      </c>
      <c r="N19" s="139">
        <f>VLOOKUP(MONTH(VLOOKUP($A19,'baseLoad(g)'!$A:$C,3,0)),regionShares_!$A$17:$P$28,MID(N$1,2,LEN(N$1)-1)+1,0)</f>
        <v>5.5707917086489533E-2</v>
      </c>
      <c r="O19" s="139">
        <f>VLOOKUP(MONTH(VLOOKUP($A19,'baseLoad(g)'!$A:$C,3,0)),regionShares_!$A$17:$P$28,MID(O$1,2,LEN(O$1)-1)+1,0)</f>
        <v>3.4358479748277056E-2</v>
      </c>
      <c r="P19" s="139">
        <f>VLOOKUP(MONTH(VLOOKUP($A19,'baseLoad(g)'!$A:$C,3,0)),regionShares_!$A$17:$P$28,MID(P$1,2,LEN(P$1)-1)+1,0)</f>
        <v>1.1027240115579252E-2</v>
      </c>
      <c r="Q19" s="2">
        <f t="shared" si="1"/>
        <v>0.99999999999999956</v>
      </c>
    </row>
    <row r="20" spans="1:17">
      <c r="A20" s="5" t="str">
        <f>'baseLoad(g)'!A20</f>
        <v>g19</v>
      </c>
      <c r="B20" s="139">
        <f>VLOOKUP(MONTH(VLOOKUP($A20,'baseLoad(g)'!$A:$C,3,0)),regionShares_!$A$17:$P$28,MID(B$1,2,LEN(B$1)-1)+1,0)</f>
        <v>0.2515297045718663</v>
      </c>
      <c r="C20" s="139">
        <f>VLOOKUP(MONTH(VLOOKUP($A20,'baseLoad(g)'!$A:$C,3,0)),regionShares_!$A$17:$P$28,MID(C$1,2,LEN(C$1)-1)+1,0)</f>
        <v>5.269836447089693E-2</v>
      </c>
      <c r="D20" s="139">
        <f>VLOOKUP(MONTH(VLOOKUP($A20,'baseLoad(g)'!$A:$C,3,0)),regionShares_!$A$17:$P$28,MID(D$1,2,LEN(D$1)-1)+1,0)</f>
        <v>0.1422805362658528</v>
      </c>
      <c r="E20" s="139">
        <f>VLOOKUP(MONTH(VLOOKUP($A20,'baseLoad(g)'!$A:$C,3,0)),regionShares_!$A$17:$P$28,MID(E$1,2,LEN(E$1)-1)+1,0)</f>
        <v>0.1166977266158383</v>
      </c>
      <c r="F20" s="139">
        <f>VLOOKUP(MONTH(VLOOKUP($A20,'baseLoad(g)'!$A:$C,3,0)),regionShares_!$A$17:$P$28,MID(F$1,2,LEN(F$1)-1)+1,0)</f>
        <v>4.3912046128978748E-2</v>
      </c>
      <c r="G20" s="139">
        <f>VLOOKUP(MONTH(VLOOKUP($A20,'baseLoad(g)'!$A:$C,3,0)),regionShares_!$A$17:$P$28,MID(G$1,2,LEN(G$1)-1)+1,0)</f>
        <v>5.2447927394121872E-2</v>
      </c>
      <c r="H20" s="139">
        <f>VLOOKUP(MONTH(VLOOKUP($A20,'baseLoad(g)'!$A:$C,3,0)),regionShares_!$A$17:$P$28,MID(H$1,2,LEN(H$1)-1)+1,0)</f>
        <v>4.9732944517837246E-2</v>
      </c>
      <c r="I20" s="139">
        <f>VLOOKUP(MONTH(VLOOKUP($A20,'baseLoad(g)'!$A:$C,3,0)),regionShares_!$A$17:$P$28,MID(I$1,2,LEN(I$1)-1)+1,0)</f>
        <v>3.4819733652056185E-2</v>
      </c>
      <c r="J20" s="139">
        <f>VLOOKUP(MONTH(VLOOKUP($A20,'baseLoad(g)'!$A:$C,3,0)),regionShares_!$A$17:$P$28,MID(J$1,2,LEN(J$1)-1)+1,0)</f>
        <v>1.4611904414787482E-2</v>
      </c>
      <c r="K20" s="139">
        <f>VLOOKUP(MONTH(VLOOKUP($A20,'baseLoad(g)'!$A:$C,3,0)),regionShares_!$A$17:$P$28,MID(K$1,2,LEN(K$1)-1)+1,0)</f>
        <v>8.3787647231486684E-2</v>
      </c>
      <c r="L20" s="139">
        <f>VLOOKUP(MONTH(VLOOKUP($A20,'baseLoad(g)'!$A:$C,3,0)),regionShares_!$A$17:$P$28,MID(L$1,2,LEN(L$1)-1)+1,0)</f>
        <v>5.4462105737349539E-2</v>
      </c>
      <c r="M20" s="139">
        <f>VLOOKUP(MONTH(VLOOKUP($A20,'baseLoad(g)'!$A:$C,3,0)),regionShares_!$A$17:$P$28,MID(M$1,2,LEN(M$1)-1)+1,0)</f>
        <v>1.8281777737496969E-2</v>
      </c>
      <c r="N20" s="139">
        <f>VLOOKUP(MONTH(VLOOKUP($A20,'baseLoad(g)'!$A:$C,3,0)),regionShares_!$A$17:$P$28,MID(N$1,2,LEN(N$1)-1)+1,0)</f>
        <v>4.0348131952316985E-2</v>
      </c>
      <c r="O20" s="139">
        <f>VLOOKUP(MONTH(VLOOKUP($A20,'baseLoad(g)'!$A:$C,3,0)),regionShares_!$A$17:$P$28,MID(O$1,2,LEN(O$1)-1)+1,0)</f>
        <v>3.1289227362311697E-2</v>
      </c>
      <c r="P20" s="139">
        <f>VLOOKUP(MONTH(VLOOKUP($A20,'baseLoad(g)'!$A:$C,3,0)),regionShares_!$A$17:$P$28,MID(P$1,2,LEN(P$1)-1)+1,0)</f>
        <v>1.3100221946801976E-2</v>
      </c>
      <c r="Q20" s="2">
        <f t="shared" si="1"/>
        <v>0.99999999999999956</v>
      </c>
    </row>
    <row r="21" spans="1:17">
      <c r="A21" s="5" t="str">
        <f>'baseLoad(g)'!A21</f>
        <v>g20</v>
      </c>
      <c r="B21" s="139">
        <f>VLOOKUP(MONTH(VLOOKUP($A21,'baseLoad(g)'!$A:$C,3,0)),regionShares_!$A$17:$P$28,MID(B$1,2,LEN(B$1)-1)+1,0)</f>
        <v>0.2515297045718663</v>
      </c>
      <c r="C21" s="139">
        <f>VLOOKUP(MONTH(VLOOKUP($A21,'baseLoad(g)'!$A:$C,3,0)),regionShares_!$A$17:$P$28,MID(C$1,2,LEN(C$1)-1)+1,0)</f>
        <v>5.269836447089693E-2</v>
      </c>
      <c r="D21" s="139">
        <f>VLOOKUP(MONTH(VLOOKUP($A21,'baseLoad(g)'!$A:$C,3,0)),regionShares_!$A$17:$P$28,MID(D$1,2,LEN(D$1)-1)+1,0)</f>
        <v>0.1422805362658528</v>
      </c>
      <c r="E21" s="139">
        <f>VLOOKUP(MONTH(VLOOKUP($A21,'baseLoad(g)'!$A:$C,3,0)),regionShares_!$A$17:$P$28,MID(E$1,2,LEN(E$1)-1)+1,0)</f>
        <v>0.1166977266158383</v>
      </c>
      <c r="F21" s="139">
        <f>VLOOKUP(MONTH(VLOOKUP($A21,'baseLoad(g)'!$A:$C,3,0)),regionShares_!$A$17:$P$28,MID(F$1,2,LEN(F$1)-1)+1,0)</f>
        <v>4.3912046128978748E-2</v>
      </c>
      <c r="G21" s="139">
        <f>VLOOKUP(MONTH(VLOOKUP($A21,'baseLoad(g)'!$A:$C,3,0)),regionShares_!$A$17:$P$28,MID(G$1,2,LEN(G$1)-1)+1,0)</f>
        <v>5.2447927394121872E-2</v>
      </c>
      <c r="H21" s="139">
        <f>VLOOKUP(MONTH(VLOOKUP($A21,'baseLoad(g)'!$A:$C,3,0)),regionShares_!$A$17:$P$28,MID(H$1,2,LEN(H$1)-1)+1,0)</f>
        <v>4.9732944517837246E-2</v>
      </c>
      <c r="I21" s="139">
        <f>VLOOKUP(MONTH(VLOOKUP($A21,'baseLoad(g)'!$A:$C,3,0)),regionShares_!$A$17:$P$28,MID(I$1,2,LEN(I$1)-1)+1,0)</f>
        <v>3.4819733652056185E-2</v>
      </c>
      <c r="J21" s="139">
        <f>VLOOKUP(MONTH(VLOOKUP($A21,'baseLoad(g)'!$A:$C,3,0)),regionShares_!$A$17:$P$28,MID(J$1,2,LEN(J$1)-1)+1,0)</f>
        <v>1.4611904414787482E-2</v>
      </c>
      <c r="K21" s="139">
        <f>VLOOKUP(MONTH(VLOOKUP($A21,'baseLoad(g)'!$A:$C,3,0)),regionShares_!$A$17:$P$28,MID(K$1,2,LEN(K$1)-1)+1,0)</f>
        <v>8.3787647231486684E-2</v>
      </c>
      <c r="L21" s="139">
        <f>VLOOKUP(MONTH(VLOOKUP($A21,'baseLoad(g)'!$A:$C,3,0)),regionShares_!$A$17:$P$28,MID(L$1,2,LEN(L$1)-1)+1,0)</f>
        <v>5.4462105737349539E-2</v>
      </c>
      <c r="M21" s="139">
        <f>VLOOKUP(MONTH(VLOOKUP($A21,'baseLoad(g)'!$A:$C,3,0)),regionShares_!$A$17:$P$28,MID(M$1,2,LEN(M$1)-1)+1,0)</f>
        <v>1.8281777737496969E-2</v>
      </c>
      <c r="N21" s="139">
        <f>VLOOKUP(MONTH(VLOOKUP($A21,'baseLoad(g)'!$A:$C,3,0)),regionShares_!$A$17:$P$28,MID(N$1,2,LEN(N$1)-1)+1,0)</f>
        <v>4.0348131952316985E-2</v>
      </c>
      <c r="O21" s="139">
        <f>VLOOKUP(MONTH(VLOOKUP($A21,'baseLoad(g)'!$A:$C,3,0)),regionShares_!$A$17:$P$28,MID(O$1,2,LEN(O$1)-1)+1,0)</f>
        <v>3.1289227362311697E-2</v>
      </c>
      <c r="P21" s="139">
        <f>VLOOKUP(MONTH(VLOOKUP($A21,'baseLoad(g)'!$A:$C,3,0)),regionShares_!$A$17:$P$28,MID(P$1,2,LEN(P$1)-1)+1,0)</f>
        <v>1.3100221946801976E-2</v>
      </c>
      <c r="Q21" s="2">
        <f t="shared" si="1"/>
        <v>0.99999999999999956</v>
      </c>
    </row>
    <row r="22" spans="1:17">
      <c r="A22" s="5" t="str">
        <f>'baseLoad(g)'!A22</f>
        <v>g21</v>
      </c>
      <c r="B22" s="139">
        <f>VLOOKUP(MONTH(VLOOKUP($A22,'baseLoad(g)'!$A:$C,3,0)),regionShares_!$A$17:$P$28,MID(B$1,2,LEN(B$1)-1)+1,0)</f>
        <v>0.25605505551084196</v>
      </c>
      <c r="C22" s="139">
        <f>VLOOKUP(MONTH(VLOOKUP($A22,'baseLoad(g)'!$A:$C,3,0)),regionShares_!$A$17:$P$28,MID(C$1,2,LEN(C$1)-1)+1,0)</f>
        <v>7.315397222285086E-2</v>
      </c>
      <c r="D22" s="139">
        <f>VLOOKUP(MONTH(VLOOKUP($A22,'baseLoad(g)'!$A:$C,3,0)),regionShares_!$A$17:$P$28,MID(D$1,2,LEN(D$1)-1)+1,0)</f>
        <v>0.1459387142166404</v>
      </c>
      <c r="E22" s="139">
        <f>VLOOKUP(MONTH(VLOOKUP($A22,'baseLoad(g)'!$A:$C,3,0)),regionShares_!$A$17:$P$28,MID(E$1,2,LEN(E$1)-1)+1,0)</f>
        <v>0.11494897859372023</v>
      </c>
      <c r="F22" s="139">
        <f>VLOOKUP(MONTH(VLOOKUP($A22,'baseLoad(g)'!$A:$C,3,0)),regionShares_!$A$17:$P$28,MID(F$1,2,LEN(F$1)-1)+1,0)</f>
        <v>4.5845551129705439E-2</v>
      </c>
      <c r="G22" s="139">
        <f>VLOOKUP(MONTH(VLOOKUP($A22,'baseLoad(g)'!$A:$C,3,0)),regionShares_!$A$17:$P$28,MID(G$1,2,LEN(G$1)-1)+1,0)</f>
        <v>3.9910994234296365E-2</v>
      </c>
      <c r="H22" s="139">
        <f>VLOOKUP(MONTH(VLOOKUP($A22,'baseLoad(g)'!$A:$C,3,0)),regionShares_!$A$17:$P$28,MID(H$1,2,LEN(H$1)-1)+1,0)</f>
        <v>5.1281351915686522E-2</v>
      </c>
      <c r="I22" s="139">
        <f>VLOOKUP(MONTH(VLOOKUP($A22,'baseLoad(g)'!$A:$C,3,0)),regionShares_!$A$17:$P$28,MID(I$1,2,LEN(I$1)-1)+1,0)</f>
        <v>3.4388867156760199E-2</v>
      </c>
      <c r="J22" s="139">
        <f>VLOOKUP(MONTH(VLOOKUP($A22,'baseLoad(g)'!$A:$C,3,0)),regionShares_!$A$17:$P$28,MID(J$1,2,LEN(J$1)-1)+1,0)</f>
        <v>1.3397985749327351E-2</v>
      </c>
      <c r="K22" s="139">
        <f>VLOOKUP(MONTH(VLOOKUP($A22,'baseLoad(g)'!$A:$C,3,0)),regionShares_!$A$17:$P$28,MID(K$1,2,LEN(K$1)-1)+1,0)</f>
        <v>7.3029998634980525E-2</v>
      </c>
      <c r="L22" s="139">
        <f>VLOOKUP(MONTH(VLOOKUP($A22,'baseLoad(g)'!$A:$C,3,0)),regionShares_!$A$17:$P$28,MID(L$1,2,LEN(L$1)-1)+1,0)</f>
        <v>5.5451307242065782E-2</v>
      </c>
      <c r="M22" s="139">
        <f>VLOOKUP(MONTH(VLOOKUP($A22,'baseLoad(g)'!$A:$C,3,0)),regionShares_!$A$17:$P$28,MID(M$1,2,LEN(M$1)-1)+1,0)</f>
        <v>1.7996759459490804E-2</v>
      </c>
      <c r="N22" s="139">
        <f>VLOOKUP(MONTH(VLOOKUP($A22,'baseLoad(g)'!$A:$C,3,0)),regionShares_!$A$17:$P$28,MID(N$1,2,LEN(N$1)-1)+1,0)</f>
        <v>3.5399647488793561E-2</v>
      </c>
      <c r="O22" s="139">
        <f>VLOOKUP(MONTH(VLOOKUP($A22,'baseLoad(g)'!$A:$C,3,0)),regionShares_!$A$17:$P$28,MID(O$1,2,LEN(O$1)-1)+1,0)</f>
        <v>2.8856927020230069E-2</v>
      </c>
      <c r="P22" s="139">
        <f>VLOOKUP(MONTH(VLOOKUP($A22,'baseLoad(g)'!$A:$C,3,0)),regionShares_!$A$17:$P$28,MID(P$1,2,LEN(P$1)-1)+1,0)</f>
        <v>1.4343889424610097E-2</v>
      </c>
      <c r="Q22" s="2">
        <f t="shared" si="1"/>
        <v>1</v>
      </c>
    </row>
    <row r="23" spans="1:17">
      <c r="A23" s="5" t="str">
        <f>'baseLoad(g)'!A23</f>
        <v>g22</v>
      </c>
      <c r="B23" s="139">
        <f>VLOOKUP(MONTH(VLOOKUP($A23,'baseLoad(g)'!$A:$C,3,0)),regionShares_!$A$17:$P$28,MID(B$1,2,LEN(B$1)-1)+1,0)</f>
        <v>0.25605505551084196</v>
      </c>
      <c r="C23" s="139">
        <f>VLOOKUP(MONTH(VLOOKUP($A23,'baseLoad(g)'!$A:$C,3,0)),regionShares_!$A$17:$P$28,MID(C$1,2,LEN(C$1)-1)+1,0)</f>
        <v>7.315397222285086E-2</v>
      </c>
      <c r="D23" s="139">
        <f>VLOOKUP(MONTH(VLOOKUP($A23,'baseLoad(g)'!$A:$C,3,0)),regionShares_!$A$17:$P$28,MID(D$1,2,LEN(D$1)-1)+1,0)</f>
        <v>0.1459387142166404</v>
      </c>
      <c r="E23" s="139">
        <f>VLOOKUP(MONTH(VLOOKUP($A23,'baseLoad(g)'!$A:$C,3,0)),regionShares_!$A$17:$P$28,MID(E$1,2,LEN(E$1)-1)+1,0)</f>
        <v>0.11494897859372023</v>
      </c>
      <c r="F23" s="139">
        <f>VLOOKUP(MONTH(VLOOKUP($A23,'baseLoad(g)'!$A:$C,3,0)),regionShares_!$A$17:$P$28,MID(F$1,2,LEN(F$1)-1)+1,0)</f>
        <v>4.5845551129705439E-2</v>
      </c>
      <c r="G23" s="139">
        <f>VLOOKUP(MONTH(VLOOKUP($A23,'baseLoad(g)'!$A:$C,3,0)),regionShares_!$A$17:$P$28,MID(G$1,2,LEN(G$1)-1)+1,0)</f>
        <v>3.9910994234296365E-2</v>
      </c>
      <c r="H23" s="139">
        <f>VLOOKUP(MONTH(VLOOKUP($A23,'baseLoad(g)'!$A:$C,3,0)),regionShares_!$A$17:$P$28,MID(H$1,2,LEN(H$1)-1)+1,0)</f>
        <v>5.1281351915686522E-2</v>
      </c>
      <c r="I23" s="139">
        <f>VLOOKUP(MONTH(VLOOKUP($A23,'baseLoad(g)'!$A:$C,3,0)),regionShares_!$A$17:$P$28,MID(I$1,2,LEN(I$1)-1)+1,0)</f>
        <v>3.4388867156760199E-2</v>
      </c>
      <c r="J23" s="139">
        <f>VLOOKUP(MONTH(VLOOKUP($A23,'baseLoad(g)'!$A:$C,3,0)),regionShares_!$A$17:$P$28,MID(J$1,2,LEN(J$1)-1)+1,0)</f>
        <v>1.3397985749327351E-2</v>
      </c>
      <c r="K23" s="139">
        <f>VLOOKUP(MONTH(VLOOKUP($A23,'baseLoad(g)'!$A:$C,3,0)),regionShares_!$A$17:$P$28,MID(K$1,2,LEN(K$1)-1)+1,0)</f>
        <v>7.3029998634980525E-2</v>
      </c>
      <c r="L23" s="139">
        <f>VLOOKUP(MONTH(VLOOKUP($A23,'baseLoad(g)'!$A:$C,3,0)),regionShares_!$A$17:$P$28,MID(L$1,2,LEN(L$1)-1)+1,0)</f>
        <v>5.5451307242065782E-2</v>
      </c>
      <c r="M23" s="139">
        <f>VLOOKUP(MONTH(VLOOKUP($A23,'baseLoad(g)'!$A:$C,3,0)),regionShares_!$A$17:$P$28,MID(M$1,2,LEN(M$1)-1)+1,0)</f>
        <v>1.7996759459490804E-2</v>
      </c>
      <c r="N23" s="139">
        <f>VLOOKUP(MONTH(VLOOKUP($A23,'baseLoad(g)'!$A:$C,3,0)),regionShares_!$A$17:$P$28,MID(N$1,2,LEN(N$1)-1)+1,0)</f>
        <v>3.5399647488793561E-2</v>
      </c>
      <c r="O23" s="139">
        <f>VLOOKUP(MONTH(VLOOKUP($A23,'baseLoad(g)'!$A:$C,3,0)),regionShares_!$A$17:$P$28,MID(O$1,2,LEN(O$1)-1)+1,0)</f>
        <v>2.8856927020230069E-2</v>
      </c>
      <c r="P23" s="139">
        <f>VLOOKUP(MONTH(VLOOKUP($A23,'baseLoad(g)'!$A:$C,3,0)),regionShares_!$A$17:$P$28,MID(P$1,2,LEN(P$1)-1)+1,0)</f>
        <v>1.4343889424610097E-2</v>
      </c>
      <c r="Q23" s="2">
        <f t="shared" si="1"/>
        <v>1</v>
      </c>
    </row>
    <row r="24" spans="1:17">
      <c r="A24" s="5" t="str">
        <f>'baseLoad(g)'!A24</f>
        <v>g23</v>
      </c>
      <c r="B24" s="139">
        <f>VLOOKUP(MONTH(VLOOKUP($A24,'baseLoad(g)'!$A:$C,3,0)),regionShares_!$A$17:$P$28,MID(B$1,2,LEN(B$1)-1)+1,0)</f>
        <v>0.25245062765581111</v>
      </c>
      <c r="C24" s="139">
        <f>VLOOKUP(MONTH(VLOOKUP($A24,'baseLoad(g)'!$A:$C,3,0)),regionShares_!$A$17:$P$28,MID(C$1,2,LEN(C$1)-1)+1,0)</f>
        <v>7.3671344201135858E-2</v>
      </c>
      <c r="D24" s="139">
        <f>VLOOKUP(MONTH(VLOOKUP($A24,'baseLoad(g)'!$A:$C,3,0)),regionShares_!$A$17:$P$28,MID(D$1,2,LEN(D$1)-1)+1,0)</f>
        <v>0.15086006965543669</v>
      </c>
      <c r="E24" s="139">
        <f>VLOOKUP(MONTH(VLOOKUP($A24,'baseLoad(g)'!$A:$C,3,0)),regionShares_!$A$17:$P$28,MID(E$1,2,LEN(E$1)-1)+1,0)</f>
        <v>0.11710713355097874</v>
      </c>
      <c r="F24" s="139">
        <f>VLOOKUP(MONTH(VLOOKUP($A24,'baseLoad(g)'!$A:$C,3,0)),regionShares_!$A$17:$P$28,MID(F$1,2,LEN(F$1)-1)+1,0)</f>
        <v>4.543831033238277E-2</v>
      </c>
      <c r="G24" s="139">
        <f>VLOOKUP(MONTH(VLOOKUP($A24,'baseLoad(g)'!$A:$C,3,0)),regionShares_!$A$17:$P$28,MID(G$1,2,LEN(G$1)-1)+1,0)</f>
        <v>3.9104275464514213E-2</v>
      </c>
      <c r="H24" s="139">
        <f>VLOOKUP(MONTH(VLOOKUP($A24,'baseLoad(g)'!$A:$C,3,0)),regionShares_!$A$17:$P$28,MID(H$1,2,LEN(H$1)-1)+1,0)</f>
        <v>5.1323893592403663E-2</v>
      </c>
      <c r="I24" s="139">
        <f>VLOOKUP(MONTH(VLOOKUP($A24,'baseLoad(g)'!$A:$C,3,0)),regionShares_!$A$17:$P$28,MID(I$1,2,LEN(I$1)-1)+1,0)</f>
        <v>3.0670732750687772E-2</v>
      </c>
      <c r="J24" s="139">
        <f>VLOOKUP(MONTH(VLOOKUP($A24,'baseLoad(g)'!$A:$C,3,0)),regionShares_!$A$17:$P$28,MID(J$1,2,LEN(J$1)-1)+1,0)</f>
        <v>1.2992573111607645E-2</v>
      </c>
      <c r="K24" s="139">
        <f>VLOOKUP(MONTH(VLOOKUP($A24,'baseLoad(g)'!$A:$C,3,0)),regionShares_!$A$17:$P$28,MID(K$1,2,LEN(K$1)-1)+1,0)</f>
        <v>7.5584544049567007E-2</v>
      </c>
      <c r="L24" s="139">
        <f>VLOOKUP(MONTH(VLOOKUP($A24,'baseLoad(g)'!$A:$C,3,0)),regionShares_!$A$17:$P$28,MID(L$1,2,LEN(L$1)-1)+1,0)</f>
        <v>5.2666999078382515E-2</v>
      </c>
      <c r="M24" s="139">
        <f>VLOOKUP(MONTH(VLOOKUP($A24,'baseLoad(g)'!$A:$C,3,0)),regionShares_!$A$17:$P$28,MID(M$1,2,LEN(M$1)-1)+1,0)</f>
        <v>1.9157706682002673E-2</v>
      </c>
      <c r="N24" s="139">
        <f>VLOOKUP(MONTH(VLOOKUP($A24,'baseLoad(g)'!$A:$C,3,0)),regionShares_!$A$17:$P$28,MID(N$1,2,LEN(N$1)-1)+1,0)</f>
        <v>3.70630217923998E-2</v>
      </c>
      <c r="O24" s="139">
        <f>VLOOKUP(MONTH(VLOOKUP($A24,'baseLoad(g)'!$A:$C,3,0)),regionShares_!$A$17:$P$28,MID(O$1,2,LEN(O$1)-1)+1,0)</f>
        <v>3.0032652870096075E-2</v>
      </c>
      <c r="P24" s="139">
        <f>VLOOKUP(MONTH(VLOOKUP($A24,'baseLoad(g)'!$A:$C,3,0)),regionShares_!$A$17:$P$28,MID(P$1,2,LEN(P$1)-1)+1,0)</f>
        <v>1.1876115212593446E-2</v>
      </c>
      <c r="Q24" s="2">
        <f t="shared" si="1"/>
        <v>1</v>
      </c>
    </row>
    <row r="25" spans="1:17">
      <c r="A25" s="5" t="str">
        <f>'baseLoad(g)'!A25</f>
        <v>g24</v>
      </c>
      <c r="B25" s="139">
        <f>VLOOKUP(MONTH(VLOOKUP($A25,'baseLoad(g)'!$A:$C,3,0)),regionShares_!$A$17:$P$28,MID(B$1,2,LEN(B$1)-1)+1,0)</f>
        <v>0.25245062765581111</v>
      </c>
      <c r="C25" s="139">
        <f>VLOOKUP(MONTH(VLOOKUP($A25,'baseLoad(g)'!$A:$C,3,0)),regionShares_!$A$17:$P$28,MID(C$1,2,LEN(C$1)-1)+1,0)</f>
        <v>7.3671344201135858E-2</v>
      </c>
      <c r="D25" s="139">
        <f>VLOOKUP(MONTH(VLOOKUP($A25,'baseLoad(g)'!$A:$C,3,0)),regionShares_!$A$17:$P$28,MID(D$1,2,LEN(D$1)-1)+1,0)</f>
        <v>0.15086006965543669</v>
      </c>
      <c r="E25" s="139">
        <f>VLOOKUP(MONTH(VLOOKUP($A25,'baseLoad(g)'!$A:$C,3,0)),regionShares_!$A$17:$P$28,MID(E$1,2,LEN(E$1)-1)+1,0)</f>
        <v>0.11710713355097874</v>
      </c>
      <c r="F25" s="139">
        <f>VLOOKUP(MONTH(VLOOKUP($A25,'baseLoad(g)'!$A:$C,3,0)),regionShares_!$A$17:$P$28,MID(F$1,2,LEN(F$1)-1)+1,0)</f>
        <v>4.543831033238277E-2</v>
      </c>
      <c r="G25" s="139">
        <f>VLOOKUP(MONTH(VLOOKUP($A25,'baseLoad(g)'!$A:$C,3,0)),regionShares_!$A$17:$P$28,MID(G$1,2,LEN(G$1)-1)+1,0)</f>
        <v>3.9104275464514213E-2</v>
      </c>
      <c r="H25" s="139">
        <f>VLOOKUP(MONTH(VLOOKUP($A25,'baseLoad(g)'!$A:$C,3,0)),regionShares_!$A$17:$P$28,MID(H$1,2,LEN(H$1)-1)+1,0)</f>
        <v>5.1323893592403663E-2</v>
      </c>
      <c r="I25" s="139">
        <f>VLOOKUP(MONTH(VLOOKUP($A25,'baseLoad(g)'!$A:$C,3,0)),regionShares_!$A$17:$P$28,MID(I$1,2,LEN(I$1)-1)+1,0)</f>
        <v>3.0670732750687772E-2</v>
      </c>
      <c r="J25" s="139">
        <f>VLOOKUP(MONTH(VLOOKUP($A25,'baseLoad(g)'!$A:$C,3,0)),regionShares_!$A$17:$P$28,MID(J$1,2,LEN(J$1)-1)+1,0)</f>
        <v>1.2992573111607645E-2</v>
      </c>
      <c r="K25" s="139">
        <f>VLOOKUP(MONTH(VLOOKUP($A25,'baseLoad(g)'!$A:$C,3,0)),regionShares_!$A$17:$P$28,MID(K$1,2,LEN(K$1)-1)+1,0)</f>
        <v>7.5584544049567007E-2</v>
      </c>
      <c r="L25" s="139">
        <f>VLOOKUP(MONTH(VLOOKUP($A25,'baseLoad(g)'!$A:$C,3,0)),regionShares_!$A$17:$P$28,MID(L$1,2,LEN(L$1)-1)+1,0)</f>
        <v>5.2666999078382515E-2</v>
      </c>
      <c r="M25" s="139">
        <f>VLOOKUP(MONTH(VLOOKUP($A25,'baseLoad(g)'!$A:$C,3,0)),regionShares_!$A$17:$P$28,MID(M$1,2,LEN(M$1)-1)+1,0)</f>
        <v>1.9157706682002673E-2</v>
      </c>
      <c r="N25" s="139">
        <f>VLOOKUP(MONTH(VLOOKUP($A25,'baseLoad(g)'!$A:$C,3,0)),regionShares_!$A$17:$P$28,MID(N$1,2,LEN(N$1)-1)+1,0)</f>
        <v>3.70630217923998E-2</v>
      </c>
      <c r="O25" s="139">
        <f>VLOOKUP(MONTH(VLOOKUP($A25,'baseLoad(g)'!$A:$C,3,0)),regionShares_!$A$17:$P$28,MID(O$1,2,LEN(O$1)-1)+1,0)</f>
        <v>3.0032652870096075E-2</v>
      </c>
      <c r="P25" s="139">
        <f>VLOOKUP(MONTH(VLOOKUP($A25,'baseLoad(g)'!$A:$C,3,0)),regionShares_!$A$17:$P$28,MID(P$1,2,LEN(P$1)-1)+1,0)</f>
        <v>1.1876115212593446E-2</v>
      </c>
      <c r="Q25" s="2">
        <f t="shared" si="1"/>
        <v>1</v>
      </c>
    </row>
    <row r="26" spans="1:17">
      <c r="B26" s="127"/>
      <c r="C26" s="127"/>
      <c r="D26" s="127"/>
      <c r="E26" s="127"/>
      <c r="F26" s="127"/>
      <c r="G26" s="127"/>
      <c r="H26" s="127"/>
      <c r="I26" s="127"/>
      <c r="J26" s="127"/>
      <c r="K26" s="127"/>
      <c r="L26" s="127"/>
      <c r="M26" s="127"/>
      <c r="N26" s="127"/>
      <c r="O26" s="127"/>
      <c r="P26" s="127"/>
    </row>
    <row r="27" spans="1:17">
      <c r="B27" s="127"/>
      <c r="C27" s="127"/>
      <c r="D27" s="127"/>
      <c r="E27" s="127"/>
      <c r="F27" s="127"/>
      <c r="G27" s="127"/>
      <c r="H27" s="127"/>
      <c r="I27" s="127"/>
      <c r="J27" s="127"/>
      <c r="K27" s="127"/>
      <c r="L27" s="127"/>
      <c r="M27" s="127"/>
      <c r="N27" s="127"/>
      <c r="O27" s="127"/>
      <c r="P27" s="127"/>
    </row>
    <row r="28" spans="1:17">
      <c r="B28" s="127"/>
      <c r="C28" s="127"/>
      <c r="D28" s="127"/>
      <c r="E28" s="127"/>
      <c r="F28" s="127"/>
      <c r="G28" s="127"/>
      <c r="H28" s="127"/>
      <c r="I28" s="127"/>
      <c r="J28" s="127"/>
      <c r="K28" s="127"/>
      <c r="L28" s="127"/>
      <c r="M28" s="127"/>
      <c r="N28" s="127"/>
      <c r="O28" s="127"/>
      <c r="P28" s="127"/>
    </row>
    <row r="29" spans="1:17">
      <c r="B29" s="127"/>
      <c r="C29" s="127"/>
      <c r="D29" s="127"/>
      <c r="E29" s="127"/>
      <c r="F29" s="127"/>
      <c r="G29" s="127"/>
      <c r="H29" s="127"/>
      <c r="I29" s="127"/>
      <c r="J29" s="127"/>
      <c r="K29" s="127"/>
      <c r="L29" s="127"/>
      <c r="M29" s="127"/>
      <c r="N29" s="127"/>
      <c r="O29" s="127"/>
      <c r="P29" s="127"/>
    </row>
    <row r="30" spans="1:17">
      <c r="C30" s="61"/>
      <c r="D30" s="61"/>
      <c r="E30" s="43"/>
      <c r="F30" s="33"/>
    </row>
    <row r="31" spans="1:17">
      <c r="C31" s="61"/>
      <c r="D31" s="61"/>
      <c r="E31" s="43"/>
      <c r="F31" s="33"/>
    </row>
    <row r="32" spans="1:17">
      <c r="C32" s="61"/>
      <c r="D32" s="61"/>
      <c r="E32" s="43"/>
      <c r="F32" s="33"/>
    </row>
    <row r="33" spans="3:6">
      <c r="C33" s="61"/>
      <c r="D33" s="61"/>
      <c r="E33" s="43"/>
      <c r="F33" s="33"/>
    </row>
    <row r="34" spans="3:6">
      <c r="C34" s="9"/>
      <c r="D34" s="9"/>
      <c r="E34" s="43"/>
      <c r="F34" s="33"/>
    </row>
    <row r="35" spans="3:6">
      <c r="C35" s="9"/>
      <c r="D35" s="9"/>
      <c r="E35" s="43"/>
      <c r="F35" s="33"/>
    </row>
    <row r="36" spans="3:6">
      <c r="C36" s="9"/>
      <c r="D36" s="9"/>
      <c r="E36" s="43"/>
      <c r="F36" s="33"/>
    </row>
    <row r="37" spans="3:6">
      <c r="C37" s="9"/>
      <c r="D37" s="9"/>
      <c r="E37" s="43"/>
      <c r="F37" s="33"/>
    </row>
    <row r="38" spans="3:6">
      <c r="C38" s="43"/>
      <c r="D38" s="43"/>
      <c r="E38" s="43"/>
      <c r="F38" s="33"/>
    </row>
    <row r="39" spans="3:6">
      <c r="C39" s="43"/>
      <c r="D39" s="43"/>
      <c r="E39" s="43"/>
      <c r="F39" s="33"/>
    </row>
    <row r="40" spans="3:6">
      <c r="C40" s="43"/>
      <c r="D40" s="43"/>
      <c r="E40" s="43"/>
      <c r="F40" s="33"/>
    </row>
    <row r="41" spans="3:6">
      <c r="C41" s="43"/>
      <c r="D41" s="43"/>
      <c r="E41" s="43"/>
      <c r="F41" s="33"/>
    </row>
    <row r="42" spans="3:6">
      <c r="C42" s="61"/>
      <c r="D42" s="61"/>
      <c r="E42" s="43"/>
      <c r="F42" s="33"/>
    </row>
    <row r="43" spans="3:6">
      <c r="C43" s="61"/>
      <c r="D43" s="61"/>
      <c r="E43" s="43"/>
      <c r="F43" s="33"/>
    </row>
    <row r="44" spans="3:6">
      <c r="C44" s="61"/>
      <c r="D44" s="61"/>
      <c r="E44" s="43"/>
      <c r="F44" s="33"/>
    </row>
    <row r="45" spans="3:6">
      <c r="C45" s="61"/>
      <c r="D45" s="61"/>
      <c r="E45" s="43"/>
      <c r="F45" s="33"/>
    </row>
    <row r="46" spans="3:6">
      <c r="C46" s="9"/>
      <c r="D46" s="9"/>
      <c r="E46" s="43"/>
      <c r="F46" s="33"/>
    </row>
    <row r="47" spans="3:6">
      <c r="C47" s="9"/>
      <c r="D47" s="9"/>
      <c r="E47" s="43"/>
      <c r="F47" s="33"/>
    </row>
    <row r="48" spans="3:6">
      <c r="C48" s="9"/>
      <c r="D48" s="9"/>
      <c r="E48" s="43"/>
      <c r="F48" s="33"/>
    </row>
    <row r="49" spans="3:6">
      <c r="C49" s="9"/>
      <c r="D49" s="9"/>
      <c r="E49" s="43"/>
      <c r="F49" s="33"/>
    </row>
    <row r="50" spans="3:6">
      <c r="C50" s="43"/>
      <c r="D50" s="43"/>
      <c r="E50" s="43"/>
      <c r="F50" s="33"/>
    </row>
    <row r="51" spans="3:6">
      <c r="C51" s="43"/>
      <c r="D51" s="43"/>
      <c r="E51" s="43"/>
      <c r="F51" s="33"/>
    </row>
    <row r="52" spans="3:6">
      <c r="C52" s="43"/>
      <c r="D52" s="43"/>
      <c r="E52" s="43"/>
      <c r="F52" s="33"/>
    </row>
    <row r="53" spans="3:6">
      <c r="C53" s="43"/>
      <c r="D53" s="43"/>
      <c r="E53" s="43"/>
      <c r="F53" s="33"/>
    </row>
    <row r="54" spans="3:6">
      <c r="C54" s="61"/>
      <c r="D54" s="61"/>
      <c r="E54" s="43"/>
      <c r="F54" s="33"/>
    </row>
    <row r="55" spans="3:6">
      <c r="C55" s="61"/>
      <c r="D55" s="61"/>
      <c r="E55" s="43"/>
      <c r="F55" s="33"/>
    </row>
    <row r="56" spans="3:6">
      <c r="C56" s="61"/>
      <c r="D56" s="61"/>
      <c r="E56" s="43"/>
      <c r="F56" s="33"/>
    </row>
    <row r="57" spans="3:6">
      <c r="C57" s="61"/>
      <c r="D57" s="61"/>
      <c r="E57" s="43"/>
      <c r="F57" s="33"/>
    </row>
    <row r="58" spans="3:6">
      <c r="C58" s="9"/>
      <c r="D58" s="9"/>
      <c r="E58" s="43"/>
      <c r="F58" s="33"/>
    </row>
    <row r="59" spans="3:6">
      <c r="C59" s="9"/>
      <c r="D59" s="9"/>
      <c r="E59" s="43"/>
      <c r="F59" s="33"/>
    </row>
    <row r="60" spans="3:6">
      <c r="C60" s="9"/>
      <c r="D60" s="9"/>
      <c r="E60" s="43"/>
      <c r="F60" s="33"/>
    </row>
    <row r="61" spans="3:6">
      <c r="C61" s="9"/>
      <c r="D61" s="9"/>
      <c r="E61" s="43"/>
      <c r="F61" s="33"/>
    </row>
    <row r="62" spans="3:6">
      <c r="C62" s="43"/>
      <c r="D62" s="43"/>
      <c r="E62" s="43"/>
      <c r="F62" s="33"/>
    </row>
    <row r="63" spans="3:6">
      <c r="C63" s="43"/>
      <c r="D63" s="43"/>
      <c r="E63" s="43"/>
      <c r="F63" s="33"/>
    </row>
    <row r="64" spans="3:6">
      <c r="C64" s="43"/>
      <c r="D64" s="43"/>
      <c r="E64" s="43"/>
      <c r="F64" s="33"/>
    </row>
    <row r="65" spans="3:6">
      <c r="C65" s="43"/>
      <c r="D65" s="43"/>
      <c r="E65" s="43"/>
      <c r="F65" s="33"/>
    </row>
    <row r="66" spans="3:6">
      <c r="C66" s="61"/>
      <c r="D66" s="61"/>
      <c r="E66" s="43"/>
      <c r="F66" s="33"/>
    </row>
    <row r="67" spans="3:6">
      <c r="C67" s="61"/>
      <c r="D67" s="61"/>
      <c r="E67" s="43"/>
      <c r="F67" s="33"/>
    </row>
    <row r="68" spans="3:6">
      <c r="C68" s="61"/>
      <c r="D68" s="61"/>
      <c r="E68" s="43"/>
      <c r="F68" s="33"/>
    </row>
    <row r="69" spans="3:6">
      <c r="C69" s="61"/>
      <c r="D69" s="61"/>
      <c r="E69" s="43"/>
      <c r="F69" s="33"/>
    </row>
    <row r="70" spans="3:6">
      <c r="C70" s="9"/>
      <c r="D70" s="9"/>
      <c r="E70" s="43"/>
      <c r="F70" s="33"/>
    </row>
    <row r="71" spans="3:6">
      <c r="C71" s="9"/>
      <c r="D71" s="9"/>
      <c r="E71" s="43"/>
      <c r="F71" s="33"/>
    </row>
    <row r="72" spans="3:6">
      <c r="C72" s="9"/>
      <c r="D72" s="9"/>
      <c r="E72" s="43"/>
      <c r="F72" s="33"/>
    </row>
    <row r="73" spans="3:6">
      <c r="C73" s="9"/>
      <c r="D73" s="9"/>
      <c r="E73" s="43"/>
      <c r="F73" s="33"/>
    </row>
    <row r="74" spans="3:6">
      <c r="C74" s="43"/>
      <c r="D74" s="43"/>
      <c r="E74" s="43"/>
      <c r="F74" s="33"/>
    </row>
    <row r="75" spans="3:6">
      <c r="C75" s="43"/>
      <c r="D75" s="43"/>
      <c r="E75" s="43"/>
      <c r="F75" s="33"/>
    </row>
    <row r="76" spans="3:6">
      <c r="C76" s="43"/>
      <c r="D76" s="43"/>
      <c r="E76" s="43"/>
      <c r="F76" s="33"/>
    </row>
    <row r="77" spans="3:6">
      <c r="C77" s="43"/>
      <c r="D77" s="43"/>
      <c r="E77" s="43"/>
      <c r="F77" s="33"/>
    </row>
    <row r="78" spans="3:6">
      <c r="C78" s="61"/>
      <c r="D78" s="61"/>
      <c r="E78" s="43"/>
      <c r="F78" s="33"/>
    </row>
    <row r="79" spans="3:6">
      <c r="C79" s="61"/>
      <c r="D79" s="61"/>
      <c r="E79" s="43"/>
      <c r="F79" s="33"/>
    </row>
    <row r="80" spans="3:6">
      <c r="C80" s="61"/>
      <c r="D80" s="61"/>
      <c r="E80" s="43"/>
      <c r="F80" s="33"/>
    </row>
    <row r="81" spans="3:6">
      <c r="C81" s="61"/>
      <c r="D81" s="61"/>
      <c r="E81" s="43"/>
      <c r="F81" s="33"/>
    </row>
    <row r="82" spans="3:6">
      <c r="C82" s="9"/>
      <c r="D82" s="9"/>
      <c r="E82" s="43"/>
      <c r="F82" s="33"/>
    </row>
    <row r="83" spans="3:6">
      <c r="C83" s="9"/>
      <c r="D83" s="9"/>
      <c r="E83" s="43"/>
      <c r="F83" s="33"/>
    </row>
    <row r="84" spans="3:6">
      <c r="C84" s="9"/>
      <c r="D84" s="9"/>
      <c r="E84" s="43"/>
      <c r="F84" s="33"/>
    </row>
    <row r="85" spans="3:6">
      <c r="C85" s="9"/>
      <c r="D85" s="9"/>
      <c r="E85" s="43"/>
      <c r="F85" s="33"/>
    </row>
    <row r="86" spans="3:6">
      <c r="C86" s="43"/>
      <c r="D86" s="43"/>
      <c r="E86" s="43"/>
      <c r="F86" s="33"/>
    </row>
    <row r="87" spans="3:6">
      <c r="C87" s="43"/>
      <c r="D87" s="43"/>
      <c r="E87" s="43"/>
      <c r="F87" s="33"/>
    </row>
    <row r="88" spans="3:6">
      <c r="C88" s="43"/>
      <c r="D88" s="43"/>
      <c r="E88" s="43"/>
      <c r="F88" s="33"/>
    </row>
    <row r="89" spans="3:6">
      <c r="C89" s="43"/>
      <c r="D89" s="43"/>
      <c r="E89" s="43"/>
      <c r="F89" s="33"/>
    </row>
    <row r="90" spans="3:6">
      <c r="C90" s="61"/>
      <c r="D90" s="61"/>
      <c r="E90" s="43"/>
      <c r="F90" s="33"/>
    </row>
    <row r="91" spans="3:6">
      <c r="C91" s="61"/>
      <c r="D91" s="61"/>
      <c r="E91" s="43"/>
      <c r="F91" s="33"/>
    </row>
    <row r="92" spans="3:6">
      <c r="C92" s="61"/>
      <c r="D92" s="61"/>
      <c r="E92" s="43"/>
      <c r="F92" s="33"/>
    </row>
    <row r="93" spans="3:6">
      <c r="C93" s="61"/>
      <c r="D93" s="61"/>
      <c r="E93" s="43"/>
      <c r="F93" s="33"/>
    </row>
    <row r="94" spans="3:6">
      <c r="C94" s="9"/>
      <c r="D94" s="9"/>
      <c r="E94" s="43"/>
      <c r="F94" s="33"/>
    </row>
    <row r="95" spans="3:6">
      <c r="C95" s="9"/>
      <c r="D95" s="9"/>
      <c r="E95" s="43"/>
      <c r="F95" s="33"/>
    </row>
    <row r="96" spans="3:6">
      <c r="C96" s="9"/>
      <c r="D96" s="9"/>
      <c r="E96" s="43"/>
      <c r="F96" s="33"/>
    </row>
    <row r="97" spans="3:6">
      <c r="C97" s="9"/>
      <c r="D97" s="9"/>
      <c r="E97" s="43"/>
      <c r="F97" s="33"/>
    </row>
    <row r="98" spans="3:6">
      <c r="C98" s="43"/>
      <c r="D98" s="43"/>
      <c r="E98" s="43"/>
      <c r="F98" s="33"/>
    </row>
    <row r="99" spans="3:6">
      <c r="C99" s="43"/>
      <c r="D99" s="43"/>
      <c r="E99" s="43"/>
      <c r="F99" s="33"/>
    </row>
    <row r="100" spans="3:6">
      <c r="C100" s="43"/>
      <c r="D100" s="43"/>
      <c r="E100" s="43"/>
      <c r="F100" s="33"/>
    </row>
    <row r="101" spans="3:6">
      <c r="C101" s="43"/>
      <c r="D101" s="43"/>
      <c r="E101" s="43"/>
      <c r="F101" s="33"/>
    </row>
    <row r="102" spans="3:6">
      <c r="C102" s="61"/>
      <c r="D102" s="61"/>
      <c r="E102" s="43"/>
      <c r="F102" s="33"/>
    </row>
    <row r="103" spans="3:6">
      <c r="C103" s="61"/>
      <c r="D103" s="61"/>
      <c r="E103" s="43"/>
      <c r="F103" s="33"/>
    </row>
    <row r="104" spans="3:6">
      <c r="C104" s="61"/>
      <c r="D104" s="61"/>
      <c r="E104" s="43"/>
      <c r="F104" s="33"/>
    </row>
    <row r="105" spans="3:6">
      <c r="C105" s="61"/>
      <c r="D105" s="61"/>
      <c r="E105" s="43"/>
      <c r="F105" s="33"/>
    </row>
    <row r="106" spans="3:6">
      <c r="C106" s="9"/>
      <c r="D106" s="9"/>
      <c r="E106" s="43"/>
      <c r="F106" s="33"/>
    </row>
    <row r="107" spans="3:6">
      <c r="C107" s="9"/>
      <c r="D107" s="9"/>
      <c r="E107" s="43"/>
      <c r="F107" s="33"/>
    </row>
    <row r="108" spans="3:6">
      <c r="C108" s="9"/>
      <c r="D108" s="9"/>
      <c r="E108" s="43"/>
      <c r="F108" s="33"/>
    </row>
    <row r="109" spans="3:6">
      <c r="C109" s="9"/>
      <c r="D109" s="9"/>
      <c r="E109" s="43"/>
      <c r="F109" s="33"/>
    </row>
  </sheetData>
  <phoneticPr fontId="22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BG148"/>
  <sheetViews>
    <sheetView zoomScale="80" zoomScaleNormal="80" workbookViewId="0">
      <selection activeCell="I30" sqref="I30"/>
    </sheetView>
  </sheetViews>
  <sheetFormatPr defaultColWidth="7.75" defaultRowHeight="15"/>
  <cols>
    <col min="1" max="1" width="7.75" style="1"/>
    <col min="2" max="2" width="7.75" style="8"/>
    <col min="3" max="3" width="7.75" style="162"/>
    <col min="4" max="27" width="7.75" style="163"/>
    <col min="28" max="28" width="9.25" style="198" bestFit="1" customWidth="1"/>
    <col min="29" max="29" width="16" style="1" customWidth="1"/>
    <col min="30" max="32" width="7.75" style="1"/>
    <col min="33" max="33" width="19.25" style="1" bestFit="1" customWidth="1"/>
    <col min="34" max="34" width="17.375" style="1" bestFit="1" customWidth="1"/>
    <col min="35" max="39" width="6" style="1" bestFit="1" customWidth="1"/>
    <col min="40" max="40" width="11.25" style="1" bestFit="1" customWidth="1"/>
    <col min="41" max="57" width="6" style="1" bestFit="1" customWidth="1"/>
    <col min="58" max="59" width="11.25" style="1" bestFit="1" customWidth="1"/>
    <col min="60" max="16384" width="7.75" style="1"/>
  </cols>
  <sheetData>
    <row r="1" spans="1:59" s="5" customFormat="1">
      <c r="A1" s="5" t="s">
        <v>9</v>
      </c>
      <c r="B1" s="65" t="s">
        <v>62</v>
      </c>
      <c r="C1" s="19" t="s">
        <v>67</v>
      </c>
      <c r="D1" s="19" t="s">
        <v>30</v>
      </c>
      <c r="E1" s="19" t="s">
        <v>31</v>
      </c>
      <c r="F1" s="19" t="s">
        <v>32</v>
      </c>
      <c r="G1" s="19" t="s">
        <v>33</v>
      </c>
      <c r="H1" s="19" t="s">
        <v>34</v>
      </c>
      <c r="I1" s="19" t="s">
        <v>35</v>
      </c>
      <c r="J1" s="19" t="s">
        <v>36</v>
      </c>
      <c r="K1" s="19" t="s">
        <v>37</v>
      </c>
      <c r="L1" s="19" t="s">
        <v>38</v>
      </c>
      <c r="M1" s="19" t="s">
        <v>39</v>
      </c>
      <c r="N1" s="19" t="s">
        <v>40</v>
      </c>
      <c r="O1" s="19" t="s">
        <v>41</v>
      </c>
      <c r="P1" s="19" t="s">
        <v>42</v>
      </c>
      <c r="Q1" s="19" t="s">
        <v>43</v>
      </c>
      <c r="R1" s="19" t="s">
        <v>44</v>
      </c>
      <c r="S1" s="19" t="s">
        <v>45</v>
      </c>
      <c r="T1" s="19" t="s">
        <v>46</v>
      </c>
      <c r="U1" s="19" t="s">
        <v>47</v>
      </c>
      <c r="V1" s="19" t="s">
        <v>48</v>
      </c>
      <c r="W1" s="19" t="s">
        <v>49</v>
      </c>
      <c r="X1" s="19" t="s">
        <v>50</v>
      </c>
      <c r="Y1" s="19" t="s">
        <v>51</v>
      </c>
      <c r="Z1" s="19" t="s">
        <v>52</v>
      </c>
      <c r="AA1" s="19" t="s">
        <v>53</v>
      </c>
      <c r="AB1" s="197" t="s">
        <v>1212</v>
      </c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59">
      <c r="A2" s="1" t="str">
        <f>CONCATENATE("g",MOD(ROW(A1)-1,COUNTIF('baseLoad(g)'!A:A,"&lt;&gt;")-1)+1)</f>
        <v>g1</v>
      </c>
      <c r="B2" s="8" t="str">
        <f>CONCATENATE("j",INT((ROW(B1)-1)/(COUNTIF('baseLoad(g)'!A:A,"&lt;&gt;")-1))+1)</f>
        <v>j1</v>
      </c>
      <c r="C2" s="171">
        <v>1</v>
      </c>
      <c r="D2" s="187">
        <v>0.81824650659659892</v>
      </c>
      <c r="E2" s="187">
        <v>0.71695871087711704</v>
      </c>
      <c r="F2" s="187">
        <v>0.51438311943815329</v>
      </c>
      <c r="G2" s="187">
        <v>0.4130953237186713</v>
      </c>
      <c r="H2" s="187">
        <v>0.51438311943815329</v>
      </c>
      <c r="I2" s="187">
        <v>1.2233976894745267</v>
      </c>
      <c r="J2" s="187">
        <v>2.8440024209862371</v>
      </c>
      <c r="K2" s="187">
        <v>6.1864996797291409</v>
      </c>
      <c r="L2" s="187">
        <v>7.604528819801887</v>
      </c>
      <c r="M2" s="187">
        <v>6.996802045484996</v>
      </c>
      <c r="N2" s="187">
        <v>5.7813484968512121</v>
      </c>
      <c r="O2" s="187">
        <v>5.2749095182538035</v>
      </c>
      <c r="P2" s="187">
        <v>4.6671827439369116</v>
      </c>
      <c r="Q2" s="187">
        <v>4.9710461310953571</v>
      </c>
      <c r="R2" s="187">
        <v>4.7684705396563931</v>
      </c>
      <c r="S2" s="187">
        <v>5.0723339268148386</v>
      </c>
      <c r="T2" s="187">
        <v>5.4774851096927666</v>
      </c>
      <c r="U2" s="187">
        <v>6.4903630668875856</v>
      </c>
      <c r="V2" s="187">
        <v>7.401953228362923</v>
      </c>
      <c r="W2" s="187">
        <v>7.0980898412044766</v>
      </c>
      <c r="X2" s="187">
        <v>6.2877874754486216</v>
      </c>
      <c r="Y2" s="187">
        <v>4.5658949482174291</v>
      </c>
      <c r="Z2" s="187">
        <v>3.5530169910226101</v>
      </c>
      <c r="AA2" s="187">
        <v>1.8311244637914181</v>
      </c>
      <c r="AB2" s="198">
        <f>SUM(D2:AA2)</f>
        <v>101.07330391678182</v>
      </c>
      <c r="AC2" s="3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</row>
    <row r="3" spans="1:59">
      <c r="A3" s="1" t="str">
        <f>CONCATENATE("g",MOD(ROW(A2)-1,COUNTIF('baseLoad(g)'!A:A,"&lt;&gt;")-1)+1)</f>
        <v>g2</v>
      </c>
      <c r="B3" s="8" t="str">
        <f>CONCATENATE("j",INT((ROW(B2)-1)/(COUNTIF('baseLoad(g)'!A:A,"&lt;&gt;")-1))+1)</f>
        <v>j1</v>
      </c>
      <c r="C3" s="171">
        <v>1</v>
      </c>
      <c r="D3" s="187">
        <v>0.92946447836701052</v>
      </c>
      <c r="E3" s="187">
        <v>0.61964298557800701</v>
      </c>
      <c r="F3" s="187">
        <v>0.61964298557800701</v>
      </c>
      <c r="G3" s="187">
        <v>0.51636915464833921</v>
      </c>
      <c r="H3" s="187">
        <v>0.51636915464833921</v>
      </c>
      <c r="I3" s="187">
        <v>0.51636915464833921</v>
      </c>
      <c r="J3" s="187">
        <v>1.7556551258043531</v>
      </c>
      <c r="K3" s="187">
        <v>3.4080364206790383</v>
      </c>
      <c r="L3" s="187">
        <v>4.7505962227647203</v>
      </c>
      <c r="M3" s="187">
        <v>5.3702392083427277</v>
      </c>
      <c r="N3" s="187">
        <v>6.299703686709738</v>
      </c>
      <c r="O3" s="187">
        <v>6.6095251794987409</v>
      </c>
      <c r="P3" s="187">
        <v>7.5389896578657511</v>
      </c>
      <c r="Q3" s="187">
        <v>7.4357158269360841</v>
      </c>
      <c r="R3" s="187">
        <v>7.4357158269360841</v>
      </c>
      <c r="S3" s="187">
        <v>7.8488111506547549</v>
      </c>
      <c r="T3" s="187">
        <v>6.8160728413580767</v>
      </c>
      <c r="U3" s="187">
        <v>6.8160728413580767</v>
      </c>
      <c r="V3" s="187">
        <v>6.7127990104284088</v>
      </c>
      <c r="W3" s="187">
        <v>6.1964298557800701</v>
      </c>
      <c r="X3" s="187">
        <v>5.060417715553724</v>
      </c>
      <c r="Y3" s="187">
        <v>4.3375008990460495</v>
      </c>
      <c r="Z3" s="187">
        <v>3.0982149278900351</v>
      </c>
      <c r="AA3" s="187">
        <v>2.0654766185933569</v>
      </c>
      <c r="AB3" s="198">
        <f t="shared" ref="AB3:AB66" si="0">SUM(D3:AA3)</f>
        <v>103.27383092966782</v>
      </c>
      <c r="AC3" s="32"/>
      <c r="AG3" s="196" t="s">
        <v>1403</v>
      </c>
      <c r="AH3" s="196" t="s">
        <v>1405</v>
      </c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</row>
    <row r="4" spans="1:59">
      <c r="A4" s="1" t="str">
        <f>CONCATENATE("g",MOD(ROW(A3)-1,COUNTIF('baseLoad(g)'!A:A,"&lt;&gt;")-1)+1)</f>
        <v>g3</v>
      </c>
      <c r="B4" s="8" t="str">
        <f>CONCATENATE("j",INT((ROW(B3)-1)/(COUNTIF('baseLoad(g)'!A:A,"&lt;&gt;")-1))+1)</f>
        <v>j1</v>
      </c>
      <c r="C4" s="171">
        <v>1</v>
      </c>
      <c r="D4" s="187">
        <v>0.91854128471098795</v>
      </c>
      <c r="E4" s="187">
        <v>0.61467789755254221</v>
      </c>
      <c r="F4" s="187">
        <v>0.61467789755254221</v>
      </c>
      <c r="G4" s="187">
        <v>0.51339010183306033</v>
      </c>
      <c r="H4" s="187">
        <v>0.61467789755254221</v>
      </c>
      <c r="I4" s="187">
        <v>1.5262680590278792</v>
      </c>
      <c r="J4" s="187">
        <v>3.5520239734175174</v>
      </c>
      <c r="K4" s="187">
        <v>6.4893700492824928</v>
      </c>
      <c r="L4" s="187">
        <v>7.9073991893552398</v>
      </c>
      <c r="M4" s="187">
        <v>8.8189893508305772</v>
      </c>
      <c r="N4" s="187">
        <v>6.5906578450019744</v>
      </c>
      <c r="O4" s="187">
        <v>4.7674775220513004</v>
      </c>
      <c r="P4" s="187">
        <v>4.4636141348928549</v>
      </c>
      <c r="Q4" s="187">
        <v>4.8687653177707819</v>
      </c>
      <c r="R4" s="187">
        <v>4.8687653177707819</v>
      </c>
      <c r="S4" s="187">
        <v>5.3752042963681923</v>
      </c>
      <c r="T4" s="187">
        <v>6.5906578450019744</v>
      </c>
      <c r="U4" s="187">
        <v>6.5906578450019744</v>
      </c>
      <c r="V4" s="187">
        <v>6.3880822535630104</v>
      </c>
      <c r="W4" s="187">
        <v>6.4893700492824928</v>
      </c>
      <c r="X4" s="187">
        <v>5.5777798878071554</v>
      </c>
      <c r="Y4" s="187">
        <v>4.7674775220513004</v>
      </c>
      <c r="Z4" s="187">
        <v>3.0455849948201084</v>
      </c>
      <c r="AA4" s="187">
        <v>1.830131446186325</v>
      </c>
      <c r="AB4" s="198">
        <f t="shared" si="0"/>
        <v>103.7842419786856</v>
      </c>
      <c r="AC4" s="32"/>
      <c r="AG4" s="196" t="s">
        <v>1401</v>
      </c>
      <c r="AH4" t="s">
        <v>23</v>
      </c>
      <c r="AI4" t="s">
        <v>22</v>
      </c>
      <c r="AJ4" t="s">
        <v>1209</v>
      </c>
      <c r="AK4" t="s">
        <v>1210</v>
      </c>
      <c r="AL4" t="s">
        <v>1213</v>
      </c>
      <c r="AM4" t="s">
        <v>1214</v>
      </c>
      <c r="AN4" t="s">
        <v>1402</v>
      </c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</row>
    <row r="5" spans="1:59">
      <c r="A5" s="1" t="str">
        <f>CONCATENATE("g",MOD(ROW(A4)-1,COUNTIF('baseLoad(g)'!A:A,"&lt;&gt;")-1)+1)</f>
        <v>g4</v>
      </c>
      <c r="B5" s="8" t="str">
        <f>CONCATENATE("j",INT((ROW(B4)-1)/(COUNTIF('baseLoad(g)'!A:A,"&lt;&gt;")-1))+1)</f>
        <v>j1</v>
      </c>
      <c r="C5" s="171">
        <v>1</v>
      </c>
      <c r="D5" s="187">
        <v>0.72490285171786073</v>
      </c>
      <c r="E5" s="187">
        <v>0.51835518985852513</v>
      </c>
      <c r="F5" s="187">
        <v>0.62162902078819293</v>
      </c>
      <c r="G5" s="187">
        <v>0.62162902078819293</v>
      </c>
      <c r="H5" s="187">
        <v>0.51835518985852513</v>
      </c>
      <c r="I5" s="187">
        <v>0.62162902078819293</v>
      </c>
      <c r="J5" s="187">
        <v>1.3445458372958679</v>
      </c>
      <c r="K5" s="187">
        <v>2.8936533012408852</v>
      </c>
      <c r="L5" s="187">
        <v>4.2362131033265671</v>
      </c>
      <c r="M5" s="187">
        <v>5.0624037507639095</v>
      </c>
      <c r="N5" s="187">
        <v>5.4754990744825811</v>
      </c>
      <c r="O5" s="187">
        <v>6.4049635528495914</v>
      </c>
      <c r="P5" s="187">
        <v>7.7475233549352724</v>
      </c>
      <c r="Q5" s="187">
        <v>8.0573448477242771</v>
      </c>
      <c r="R5" s="187">
        <v>8.2638925095836111</v>
      </c>
      <c r="S5" s="187">
        <v>7.3344280312166017</v>
      </c>
      <c r="T5" s="187">
        <v>7.4377018621462696</v>
      </c>
      <c r="U5" s="187">
        <v>6.9213327074979301</v>
      </c>
      <c r="V5" s="187">
        <v>6.4049635528495914</v>
      </c>
      <c r="W5" s="187">
        <v>6.1984158909902556</v>
      </c>
      <c r="X5" s="187">
        <v>5.3722252435529132</v>
      </c>
      <c r="Y5" s="187">
        <v>4.5460345961155708</v>
      </c>
      <c r="Z5" s="187">
        <v>3.2034747940298884</v>
      </c>
      <c r="AA5" s="187">
        <v>1.9641888228738746</v>
      </c>
      <c r="AB5" s="198">
        <f t="shared" si="0"/>
        <v>102.49530512727497</v>
      </c>
      <c r="AC5" s="32"/>
      <c r="AG5" s="12" t="s">
        <v>10</v>
      </c>
      <c r="AH5" s="129">
        <v>101.07330391678182</v>
      </c>
      <c r="AI5" s="129">
        <v>103.43042720938433</v>
      </c>
      <c r="AJ5" s="129">
        <v>102.79029358990122</v>
      </c>
      <c r="AK5" s="129">
        <v>102.5287946517534</v>
      </c>
      <c r="AL5" s="129">
        <v>102.13538401795998</v>
      </c>
      <c r="AM5" s="129">
        <v>102.25700000000001</v>
      </c>
      <c r="AN5" s="129">
        <v>102.3692005642968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</row>
    <row r="6" spans="1:59">
      <c r="A6" s="1" t="str">
        <f>CONCATENATE("g",MOD(ROW(A5)-1,COUNTIF('baseLoad(g)'!A:A,"&lt;&gt;")-1)+1)</f>
        <v>g5</v>
      </c>
      <c r="B6" s="8" t="str">
        <f>CONCATENATE("j",INT((ROW(B5)-1)/(COUNTIF('baseLoad(g)'!A:A,"&lt;&gt;")-1))+1)</f>
        <v>j1</v>
      </c>
      <c r="C6" s="171">
        <v>1</v>
      </c>
      <c r="D6" s="187">
        <v>0.816260471386413</v>
      </c>
      <c r="E6" s="187">
        <v>0.61368487994744925</v>
      </c>
      <c r="F6" s="187">
        <v>0.51239708422796737</v>
      </c>
      <c r="G6" s="187">
        <v>0.41110928850848538</v>
      </c>
      <c r="H6" s="187">
        <v>0.61368487994744925</v>
      </c>
      <c r="I6" s="187">
        <v>1.2214116542643407</v>
      </c>
      <c r="J6" s="187">
        <v>3.6523187515319062</v>
      </c>
      <c r="K6" s="187">
        <v>6.5896648273968816</v>
      </c>
      <c r="L6" s="187">
        <v>8.3115573546280732</v>
      </c>
      <c r="M6" s="187">
        <v>7.8051183760306646</v>
      </c>
      <c r="N6" s="187">
        <v>6.5896648273968816</v>
      </c>
      <c r="O6" s="187">
        <v>4.8677723001656892</v>
      </c>
      <c r="P6" s="187">
        <v>4.0574699344098342</v>
      </c>
      <c r="Q6" s="187">
        <v>4.1587577301293157</v>
      </c>
      <c r="R6" s="187">
        <v>4.2600455258487981</v>
      </c>
      <c r="S6" s="187">
        <v>5.3742112787630987</v>
      </c>
      <c r="T6" s="187">
        <v>6.3870892359579186</v>
      </c>
      <c r="U6" s="187">
        <v>7.1973916017137736</v>
      </c>
      <c r="V6" s="187">
        <v>7.0961038059942911</v>
      </c>
      <c r="W6" s="187">
        <v>6.3870892359579186</v>
      </c>
      <c r="X6" s="187">
        <v>5.9819380530799906</v>
      </c>
      <c r="Y6" s="187">
        <v>4.4626211172877612</v>
      </c>
      <c r="Z6" s="187">
        <v>3.1458797729344972</v>
      </c>
      <c r="AA6" s="187">
        <v>1.8291384285812322</v>
      </c>
      <c r="AB6" s="198">
        <f t="shared" si="0"/>
        <v>102.34238041609062</v>
      </c>
      <c r="AC6" s="32"/>
      <c r="AG6" s="12" t="s">
        <v>11</v>
      </c>
      <c r="AH6" s="129">
        <v>103.27383092966782</v>
      </c>
      <c r="AI6" s="129">
        <v>101.20817533323518</v>
      </c>
      <c r="AJ6" s="129">
        <v>101.94137577394066</v>
      </c>
      <c r="AK6" s="129">
        <v>101.49718657671291</v>
      </c>
      <c r="AL6" s="129">
        <v>101.02971055829082</v>
      </c>
      <c r="AM6" s="129">
        <v>101.85400000000001</v>
      </c>
      <c r="AN6" s="129">
        <v>101.80071319530789</v>
      </c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</row>
    <row r="7" spans="1:59">
      <c r="A7" s="1" t="str">
        <f>CONCATENATE("g",MOD(ROW(A6)-1,COUNTIF('baseLoad(g)'!A:A,"&lt;&gt;")-1)+1)</f>
        <v>g6</v>
      </c>
      <c r="B7" s="8" t="str">
        <f>CONCATENATE("j",INT((ROW(B6)-1)/(COUNTIF('baseLoad(g)'!A:A,"&lt;&gt;")-1))+1)</f>
        <v>j1</v>
      </c>
      <c r="C7" s="171">
        <v>1</v>
      </c>
      <c r="D7" s="187">
        <v>0.72490285171786073</v>
      </c>
      <c r="E7" s="187">
        <v>0.51835518985852513</v>
      </c>
      <c r="F7" s="187">
        <v>0.51835518985852513</v>
      </c>
      <c r="G7" s="187">
        <v>0.51835518985852513</v>
      </c>
      <c r="H7" s="187">
        <v>0.51835518985852513</v>
      </c>
      <c r="I7" s="187">
        <v>0.72490285171786073</v>
      </c>
      <c r="J7" s="187">
        <v>1.5510934991552034</v>
      </c>
      <c r="K7" s="187">
        <v>3.6165701177485596</v>
      </c>
      <c r="L7" s="187">
        <v>4.5460345961155708</v>
      </c>
      <c r="M7" s="187">
        <v>4.339486934256235</v>
      </c>
      <c r="N7" s="187">
        <v>5.2689514126232453</v>
      </c>
      <c r="O7" s="187">
        <v>7.024606538427598</v>
      </c>
      <c r="P7" s="187">
        <v>7.9540710167946083</v>
      </c>
      <c r="Q7" s="187">
        <v>7.3344280312166017</v>
      </c>
      <c r="R7" s="187">
        <v>7.3344280312166017</v>
      </c>
      <c r="S7" s="187">
        <v>8.0573448477242771</v>
      </c>
      <c r="T7" s="187">
        <v>8.0573448477242771</v>
      </c>
      <c r="U7" s="187">
        <v>7.2311542002869338</v>
      </c>
      <c r="V7" s="187">
        <v>6.7147850456385942</v>
      </c>
      <c r="W7" s="187">
        <v>6.6115112147089272</v>
      </c>
      <c r="X7" s="187">
        <v>5.2689514126232453</v>
      </c>
      <c r="Y7" s="187">
        <v>4.0296654414672313</v>
      </c>
      <c r="Z7" s="187">
        <v>2.480557977522214</v>
      </c>
      <c r="AA7" s="187">
        <v>1.757641161014539</v>
      </c>
      <c r="AB7" s="198">
        <f t="shared" si="0"/>
        <v>102.70185278913429</v>
      </c>
      <c r="AC7" s="32"/>
      <c r="AG7" s="12" t="s">
        <v>65</v>
      </c>
      <c r="AH7" s="129">
        <v>103.7842419786856</v>
      </c>
      <c r="AI7" s="129">
        <v>101.83240338833322</v>
      </c>
      <c r="AJ7" s="129">
        <v>103.33051401823971</v>
      </c>
      <c r="AK7" s="129">
        <v>104.05785800408619</v>
      </c>
      <c r="AL7" s="129">
        <v>102.42958930375018</v>
      </c>
      <c r="AM7" s="129">
        <v>102.99600000000002</v>
      </c>
      <c r="AN7" s="129">
        <v>103.07176778218248</v>
      </c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</row>
    <row r="8" spans="1:59">
      <c r="A8" s="1" t="str">
        <f>CONCATENATE("g",MOD(ROW(A7)-1,COUNTIF('baseLoad(g)'!A:A,"&lt;&gt;")-1)+1)</f>
        <v>g7</v>
      </c>
      <c r="B8" s="8" t="str">
        <f>CONCATENATE("j",INT((ROW(B7)-1)/(COUNTIF('baseLoad(g)'!A:A,"&lt;&gt;")-1))+1)</f>
        <v>j1</v>
      </c>
      <c r="C8" s="171">
        <v>1</v>
      </c>
      <c r="D8" s="187">
        <v>0.70107042919562967</v>
      </c>
      <c r="E8" s="187">
        <v>0.49849483775666587</v>
      </c>
      <c r="F8" s="187">
        <v>0.49849483775666587</v>
      </c>
      <c r="G8" s="187">
        <v>0.39720704203718399</v>
      </c>
      <c r="H8" s="187">
        <v>0.39720704203718399</v>
      </c>
      <c r="I8" s="187">
        <v>1.2075094077930393</v>
      </c>
      <c r="J8" s="187">
        <v>3.9422798922190507</v>
      </c>
      <c r="K8" s="187">
        <v>6.4744747852060982</v>
      </c>
      <c r="L8" s="187">
        <v>8.2976551081567731</v>
      </c>
      <c r="M8" s="187">
        <v>7.2847771509619541</v>
      </c>
      <c r="N8" s="187">
        <v>5.5628846237307616</v>
      </c>
      <c r="O8" s="187">
        <v>4.5500066665359418</v>
      </c>
      <c r="P8" s="187">
        <v>4.6512944622554242</v>
      </c>
      <c r="Q8" s="187">
        <v>5.3603090322917968</v>
      </c>
      <c r="R8" s="187">
        <v>4.9551578494138697</v>
      </c>
      <c r="S8" s="187">
        <v>5.9680358066086887</v>
      </c>
      <c r="T8" s="187">
        <v>5.9680358066086887</v>
      </c>
      <c r="U8" s="187">
        <v>6.1706113980476536</v>
      </c>
      <c r="V8" s="187">
        <v>6.9809137638035086</v>
      </c>
      <c r="W8" s="187">
        <v>6.2718991937671342</v>
      </c>
      <c r="X8" s="187">
        <v>5.9680358066086887</v>
      </c>
      <c r="Y8" s="187">
        <v>4.3474310750969787</v>
      </c>
      <c r="Z8" s="187">
        <v>3.2332653221826773</v>
      </c>
      <c r="AA8" s="187">
        <v>1.7139483863904488</v>
      </c>
      <c r="AB8" s="198">
        <f t="shared" si="0"/>
        <v>101.40099972646252</v>
      </c>
      <c r="AC8" s="32"/>
      <c r="AG8" s="12" t="s">
        <v>1195</v>
      </c>
      <c r="AH8" s="129">
        <v>102.49530512727497</v>
      </c>
      <c r="AI8" s="129">
        <v>104.50409946415304</v>
      </c>
      <c r="AJ8" s="129">
        <v>102.63000840786668</v>
      </c>
      <c r="AK8" s="129">
        <v>101.49718657671292</v>
      </c>
      <c r="AL8" s="129">
        <v>103.31412807148551</v>
      </c>
      <c r="AM8" s="129">
        <v>102.824</v>
      </c>
      <c r="AN8" s="129">
        <v>102.87745460791551</v>
      </c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</row>
    <row r="9" spans="1:59">
      <c r="A9" s="1" t="str">
        <f>CONCATENATE("g",MOD(ROW(A8)-1,COUNTIF('baseLoad(g)'!A:A,"&lt;&gt;")-1)+1)</f>
        <v>g8</v>
      </c>
      <c r="B9" s="8" t="str">
        <f>CONCATENATE("j",INT((ROW(B8)-1)/(COUNTIF('baseLoad(g)'!A:A,"&lt;&gt;")-1))+1)</f>
        <v>j1</v>
      </c>
      <c r="C9" s="171">
        <v>1</v>
      </c>
      <c r="D9" s="187">
        <v>0.81725348899150596</v>
      </c>
      <c r="E9" s="187">
        <v>0.50743199620250257</v>
      </c>
      <c r="F9" s="187">
        <v>0.40415816527283466</v>
      </c>
      <c r="G9" s="187">
        <v>0.50743199620250257</v>
      </c>
      <c r="H9" s="187">
        <v>0.40415816527283466</v>
      </c>
      <c r="I9" s="187">
        <v>0.71397965806183816</v>
      </c>
      <c r="J9" s="187">
        <v>1.8499917982881842</v>
      </c>
      <c r="K9" s="187">
        <v>2.4696347838661912</v>
      </c>
      <c r="L9" s="187">
        <v>4.0187422478112085</v>
      </c>
      <c r="M9" s="187">
        <v>4.7416590643188838</v>
      </c>
      <c r="N9" s="187">
        <v>5.6711235426858941</v>
      </c>
      <c r="O9" s="187">
        <v>6.4973141901232365</v>
      </c>
      <c r="P9" s="187">
        <v>7.3235048375605789</v>
      </c>
      <c r="Q9" s="187">
        <v>7.3235048375605789</v>
      </c>
      <c r="R9" s="187">
        <v>7.7366001612792505</v>
      </c>
      <c r="S9" s="187">
        <v>8.1496954849979222</v>
      </c>
      <c r="T9" s="187">
        <v>7.6333263303495826</v>
      </c>
      <c r="U9" s="187">
        <v>7.0136833447715752</v>
      </c>
      <c r="V9" s="187">
        <v>5.980945035474897</v>
      </c>
      <c r="W9" s="187">
        <v>5.6711235426858941</v>
      </c>
      <c r="X9" s="187">
        <v>5.2580282189672225</v>
      </c>
      <c r="Y9" s="187">
        <v>4.2252899096705443</v>
      </c>
      <c r="Z9" s="187">
        <v>2.5729086147958591</v>
      </c>
      <c r="AA9" s="187">
        <v>1.9532656292178521</v>
      </c>
      <c r="AB9" s="198">
        <f t="shared" si="0"/>
        <v>99.4447550444294</v>
      </c>
      <c r="AC9" s="32"/>
      <c r="AG9" s="12" t="s">
        <v>1196</v>
      </c>
      <c r="AH9" s="129">
        <v>102.34238041609062</v>
      </c>
      <c r="AI9" s="129">
        <v>103.15576686514117</v>
      </c>
      <c r="AJ9" s="129">
        <v>101.95918523861118</v>
      </c>
      <c r="AK9" s="129">
        <v>103.8988354154436</v>
      </c>
      <c r="AL9" s="129">
        <v>102.16999640452353</v>
      </c>
      <c r="AM9" s="129">
        <v>102.72299999999998</v>
      </c>
      <c r="AN9" s="129">
        <v>102.70819405663502</v>
      </c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</row>
    <row r="10" spans="1:59">
      <c r="A10" s="1" t="str">
        <f>CONCATENATE("g",MOD(ROW(A9)-1,COUNTIF('baseLoad(g)'!A:A,"&lt;&gt;")-1)+1)</f>
        <v>g9</v>
      </c>
      <c r="B10" s="8" t="str">
        <f>CONCATENATE("j",INT((ROW(B9)-1)/(COUNTIF('baseLoad(g)'!A:A,"&lt;&gt;")-1))+1)</f>
        <v>j1</v>
      </c>
      <c r="C10" s="171">
        <v>1</v>
      </c>
      <c r="D10" s="187">
        <v>0.91456921429061611</v>
      </c>
      <c r="E10" s="187">
        <v>0.61070582713217036</v>
      </c>
      <c r="F10" s="187">
        <v>0.61070582713217036</v>
      </c>
      <c r="G10" s="187">
        <v>0.4081302356932065</v>
      </c>
      <c r="H10" s="187">
        <v>0.4081302356932065</v>
      </c>
      <c r="I10" s="187">
        <v>1.0158570100100979</v>
      </c>
      <c r="J10" s="187">
        <v>3.1429007201192181</v>
      </c>
      <c r="K10" s="187">
        <v>6.687973570301085</v>
      </c>
      <c r="L10" s="187">
        <v>8.106002710373831</v>
      </c>
      <c r="M10" s="187">
        <v>7.3969881403374584</v>
      </c>
      <c r="N10" s="187">
        <v>6.1815345917036746</v>
      </c>
      <c r="O10" s="187">
        <v>5.1686566345088565</v>
      </c>
      <c r="P10" s="187">
        <v>4.3583542687530015</v>
      </c>
      <c r="Q10" s="187">
        <v>4.8647932473504101</v>
      </c>
      <c r="R10" s="187">
        <v>4.8647932473504101</v>
      </c>
      <c r="S10" s="187">
        <v>4.7635054516309285</v>
      </c>
      <c r="T10" s="187">
        <v>5.472520021667302</v>
      </c>
      <c r="U10" s="187">
        <v>5.7763834088257475</v>
      </c>
      <c r="V10" s="187">
        <v>6.5866857745816025</v>
      </c>
      <c r="W10" s="187">
        <v>6.8905491617400489</v>
      </c>
      <c r="X10" s="187">
        <v>5.472520021667302</v>
      </c>
      <c r="Y10" s="187">
        <v>4.257066473033519</v>
      </c>
      <c r="Z10" s="187">
        <v>3.0416129243997365</v>
      </c>
      <c r="AA10" s="187">
        <v>1.9274471714854351</v>
      </c>
      <c r="AB10" s="198">
        <f t="shared" si="0"/>
        <v>98.928385889781069</v>
      </c>
      <c r="AC10" s="32"/>
      <c r="AG10" s="12" t="s">
        <v>1197</v>
      </c>
      <c r="AH10" s="129">
        <v>102.70185278913429</v>
      </c>
      <c r="AI10" s="129">
        <v>100.65885464474889</v>
      </c>
      <c r="AJ10" s="129">
        <v>100.86489257607937</v>
      </c>
      <c r="AK10" s="129">
        <v>103.16896250859674</v>
      </c>
      <c r="AL10" s="129">
        <v>101.46044247997061</v>
      </c>
      <c r="AM10" s="129">
        <v>101.76700000000001</v>
      </c>
      <c r="AN10" s="129">
        <v>101.77033416642166</v>
      </c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</row>
    <row r="11" spans="1:59">
      <c r="A11" s="1" t="str">
        <f>CONCATENATE("g",MOD(ROW(A10)-1,COUNTIF('baseLoad(g)'!A:A,"&lt;&gt;")-1)+1)</f>
        <v>g10</v>
      </c>
      <c r="B11" s="8" t="str">
        <f>CONCATENATE("j",INT((ROW(B10)-1)/(COUNTIF('baseLoad(g)'!A:A,"&lt;&gt;")-1))+1)</f>
        <v>j1</v>
      </c>
      <c r="C11" s="171">
        <v>1</v>
      </c>
      <c r="D11" s="187">
        <v>0.92549240794663867</v>
      </c>
      <c r="E11" s="187">
        <v>0.61567091515763517</v>
      </c>
      <c r="F11" s="187">
        <v>0.40912325329829946</v>
      </c>
      <c r="G11" s="187">
        <v>0.40912325329829946</v>
      </c>
      <c r="H11" s="187">
        <v>0.40912325329829946</v>
      </c>
      <c r="I11" s="187">
        <v>0.61567091515763517</v>
      </c>
      <c r="J11" s="187">
        <v>1.6484092244543134</v>
      </c>
      <c r="K11" s="187">
        <v>2.7844213646806595</v>
      </c>
      <c r="L11" s="187">
        <v>3.6106120121180023</v>
      </c>
      <c r="M11" s="187">
        <v>5.0564456451333513</v>
      </c>
      <c r="N11" s="187">
        <v>5.366267137922355</v>
      </c>
      <c r="O11" s="187">
        <v>6.3990054472190332</v>
      </c>
      <c r="P11" s="187">
        <v>6.5022792781487011</v>
      </c>
      <c r="Q11" s="187">
        <v>6.9153746018673727</v>
      </c>
      <c r="R11" s="187">
        <v>7.9481129111640509</v>
      </c>
      <c r="S11" s="187">
        <v>8.5677558967420584</v>
      </c>
      <c r="T11" s="187">
        <v>7.844839080234383</v>
      </c>
      <c r="U11" s="187">
        <v>7.2251960946563756</v>
      </c>
      <c r="V11" s="187">
        <v>6.1924577853596974</v>
      </c>
      <c r="W11" s="187">
        <v>6.1924577853596974</v>
      </c>
      <c r="X11" s="187">
        <v>5.2629933069926871</v>
      </c>
      <c r="Y11" s="187">
        <v>3.6106120121180023</v>
      </c>
      <c r="Z11" s="187">
        <v>2.8876951956103274</v>
      </c>
      <c r="AA11" s="187">
        <v>1.9582307172433169</v>
      </c>
      <c r="AB11" s="198">
        <f t="shared" si="0"/>
        <v>99.357369495181175</v>
      </c>
      <c r="AC11" s="32"/>
      <c r="AG11" s="12" t="s">
        <v>1198</v>
      </c>
      <c r="AH11" s="129">
        <v>101.40099972646252</v>
      </c>
      <c r="AI11" s="129">
        <v>101.67426561437506</v>
      </c>
      <c r="AJ11" s="129">
        <v>102.3272475084682</v>
      </c>
      <c r="AK11" s="129">
        <v>100.49004351530972</v>
      </c>
      <c r="AL11" s="129">
        <v>100.73358236213598</v>
      </c>
      <c r="AM11" s="129">
        <v>101.348</v>
      </c>
      <c r="AN11" s="129">
        <v>101.32902312112525</v>
      </c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</row>
    <row r="12" spans="1:59">
      <c r="A12" s="1" t="str">
        <f>CONCATENATE("g",MOD(ROW(A11)-1,COUNTIF('baseLoad(g)'!A:A,"&lt;&gt;")-1)+1)</f>
        <v>g11</v>
      </c>
      <c r="B12" s="8" t="str">
        <f>CONCATENATE("j",INT((ROW(B11)-1)/(COUNTIF('baseLoad(g)'!A:A,"&lt;&gt;")-1))+1)</f>
        <v>j1</v>
      </c>
      <c r="C12" s="171">
        <v>1</v>
      </c>
      <c r="D12" s="188">
        <v>0.81427443617622708</v>
      </c>
      <c r="E12" s="188">
        <v>0.51041104901778145</v>
      </c>
      <c r="F12" s="188">
        <v>0.40912325329829946</v>
      </c>
      <c r="G12" s="188">
        <v>0.40912325329829946</v>
      </c>
      <c r="H12" s="188">
        <v>0.40912325329829946</v>
      </c>
      <c r="I12" s="188">
        <v>1.1181378233346728</v>
      </c>
      <c r="J12" s="188">
        <v>3.0426059420048293</v>
      </c>
      <c r="K12" s="188">
        <v>5.8786642221503227</v>
      </c>
      <c r="L12" s="188">
        <v>8.3095713194178895</v>
      </c>
      <c r="M12" s="188">
        <v>7.0941177707841057</v>
      </c>
      <c r="N12" s="188">
        <v>6.2838154050282506</v>
      </c>
      <c r="O12" s="188">
        <v>5.2709374478334308</v>
      </c>
      <c r="P12" s="188">
        <v>4.0554838991996478</v>
      </c>
      <c r="Q12" s="188">
        <v>4.4606350820775758</v>
      </c>
      <c r="R12" s="188">
        <v>4.5619228777970582</v>
      </c>
      <c r="S12" s="188">
        <v>5.6760886307113587</v>
      </c>
      <c r="T12" s="188">
        <v>6.2838154050282506</v>
      </c>
      <c r="U12" s="188">
        <v>6.5876787921866962</v>
      </c>
      <c r="V12" s="188">
        <v>7.2966933622230687</v>
      </c>
      <c r="W12" s="188">
        <v>6.8915421793451417</v>
      </c>
      <c r="X12" s="188">
        <v>6.8915421793451417</v>
      </c>
      <c r="Y12" s="188">
        <v>4.3593472863580933</v>
      </c>
      <c r="Z12" s="188">
        <v>2.3335913719684558</v>
      </c>
      <c r="AA12" s="188">
        <v>1.5232890062126005</v>
      </c>
      <c r="AB12" s="198">
        <f t="shared" si="0"/>
        <v>100.47153524809549</v>
      </c>
      <c r="AC12" s="32"/>
      <c r="AG12" s="12" t="s">
        <v>1199</v>
      </c>
      <c r="AH12" s="129">
        <v>99.4447550444294</v>
      </c>
      <c r="AI12" s="129">
        <v>99.768289286142277</v>
      </c>
      <c r="AJ12" s="129">
        <v>99.479711990596059</v>
      </c>
      <c r="AK12" s="129">
        <v>100.44519099030796</v>
      </c>
      <c r="AL12" s="129">
        <v>101.06047712412509</v>
      </c>
      <c r="AM12" s="129">
        <v>100.10600000000001</v>
      </c>
      <c r="AN12" s="129">
        <v>100.05073740593348</v>
      </c>
    </row>
    <row r="13" spans="1:59">
      <c r="A13" s="1" t="str">
        <f>CONCATENATE("g",MOD(ROW(A12)-1,COUNTIF('baseLoad(g)'!A:A,"&lt;&gt;")-1)+1)</f>
        <v>g12</v>
      </c>
      <c r="B13" s="8" t="str">
        <f>CONCATENATE("j",INT((ROW(B12)-1)/(COUNTIF('baseLoad(g)'!A:A,"&lt;&gt;")-1))+1)</f>
        <v>j1</v>
      </c>
      <c r="C13" s="171">
        <v>1</v>
      </c>
      <c r="D13" s="188">
        <v>0.72688888692804665</v>
      </c>
      <c r="E13" s="188">
        <v>0.52034122506871106</v>
      </c>
      <c r="F13" s="188">
        <v>0.52034122506871106</v>
      </c>
      <c r="G13" s="188">
        <v>0.62361505599837885</v>
      </c>
      <c r="H13" s="188">
        <v>0.62361505599837885</v>
      </c>
      <c r="I13" s="188">
        <v>0.62361505599837885</v>
      </c>
      <c r="J13" s="188">
        <v>1.3465318725060538</v>
      </c>
      <c r="K13" s="188">
        <v>2.4825440127323999</v>
      </c>
      <c r="L13" s="188">
        <v>4.7545682931850921</v>
      </c>
      <c r="M13" s="188">
        <v>5.6840327715521024</v>
      </c>
      <c r="N13" s="188">
        <v>5.3742112787630987</v>
      </c>
      <c r="O13" s="188">
        <v>5.9938542643411052</v>
      </c>
      <c r="P13" s="188">
        <v>7.3364140664267872</v>
      </c>
      <c r="Q13" s="188">
        <v>7.8527832210751267</v>
      </c>
      <c r="R13" s="188">
        <v>7.1298664045674514</v>
      </c>
      <c r="S13" s="188">
        <v>7.7495093901454588</v>
      </c>
      <c r="T13" s="188">
        <v>7.3364140664267872</v>
      </c>
      <c r="U13" s="188">
        <v>7.7495093901454588</v>
      </c>
      <c r="V13" s="188">
        <v>7.0265925736377834</v>
      </c>
      <c r="W13" s="188">
        <v>5.9938542643411052</v>
      </c>
      <c r="X13" s="188">
        <v>4.85784212411476</v>
      </c>
      <c r="Y13" s="188">
        <v>3.618556152958746</v>
      </c>
      <c r="Z13" s="188">
        <v>2.7923655055214032</v>
      </c>
      <c r="AA13" s="188">
        <v>1.759627196224725</v>
      </c>
      <c r="AB13" s="198">
        <f t="shared" si="0"/>
        <v>100.47749335372606</v>
      </c>
      <c r="AC13" s="32"/>
      <c r="AG13" s="12" t="s">
        <v>1200</v>
      </c>
      <c r="AH13" s="129">
        <v>98.928385889781069</v>
      </c>
      <c r="AI13" s="129">
        <v>101.46202807564174</v>
      </c>
      <c r="AJ13" s="129">
        <v>100.94998224061621</v>
      </c>
      <c r="AK13" s="129">
        <v>99.764248110735778</v>
      </c>
      <c r="AL13" s="129">
        <v>101.11431861433505</v>
      </c>
      <c r="AM13" s="129">
        <v>100.40600000000002</v>
      </c>
      <c r="AN13" s="129">
        <v>100.43749382185165</v>
      </c>
    </row>
    <row r="14" spans="1:59">
      <c r="A14" s="1" t="str">
        <f>CONCATENATE("g",MOD(ROW(A13)-1,COUNTIF('baseLoad(g)'!A:A,"&lt;&gt;")-1)+1)</f>
        <v>g13</v>
      </c>
      <c r="B14" s="8" t="str">
        <f>CONCATENATE("j",INT((ROW(B13)-1)/(COUNTIF('baseLoad(g)'!A:A,"&lt;&gt;")-1))+1)</f>
        <v>j1</v>
      </c>
      <c r="C14" s="171">
        <v>1</v>
      </c>
      <c r="D14" s="188">
        <v>0.70404948201090856</v>
      </c>
      <c r="E14" s="188">
        <v>0.5014738905719448</v>
      </c>
      <c r="F14" s="188">
        <v>0.5014738905719448</v>
      </c>
      <c r="G14" s="188">
        <v>0.40018609485246287</v>
      </c>
      <c r="H14" s="188">
        <v>0.40018609485246287</v>
      </c>
      <c r="I14" s="188">
        <v>1.2104884606083182</v>
      </c>
      <c r="J14" s="188">
        <v>3.4388199664369203</v>
      </c>
      <c r="K14" s="188">
        <v>6.0723026551434502</v>
      </c>
      <c r="L14" s="188">
        <v>8.3006341609720522</v>
      </c>
      <c r="M14" s="188">
        <v>7.4903317952161963</v>
      </c>
      <c r="N14" s="188">
        <v>5.9710148594239678</v>
      </c>
      <c r="O14" s="188">
        <v>4.8568491065096664</v>
      </c>
      <c r="P14" s="188">
        <v>5.0594246979486304</v>
      </c>
      <c r="Q14" s="188">
        <v>4.9581369022291488</v>
      </c>
      <c r="R14" s="188">
        <v>5.2620002893875952</v>
      </c>
      <c r="S14" s="188">
        <v>5.1607124936681128</v>
      </c>
      <c r="T14" s="188">
        <v>6.0723026551434502</v>
      </c>
      <c r="U14" s="188">
        <v>6.2748782465824133</v>
      </c>
      <c r="V14" s="188">
        <v>7.3890439994967148</v>
      </c>
      <c r="W14" s="188">
        <v>7.2877562037772332</v>
      </c>
      <c r="X14" s="188">
        <v>6.6800294294603413</v>
      </c>
      <c r="Y14" s="188">
        <v>4.6542735150707033</v>
      </c>
      <c r="Z14" s="188">
        <v>2.9323809878395104</v>
      </c>
      <c r="AA14" s="188">
        <v>1.8182152349252094</v>
      </c>
      <c r="AB14" s="198">
        <f t="shared" si="0"/>
        <v>103.39696511269936</v>
      </c>
      <c r="AC14" s="32"/>
      <c r="AG14" s="12" t="s">
        <v>1201</v>
      </c>
      <c r="AH14" s="129">
        <v>99.357369495181175</v>
      </c>
      <c r="AI14" s="129">
        <v>99.035861701493872</v>
      </c>
      <c r="AJ14" s="129">
        <v>99.163099285342724</v>
      </c>
      <c r="AK14" s="129">
        <v>101.15467638579038</v>
      </c>
      <c r="AL14" s="129">
        <v>99.599065246997156</v>
      </c>
      <c r="AM14" s="129">
        <v>99.673999999999978</v>
      </c>
      <c r="AN14" s="129">
        <v>99.664012019134205</v>
      </c>
    </row>
    <row r="15" spans="1:59">
      <c r="A15" s="1" t="str">
        <f>CONCATENATE("g",MOD(ROW(A14)-1,COUNTIF('baseLoad(g)'!A:A,"&lt;&gt;")-1)+1)</f>
        <v>g14</v>
      </c>
      <c r="B15" s="8" t="str">
        <f>CONCATENATE("j",INT((ROW(B14)-1)/(COUNTIF('baseLoad(g)'!A:A,"&lt;&gt;")-1))+1)</f>
        <v>j1</v>
      </c>
      <c r="C15" s="171">
        <v>1</v>
      </c>
      <c r="D15" s="188">
        <v>0.82916970025262149</v>
      </c>
      <c r="E15" s="188">
        <v>0.62262203839328589</v>
      </c>
      <c r="F15" s="188">
        <v>0.51934820746361809</v>
      </c>
      <c r="G15" s="188">
        <v>0.51934820746361809</v>
      </c>
      <c r="H15" s="188">
        <v>0.51934820746361809</v>
      </c>
      <c r="I15" s="188">
        <v>0.82916970025262149</v>
      </c>
      <c r="J15" s="188">
        <v>1.6553603476899641</v>
      </c>
      <c r="K15" s="188">
        <v>2.9979201497756462</v>
      </c>
      <c r="L15" s="188">
        <v>4.3404799518613277</v>
      </c>
      <c r="M15" s="188">
        <v>4.7535752755799985</v>
      </c>
      <c r="N15" s="188">
        <v>4.8568491065096664</v>
      </c>
      <c r="O15" s="188">
        <v>6.4059565704546841</v>
      </c>
      <c r="P15" s="188">
        <v>7.7485163725403661</v>
      </c>
      <c r="Q15" s="188">
        <v>8.2648855271887047</v>
      </c>
      <c r="R15" s="188">
        <v>8.2648855271887047</v>
      </c>
      <c r="S15" s="188">
        <v>7.4386948797513623</v>
      </c>
      <c r="T15" s="188">
        <v>7.955064034399701</v>
      </c>
      <c r="U15" s="188">
        <v>6.8190518941733558</v>
      </c>
      <c r="V15" s="188">
        <v>5.9928612467360134</v>
      </c>
      <c r="W15" s="188">
        <v>5.9928612467360134</v>
      </c>
      <c r="X15" s="188">
        <v>5.166670599298671</v>
      </c>
      <c r="Y15" s="188">
        <v>3.5142893044239853</v>
      </c>
      <c r="Z15" s="188">
        <v>2.79137248791631</v>
      </c>
      <c r="AA15" s="188">
        <v>1.8619080095492997</v>
      </c>
      <c r="AB15" s="198">
        <f t="shared" si="0"/>
        <v>100.66020859306315</v>
      </c>
      <c r="AC15" s="32"/>
      <c r="AG15" s="12" t="s">
        <v>1202</v>
      </c>
      <c r="AH15" s="129">
        <v>100.47153524809549</v>
      </c>
      <c r="AI15" s="129">
        <v>100.19692588397629</v>
      </c>
      <c r="AJ15" s="129">
        <v>101.49020266895469</v>
      </c>
      <c r="AK15" s="129">
        <v>100.71430614031853</v>
      </c>
      <c r="AL15" s="129">
        <v>101.80656634560617</v>
      </c>
      <c r="AM15" s="129">
        <v>100.94499999999996</v>
      </c>
      <c r="AN15" s="129">
        <v>100.93742271449184</v>
      </c>
    </row>
    <row r="16" spans="1:59">
      <c r="A16" s="1" t="str">
        <f>CONCATENATE("g",MOD(ROW(A15)-1,COUNTIF('baseLoad(g)'!A:A,"&lt;&gt;")-1)+1)</f>
        <v>g15</v>
      </c>
      <c r="B16" s="8" t="str">
        <f>CONCATENATE("j",INT((ROW(B15)-1)/(COUNTIF('baseLoad(g)'!A:A,"&lt;&gt;")-1))+1)</f>
        <v>j1</v>
      </c>
      <c r="C16" s="171">
        <v>1</v>
      </c>
      <c r="D16" s="188">
        <v>0.80930934815076228</v>
      </c>
      <c r="E16" s="188">
        <v>0.60673375671179852</v>
      </c>
      <c r="F16" s="188">
        <v>0.60673375671179852</v>
      </c>
      <c r="G16" s="188">
        <v>0.40415816527283466</v>
      </c>
      <c r="H16" s="188">
        <v>0.50544596099231665</v>
      </c>
      <c r="I16" s="188">
        <v>1.113172735309208</v>
      </c>
      <c r="J16" s="188">
        <v>3.6453676282962557</v>
      </c>
      <c r="K16" s="188">
        <v>6.5827137041612307</v>
      </c>
      <c r="L16" s="188">
        <v>8.6084696185508705</v>
      </c>
      <c r="M16" s="188">
        <v>7.7981672527950137</v>
      </c>
      <c r="N16" s="188">
        <v>6.2788503170027861</v>
      </c>
      <c r="O16" s="188">
        <v>5.1646845640884838</v>
      </c>
      <c r="P16" s="188">
        <v>4.0505188111741832</v>
      </c>
      <c r="Q16" s="188">
        <v>4.6582455854910743</v>
      </c>
      <c r="R16" s="188">
        <v>4.7595333812105567</v>
      </c>
      <c r="S16" s="188">
        <v>5.2659723598079662</v>
      </c>
      <c r="T16" s="188">
        <v>6.0762747255638212</v>
      </c>
      <c r="U16" s="188">
        <v>6.1775625212833036</v>
      </c>
      <c r="V16" s="188">
        <v>6.8865770913196762</v>
      </c>
      <c r="W16" s="188">
        <v>6.5827137041612307</v>
      </c>
      <c r="X16" s="188">
        <v>6.0762747255638212</v>
      </c>
      <c r="Y16" s="188">
        <v>4.5569577897715936</v>
      </c>
      <c r="Z16" s="188">
        <v>2.5312018753819547</v>
      </c>
      <c r="AA16" s="188">
        <v>1.7208995096260995</v>
      </c>
      <c r="AB16" s="198">
        <f t="shared" si="0"/>
        <v>101.46653888839865</v>
      </c>
      <c r="AC16" s="32"/>
      <c r="AG16" s="12" t="s">
        <v>1203</v>
      </c>
      <c r="AH16" s="129">
        <v>100.47749335372606</v>
      </c>
      <c r="AI16" s="129">
        <v>100.60891640034104</v>
      </c>
      <c r="AJ16" s="129">
        <v>100.50870328266937</v>
      </c>
      <c r="AK16" s="129">
        <v>100.02928575847348</v>
      </c>
      <c r="AL16" s="129">
        <v>99.076033627814525</v>
      </c>
      <c r="AM16" s="129">
        <v>100.06699999999999</v>
      </c>
      <c r="AN16" s="129">
        <v>100.12790540383742</v>
      </c>
    </row>
    <row r="17" spans="1:40">
      <c r="A17" s="1" t="str">
        <f>CONCATENATE("g",MOD(ROW(A16)-1,COUNTIF('baseLoad(g)'!A:A,"&lt;&gt;")-1)+1)</f>
        <v>g16</v>
      </c>
      <c r="B17" s="8" t="str">
        <f>CONCATENATE("j",INT((ROW(B16)-1)/(COUNTIF('baseLoad(g)'!A:A,"&lt;&gt;")-1))+1)</f>
        <v>j1</v>
      </c>
      <c r="C17" s="171">
        <v>1</v>
      </c>
      <c r="D17" s="188">
        <v>0.93542258399756817</v>
      </c>
      <c r="E17" s="188">
        <v>0.52232726027889698</v>
      </c>
      <c r="F17" s="188">
        <v>0.52232726027889698</v>
      </c>
      <c r="G17" s="188">
        <v>0.41905342934922907</v>
      </c>
      <c r="H17" s="188">
        <v>0.41905342934922907</v>
      </c>
      <c r="I17" s="188">
        <v>0.72887492213823257</v>
      </c>
      <c r="J17" s="188">
        <v>1.5550655695755753</v>
      </c>
      <c r="K17" s="188">
        <v>3.4139945263095961</v>
      </c>
      <c r="L17" s="188">
        <v>4.5500066665359418</v>
      </c>
      <c r="M17" s="188">
        <v>5.0663758211842813</v>
      </c>
      <c r="N17" s="188">
        <v>6.2023879614106283</v>
      </c>
      <c r="O17" s="188">
        <v>6.6154832851292991</v>
      </c>
      <c r="P17" s="188">
        <v>7.2351262707073056</v>
      </c>
      <c r="Q17" s="188">
        <v>6.8220309469886349</v>
      </c>
      <c r="R17" s="188">
        <v>7.2351262707073056</v>
      </c>
      <c r="S17" s="188">
        <v>7.6482215944259773</v>
      </c>
      <c r="T17" s="188">
        <v>7.8547692562853131</v>
      </c>
      <c r="U17" s="188">
        <v>7.0285786088479707</v>
      </c>
      <c r="V17" s="188">
        <v>6.718757116058967</v>
      </c>
      <c r="W17" s="188">
        <v>5.9958402995512925</v>
      </c>
      <c r="X17" s="188">
        <v>4.9631019902546134</v>
      </c>
      <c r="Y17" s="188">
        <v>4.136911342817271</v>
      </c>
      <c r="Z17" s="188">
        <v>3.2074468644502603</v>
      </c>
      <c r="AA17" s="188">
        <v>2.0714347242239142</v>
      </c>
      <c r="AB17" s="198">
        <f t="shared" si="0"/>
        <v>101.8677180008562</v>
      </c>
      <c r="AC17" s="32"/>
      <c r="AG17" s="12" t="s">
        <v>1366</v>
      </c>
      <c r="AH17" s="129">
        <v>103.39696511269936</v>
      </c>
      <c r="AI17" s="129">
        <v>101.12910644625612</v>
      </c>
      <c r="AJ17" s="129">
        <v>101.94137577394068</v>
      </c>
      <c r="AK17" s="129">
        <v>103.13634249041364</v>
      </c>
      <c r="AL17" s="129">
        <v>102.57380758109835</v>
      </c>
      <c r="AM17" s="129">
        <v>102.45299999999999</v>
      </c>
      <c r="AN17" s="129">
        <v>102.4384329007347</v>
      </c>
    </row>
    <row r="18" spans="1:40">
      <c r="A18" s="1" t="str">
        <f>CONCATENATE("g",MOD(ROW(A17)-1,COUNTIF('baseLoad(g)'!A:A,"&lt;&gt;")-1)+1)</f>
        <v>g17</v>
      </c>
      <c r="B18" s="8" t="str">
        <f>CONCATENATE("j",INT((ROW(B17)-1)/(COUNTIF('baseLoad(g)'!A:A,"&lt;&gt;")-1))+1)</f>
        <v>j1</v>
      </c>
      <c r="C18" s="171">
        <v>1</v>
      </c>
      <c r="D18" s="188">
        <v>0.92152033752626683</v>
      </c>
      <c r="E18" s="188">
        <v>0.71894474608730297</v>
      </c>
      <c r="F18" s="188">
        <v>0.61765695036782109</v>
      </c>
      <c r="G18" s="188">
        <v>0.51636915464833921</v>
      </c>
      <c r="H18" s="188">
        <v>0.61765695036782109</v>
      </c>
      <c r="I18" s="188">
        <v>1.2253837246847126</v>
      </c>
      <c r="J18" s="188">
        <v>3.2511396390743506</v>
      </c>
      <c r="K18" s="188">
        <v>6.087197919219844</v>
      </c>
      <c r="L18" s="188">
        <v>7.1000758764146639</v>
      </c>
      <c r="M18" s="188">
        <v>6.5936368978172535</v>
      </c>
      <c r="N18" s="188">
        <v>5.9859101235003616</v>
      </c>
      <c r="O18" s="188">
        <v>4.7704565748665795</v>
      </c>
      <c r="P18" s="188">
        <v>4.7704565748665795</v>
      </c>
      <c r="Q18" s="188">
        <v>4.2640175962691691</v>
      </c>
      <c r="R18" s="188">
        <v>4.7704565748665795</v>
      </c>
      <c r="S18" s="188">
        <v>5.276895553463989</v>
      </c>
      <c r="T18" s="188">
        <v>6.087197919219844</v>
      </c>
      <c r="U18" s="188">
        <v>6.5936368978172535</v>
      </c>
      <c r="V18" s="188">
        <v>6.289773510658808</v>
      </c>
      <c r="W18" s="188">
        <v>6.4923491020977719</v>
      </c>
      <c r="X18" s="188">
        <v>6.1884857149393264</v>
      </c>
      <c r="Y18" s="188">
        <v>4.7704565748665795</v>
      </c>
      <c r="Z18" s="188">
        <v>3.0485640476353866</v>
      </c>
      <c r="AA18" s="188">
        <v>1.8331104990016041</v>
      </c>
      <c r="AB18" s="198">
        <f t="shared" si="0"/>
        <v>98.791349460278212</v>
      </c>
      <c r="AC18" s="32"/>
      <c r="AG18" s="12" t="s">
        <v>1367</v>
      </c>
      <c r="AH18" s="129">
        <v>100.66020859306315</v>
      </c>
      <c r="AI18" s="129">
        <v>100.20941044507825</v>
      </c>
      <c r="AJ18" s="129">
        <v>101.14192869317601</v>
      </c>
      <c r="AK18" s="129">
        <v>100.45334599485373</v>
      </c>
      <c r="AL18" s="129">
        <v>101.55274217747343</v>
      </c>
      <c r="AM18" s="129">
        <v>100.839</v>
      </c>
      <c r="AN18" s="129">
        <v>100.8094393172741</v>
      </c>
    </row>
    <row r="19" spans="1:40">
      <c r="A19" s="1" t="str">
        <f>CONCATENATE("g",MOD(ROW(A18)-1,COUNTIF('baseLoad(g)'!A:A,"&lt;&gt;")-1)+1)</f>
        <v>g18</v>
      </c>
      <c r="B19" s="8" t="str">
        <f>CONCATENATE("j",INT((ROW(B18)-1)/(COUNTIF('baseLoad(g)'!A:A,"&lt;&gt;")-1))+1)</f>
        <v>j1</v>
      </c>
      <c r="C19" s="171">
        <v>1</v>
      </c>
      <c r="D19" s="188">
        <v>0.93840163681284705</v>
      </c>
      <c r="E19" s="188">
        <v>0.52530631309417586</v>
      </c>
      <c r="F19" s="188">
        <v>0.42203248216450795</v>
      </c>
      <c r="G19" s="188">
        <v>0.42203248216450795</v>
      </c>
      <c r="H19" s="188">
        <v>0.42203248216450795</v>
      </c>
      <c r="I19" s="188">
        <v>0.62858014402384366</v>
      </c>
      <c r="J19" s="188">
        <v>1.3514969605315184</v>
      </c>
      <c r="K19" s="188">
        <v>2.9006044244765357</v>
      </c>
      <c r="L19" s="188">
        <v>3.8300689028435464</v>
      </c>
      <c r="M19" s="188">
        <v>4.9660810430698925</v>
      </c>
      <c r="N19" s="188">
        <v>5.4824501977182312</v>
      </c>
      <c r="O19" s="188">
        <v>6.5151885070149094</v>
      </c>
      <c r="P19" s="188">
        <v>7.5479268163115885</v>
      </c>
      <c r="Q19" s="188">
        <v>7.7544744781709243</v>
      </c>
      <c r="R19" s="188">
        <v>8.0642959709599271</v>
      </c>
      <c r="S19" s="188">
        <v>7.6512006472412564</v>
      </c>
      <c r="T19" s="188">
        <v>7.2381053235225847</v>
      </c>
      <c r="U19" s="188">
        <v>7.8577483091005922</v>
      </c>
      <c r="V19" s="188">
        <v>6.5151885070149094</v>
      </c>
      <c r="W19" s="188">
        <v>5.8955455214369028</v>
      </c>
      <c r="X19" s="188">
        <v>5.3791763667885633</v>
      </c>
      <c r="Y19" s="188">
        <v>4.0366165647028822</v>
      </c>
      <c r="Z19" s="188">
        <v>2.9006044244765357</v>
      </c>
      <c r="AA19" s="188">
        <v>1.8678661151798575</v>
      </c>
      <c r="AB19" s="198">
        <f t="shared" si="0"/>
        <v>101.11302462098556</v>
      </c>
      <c r="AC19" s="32"/>
      <c r="AG19" s="12" t="s">
        <v>1368</v>
      </c>
      <c r="AH19" s="129">
        <v>101.46653888839865</v>
      </c>
      <c r="AI19" s="129">
        <v>102.4483084026967</v>
      </c>
      <c r="AJ19" s="129">
        <v>103.93603581703668</v>
      </c>
      <c r="AK19" s="129">
        <v>102.28414451538018</v>
      </c>
      <c r="AL19" s="129">
        <v>102.68341347188291</v>
      </c>
      <c r="AM19" s="129">
        <v>102.56399999999999</v>
      </c>
      <c r="AN19" s="129">
        <v>102.56374018256584</v>
      </c>
    </row>
    <row r="20" spans="1:40">
      <c r="A20" s="1" t="str">
        <f>CONCATENATE("g",MOD(ROW(A19)-1,COUNTIF('baseLoad(g)'!A:A,"&lt;&gt;")-1)+1)</f>
        <v>g19</v>
      </c>
      <c r="B20" s="8" t="str">
        <f>CONCATENATE("j",INT((ROW(B19)-1)/(COUNTIF('baseLoad(g)'!A:A,"&lt;&gt;")-1))+1)</f>
        <v>j1</v>
      </c>
      <c r="C20" s="171">
        <v>1</v>
      </c>
      <c r="D20" s="188">
        <v>0.816260471386413</v>
      </c>
      <c r="E20" s="188">
        <v>0.61368487994744925</v>
      </c>
      <c r="F20" s="188">
        <v>0.51239708422796737</v>
      </c>
      <c r="G20" s="188">
        <v>0.51239708422796737</v>
      </c>
      <c r="H20" s="188">
        <v>0.51239708422796737</v>
      </c>
      <c r="I20" s="188">
        <v>1.3226994499838227</v>
      </c>
      <c r="J20" s="188">
        <v>3.7536065472513882</v>
      </c>
      <c r="K20" s="188">
        <v>6.9948160102748087</v>
      </c>
      <c r="L20" s="188">
        <v>7.7038305803111831</v>
      </c>
      <c r="M20" s="188">
        <v>6.7922404188358456</v>
      </c>
      <c r="N20" s="188">
        <v>6.6909526231163641</v>
      </c>
      <c r="O20" s="188">
        <v>5.2729234830436162</v>
      </c>
      <c r="P20" s="188">
        <v>4.2600455258487981</v>
      </c>
      <c r="Q20" s="188">
        <v>4.6651967087267261</v>
      </c>
      <c r="R20" s="188">
        <v>4.6651967087267261</v>
      </c>
      <c r="S20" s="188">
        <v>5.3742112787630987</v>
      </c>
      <c r="T20" s="188">
        <v>6.4883770316774001</v>
      </c>
      <c r="U20" s="188">
        <v>6.7922404188358456</v>
      </c>
      <c r="V20" s="188">
        <v>6.893528214555328</v>
      </c>
      <c r="W20" s="188">
        <v>6.6909526231163641</v>
      </c>
      <c r="X20" s="188">
        <v>5.5767868702020627</v>
      </c>
      <c r="Y20" s="188">
        <v>4.2600455258487981</v>
      </c>
      <c r="Z20" s="188">
        <v>2.6394407943370872</v>
      </c>
      <c r="AA20" s="188">
        <v>1.6265628371422682</v>
      </c>
      <c r="AB20" s="198">
        <f t="shared" si="0"/>
        <v>101.43079025461529</v>
      </c>
      <c r="AC20" s="32"/>
      <c r="AG20" s="12" t="s">
        <v>1369</v>
      </c>
      <c r="AH20" s="129">
        <v>101.8677180008562</v>
      </c>
      <c r="AI20" s="129">
        <v>101.31637486278552</v>
      </c>
      <c r="AJ20" s="129">
        <v>100.83323130555408</v>
      </c>
      <c r="AK20" s="129">
        <v>101.78261173581502</v>
      </c>
      <c r="AL20" s="129">
        <v>100.22977984659974</v>
      </c>
      <c r="AM20" s="129">
        <v>101.21599999999999</v>
      </c>
      <c r="AN20" s="129">
        <v>101.20761929193509</v>
      </c>
    </row>
    <row r="21" spans="1:40">
      <c r="A21" s="1" t="str">
        <f>CONCATENATE("g",MOD(ROW(A20)-1,COUNTIF('baseLoad(g)'!A:A,"&lt;&gt;")-1)+1)</f>
        <v>g20</v>
      </c>
      <c r="B21" s="8" t="str">
        <f>CONCATENATE("j",INT((ROW(B20)-1)/(COUNTIF('baseLoad(g)'!A:A,"&lt;&gt;")-1))+1)</f>
        <v>j1</v>
      </c>
      <c r="C21" s="171">
        <v>1</v>
      </c>
      <c r="D21" s="188">
        <v>0.72986793974332553</v>
      </c>
      <c r="E21" s="188">
        <v>0.42004644695432203</v>
      </c>
      <c r="F21" s="188">
        <v>0.52332027788398994</v>
      </c>
      <c r="G21" s="188">
        <v>0.52332027788398994</v>
      </c>
      <c r="H21" s="188">
        <v>0.62659410881365774</v>
      </c>
      <c r="I21" s="188">
        <v>0.72986793974332553</v>
      </c>
      <c r="J21" s="188">
        <v>1.556058587180668</v>
      </c>
      <c r="K21" s="188">
        <v>3.3117137129850214</v>
      </c>
      <c r="L21" s="188">
        <v>3.9313566985630284</v>
      </c>
      <c r="M21" s="188">
        <v>5.5837379934377136</v>
      </c>
      <c r="N21" s="188">
        <v>5.8935594862267164</v>
      </c>
      <c r="O21" s="188">
        <v>6.409928640875056</v>
      </c>
      <c r="P21" s="188">
        <v>7.3393931192420663</v>
      </c>
      <c r="Q21" s="188">
        <v>7.3393931192420663</v>
      </c>
      <c r="R21" s="188">
        <v>7.64921461203107</v>
      </c>
      <c r="S21" s="188">
        <v>7.8557622738904049</v>
      </c>
      <c r="T21" s="188">
        <v>7.5459407811014021</v>
      </c>
      <c r="U21" s="188">
        <v>6.9262977955233946</v>
      </c>
      <c r="V21" s="188">
        <v>6.5132024718047239</v>
      </c>
      <c r="W21" s="188">
        <v>5.8935594862267164</v>
      </c>
      <c r="X21" s="188">
        <v>5.4804641625080457</v>
      </c>
      <c r="Y21" s="188">
        <v>4.1379043604223638</v>
      </c>
      <c r="Z21" s="188">
        <v>2.4855230655476785</v>
      </c>
      <c r="AA21" s="188">
        <v>2.0724277418290074</v>
      </c>
      <c r="AB21" s="198">
        <f t="shared" si="0"/>
        <v>101.47845509965977</v>
      </c>
      <c r="AC21" s="32"/>
      <c r="AG21" s="12" t="s">
        <v>1370</v>
      </c>
      <c r="AH21" s="129">
        <v>98.791349460278212</v>
      </c>
      <c r="AI21" s="129">
        <v>100.75873113356455</v>
      </c>
      <c r="AJ21" s="129">
        <v>101.94731226216417</v>
      </c>
      <c r="AK21" s="129">
        <v>102.15774194492066</v>
      </c>
      <c r="AL21" s="129">
        <v>101.48351740434632</v>
      </c>
      <c r="AM21" s="129">
        <v>100.999</v>
      </c>
      <c r="AN21" s="129">
        <v>101.02294203421233</v>
      </c>
    </row>
    <row r="22" spans="1:40">
      <c r="A22" s="1" t="str">
        <f>CONCATENATE("g",MOD(ROW(A21)-1,COUNTIF('baseLoad(g)'!A:A,"&lt;&gt;")-1)+1)</f>
        <v>g21</v>
      </c>
      <c r="B22" s="8" t="str">
        <f>CONCATENATE("j",INT((ROW(B21)-1)/(COUNTIF('baseLoad(g)'!A:A,"&lt;&gt;")-1))+1)</f>
        <v>j1</v>
      </c>
      <c r="C22" s="171">
        <v>1</v>
      </c>
      <c r="D22" s="188">
        <v>0.81328141857113412</v>
      </c>
      <c r="E22" s="188">
        <v>0.71199362285165224</v>
      </c>
      <c r="F22" s="188">
        <v>0.71199362285165224</v>
      </c>
      <c r="G22" s="188">
        <v>0.50941803141268849</v>
      </c>
      <c r="H22" s="188">
        <v>0.50941803141268849</v>
      </c>
      <c r="I22" s="188">
        <v>1.4210081928880256</v>
      </c>
      <c r="J22" s="188">
        <v>2.4338861500828446</v>
      </c>
      <c r="K22" s="188">
        <v>6.0802467959841939</v>
      </c>
      <c r="L22" s="188">
        <v>8.0047149146543504</v>
      </c>
      <c r="M22" s="188">
        <v>7.093124753179012</v>
      </c>
      <c r="N22" s="188">
        <v>6.485397978862121</v>
      </c>
      <c r="O22" s="188">
        <v>5.2699444302283389</v>
      </c>
      <c r="P22" s="188">
        <v>5.2699444302283389</v>
      </c>
      <c r="Q22" s="188">
        <v>4.9660810430698925</v>
      </c>
      <c r="R22" s="188">
        <v>4.4596420644724821</v>
      </c>
      <c r="S22" s="188">
        <v>5.3712322259478196</v>
      </c>
      <c r="T22" s="188">
        <v>5.472520021667302</v>
      </c>
      <c r="U22" s="188">
        <v>6.5866857745816025</v>
      </c>
      <c r="V22" s="188">
        <v>6.1815345917036746</v>
      </c>
      <c r="W22" s="188">
        <v>6.282822387423157</v>
      </c>
      <c r="X22" s="188">
        <v>5.7763834088257475</v>
      </c>
      <c r="Y22" s="188">
        <v>4.4596420644724821</v>
      </c>
      <c r="Z22" s="188">
        <v>2.8390373329607721</v>
      </c>
      <c r="AA22" s="188">
        <v>1.7248715800464713</v>
      </c>
      <c r="AB22" s="198">
        <f t="shared" si="0"/>
        <v>99.434824868378428</v>
      </c>
      <c r="AC22" s="32"/>
      <c r="AG22" s="12" t="s">
        <v>1371</v>
      </c>
      <c r="AH22" s="129">
        <v>101.11302462098556</v>
      </c>
      <c r="AI22" s="129">
        <v>98.727909194312161</v>
      </c>
      <c r="AJ22" s="129">
        <v>99.701340884273407</v>
      </c>
      <c r="AK22" s="129">
        <v>97.297359235638908</v>
      </c>
      <c r="AL22" s="129">
        <v>100.32207954410254</v>
      </c>
      <c r="AM22" s="129">
        <v>99.342000000000013</v>
      </c>
      <c r="AN22" s="129">
        <v>99.417285579885416</v>
      </c>
    </row>
    <row r="23" spans="1:40">
      <c r="A23" s="1" t="str">
        <f>CONCATENATE("g",MOD(ROW(A22)-1,COUNTIF('baseLoad(g)'!A:A,"&lt;&gt;")-1)+1)</f>
        <v>g22</v>
      </c>
      <c r="B23" s="8" t="str">
        <f>CONCATENATE("j",INT((ROW(B22)-1)/(COUNTIF('baseLoad(g)'!A:A,"&lt;&gt;")-1))+1)</f>
        <v>j1</v>
      </c>
      <c r="C23" s="171">
        <v>1</v>
      </c>
      <c r="D23" s="188">
        <v>0.82619064743734261</v>
      </c>
      <c r="E23" s="188">
        <v>0.51636915464833921</v>
      </c>
      <c r="F23" s="188">
        <v>0.51636915464833921</v>
      </c>
      <c r="G23" s="188">
        <v>0.4130953237186713</v>
      </c>
      <c r="H23" s="188">
        <v>0.4130953237186713</v>
      </c>
      <c r="I23" s="188">
        <v>0.82619064743734261</v>
      </c>
      <c r="J23" s="188">
        <v>1.5491074639450175</v>
      </c>
      <c r="K23" s="188">
        <v>3.201488758819703</v>
      </c>
      <c r="L23" s="188">
        <v>4.1309532371867137</v>
      </c>
      <c r="M23" s="188">
        <v>5.2669653774130598</v>
      </c>
      <c r="N23" s="188">
        <v>5.9898821939207343</v>
      </c>
      <c r="O23" s="188">
        <v>6.6095251794987409</v>
      </c>
      <c r="P23" s="188">
        <v>6.5062513485690729</v>
      </c>
      <c r="Q23" s="188">
        <v>8.0553588125140916</v>
      </c>
      <c r="R23" s="188">
        <v>7.8488111506547549</v>
      </c>
      <c r="S23" s="188">
        <v>7.9520849815844219</v>
      </c>
      <c r="T23" s="188">
        <v>6.9193466722877446</v>
      </c>
      <c r="U23" s="188">
        <v>6.299703686709738</v>
      </c>
      <c r="V23" s="188">
        <v>6.299703686709738</v>
      </c>
      <c r="W23" s="188">
        <v>5.8866083629910664</v>
      </c>
      <c r="X23" s="188">
        <v>5.8866083629910664</v>
      </c>
      <c r="Y23" s="188">
        <v>4.2342270681163816</v>
      </c>
      <c r="Z23" s="188">
        <v>2.9949410969603671</v>
      </c>
      <c r="AA23" s="188">
        <v>1.858928956734021</v>
      </c>
      <c r="AB23" s="198">
        <f t="shared" si="0"/>
        <v>101.00180664921513</v>
      </c>
      <c r="AC23" s="32"/>
      <c r="AG23" s="12" t="s">
        <v>1372</v>
      </c>
      <c r="AH23" s="129">
        <v>101.43079025461529</v>
      </c>
      <c r="AI23" s="129">
        <v>101.50780479968226</v>
      </c>
      <c r="AJ23" s="129">
        <v>100.71845919989971</v>
      </c>
      <c r="AK23" s="129">
        <v>101.54611660398758</v>
      </c>
      <c r="AL23" s="129">
        <v>100.33553991665505</v>
      </c>
      <c r="AM23" s="129">
        <v>101.20799999999998</v>
      </c>
      <c r="AN23" s="129">
        <v>101.12445179580664</v>
      </c>
    </row>
    <row r="24" spans="1:40">
      <c r="A24" s="1" t="str">
        <f>CONCATENATE("g",MOD(ROW(A23)-1,COUNTIF('baseLoad(g)'!A:A,"&lt;&gt;")-1)+1)</f>
        <v>g23</v>
      </c>
      <c r="B24" s="8" t="str">
        <f>CONCATENATE("j",INT((ROW(B23)-1)/(COUNTIF('baseLoad(g)'!A:A,"&lt;&gt;")-1))+1)</f>
        <v>j1</v>
      </c>
      <c r="C24" s="171">
        <v>1</v>
      </c>
      <c r="D24" s="188">
        <v>0.91456921429061611</v>
      </c>
      <c r="E24" s="188">
        <v>0.61070582713217036</v>
      </c>
      <c r="F24" s="188">
        <v>0.50941803141268849</v>
      </c>
      <c r="G24" s="188">
        <v>0.50941803141268849</v>
      </c>
      <c r="H24" s="188">
        <v>0.50941803141268849</v>
      </c>
      <c r="I24" s="188">
        <v>1.1171448057295799</v>
      </c>
      <c r="J24" s="188">
        <v>3.2441885158387</v>
      </c>
      <c r="K24" s="188">
        <v>6.282822387423157</v>
      </c>
      <c r="L24" s="188">
        <v>8.0047149146543504</v>
      </c>
      <c r="M24" s="188">
        <v>8.106002710373831</v>
      </c>
      <c r="N24" s="188">
        <v>6.3841101831426394</v>
      </c>
      <c r="O24" s="188">
        <v>5.1686566345088565</v>
      </c>
      <c r="P24" s="188">
        <v>5.0673688387893741</v>
      </c>
      <c r="Q24" s="188">
        <v>4.4596420644724821</v>
      </c>
      <c r="R24" s="188">
        <v>4.9660810430698925</v>
      </c>
      <c r="S24" s="188">
        <v>5.5738078173867844</v>
      </c>
      <c r="T24" s="188">
        <v>6.3841101831426394</v>
      </c>
      <c r="U24" s="188">
        <v>7.1944125488984945</v>
      </c>
      <c r="V24" s="188">
        <v>6.7892613660205665</v>
      </c>
      <c r="W24" s="188">
        <v>6.687973570301085</v>
      </c>
      <c r="X24" s="188">
        <v>5.472520021667302</v>
      </c>
      <c r="Y24" s="188">
        <v>3.7506274944361095</v>
      </c>
      <c r="Z24" s="188">
        <v>2.7377495372412906</v>
      </c>
      <c r="AA24" s="188">
        <v>1.7248715800464713</v>
      </c>
      <c r="AB24" s="198">
        <f t="shared" si="0"/>
        <v>102.16959535280445</v>
      </c>
      <c r="AC24" s="32"/>
      <c r="AG24" s="12" t="s">
        <v>1373</v>
      </c>
      <c r="AH24" s="129">
        <v>101.47845509965977</v>
      </c>
      <c r="AI24" s="129">
        <v>98.719586153577495</v>
      </c>
      <c r="AJ24" s="129">
        <v>99.392643496651417</v>
      </c>
      <c r="AK24" s="129">
        <v>98.691865012966389</v>
      </c>
      <c r="AL24" s="129">
        <v>99.475998983660062</v>
      </c>
      <c r="AM24" s="129">
        <v>99.552999999999997</v>
      </c>
      <c r="AN24" s="129">
        <v>99.551924791085867</v>
      </c>
    </row>
    <row r="25" spans="1:40">
      <c r="A25" s="1" t="str">
        <f>CONCATENATE("g",MOD(ROW(A24)-1,COUNTIF('baseLoad(g)'!A:A,"&lt;&gt;")-1)+1)</f>
        <v>g24</v>
      </c>
      <c r="B25" s="8" t="str">
        <f>CONCATENATE("j",INT((ROW(B24)-1)/(COUNTIF('baseLoad(g)'!A:A,"&lt;&gt;")-1))+1)</f>
        <v>j1</v>
      </c>
      <c r="C25" s="171">
        <v>1</v>
      </c>
      <c r="D25" s="188">
        <v>0.82321159462206372</v>
      </c>
      <c r="E25" s="188">
        <v>0.51339010183306033</v>
      </c>
      <c r="F25" s="188">
        <v>0.51339010183306033</v>
      </c>
      <c r="G25" s="188">
        <v>0.51339010183306033</v>
      </c>
      <c r="H25" s="188">
        <v>0.51339010183306033</v>
      </c>
      <c r="I25" s="188">
        <v>0.82321159462206372</v>
      </c>
      <c r="J25" s="188">
        <v>1.3395807492704028</v>
      </c>
      <c r="K25" s="188">
        <v>2.8886882132154201</v>
      </c>
      <c r="L25" s="188">
        <v>4.7476171699494412</v>
      </c>
      <c r="M25" s="188">
        <v>5.0574386627384449</v>
      </c>
      <c r="N25" s="188">
        <v>6.0901769720351231</v>
      </c>
      <c r="O25" s="188">
        <v>6.193450802964791</v>
      </c>
      <c r="P25" s="188">
        <v>7.3294629431911371</v>
      </c>
      <c r="Q25" s="188">
        <v>7.9491059287691446</v>
      </c>
      <c r="R25" s="188">
        <v>8.0523797596988125</v>
      </c>
      <c r="S25" s="188">
        <v>7.63928443598014</v>
      </c>
      <c r="T25" s="188">
        <v>7.5360106050504729</v>
      </c>
      <c r="U25" s="188">
        <v>7.7425582669098079</v>
      </c>
      <c r="V25" s="188">
        <v>6.2967246338944589</v>
      </c>
      <c r="W25" s="188">
        <v>6.193450802964791</v>
      </c>
      <c r="X25" s="188">
        <v>4.954164831808777</v>
      </c>
      <c r="Y25" s="188">
        <v>3.714878860652763</v>
      </c>
      <c r="Z25" s="188">
        <v>2.7854143822857527</v>
      </c>
      <c r="AA25" s="188">
        <v>2.0624975657780777</v>
      </c>
      <c r="AB25" s="198">
        <f t="shared" si="0"/>
        <v>102.27286918373412</v>
      </c>
      <c r="AC25" s="32"/>
      <c r="AG25" s="12" t="s">
        <v>1374</v>
      </c>
      <c r="AH25" s="129">
        <v>99.434824868378428</v>
      </c>
      <c r="AI25" s="129">
        <v>102.86029891906144</v>
      </c>
      <c r="AJ25" s="129">
        <v>99.899223825056723</v>
      </c>
      <c r="AK25" s="129">
        <v>101.26884644943122</v>
      </c>
      <c r="AL25" s="129">
        <v>102.93723764001571</v>
      </c>
      <c r="AM25" s="129">
        <v>101.322</v>
      </c>
      <c r="AN25" s="129">
        <v>101.28707195032393</v>
      </c>
    </row>
    <row r="26" spans="1:40">
      <c r="A26" s="1" t="str">
        <f>CONCATENATE("g",MOD(ROW(A25)-1,COUNTIF('baseLoad(g)'!A:A,"&lt;&gt;")-1)+1)</f>
        <v>g1</v>
      </c>
      <c r="B26" s="8" t="str">
        <f>CONCATENATE("j",INT((ROW(B25)-1)/(COUNTIF('baseLoad(g)'!A:A,"&lt;&gt;")-1))+1)</f>
        <v>j2</v>
      </c>
      <c r="C26" s="171">
        <v>1</v>
      </c>
      <c r="D26" s="188">
        <v>0.8416674942905763</v>
      </c>
      <c r="E26" s="188">
        <v>0.63359147592455001</v>
      </c>
      <c r="F26" s="188">
        <v>0.52955346674153692</v>
      </c>
      <c r="G26" s="188">
        <v>0.42551545755852371</v>
      </c>
      <c r="H26" s="188">
        <v>0.52955346674153692</v>
      </c>
      <c r="I26" s="188">
        <v>0.8416674942905763</v>
      </c>
      <c r="J26" s="188">
        <v>2.5062756412187861</v>
      </c>
      <c r="K26" s="188">
        <v>5.6274159167091806</v>
      </c>
      <c r="L26" s="188">
        <v>7.292024063637391</v>
      </c>
      <c r="M26" s="188">
        <v>7.8122141095524569</v>
      </c>
      <c r="N26" s="188">
        <v>8.0202901279184822</v>
      </c>
      <c r="O26" s="188">
        <v>7.8122141095524569</v>
      </c>
      <c r="P26" s="188">
        <v>6.9799100360883513</v>
      </c>
      <c r="Q26" s="188">
        <v>6.8758720269053377</v>
      </c>
      <c r="R26" s="188">
        <v>6.4597199901732854</v>
      </c>
      <c r="S26" s="188">
        <v>6.1476059626242456</v>
      </c>
      <c r="T26" s="188">
        <v>5.4193398983431535</v>
      </c>
      <c r="U26" s="188">
        <v>5.2112638799771283</v>
      </c>
      <c r="V26" s="188">
        <v>5.7314539258921942</v>
      </c>
      <c r="W26" s="188">
        <v>5.7314539258921942</v>
      </c>
      <c r="X26" s="188">
        <v>5.2112638799771283</v>
      </c>
      <c r="Y26" s="188">
        <v>3.2345417054998782</v>
      </c>
      <c r="Z26" s="188">
        <v>2.0901236044867337</v>
      </c>
      <c r="AA26" s="188">
        <v>1.4658955493886552</v>
      </c>
      <c r="AB26" s="198">
        <f t="shared" si="0"/>
        <v>103.43042720938433</v>
      </c>
      <c r="AC26" s="32"/>
      <c r="AG26" s="12" t="s">
        <v>1375</v>
      </c>
      <c r="AH26" s="129">
        <v>101.00180664921513</v>
      </c>
      <c r="AI26" s="129">
        <v>100.40916342270963</v>
      </c>
      <c r="AJ26" s="129">
        <v>100.14459867162805</v>
      </c>
      <c r="AK26" s="129">
        <v>99.156700272075568</v>
      </c>
      <c r="AL26" s="129">
        <v>100.39130431722967</v>
      </c>
      <c r="AM26" s="129">
        <v>100.182</v>
      </c>
      <c r="AN26" s="129">
        <v>100.21426222214301</v>
      </c>
    </row>
    <row r="27" spans="1:40">
      <c r="A27" s="1" t="str">
        <f>CONCATENATE("g",MOD(ROW(A26)-1,COUNTIF('baseLoad(g)'!A:A,"&lt;&gt;")-1)+1)</f>
        <v>g2</v>
      </c>
      <c r="B27" s="8" t="str">
        <f>CONCATENATE("j",INT((ROW(B26)-1)/(COUNTIF('baseLoad(g)'!A:A,"&lt;&gt;")-1))+1)</f>
        <v>j2</v>
      </c>
      <c r="C27" s="171">
        <v>1</v>
      </c>
      <c r="D27" s="188">
        <v>0.53371498710885745</v>
      </c>
      <c r="E27" s="188">
        <v>0.42551545755852371</v>
      </c>
      <c r="F27" s="188">
        <v>0.42551545755852371</v>
      </c>
      <c r="G27" s="188">
        <v>0.31731592800819008</v>
      </c>
      <c r="H27" s="188">
        <v>0.42551545755852371</v>
      </c>
      <c r="I27" s="188">
        <v>0.64191451665919108</v>
      </c>
      <c r="J27" s="188">
        <v>0.96651310531019208</v>
      </c>
      <c r="K27" s="188">
        <v>2.4813065190148631</v>
      </c>
      <c r="L27" s="188">
        <v>4.3206985213705353</v>
      </c>
      <c r="M27" s="188">
        <v>5.0780952282228711</v>
      </c>
      <c r="N27" s="188">
        <v>6.3764895828268751</v>
      </c>
      <c r="O27" s="188">
        <v>8.107682055632214</v>
      </c>
      <c r="P27" s="188">
        <v>8.5404801738335472</v>
      </c>
      <c r="Q27" s="188">
        <v>8.5404801738335472</v>
      </c>
      <c r="R27" s="188">
        <v>8.3240811147328806</v>
      </c>
      <c r="S27" s="188">
        <v>7.9994825260818798</v>
      </c>
      <c r="T27" s="188">
        <v>7.7830834669812123</v>
      </c>
      <c r="U27" s="188">
        <v>7.5666844078805449</v>
      </c>
      <c r="V27" s="188">
        <v>6.0518909941758743</v>
      </c>
      <c r="W27" s="188">
        <v>5.2944942873235386</v>
      </c>
      <c r="X27" s="188">
        <v>3.9960999327195346</v>
      </c>
      <c r="Y27" s="188">
        <v>3.1305036963168651</v>
      </c>
      <c r="Z27" s="188">
        <v>2.4813065190148631</v>
      </c>
      <c r="AA27" s="188">
        <v>1.3993112235115266</v>
      </c>
      <c r="AB27" s="198">
        <f t="shared" si="0"/>
        <v>101.20817533323518</v>
      </c>
      <c r="AC27" s="32"/>
      <c r="AG27" s="12" t="s">
        <v>1376</v>
      </c>
      <c r="AH27" s="129">
        <v>102.16959535280445</v>
      </c>
      <c r="AI27" s="129">
        <v>101.92395683641431</v>
      </c>
      <c r="AJ27" s="129">
        <v>102.57064352563168</v>
      </c>
      <c r="AK27" s="129">
        <v>103.00178491540835</v>
      </c>
      <c r="AL27" s="129">
        <v>102.45266422812588</v>
      </c>
      <c r="AM27" s="129">
        <v>102.41600000000001</v>
      </c>
      <c r="AN27" s="129">
        <v>102.42244080973079</v>
      </c>
    </row>
    <row r="28" spans="1:40">
      <c r="A28" s="1" t="str">
        <f>CONCATENATE("g",MOD(ROW(A27)-1,COUNTIF('baseLoad(g)'!A:A,"&lt;&gt;")-1)+1)</f>
        <v>g3</v>
      </c>
      <c r="B28" s="8" t="str">
        <f>CONCATENATE("j",INT((ROW(B27)-1)/(COUNTIF('baseLoad(g)'!A:A,"&lt;&gt;")-1))+1)</f>
        <v>j2</v>
      </c>
      <c r="C28" s="171">
        <v>1</v>
      </c>
      <c r="D28" s="188">
        <v>0.72306416382194127</v>
      </c>
      <c r="E28" s="188">
        <v>0.51498814545591498</v>
      </c>
      <c r="F28" s="188">
        <v>0.41095013627290189</v>
      </c>
      <c r="G28" s="188">
        <v>0.41095013627290189</v>
      </c>
      <c r="H28" s="188">
        <v>0.41095013627290189</v>
      </c>
      <c r="I28" s="188">
        <v>0.72306416382194127</v>
      </c>
      <c r="J28" s="188">
        <v>2.9078623566652171</v>
      </c>
      <c r="K28" s="188">
        <v>4.9886225403254798</v>
      </c>
      <c r="L28" s="188">
        <v>7.3814967515347814</v>
      </c>
      <c r="M28" s="188">
        <v>7.7976487882668346</v>
      </c>
      <c r="N28" s="188">
        <v>7.9016867974498473</v>
      </c>
      <c r="O28" s="188">
        <v>7.1734207331687552</v>
      </c>
      <c r="P28" s="188">
        <v>6.6532306872536893</v>
      </c>
      <c r="Q28" s="188">
        <v>6.6532306872536893</v>
      </c>
      <c r="R28" s="188">
        <v>6.5491926780706766</v>
      </c>
      <c r="S28" s="188">
        <v>6.1330406413386243</v>
      </c>
      <c r="T28" s="188">
        <v>5.7168886046065719</v>
      </c>
      <c r="U28" s="188">
        <v>5.7168886046065719</v>
      </c>
      <c r="V28" s="188">
        <v>5.6128505954235584</v>
      </c>
      <c r="W28" s="188">
        <v>5.6128505954235584</v>
      </c>
      <c r="X28" s="188">
        <v>4.2603564760443877</v>
      </c>
      <c r="Y28" s="188">
        <v>3.6361284209463092</v>
      </c>
      <c r="Z28" s="188">
        <v>2.3876723107501512</v>
      </c>
      <c r="AA28" s="188">
        <v>1.5553682372860465</v>
      </c>
      <c r="AB28" s="198">
        <f t="shared" si="0"/>
        <v>101.83240338833322</v>
      </c>
      <c r="AC28" s="32"/>
      <c r="AG28" s="12" t="s">
        <v>1377</v>
      </c>
      <c r="AH28" s="129">
        <v>102.27286918373412</v>
      </c>
      <c r="AI28" s="129">
        <v>103.28893551689545</v>
      </c>
      <c r="AJ28" s="129">
        <v>101.17358996370136</v>
      </c>
      <c r="AK28" s="129">
        <v>100.81216619486784</v>
      </c>
      <c r="AL28" s="129">
        <v>100.46822073181536</v>
      </c>
      <c r="AM28" s="129">
        <v>101.62500000000001</v>
      </c>
      <c r="AN28" s="129">
        <v>101.60679693183569</v>
      </c>
    </row>
    <row r="29" spans="1:40">
      <c r="A29" s="1" t="str">
        <f>CONCATENATE("g",MOD(ROW(A28)-1,COUNTIF('baseLoad(g)'!A:A,"&lt;&gt;")-1)+1)</f>
        <v>g4</v>
      </c>
      <c r="B29" s="8" t="str">
        <f>CONCATENATE("j",INT((ROW(B28)-1)/(COUNTIF('baseLoad(g)'!A:A,"&lt;&gt;")-1))+1)</f>
        <v>j2</v>
      </c>
      <c r="C29" s="171">
        <v>1</v>
      </c>
      <c r="D29" s="188">
        <v>0.87391927713731032</v>
      </c>
      <c r="E29" s="188">
        <v>0.65752021803664307</v>
      </c>
      <c r="F29" s="188">
        <v>0.54932068848630944</v>
      </c>
      <c r="G29" s="188">
        <v>0.4411211589359757</v>
      </c>
      <c r="H29" s="188">
        <v>0.54932068848630944</v>
      </c>
      <c r="I29" s="188">
        <v>0.4411211589359757</v>
      </c>
      <c r="J29" s="188">
        <v>1.1985178657883113</v>
      </c>
      <c r="K29" s="188">
        <v>2.7133112794929826</v>
      </c>
      <c r="L29" s="188">
        <v>4.3363042227479873</v>
      </c>
      <c r="M29" s="188">
        <v>4.8773018704996556</v>
      </c>
      <c r="N29" s="188">
        <v>6.5002948137546612</v>
      </c>
      <c r="O29" s="188">
        <v>8.3396868161103335</v>
      </c>
      <c r="P29" s="188">
        <v>8.6642854047613334</v>
      </c>
      <c r="Q29" s="188">
        <v>8.5560858752110001</v>
      </c>
      <c r="R29" s="188">
        <v>8.6642854047613334</v>
      </c>
      <c r="S29" s="188">
        <v>7.7986891683586652</v>
      </c>
      <c r="T29" s="188">
        <v>8.1232877570096651</v>
      </c>
      <c r="U29" s="188">
        <v>6.8248934024056611</v>
      </c>
      <c r="V29" s="188">
        <v>5.9592971660029921</v>
      </c>
      <c r="W29" s="188">
        <v>5.4182995182513247</v>
      </c>
      <c r="X29" s="188">
        <v>4.7691023409493214</v>
      </c>
      <c r="Y29" s="188">
        <v>3.7953065749963195</v>
      </c>
      <c r="Z29" s="188">
        <v>2.4969122203923151</v>
      </c>
      <c r="AA29" s="188">
        <v>1.9559145726406468</v>
      </c>
      <c r="AB29" s="198">
        <f t="shared" si="0"/>
        <v>104.50409946415304</v>
      </c>
      <c r="AC29" s="32"/>
      <c r="AG29" s="12" t="s">
        <v>1402</v>
      </c>
      <c r="AH29" s="129">
        <v>101.28481666666663</v>
      </c>
      <c r="AI29" s="129">
        <v>101.28481666666666</v>
      </c>
      <c r="AJ29" s="129">
        <v>101.28481666666666</v>
      </c>
      <c r="AK29" s="129">
        <v>101.28481666666669</v>
      </c>
      <c r="AL29" s="129">
        <v>101.28481666666664</v>
      </c>
      <c r="AM29" s="129">
        <v>101.27858333333334</v>
      </c>
      <c r="AN29" s="129">
        <v>101.28377777777776</v>
      </c>
    </row>
    <row r="30" spans="1:40">
      <c r="A30" s="1" t="str">
        <f>CONCATENATE("g",MOD(ROW(A29)-1,COUNTIF('baseLoad(g)'!A:A,"&lt;&gt;")-1)+1)</f>
        <v>g5</v>
      </c>
      <c r="B30" s="8" t="str">
        <f>CONCATENATE("j",INT((ROW(B29)-1)/(COUNTIF('baseLoad(g)'!A:A,"&lt;&gt;")-1))+1)</f>
        <v>j2</v>
      </c>
      <c r="C30" s="171">
        <v>1</v>
      </c>
      <c r="D30" s="188">
        <v>0.62214729491441856</v>
      </c>
      <c r="E30" s="188">
        <v>0.51810928573140547</v>
      </c>
      <c r="F30" s="188">
        <v>0.41407127654839232</v>
      </c>
      <c r="G30" s="188">
        <v>0.31003326736537912</v>
      </c>
      <c r="H30" s="188">
        <v>0.31003326736537912</v>
      </c>
      <c r="I30" s="188">
        <v>0.83022331328044485</v>
      </c>
      <c r="J30" s="188">
        <v>2.2867554418426286</v>
      </c>
      <c r="K30" s="188">
        <v>5.7200097448820628</v>
      </c>
      <c r="L30" s="188">
        <v>6.9684658550782199</v>
      </c>
      <c r="M30" s="188">
        <v>8.737112011189442</v>
      </c>
      <c r="N30" s="188">
        <v>7.9048079377253382</v>
      </c>
      <c r="O30" s="188">
        <v>7.9048079377253382</v>
      </c>
      <c r="P30" s="188">
        <v>7.1765418734442461</v>
      </c>
      <c r="Q30" s="188">
        <v>6.6563518275291802</v>
      </c>
      <c r="R30" s="188">
        <v>6.0321237724311016</v>
      </c>
      <c r="S30" s="188">
        <v>6.1361617816141143</v>
      </c>
      <c r="T30" s="188">
        <v>5.928085763248089</v>
      </c>
      <c r="U30" s="188">
        <v>6.1361617816141143</v>
      </c>
      <c r="V30" s="188">
        <v>5.3038577081500096</v>
      </c>
      <c r="W30" s="188">
        <v>5.1998196989669969</v>
      </c>
      <c r="X30" s="188">
        <v>4.2634776163198778</v>
      </c>
      <c r="Y30" s="188">
        <v>3.6392495612217997</v>
      </c>
      <c r="Z30" s="188">
        <v>2.3907934510256421</v>
      </c>
      <c r="AA30" s="188">
        <v>1.7665653959275629</v>
      </c>
      <c r="AB30" s="198">
        <f t="shared" si="0"/>
        <v>103.15576686514117</v>
      </c>
      <c r="AC30" s="32"/>
      <c r="AG30"/>
      <c r="AH30"/>
    </row>
    <row r="31" spans="1:40">
      <c r="A31" s="1" t="str">
        <f>CONCATENATE("g",MOD(ROW(A30)-1,COUNTIF('baseLoad(g)'!A:A,"&lt;&gt;")-1)+1)</f>
        <v>g6</v>
      </c>
      <c r="B31" s="8" t="str">
        <f>CONCATENATE("j",INT((ROW(B30)-1)/(COUNTIF('baseLoad(g)'!A:A,"&lt;&gt;")-1))+1)</f>
        <v>j2</v>
      </c>
      <c r="C31" s="171">
        <v>1</v>
      </c>
      <c r="D31" s="188">
        <v>0.86247509612717888</v>
      </c>
      <c r="E31" s="188">
        <v>0.53787650747617788</v>
      </c>
      <c r="F31" s="188">
        <v>0.42967697792584425</v>
      </c>
      <c r="G31" s="188">
        <v>0.32147744837551057</v>
      </c>
      <c r="H31" s="188">
        <v>0.32147744837551057</v>
      </c>
      <c r="I31" s="188">
        <v>0.42967697792584425</v>
      </c>
      <c r="J31" s="188">
        <v>1.2952732143285137</v>
      </c>
      <c r="K31" s="188">
        <v>2.2690689802815167</v>
      </c>
      <c r="L31" s="188">
        <v>3.3510642757848532</v>
      </c>
      <c r="M31" s="188">
        <v>5.190456278140525</v>
      </c>
      <c r="N31" s="188">
        <v>7.1380478100465314</v>
      </c>
      <c r="O31" s="188">
        <v>7.5708459282478664</v>
      </c>
      <c r="P31" s="188">
        <v>8.1118435759995347</v>
      </c>
      <c r="Q31" s="188">
        <v>8.8692402828518695</v>
      </c>
      <c r="R31" s="188">
        <v>8.0036440464491996</v>
      </c>
      <c r="S31" s="188">
        <v>8.4364421646505345</v>
      </c>
      <c r="T31" s="188">
        <v>7.7872449873485339</v>
      </c>
      <c r="U31" s="188">
        <v>6.056052514543194</v>
      </c>
      <c r="V31" s="188">
        <v>6.1642520440935282</v>
      </c>
      <c r="W31" s="188">
        <v>4.8658576894895242</v>
      </c>
      <c r="X31" s="188">
        <v>5.0822567485901917</v>
      </c>
      <c r="Y31" s="188">
        <v>3.3510642757848532</v>
      </c>
      <c r="Z31" s="188">
        <v>2.3772685098318505</v>
      </c>
      <c r="AA31" s="188">
        <v>1.8362708620801818</v>
      </c>
      <c r="AB31" s="198">
        <f t="shared" si="0"/>
        <v>100.65885464474889</v>
      </c>
      <c r="AC31" s="32"/>
      <c r="AG31"/>
      <c r="AH31"/>
    </row>
    <row r="32" spans="1:40">
      <c r="A32" s="1" t="str">
        <f>CONCATENATE("g",MOD(ROW(A31)-1,COUNTIF('baseLoad(g)'!A:A,"&lt;&gt;")-1)+1)</f>
        <v>g7</v>
      </c>
      <c r="B32" s="8" t="str">
        <f>CONCATENATE("j",INT((ROW(B31)-1)/(COUNTIF('baseLoad(g)'!A:A,"&lt;&gt;")-1))+1)</f>
        <v>j2</v>
      </c>
      <c r="C32" s="171">
        <v>1</v>
      </c>
      <c r="D32" s="188">
        <v>0.6211069148225884</v>
      </c>
      <c r="E32" s="188">
        <v>0.41303089645656216</v>
      </c>
      <c r="F32" s="188">
        <v>0.41303089645656216</v>
      </c>
      <c r="G32" s="188">
        <v>0.41303089645656216</v>
      </c>
      <c r="H32" s="188">
        <v>0.41303089645656216</v>
      </c>
      <c r="I32" s="188">
        <v>0.72514492400560149</v>
      </c>
      <c r="J32" s="188">
        <v>2.7018670984828512</v>
      </c>
      <c r="K32" s="188">
        <v>4.5745512637770878</v>
      </c>
      <c r="L32" s="188">
        <v>7.0714634841694028</v>
      </c>
      <c r="M32" s="188">
        <v>8.8401096402806267</v>
      </c>
      <c r="N32" s="188">
        <v>8.3199195943655599</v>
      </c>
      <c r="O32" s="188">
        <v>7.6956915392674823</v>
      </c>
      <c r="P32" s="188">
        <v>7.0714634841694028</v>
      </c>
      <c r="Q32" s="188">
        <v>6.2391594107052972</v>
      </c>
      <c r="R32" s="188">
        <v>5.4068553372411925</v>
      </c>
      <c r="S32" s="188">
        <v>5.7189693647902322</v>
      </c>
      <c r="T32" s="188">
        <v>5.1987793188751663</v>
      </c>
      <c r="U32" s="188">
        <v>6.1351214015222846</v>
      </c>
      <c r="V32" s="188">
        <v>5.9270453831562584</v>
      </c>
      <c r="W32" s="188">
        <v>5.9270453831562584</v>
      </c>
      <c r="X32" s="188">
        <v>5.0947413096921537</v>
      </c>
      <c r="Y32" s="188">
        <v>3.534171171946956</v>
      </c>
      <c r="Z32" s="188">
        <v>1.9736010342017591</v>
      </c>
      <c r="AA32" s="188">
        <v>1.2453349699206673</v>
      </c>
      <c r="AB32" s="198">
        <f t="shared" si="0"/>
        <v>101.67426561437506</v>
      </c>
      <c r="AC32" s="32"/>
      <c r="AG32"/>
      <c r="AH32"/>
    </row>
    <row r="33" spans="1:34">
      <c r="A33" s="1" t="str">
        <f>CONCATENATE("g",MOD(ROW(A32)-1,COUNTIF('baseLoad(g)'!A:A,"&lt;&gt;")-1)+1)</f>
        <v>g8</v>
      </c>
      <c r="B33" s="8" t="str">
        <f>CONCATENATE("j",INT((ROW(B32)-1)/(COUNTIF('baseLoad(g)'!A:A,"&lt;&gt;")-1))+1)</f>
        <v>j2</v>
      </c>
      <c r="C33" s="171">
        <v>1</v>
      </c>
      <c r="D33" s="188">
        <v>0.65856059812847312</v>
      </c>
      <c r="E33" s="188">
        <v>0.44216153902780581</v>
      </c>
      <c r="F33" s="188">
        <v>0.44216153902780581</v>
      </c>
      <c r="G33" s="188">
        <v>0.44216153902780581</v>
      </c>
      <c r="H33" s="188">
        <v>0.44216153902780581</v>
      </c>
      <c r="I33" s="188">
        <v>0.44216153902780581</v>
      </c>
      <c r="J33" s="188">
        <v>1.0913587163298077</v>
      </c>
      <c r="K33" s="188">
        <v>2.4979526004841452</v>
      </c>
      <c r="L33" s="188">
        <v>3.904546484638483</v>
      </c>
      <c r="M33" s="188">
        <v>4.8783422505914862</v>
      </c>
      <c r="N33" s="188">
        <v>5.9603375460948227</v>
      </c>
      <c r="O33" s="188">
        <v>6.9341333120478259</v>
      </c>
      <c r="P33" s="188">
        <v>7.5833304893498275</v>
      </c>
      <c r="Q33" s="188">
        <v>8.2325276666518299</v>
      </c>
      <c r="R33" s="188">
        <v>8.1243281371014966</v>
      </c>
      <c r="S33" s="188">
        <v>8.0161286075511615</v>
      </c>
      <c r="T33" s="188">
        <v>7.6915300189001607</v>
      </c>
      <c r="U33" s="188">
        <v>6.7177342529471584</v>
      </c>
      <c r="V33" s="188">
        <v>7.3669314302491609</v>
      </c>
      <c r="W33" s="188">
        <v>5.7439384869941552</v>
      </c>
      <c r="X33" s="188">
        <v>4.770142721041152</v>
      </c>
      <c r="Y33" s="188">
        <v>3.4717483664371485</v>
      </c>
      <c r="Z33" s="188">
        <v>2.4979526004841452</v>
      </c>
      <c r="AA33" s="188">
        <v>1.4159573049808087</v>
      </c>
      <c r="AB33" s="198">
        <f t="shared" si="0"/>
        <v>99.768289286142277</v>
      </c>
      <c r="AC33" s="32"/>
      <c r="AG33"/>
      <c r="AH33"/>
    </row>
    <row r="34" spans="1:34">
      <c r="A34" s="1" t="str">
        <f>CONCATENATE("g",MOD(ROW(A33)-1,COUNTIF('baseLoad(g)'!A:A,"&lt;&gt;")-1)+1)</f>
        <v>g9</v>
      </c>
      <c r="B34" s="8" t="str">
        <f>CONCATENATE("j",INT((ROW(B33)-1)/(COUNTIF('baseLoad(g)'!A:A,"&lt;&gt;")-1))+1)</f>
        <v>j2</v>
      </c>
      <c r="C34" s="171">
        <v>1</v>
      </c>
      <c r="D34" s="188">
        <v>0.72930644437292202</v>
      </c>
      <c r="E34" s="188">
        <v>0.52123042600689584</v>
      </c>
      <c r="F34" s="188">
        <v>0.52123042600689584</v>
      </c>
      <c r="G34" s="188">
        <v>0.41719241682388269</v>
      </c>
      <c r="H34" s="188">
        <v>0.41719241682388269</v>
      </c>
      <c r="I34" s="188">
        <v>0.83334445355593523</v>
      </c>
      <c r="J34" s="188">
        <v>2.3939145913011326</v>
      </c>
      <c r="K34" s="188">
        <v>4.7867888025104346</v>
      </c>
      <c r="L34" s="188">
        <v>7.2837010229027497</v>
      </c>
      <c r="M34" s="188">
        <v>8.1160050963668553</v>
      </c>
      <c r="N34" s="188">
        <v>8.428119123915895</v>
      </c>
      <c r="O34" s="188">
        <v>7.2837010229027497</v>
      </c>
      <c r="P34" s="188">
        <v>7.3877390320857623</v>
      </c>
      <c r="Q34" s="188">
        <v>6.7635109769876847</v>
      </c>
      <c r="R34" s="188">
        <v>5.7231308851575529</v>
      </c>
      <c r="S34" s="188">
        <v>6.1392829218896052</v>
      </c>
      <c r="T34" s="188">
        <v>5.7231308851575529</v>
      </c>
      <c r="U34" s="188">
        <v>5.3069788484254996</v>
      </c>
      <c r="V34" s="188">
        <v>5.7231308851575529</v>
      </c>
      <c r="W34" s="188">
        <v>5.6190928759745393</v>
      </c>
      <c r="X34" s="188">
        <v>4.162560747412356</v>
      </c>
      <c r="Y34" s="188">
        <v>3.6423707014972897</v>
      </c>
      <c r="Z34" s="188">
        <v>2.0818005637520929</v>
      </c>
      <c r="AA34" s="188">
        <v>1.4575725086540141</v>
      </c>
      <c r="AB34" s="198">
        <f t="shared" si="0"/>
        <v>101.46202807564174</v>
      </c>
      <c r="AC34" s="32"/>
      <c r="AG34"/>
      <c r="AH34"/>
    </row>
    <row r="35" spans="1:34">
      <c r="A35" s="1" t="str">
        <f>CONCATENATE("g",MOD(ROW(A34)-1,COUNTIF('baseLoad(g)'!A:A,"&lt;&gt;")-1)+1)</f>
        <v>g10</v>
      </c>
      <c r="B35" s="8" t="str">
        <f>CONCATENATE("j",INT((ROW(B34)-1)/(COUNTIF('baseLoad(g)'!A:A,"&lt;&gt;")-1))+1)</f>
        <v>j2</v>
      </c>
      <c r="C35" s="171">
        <v>1</v>
      </c>
      <c r="D35" s="188">
        <v>0.65960097822030328</v>
      </c>
      <c r="E35" s="188">
        <v>0.44320191911963597</v>
      </c>
      <c r="F35" s="188">
        <v>0.44320191911963597</v>
      </c>
      <c r="G35" s="188">
        <v>0.44320191911963597</v>
      </c>
      <c r="H35" s="188">
        <v>0.44320191911963597</v>
      </c>
      <c r="I35" s="188">
        <v>0.55140144866996965</v>
      </c>
      <c r="J35" s="188">
        <v>1.4169976850726391</v>
      </c>
      <c r="K35" s="188">
        <v>2.8235915692269766</v>
      </c>
      <c r="L35" s="188">
        <v>3.5809882760793124</v>
      </c>
      <c r="M35" s="188">
        <v>4.7711831011329826</v>
      </c>
      <c r="N35" s="188">
        <v>5.5285798079853183</v>
      </c>
      <c r="O35" s="188">
        <v>7.0433732216899889</v>
      </c>
      <c r="P35" s="188">
        <v>7.4761713398913239</v>
      </c>
      <c r="Q35" s="188">
        <v>8.3417675762939947</v>
      </c>
      <c r="R35" s="188">
        <v>8.7745656944953279</v>
      </c>
      <c r="S35" s="188">
        <v>8.3417675762939947</v>
      </c>
      <c r="T35" s="188">
        <v>7.1515727512403222</v>
      </c>
      <c r="U35" s="188">
        <v>7.0433732216899889</v>
      </c>
      <c r="V35" s="188">
        <v>6.1777769852873199</v>
      </c>
      <c r="W35" s="188">
        <v>5.0957816897839834</v>
      </c>
      <c r="X35" s="188">
        <v>4.8793826306833168</v>
      </c>
      <c r="Y35" s="188">
        <v>3.2563896874283111</v>
      </c>
      <c r="Z35" s="188">
        <v>2.3907934510256421</v>
      </c>
      <c r="AA35" s="188">
        <v>1.9579953328243072</v>
      </c>
      <c r="AB35" s="198">
        <f t="shared" si="0"/>
        <v>99.035861701493872</v>
      </c>
      <c r="AC35" s="32"/>
      <c r="AG35"/>
      <c r="AH35"/>
    </row>
    <row r="36" spans="1:34">
      <c r="A36" s="1" t="str">
        <f>CONCATENATE("g",MOD(ROW(A35)-1,COUNTIF('baseLoad(g)'!A:A,"&lt;&gt;")-1)+1)</f>
        <v>g11</v>
      </c>
      <c r="B36" s="8" t="str">
        <f>CONCATENATE("j",INT((ROW(B35)-1)/(COUNTIF('baseLoad(g)'!A:A,"&lt;&gt;")-1))+1)</f>
        <v>j2</v>
      </c>
      <c r="C36" s="171">
        <v>1</v>
      </c>
      <c r="D36" s="188">
        <v>0.6159050143634377</v>
      </c>
      <c r="E36" s="188">
        <v>0.40782899599741151</v>
      </c>
      <c r="F36" s="188">
        <v>0.30379098681439831</v>
      </c>
      <c r="G36" s="188">
        <v>0.30379098681439831</v>
      </c>
      <c r="H36" s="188">
        <v>0.40782899599741151</v>
      </c>
      <c r="I36" s="188">
        <v>0.6159050143634377</v>
      </c>
      <c r="J36" s="188">
        <v>2.0724371429256219</v>
      </c>
      <c r="K36" s="188">
        <v>5.6097294551480683</v>
      </c>
      <c r="L36" s="188">
        <v>6.8581855653442254</v>
      </c>
      <c r="M36" s="188">
        <v>7.7945276479913446</v>
      </c>
      <c r="N36" s="188">
        <v>7.170299592893266</v>
      </c>
      <c r="O36" s="188">
        <v>6.2339575102461469</v>
      </c>
      <c r="P36" s="188">
        <v>6.8581855653442254</v>
      </c>
      <c r="Q36" s="188">
        <v>6.8581855653442254</v>
      </c>
      <c r="R36" s="188">
        <v>6.5460715377951866</v>
      </c>
      <c r="S36" s="188">
        <v>6.6501095469782001</v>
      </c>
      <c r="T36" s="188">
        <v>6.1299195010631342</v>
      </c>
      <c r="U36" s="188">
        <v>5.2976154275990286</v>
      </c>
      <c r="V36" s="188">
        <v>5.4016534367820421</v>
      </c>
      <c r="W36" s="188">
        <v>5.6097294551480683</v>
      </c>
      <c r="X36" s="188">
        <v>4.67338737250095</v>
      </c>
      <c r="Y36" s="188">
        <v>3.7370452898538318</v>
      </c>
      <c r="Z36" s="188">
        <v>2.5926271888406873</v>
      </c>
      <c r="AA36" s="188">
        <v>1.4482090878275427</v>
      </c>
      <c r="AB36" s="198">
        <f t="shared" si="0"/>
        <v>100.19692588397629</v>
      </c>
      <c r="AC36" s="32"/>
      <c r="AG36"/>
      <c r="AH36"/>
    </row>
    <row r="37" spans="1:34">
      <c r="A37" s="1" t="str">
        <f>CONCATENATE("g",MOD(ROW(A36)-1,COUNTIF('baseLoad(g)'!A:A,"&lt;&gt;")-1)+1)</f>
        <v>g12</v>
      </c>
      <c r="B37" s="8" t="str">
        <f>CONCATENATE("j",INT((ROW(B36)-1)/(COUNTIF('baseLoad(g)'!A:A,"&lt;&gt;")-1))+1)</f>
        <v>j2</v>
      </c>
      <c r="C37" s="171">
        <v>1</v>
      </c>
      <c r="D37" s="188">
        <v>0.54932068848630944</v>
      </c>
      <c r="E37" s="188">
        <v>0.4411211589359757</v>
      </c>
      <c r="F37" s="188">
        <v>0.33292162938564202</v>
      </c>
      <c r="G37" s="188">
        <v>0.33292162938564202</v>
      </c>
      <c r="H37" s="188">
        <v>0.33292162938564202</v>
      </c>
      <c r="I37" s="188">
        <v>0.65752021803664307</v>
      </c>
      <c r="J37" s="188">
        <v>1.3067173953386451</v>
      </c>
      <c r="K37" s="188">
        <v>2.6051117499426488</v>
      </c>
      <c r="L37" s="188">
        <v>3.6871070454459858</v>
      </c>
      <c r="M37" s="188">
        <v>4.8773018704996556</v>
      </c>
      <c r="N37" s="188">
        <v>5.9592971660029921</v>
      </c>
      <c r="O37" s="188">
        <v>6.7166938728553287</v>
      </c>
      <c r="P37" s="188">
        <v>7.7986891683586652</v>
      </c>
      <c r="Q37" s="188">
        <v>8.5560858752110001</v>
      </c>
      <c r="R37" s="188">
        <v>8.988883993412335</v>
      </c>
      <c r="S37" s="188">
        <v>8.8806844638620017</v>
      </c>
      <c r="T37" s="188">
        <v>8.447886345660665</v>
      </c>
      <c r="U37" s="188">
        <v>7.1494919910566628</v>
      </c>
      <c r="V37" s="188">
        <v>6.392095284204327</v>
      </c>
      <c r="W37" s="188">
        <v>5.4182995182513247</v>
      </c>
      <c r="X37" s="188">
        <v>4.5527032818486548</v>
      </c>
      <c r="Y37" s="188">
        <v>3.0379098681439833</v>
      </c>
      <c r="Z37" s="188">
        <v>2.1723136317413143</v>
      </c>
      <c r="AA37" s="188">
        <v>1.4149169248889788</v>
      </c>
      <c r="AB37" s="198">
        <f t="shared" si="0"/>
        <v>100.60891640034104</v>
      </c>
      <c r="AC37" s="32"/>
      <c r="AG37"/>
      <c r="AH37"/>
    </row>
    <row r="38" spans="1:34">
      <c r="A38" s="1" t="str">
        <f>CONCATENATE("g",MOD(ROW(A37)-1,COUNTIF('baseLoad(g)'!A:A,"&lt;&gt;")-1)+1)</f>
        <v>g13</v>
      </c>
      <c r="B38" s="8" t="str">
        <f>CONCATENATE("j",INT((ROW(B37)-1)/(COUNTIF('baseLoad(g)'!A:A,"&lt;&gt;")-1))+1)</f>
        <v>j2</v>
      </c>
      <c r="C38" s="171">
        <v>1</v>
      </c>
      <c r="D38" s="188">
        <v>0.72410454391377133</v>
      </c>
      <c r="E38" s="188">
        <v>0.51602852554774514</v>
      </c>
      <c r="F38" s="188">
        <v>0.41199051636473205</v>
      </c>
      <c r="G38" s="188">
        <v>0.41199051636473205</v>
      </c>
      <c r="H38" s="188">
        <v>0.62006653473075823</v>
      </c>
      <c r="I38" s="188">
        <v>0.93218056227979773</v>
      </c>
      <c r="J38" s="188">
        <v>2.8048647275740342</v>
      </c>
      <c r="K38" s="188">
        <v>4.8856249112342969</v>
      </c>
      <c r="L38" s="188">
        <v>7.0704231040775731</v>
      </c>
      <c r="M38" s="188">
        <v>8.1108031959077049</v>
      </c>
      <c r="N38" s="188">
        <v>7.382537131626612</v>
      </c>
      <c r="O38" s="188">
        <v>7.2784991224435993</v>
      </c>
      <c r="P38" s="188">
        <v>6.9663850948945596</v>
      </c>
      <c r="Q38" s="188">
        <v>6.7583090765285334</v>
      </c>
      <c r="R38" s="188">
        <v>6.5502330581625072</v>
      </c>
      <c r="S38" s="188">
        <v>6.0300430122474413</v>
      </c>
      <c r="T38" s="188">
        <v>5.5098529663323763</v>
      </c>
      <c r="U38" s="188">
        <v>5.0937009296003231</v>
      </c>
      <c r="V38" s="188">
        <v>5.613890975515389</v>
      </c>
      <c r="W38" s="188">
        <v>4.8856249112342969</v>
      </c>
      <c r="X38" s="188">
        <v>4.6775488928682707</v>
      </c>
      <c r="Y38" s="188">
        <v>3.6371688010381393</v>
      </c>
      <c r="Z38" s="188">
        <v>2.7008267183910211</v>
      </c>
      <c r="AA38" s="188">
        <v>1.5564086173778766</v>
      </c>
      <c r="AB38" s="198">
        <f t="shared" si="0"/>
        <v>101.12910644625612</v>
      </c>
      <c r="AC38" s="32"/>
      <c r="AG38"/>
      <c r="AH38"/>
    </row>
    <row r="39" spans="1:34">
      <c r="A39" s="1" t="str">
        <f>CONCATENATE("g",MOD(ROW(A38)-1,COUNTIF('baseLoad(g)'!A:A,"&lt;&gt;")-1)+1)</f>
        <v>g14</v>
      </c>
      <c r="B39" s="8" t="str">
        <f>CONCATENATE("j",INT((ROW(B38)-1)/(COUNTIF('baseLoad(g)'!A:A,"&lt;&gt;")-1))+1)</f>
        <v>j2</v>
      </c>
      <c r="C39" s="171">
        <v>1</v>
      </c>
      <c r="D39" s="188">
        <v>0.76259860731148632</v>
      </c>
      <c r="E39" s="188">
        <v>0.54619954821081895</v>
      </c>
      <c r="F39" s="188">
        <v>0.54619954821081895</v>
      </c>
      <c r="G39" s="188">
        <v>0.43800001866048527</v>
      </c>
      <c r="H39" s="188">
        <v>0.54619954821081895</v>
      </c>
      <c r="I39" s="188">
        <v>0.54619954821081895</v>
      </c>
      <c r="J39" s="188">
        <v>1.3035962550631546</v>
      </c>
      <c r="K39" s="188">
        <v>2.7101901392174921</v>
      </c>
      <c r="L39" s="188">
        <v>3.3593873165194941</v>
      </c>
      <c r="M39" s="188">
        <v>4.8741807302241646</v>
      </c>
      <c r="N39" s="188">
        <v>5.8479764961771687</v>
      </c>
      <c r="O39" s="188">
        <v>7.1463708507811718</v>
      </c>
      <c r="P39" s="188">
        <v>7.9037675576335085</v>
      </c>
      <c r="Q39" s="188">
        <v>8.0119670871838409</v>
      </c>
      <c r="R39" s="188">
        <v>8.5529647349355091</v>
      </c>
      <c r="S39" s="188">
        <v>8.5529647349355091</v>
      </c>
      <c r="T39" s="188">
        <v>8.1201666167341742</v>
      </c>
      <c r="U39" s="188">
        <v>6.4971736734791703</v>
      </c>
      <c r="V39" s="188">
        <v>5.8479764961771687</v>
      </c>
      <c r="W39" s="188">
        <v>5.4151783779758338</v>
      </c>
      <c r="X39" s="188">
        <v>4.6577816711234981</v>
      </c>
      <c r="Y39" s="188">
        <v>3.792185434720829</v>
      </c>
      <c r="Z39" s="188">
        <v>2.7101901392174921</v>
      </c>
      <c r="AA39" s="188">
        <v>1.5199953141638221</v>
      </c>
      <c r="AB39" s="198">
        <f t="shared" si="0"/>
        <v>100.20941044507825</v>
      </c>
      <c r="AC39" s="32"/>
      <c r="AG39"/>
      <c r="AH39"/>
    </row>
    <row r="40" spans="1:34">
      <c r="A40" s="1" t="str">
        <f>CONCATENATE("g",MOD(ROW(A39)-1,COUNTIF('baseLoad(g)'!A:A,"&lt;&gt;")-1)+1)</f>
        <v>g15</v>
      </c>
      <c r="B40" s="8" t="str">
        <f>CONCATENATE("j",INT((ROW(B39)-1)/(COUNTIF('baseLoad(g)'!A:A,"&lt;&gt;")-1))+1)</f>
        <v>j2</v>
      </c>
      <c r="C40" s="171">
        <v>1</v>
      </c>
      <c r="D40" s="188">
        <v>0.73138720455658235</v>
      </c>
      <c r="E40" s="188">
        <v>0.52331118619055605</v>
      </c>
      <c r="F40" s="188">
        <v>0.41927317700754296</v>
      </c>
      <c r="G40" s="188">
        <v>0.31523516782452982</v>
      </c>
      <c r="H40" s="188">
        <v>0.31523516782452982</v>
      </c>
      <c r="I40" s="188">
        <v>1.0435012321056216</v>
      </c>
      <c r="J40" s="188">
        <v>2.6040713698508191</v>
      </c>
      <c r="K40" s="188">
        <v>5.7252116453412132</v>
      </c>
      <c r="L40" s="188">
        <v>7.3898197922694226</v>
      </c>
      <c r="M40" s="188">
        <v>8.1180858565505147</v>
      </c>
      <c r="N40" s="188">
        <v>7.9100098381844886</v>
      </c>
      <c r="O40" s="188">
        <v>6.7655917371713441</v>
      </c>
      <c r="P40" s="188">
        <v>6.5575157188053179</v>
      </c>
      <c r="Q40" s="188">
        <v>6.037325672890252</v>
      </c>
      <c r="R40" s="188">
        <v>5.9332876637072394</v>
      </c>
      <c r="S40" s="188">
        <v>6.037325672890252</v>
      </c>
      <c r="T40" s="188">
        <v>6.1413636820732647</v>
      </c>
      <c r="U40" s="188">
        <v>5.7252116453412132</v>
      </c>
      <c r="V40" s="188">
        <v>6.1413636820732647</v>
      </c>
      <c r="W40" s="188">
        <v>5.9332876637072394</v>
      </c>
      <c r="X40" s="188">
        <v>4.5807935443280678</v>
      </c>
      <c r="Y40" s="188">
        <v>3.5404134524979369</v>
      </c>
      <c r="Z40" s="188">
        <v>2.5000333606678056</v>
      </c>
      <c r="AA40" s="188">
        <v>1.4596532688376744</v>
      </c>
      <c r="AB40" s="198">
        <f t="shared" si="0"/>
        <v>102.4483084026967</v>
      </c>
      <c r="AC40" s="32"/>
      <c r="AG40"/>
      <c r="AH40"/>
    </row>
    <row r="41" spans="1:34">
      <c r="A41" s="1" t="str">
        <f>CONCATENATE("g",MOD(ROW(A40)-1,COUNTIF('baseLoad(g)'!A:A,"&lt;&gt;")-1)+1)</f>
        <v>g16</v>
      </c>
      <c r="B41" s="8" t="str">
        <f>CONCATENATE("j",INT((ROW(B40)-1)/(COUNTIF('baseLoad(g)'!A:A,"&lt;&gt;")-1))+1)</f>
        <v>j2</v>
      </c>
      <c r="C41" s="171">
        <v>1</v>
      </c>
      <c r="D41" s="188">
        <v>0.64191451665919108</v>
      </c>
      <c r="E41" s="188">
        <v>0.42551545755852371</v>
      </c>
      <c r="F41" s="188">
        <v>0.42551545755852371</v>
      </c>
      <c r="G41" s="188">
        <v>0.42551545755852371</v>
      </c>
      <c r="H41" s="188">
        <v>0.53371498710885745</v>
      </c>
      <c r="I41" s="188">
        <v>0.64191451665919108</v>
      </c>
      <c r="J41" s="188">
        <v>1.3993112235115266</v>
      </c>
      <c r="K41" s="188">
        <v>2.5895060485651968</v>
      </c>
      <c r="L41" s="188">
        <v>4.3206985213705353</v>
      </c>
      <c r="M41" s="188">
        <v>5.0780952282228711</v>
      </c>
      <c r="N41" s="188">
        <v>6.1600905237262085</v>
      </c>
      <c r="O41" s="188">
        <v>6.9174872305785433</v>
      </c>
      <c r="P41" s="188">
        <v>7.4584848783302116</v>
      </c>
      <c r="Q41" s="188">
        <v>7.8912829965315465</v>
      </c>
      <c r="R41" s="188">
        <v>8.2158815851825473</v>
      </c>
      <c r="S41" s="188">
        <v>7.5666844078805449</v>
      </c>
      <c r="T41" s="188">
        <v>7.5666844078805449</v>
      </c>
      <c r="U41" s="188">
        <v>7.1338862896792108</v>
      </c>
      <c r="V41" s="188">
        <v>6.2682900532765418</v>
      </c>
      <c r="W41" s="188">
        <v>6.0518909941758743</v>
      </c>
      <c r="X41" s="188">
        <v>5.1862947577732053</v>
      </c>
      <c r="Y41" s="188">
        <v>3.9960999327195346</v>
      </c>
      <c r="Z41" s="188">
        <v>2.8059051076658643</v>
      </c>
      <c r="AA41" s="188">
        <v>1.6157102826121938</v>
      </c>
      <c r="AB41" s="198">
        <f t="shared" si="0"/>
        <v>101.31637486278552</v>
      </c>
      <c r="AC41" s="32"/>
      <c r="AG41"/>
      <c r="AH41"/>
    </row>
    <row r="42" spans="1:34">
      <c r="A42" s="1" t="str">
        <f>CONCATENATE("g",MOD(ROW(A41)-1,COUNTIF('baseLoad(g)'!A:A,"&lt;&gt;")-1)+1)</f>
        <v>g17</v>
      </c>
      <c r="B42" s="8" t="str">
        <f>CONCATENATE("j",INT((ROW(B41)-1)/(COUNTIF('baseLoad(g)'!A:A,"&lt;&gt;")-1))+1)</f>
        <v>j2</v>
      </c>
      <c r="C42" s="171">
        <v>1</v>
      </c>
      <c r="D42" s="188">
        <v>0.6263088152817391</v>
      </c>
      <c r="E42" s="188">
        <v>0.41823279691571286</v>
      </c>
      <c r="F42" s="188">
        <v>0.31419478773269965</v>
      </c>
      <c r="G42" s="188">
        <v>0.31419478773269965</v>
      </c>
      <c r="H42" s="188">
        <v>0.41823279691571286</v>
      </c>
      <c r="I42" s="188">
        <v>0.93842284283077848</v>
      </c>
      <c r="J42" s="188">
        <v>2.6030309897589885</v>
      </c>
      <c r="K42" s="188">
        <v>5.099943210151304</v>
      </c>
      <c r="L42" s="188">
        <v>7.7008934397266326</v>
      </c>
      <c r="M42" s="188">
        <v>8.117045476458685</v>
      </c>
      <c r="N42" s="188">
        <v>7.3887794121775929</v>
      </c>
      <c r="O42" s="188">
        <v>6.8685893662625279</v>
      </c>
      <c r="P42" s="188">
        <v>6.6605133478965008</v>
      </c>
      <c r="Q42" s="188">
        <v>6.6605133478965008</v>
      </c>
      <c r="R42" s="188">
        <v>6.1403233019814358</v>
      </c>
      <c r="S42" s="188">
        <v>6.4524373295304747</v>
      </c>
      <c r="T42" s="188">
        <v>6.348399320347462</v>
      </c>
      <c r="U42" s="188">
        <v>5.7241712652493826</v>
      </c>
      <c r="V42" s="188">
        <v>5.3080192285173302</v>
      </c>
      <c r="W42" s="188">
        <v>4.9959052009682905</v>
      </c>
      <c r="X42" s="188">
        <v>4.4757151550532246</v>
      </c>
      <c r="Y42" s="188">
        <v>3.6434110815891199</v>
      </c>
      <c r="Z42" s="188">
        <v>2.2909169622099492</v>
      </c>
      <c r="AA42" s="188">
        <v>1.2505368703798179</v>
      </c>
      <c r="AB42" s="198">
        <f t="shared" si="0"/>
        <v>100.75873113356455</v>
      </c>
      <c r="AC42" s="32"/>
      <c r="AG42"/>
      <c r="AH42"/>
    </row>
    <row r="43" spans="1:34">
      <c r="A43" s="1" t="str">
        <f>CONCATENATE("g",MOD(ROW(A42)-1,COUNTIF('baseLoad(g)'!A:A,"&lt;&gt;")-1)+1)</f>
        <v>g18</v>
      </c>
      <c r="B43" s="8" t="str">
        <f>CONCATENATE("j",INT((ROW(B42)-1)/(COUNTIF('baseLoad(g)'!A:A,"&lt;&gt;")-1))+1)</f>
        <v>j2</v>
      </c>
      <c r="C43" s="171">
        <v>1</v>
      </c>
      <c r="D43" s="188">
        <v>0.86767699658632946</v>
      </c>
      <c r="E43" s="188">
        <v>0.54307840793532858</v>
      </c>
      <c r="F43" s="188">
        <v>0.54307840793532858</v>
      </c>
      <c r="G43" s="188">
        <v>0.43487887838499489</v>
      </c>
      <c r="H43" s="188">
        <v>0.43487887838499489</v>
      </c>
      <c r="I43" s="188">
        <v>0.65127793748566221</v>
      </c>
      <c r="J43" s="188">
        <v>1.0840760556869968</v>
      </c>
      <c r="K43" s="188">
        <v>2.1660713511903333</v>
      </c>
      <c r="L43" s="188">
        <v>3.8972638239956723</v>
      </c>
      <c r="M43" s="188">
        <v>4.7628600603983413</v>
      </c>
      <c r="N43" s="188">
        <v>5.4120572377003429</v>
      </c>
      <c r="O43" s="188">
        <v>6.4940525332036803</v>
      </c>
      <c r="P43" s="188">
        <v>8.2252450060090183</v>
      </c>
      <c r="Q43" s="188">
        <v>7.5760478287070168</v>
      </c>
      <c r="R43" s="188">
        <v>8.117045476458685</v>
      </c>
      <c r="S43" s="188">
        <v>8.0088459469083517</v>
      </c>
      <c r="T43" s="188">
        <v>8.117045476458685</v>
      </c>
      <c r="U43" s="188">
        <v>7.2514492400560151</v>
      </c>
      <c r="V43" s="188">
        <v>5.953054885452012</v>
      </c>
      <c r="W43" s="188">
        <v>5.3038577081500096</v>
      </c>
      <c r="X43" s="188">
        <v>4.4382614717473405</v>
      </c>
      <c r="Y43" s="188">
        <v>3.8972638239956723</v>
      </c>
      <c r="Z43" s="188">
        <v>2.5988694693916683</v>
      </c>
      <c r="AA43" s="188">
        <v>1.9496722920896663</v>
      </c>
      <c r="AB43" s="198">
        <f t="shared" si="0"/>
        <v>98.727909194312161</v>
      </c>
      <c r="AC43" s="32"/>
      <c r="AG43"/>
      <c r="AH43"/>
    </row>
    <row r="44" spans="1:34">
      <c r="A44" s="1" t="str">
        <f>CONCATENATE("g",MOD(ROW(A43)-1,COUNTIF('baseLoad(g)'!A:A,"&lt;&gt;")-1)+1)</f>
        <v>g19</v>
      </c>
      <c r="B44" s="8" t="str">
        <f>CONCATENATE("j",INT((ROW(B43)-1)/(COUNTIF('baseLoad(g)'!A:A,"&lt;&gt;")-1))+1)</f>
        <v>j2</v>
      </c>
      <c r="C44" s="171">
        <v>1</v>
      </c>
      <c r="D44" s="188">
        <v>0.83958673410691609</v>
      </c>
      <c r="E44" s="188">
        <v>0.63151071574088968</v>
      </c>
      <c r="F44" s="188">
        <v>0.52747270655787659</v>
      </c>
      <c r="G44" s="188">
        <v>0.52747270655787659</v>
      </c>
      <c r="H44" s="188">
        <v>0.42343469737486344</v>
      </c>
      <c r="I44" s="188">
        <v>1.0476627524729423</v>
      </c>
      <c r="J44" s="188">
        <v>2.2961188626690996</v>
      </c>
      <c r="K44" s="188">
        <v>4.5849550646953885</v>
      </c>
      <c r="L44" s="188">
        <v>6.8737912667216783</v>
      </c>
      <c r="M44" s="188">
        <v>8.0182093677348227</v>
      </c>
      <c r="N44" s="188">
        <v>7.706095340185783</v>
      </c>
      <c r="O44" s="188">
        <v>7.2899433034537298</v>
      </c>
      <c r="P44" s="188">
        <v>7.0818672850877045</v>
      </c>
      <c r="Q44" s="188">
        <v>6.457639229989625</v>
      </c>
      <c r="R44" s="188">
        <v>5.8334111748915465</v>
      </c>
      <c r="S44" s="188">
        <v>6.0414871932575736</v>
      </c>
      <c r="T44" s="188">
        <v>6.3536012208066124</v>
      </c>
      <c r="U44" s="188">
        <v>6.2495632116235988</v>
      </c>
      <c r="V44" s="188">
        <v>5.8334111748915465</v>
      </c>
      <c r="W44" s="188">
        <v>5.3132211289764815</v>
      </c>
      <c r="X44" s="188">
        <v>4.5849550646953885</v>
      </c>
      <c r="Y44" s="188">
        <v>3.1284229361332052</v>
      </c>
      <c r="Z44" s="188">
        <v>2.2961188626690996</v>
      </c>
      <c r="AA44" s="188">
        <v>1.567852798388008</v>
      </c>
      <c r="AB44" s="198">
        <f t="shared" si="0"/>
        <v>101.50780479968226</v>
      </c>
      <c r="AC44" s="32"/>
      <c r="AG44"/>
      <c r="AH44"/>
    </row>
    <row r="45" spans="1:34">
      <c r="A45" s="1" t="str">
        <f>CONCATENATE("g",MOD(ROW(A44)-1,COUNTIF('baseLoad(g)'!A:A,"&lt;&gt;")-1)+1)</f>
        <v>g20</v>
      </c>
      <c r="B45" s="8" t="str">
        <f>CONCATENATE("j",INT((ROW(B44)-1)/(COUNTIF('baseLoad(g)'!A:A,"&lt;&gt;")-1))+1)</f>
        <v>j2</v>
      </c>
      <c r="C45" s="171">
        <v>1</v>
      </c>
      <c r="D45" s="188">
        <v>0.65543945785298274</v>
      </c>
      <c r="E45" s="188">
        <v>0.54723992830264911</v>
      </c>
      <c r="F45" s="188">
        <v>0.3308408692019818</v>
      </c>
      <c r="G45" s="188">
        <v>0.3308408692019818</v>
      </c>
      <c r="H45" s="188">
        <v>0.3308408692019818</v>
      </c>
      <c r="I45" s="188">
        <v>0.43904039875231543</v>
      </c>
      <c r="J45" s="188">
        <v>1.4128361647053185</v>
      </c>
      <c r="K45" s="188">
        <v>2.4948314602086552</v>
      </c>
      <c r="L45" s="188">
        <v>4.0096248739133262</v>
      </c>
      <c r="M45" s="188">
        <v>4.9834206398663294</v>
      </c>
      <c r="N45" s="188">
        <v>5.8490168762689985</v>
      </c>
      <c r="O45" s="188">
        <v>7.0392117013226692</v>
      </c>
      <c r="P45" s="188">
        <v>8.229406526376339</v>
      </c>
      <c r="Q45" s="188">
        <v>8.6622046445776739</v>
      </c>
      <c r="R45" s="188">
        <v>8.7704041741280072</v>
      </c>
      <c r="S45" s="188">
        <v>8.229406526376339</v>
      </c>
      <c r="T45" s="188">
        <v>7.4720098195240041</v>
      </c>
      <c r="U45" s="188">
        <v>6.6064135831213342</v>
      </c>
      <c r="V45" s="188">
        <v>5.5244182876179968</v>
      </c>
      <c r="W45" s="188">
        <v>5.5244182876179968</v>
      </c>
      <c r="X45" s="188">
        <v>4.4424229921146603</v>
      </c>
      <c r="Y45" s="188">
        <v>3.0358291079603235</v>
      </c>
      <c r="Z45" s="188">
        <v>2.3866319306583215</v>
      </c>
      <c r="AA45" s="188">
        <v>1.4128361647053185</v>
      </c>
      <c r="AB45" s="198">
        <f t="shared" si="0"/>
        <v>98.719586153577495</v>
      </c>
      <c r="AC45" s="32"/>
      <c r="AG45"/>
      <c r="AH45"/>
    </row>
    <row r="46" spans="1:34">
      <c r="A46" s="1" t="str">
        <f>CONCATENATE("g",MOD(ROW(A45)-1,COUNTIF('baseLoad(g)'!A:A,"&lt;&gt;")-1)+1)</f>
        <v>g21</v>
      </c>
      <c r="B46" s="8" t="str">
        <f>CONCATENATE("j",INT((ROW(B45)-1)/(COUNTIF('baseLoad(g)'!A:A,"&lt;&gt;")-1))+1)</f>
        <v>j2</v>
      </c>
      <c r="C46" s="171">
        <v>1</v>
      </c>
      <c r="D46" s="188">
        <v>0.83958673410691609</v>
      </c>
      <c r="E46" s="188">
        <v>0.52747270655787659</v>
      </c>
      <c r="F46" s="188">
        <v>0.52747270655787659</v>
      </c>
      <c r="G46" s="188">
        <v>0.52747270655787659</v>
      </c>
      <c r="H46" s="188">
        <v>0.52747270655787659</v>
      </c>
      <c r="I46" s="188">
        <v>1.0476627524729423</v>
      </c>
      <c r="J46" s="188">
        <v>3.0243849269501917</v>
      </c>
      <c r="K46" s="188">
        <v>5.1051451106104544</v>
      </c>
      <c r="L46" s="188">
        <v>7.9141713585518092</v>
      </c>
      <c r="M46" s="188">
        <v>8.3303233952838607</v>
      </c>
      <c r="N46" s="188">
        <v>7.6020573310027704</v>
      </c>
      <c r="O46" s="188">
        <v>7.3939813126367442</v>
      </c>
      <c r="P46" s="188">
        <v>7.0818672850877045</v>
      </c>
      <c r="Q46" s="188">
        <v>6.457639229989625</v>
      </c>
      <c r="R46" s="188">
        <v>6.2495632116235988</v>
      </c>
      <c r="S46" s="188">
        <v>5.9374491840745591</v>
      </c>
      <c r="T46" s="188">
        <v>5.8334111748915465</v>
      </c>
      <c r="U46" s="188">
        <v>5.7293731657085329</v>
      </c>
      <c r="V46" s="188">
        <v>5.7293731657085329</v>
      </c>
      <c r="W46" s="188">
        <v>5.1051451106104544</v>
      </c>
      <c r="X46" s="188">
        <v>4.5849550646953885</v>
      </c>
      <c r="Y46" s="188">
        <v>3.0243849269501917</v>
      </c>
      <c r="Z46" s="188">
        <v>2.0880428443030739</v>
      </c>
      <c r="AA46" s="188">
        <v>1.671890807571021</v>
      </c>
      <c r="AB46" s="198">
        <f t="shared" si="0"/>
        <v>102.86029891906144</v>
      </c>
      <c r="AC46" s="32"/>
      <c r="AG46"/>
      <c r="AH46"/>
    </row>
    <row r="47" spans="1:34">
      <c r="A47" s="1" t="str">
        <f>CONCATENATE("g",MOD(ROW(A46)-1,COUNTIF('baseLoad(g)'!A:A,"&lt;&gt;")-1)+1)</f>
        <v>g22</v>
      </c>
      <c r="B47" s="8" t="str">
        <f>CONCATENATE("j",INT((ROW(B46)-1)/(COUNTIF('baseLoad(g)'!A:A,"&lt;&gt;")-1))+1)</f>
        <v>j2</v>
      </c>
      <c r="C47" s="171">
        <v>1</v>
      </c>
      <c r="D47" s="188">
        <v>0.86559623640266925</v>
      </c>
      <c r="E47" s="188">
        <v>0.64919717730200199</v>
      </c>
      <c r="F47" s="188">
        <v>0.54099764775166836</v>
      </c>
      <c r="G47" s="188">
        <v>0.43279811820133463</v>
      </c>
      <c r="H47" s="188">
        <v>0.54099764775166836</v>
      </c>
      <c r="I47" s="188">
        <v>0.64919717730200199</v>
      </c>
      <c r="J47" s="188">
        <v>1.4065938841543377</v>
      </c>
      <c r="K47" s="188">
        <v>2.596788709208008</v>
      </c>
      <c r="L47" s="188">
        <v>3.5705844751610107</v>
      </c>
      <c r="M47" s="188">
        <v>4.9771783593153485</v>
      </c>
      <c r="N47" s="188">
        <v>6.3837722434696857</v>
      </c>
      <c r="O47" s="188">
        <v>7.2493684798723557</v>
      </c>
      <c r="P47" s="188">
        <v>8.7641618935770254</v>
      </c>
      <c r="Q47" s="188">
        <v>8.4395633049260255</v>
      </c>
      <c r="R47" s="188">
        <v>8.2231642458253589</v>
      </c>
      <c r="S47" s="188">
        <v>7.357568009422689</v>
      </c>
      <c r="T47" s="188">
        <v>7.4657675389730231</v>
      </c>
      <c r="U47" s="188">
        <v>6.1673731843690183</v>
      </c>
      <c r="V47" s="188">
        <v>5.7345750661676833</v>
      </c>
      <c r="W47" s="188">
        <v>5.6263755366173509</v>
      </c>
      <c r="X47" s="188">
        <v>4.8689788297650143</v>
      </c>
      <c r="Y47" s="188">
        <v>3.462384945610677</v>
      </c>
      <c r="Z47" s="188">
        <v>2.4885891796576742</v>
      </c>
      <c r="AA47" s="188">
        <v>1.947591531906006</v>
      </c>
      <c r="AB47" s="198">
        <f t="shared" si="0"/>
        <v>100.40916342270963</v>
      </c>
      <c r="AC47" s="32"/>
      <c r="AG47"/>
      <c r="AH47"/>
    </row>
    <row r="48" spans="1:34">
      <c r="A48" s="1" t="str">
        <f>CONCATENATE("g",MOD(ROW(A47)-1,COUNTIF('baseLoad(g)'!A:A,"&lt;&gt;")-1)+1)</f>
        <v>g23</v>
      </c>
      <c r="B48" s="8" t="str">
        <f>CONCATENATE("j",INT((ROW(B47)-1)/(COUNTIF('baseLoad(g)'!A:A,"&lt;&gt;")-1))+1)</f>
        <v>j2</v>
      </c>
      <c r="C48" s="171">
        <v>1</v>
      </c>
      <c r="D48" s="188">
        <v>0.63151071574088968</v>
      </c>
      <c r="E48" s="188">
        <v>0.63151071574088968</v>
      </c>
      <c r="F48" s="188">
        <v>0.52747270655787659</v>
      </c>
      <c r="G48" s="188">
        <v>0.42343469737486344</v>
      </c>
      <c r="H48" s="188">
        <v>0.42343469737486344</v>
      </c>
      <c r="I48" s="188">
        <v>0.73554872492390289</v>
      </c>
      <c r="J48" s="188">
        <v>2.0880428443030739</v>
      </c>
      <c r="K48" s="188">
        <v>5.6253351565255203</v>
      </c>
      <c r="L48" s="188">
        <v>7.0818672850877045</v>
      </c>
      <c r="M48" s="188">
        <v>7.6020573310027704</v>
      </c>
      <c r="N48" s="188">
        <v>7.6020573310027704</v>
      </c>
      <c r="O48" s="188">
        <v>6.9778292759046909</v>
      </c>
      <c r="P48" s="188">
        <v>6.8737912667216783</v>
      </c>
      <c r="Q48" s="188">
        <v>6.5616772391726386</v>
      </c>
      <c r="R48" s="188">
        <v>6.3536012208066124</v>
      </c>
      <c r="S48" s="188">
        <v>6.1455252024405862</v>
      </c>
      <c r="T48" s="188">
        <v>6.2495632116235988</v>
      </c>
      <c r="U48" s="188">
        <v>6.1455252024405862</v>
      </c>
      <c r="V48" s="188">
        <v>5.5212971473425076</v>
      </c>
      <c r="W48" s="188">
        <v>5.6253351565255203</v>
      </c>
      <c r="X48" s="188">
        <v>4.8970690922444282</v>
      </c>
      <c r="Y48" s="188">
        <v>3.6486129820482707</v>
      </c>
      <c r="Z48" s="188">
        <v>2.4001568718521131</v>
      </c>
      <c r="AA48" s="188">
        <v>1.1517007616559554</v>
      </c>
      <c r="AB48" s="198">
        <f t="shared" si="0"/>
        <v>101.92395683641431</v>
      </c>
      <c r="AC48" s="32"/>
      <c r="AG48"/>
      <c r="AH48"/>
    </row>
    <row r="49" spans="1:34">
      <c r="A49" s="1" t="str">
        <f>CONCATENATE("g",MOD(ROW(A48)-1,COUNTIF('baseLoad(g)'!A:A,"&lt;&gt;")-1)+1)</f>
        <v>g24</v>
      </c>
      <c r="B49" s="8" t="str">
        <f>CONCATENATE("j",INT((ROW(B48)-1)/(COUNTIF('baseLoad(g)'!A:A,"&lt;&gt;")-1))+1)</f>
        <v>j2</v>
      </c>
      <c r="C49" s="171">
        <v>1</v>
      </c>
      <c r="D49" s="188">
        <v>0.8593539558516885</v>
      </c>
      <c r="E49" s="188">
        <v>0.64295489675102113</v>
      </c>
      <c r="F49" s="188">
        <v>0.5347553672006875</v>
      </c>
      <c r="G49" s="188">
        <v>0.5347553672006875</v>
      </c>
      <c r="H49" s="188">
        <v>0.64295489675102113</v>
      </c>
      <c r="I49" s="188">
        <v>0.5347553672006875</v>
      </c>
      <c r="J49" s="188">
        <v>1.2921520740530232</v>
      </c>
      <c r="K49" s="188">
        <v>2.6987459582073607</v>
      </c>
      <c r="L49" s="188">
        <v>4.1053398423616985</v>
      </c>
      <c r="M49" s="188">
        <v>5.5119337265160357</v>
      </c>
      <c r="N49" s="188">
        <v>6.485729492469039</v>
      </c>
      <c r="O49" s="188">
        <v>7.4595252584220422</v>
      </c>
      <c r="P49" s="188">
        <v>7.8923233766233771</v>
      </c>
      <c r="Q49" s="188">
        <v>8.3251214948247121</v>
      </c>
      <c r="R49" s="188">
        <v>8.3251214948247121</v>
      </c>
      <c r="S49" s="188">
        <v>8.4333210243750454</v>
      </c>
      <c r="T49" s="188">
        <v>8.216921965274377</v>
      </c>
      <c r="U49" s="188">
        <v>7.2431261993213747</v>
      </c>
      <c r="V49" s="188">
        <v>6.052931374267704</v>
      </c>
      <c r="W49" s="188">
        <v>5.0791356083147008</v>
      </c>
      <c r="X49" s="188">
        <v>4.7545370196637009</v>
      </c>
      <c r="Y49" s="188">
        <v>3.239743605959029</v>
      </c>
      <c r="Z49" s="188">
        <v>2.5905464286570274</v>
      </c>
      <c r="AA49" s="188">
        <v>1.8331497218046915</v>
      </c>
      <c r="AB49" s="198">
        <f t="shared" si="0"/>
        <v>103.28893551689545</v>
      </c>
      <c r="AC49" s="32"/>
      <c r="AG49"/>
      <c r="AH49"/>
    </row>
    <row r="50" spans="1:34">
      <c r="A50" s="1" t="str">
        <f>CONCATENATE("g",MOD(ROW(A49)-1,COUNTIF('baseLoad(g)'!A:A,"&lt;&gt;")-1)+1)</f>
        <v>g1</v>
      </c>
      <c r="B50" s="8" t="str">
        <f>CONCATENATE("j",INT((ROW(B49)-1)/(COUNTIF('baseLoad(g)'!A:A,"&lt;&gt;")-1))+1)</f>
        <v>j3</v>
      </c>
      <c r="C50" s="171">
        <v>1</v>
      </c>
      <c r="D50" s="188">
        <v>3.3283910639756238</v>
      </c>
      <c r="E50" s="188">
        <v>3.3283910639756238</v>
      </c>
      <c r="F50" s="188">
        <v>3.1265504643766269</v>
      </c>
      <c r="G50" s="188">
        <v>2.9247098647776291</v>
      </c>
      <c r="H50" s="188">
        <v>2.4201083657801359</v>
      </c>
      <c r="I50" s="188">
        <v>2.5210286655796343</v>
      </c>
      <c r="J50" s="188">
        <v>2.8237895649781306</v>
      </c>
      <c r="K50" s="188">
        <v>4.1357534623716132</v>
      </c>
      <c r="L50" s="188">
        <v>5.044036160567102</v>
      </c>
      <c r="M50" s="188">
        <v>5.750478259163593</v>
      </c>
      <c r="N50" s="188">
        <v>6.1541594583615877</v>
      </c>
      <c r="O50" s="188">
        <v>6.1541594583615877</v>
      </c>
      <c r="P50" s="188">
        <v>5.2458767601660989</v>
      </c>
      <c r="Q50" s="188">
        <v>4.9431158607676036</v>
      </c>
      <c r="R50" s="188">
        <v>5.2458767601660989</v>
      </c>
      <c r="S50" s="188">
        <v>5.1449564603666005</v>
      </c>
      <c r="T50" s="188">
        <v>4.5394346615696088</v>
      </c>
      <c r="U50" s="188">
        <v>4.6403549613691073</v>
      </c>
      <c r="V50" s="188">
        <v>4.8421955609681051</v>
      </c>
      <c r="W50" s="188">
        <v>4.5394346615696088</v>
      </c>
      <c r="X50" s="188">
        <v>4.5394346615696088</v>
      </c>
      <c r="Y50" s="188">
        <v>4.2366737621711126</v>
      </c>
      <c r="Z50" s="188">
        <v>3.7320722631736185</v>
      </c>
      <c r="AA50" s="188">
        <v>3.4293113637751227</v>
      </c>
      <c r="AB50" s="198">
        <f t="shared" si="0"/>
        <v>102.79029358990122</v>
      </c>
      <c r="AC50" s="32"/>
      <c r="AG50"/>
      <c r="AH50"/>
    </row>
    <row r="51" spans="1:34">
      <c r="A51" s="1" t="str">
        <f>CONCATENATE("g",MOD(ROW(A50)-1,COUNTIF('baseLoad(g)'!A:A,"&lt;&gt;")-1)+1)</f>
        <v>g2</v>
      </c>
      <c r="B51" s="8" t="str">
        <f>CONCATENATE("j",INT((ROW(B50)-1)/(COUNTIF('baseLoad(g)'!A:A,"&lt;&gt;")-1))+1)</f>
        <v>j3</v>
      </c>
      <c r="C51" s="171">
        <v>1</v>
      </c>
      <c r="D51" s="188">
        <v>3.3857771168027901</v>
      </c>
      <c r="E51" s="188">
        <v>3.0770797291807939</v>
      </c>
      <c r="F51" s="188">
        <v>2.9741805999734616</v>
      </c>
      <c r="G51" s="188">
        <v>2.768382341558798</v>
      </c>
      <c r="H51" s="188">
        <v>2.2538866955221377</v>
      </c>
      <c r="I51" s="188">
        <v>1.9451893079001417</v>
      </c>
      <c r="J51" s="188">
        <v>1.6364919202781456</v>
      </c>
      <c r="K51" s="188">
        <v>2.5625840831441336</v>
      </c>
      <c r="L51" s="188">
        <v>3.3857771168027901</v>
      </c>
      <c r="M51" s="188">
        <v>3.7973736336321182</v>
      </c>
      <c r="N51" s="188">
        <v>4.5176675380834421</v>
      </c>
      <c r="O51" s="188">
        <v>5.8553562177787581</v>
      </c>
      <c r="P51" s="188">
        <v>5.8553562177787581</v>
      </c>
      <c r="Q51" s="188">
        <v>5.8553562177787581</v>
      </c>
      <c r="R51" s="188">
        <v>5.8553562177787581</v>
      </c>
      <c r="S51" s="188">
        <v>6.1640536054007544</v>
      </c>
      <c r="T51" s="188">
        <v>6.2669527346080862</v>
      </c>
      <c r="U51" s="188">
        <v>6.369851863815418</v>
      </c>
      <c r="V51" s="188">
        <v>5.1350623133274347</v>
      </c>
      <c r="W51" s="188">
        <v>4.9292640549127702</v>
      </c>
      <c r="X51" s="188">
        <v>4.6205666672907739</v>
      </c>
      <c r="Y51" s="188">
        <v>4.7234657964981057</v>
      </c>
      <c r="Z51" s="188">
        <v>4.1060710212541141</v>
      </c>
      <c r="AA51" s="188">
        <v>3.90027276283945</v>
      </c>
      <c r="AB51" s="198">
        <f t="shared" si="0"/>
        <v>101.94137577394066</v>
      </c>
      <c r="AC51" s="32"/>
      <c r="AG51"/>
      <c r="AH51"/>
    </row>
    <row r="52" spans="1:34">
      <c r="A52" s="1" t="str">
        <f>CONCATENATE("g",MOD(ROW(A51)-1,COUNTIF('baseLoad(g)'!A:A,"&lt;&gt;")-1)+1)</f>
        <v>g3</v>
      </c>
      <c r="B52" s="8" t="str">
        <f>CONCATENATE("j",INT((ROW(B51)-1)/(COUNTIF('baseLoad(g)'!A:A,"&lt;&gt;")-1))+1)</f>
        <v>j3</v>
      </c>
      <c r="C52" s="171">
        <v>1</v>
      </c>
      <c r="D52" s="188">
        <v>3.2373649112152916</v>
      </c>
      <c r="E52" s="188">
        <v>3.0355243116162947</v>
      </c>
      <c r="F52" s="188">
        <v>2.9346040118167958</v>
      </c>
      <c r="G52" s="188">
        <v>2.7327634122177984</v>
      </c>
      <c r="H52" s="188">
        <v>2.2281619132203048</v>
      </c>
      <c r="I52" s="188">
        <v>2.5309228126188006</v>
      </c>
      <c r="J52" s="188">
        <v>3.0355243116162947</v>
      </c>
      <c r="K52" s="188">
        <v>4.5493288086087746</v>
      </c>
      <c r="L52" s="188">
        <v>5.6594521064032604</v>
      </c>
      <c r="M52" s="188">
        <v>6.9714160037967439</v>
      </c>
      <c r="N52" s="188">
        <v>7.0723363035962423</v>
      </c>
      <c r="O52" s="188">
        <v>5.8612927060022582</v>
      </c>
      <c r="P52" s="188">
        <v>5.3566912070047641</v>
      </c>
      <c r="Q52" s="188">
        <v>4.5493288086087746</v>
      </c>
      <c r="R52" s="188">
        <v>4.3474882090097777</v>
      </c>
      <c r="S52" s="188">
        <v>4.4484085088092771</v>
      </c>
      <c r="T52" s="188">
        <v>4.1456476094107808</v>
      </c>
      <c r="U52" s="188">
        <v>4.4484085088092771</v>
      </c>
      <c r="V52" s="188">
        <v>4.8520897080072709</v>
      </c>
      <c r="W52" s="188">
        <v>4.4484085088092771</v>
      </c>
      <c r="X52" s="188">
        <v>4.3474882090097777</v>
      </c>
      <c r="Y52" s="188">
        <v>4.3474882090097777</v>
      </c>
      <c r="Z52" s="188">
        <v>4.4484085088092771</v>
      </c>
      <c r="AA52" s="188">
        <v>3.7419664102127852</v>
      </c>
      <c r="AB52" s="198">
        <f t="shared" si="0"/>
        <v>103.33051401823971</v>
      </c>
      <c r="AC52" s="32"/>
      <c r="AG52"/>
      <c r="AH52"/>
    </row>
    <row r="53" spans="1:34">
      <c r="A53" s="1" t="str">
        <f>CONCATENATE("g",MOD(ROW(A52)-1,COUNTIF('baseLoad(g)'!A:A,"&lt;&gt;")-1)+1)</f>
        <v>g4</v>
      </c>
      <c r="B53" s="8" t="str">
        <f>CONCATENATE("j",INT((ROW(B52)-1)/(COUNTIF('baseLoad(g)'!A:A,"&lt;&gt;")-1))+1)</f>
        <v>j3</v>
      </c>
      <c r="C53" s="171">
        <v>1</v>
      </c>
      <c r="D53" s="188">
        <v>3.4016077520654564</v>
      </c>
      <c r="E53" s="188">
        <v>3.2987086228581246</v>
      </c>
      <c r="F53" s="188">
        <v>2.9900112352361283</v>
      </c>
      <c r="G53" s="188">
        <v>2.6813138476141321</v>
      </c>
      <c r="H53" s="188">
        <v>2.2697173307848044</v>
      </c>
      <c r="I53" s="188">
        <v>1.9610199431628081</v>
      </c>
      <c r="J53" s="188">
        <v>1.9610199431628081</v>
      </c>
      <c r="K53" s="188">
        <v>2.475515589199468</v>
      </c>
      <c r="L53" s="188">
        <v>3.0929103644434601</v>
      </c>
      <c r="M53" s="188">
        <v>4.3276999149314443</v>
      </c>
      <c r="N53" s="188">
        <v>4.9450946901754369</v>
      </c>
      <c r="O53" s="188">
        <v>4.9450946901754369</v>
      </c>
      <c r="P53" s="188">
        <v>4.9450946901754369</v>
      </c>
      <c r="Q53" s="188">
        <v>5.9740859822487566</v>
      </c>
      <c r="R53" s="188">
        <v>6.3856824990780847</v>
      </c>
      <c r="S53" s="188">
        <v>6.5914807574927483</v>
      </c>
      <c r="T53" s="188">
        <v>6.0769851114560893</v>
      </c>
      <c r="U53" s="188">
        <v>5.7682877238340931</v>
      </c>
      <c r="V53" s="188">
        <v>5.5624894654194286</v>
      </c>
      <c r="W53" s="188">
        <v>5.2537920777974323</v>
      </c>
      <c r="X53" s="188">
        <v>4.7392964317607724</v>
      </c>
      <c r="Y53" s="188">
        <v>4.4305990441387761</v>
      </c>
      <c r="Z53" s="188">
        <v>4.3276999149314443</v>
      </c>
      <c r="AA53" s="188">
        <v>4.2248007857241117</v>
      </c>
      <c r="AB53" s="198">
        <f t="shared" si="0"/>
        <v>102.63000840786668</v>
      </c>
      <c r="AC53" s="32"/>
      <c r="AG53"/>
      <c r="AH53"/>
    </row>
    <row r="54" spans="1:34">
      <c r="A54" s="1" t="str">
        <f>CONCATENATE("g",MOD(ROW(A53)-1,COUNTIF('baseLoad(g)'!A:A,"&lt;&gt;")-1)+1)</f>
        <v>g5</v>
      </c>
      <c r="B54" s="8" t="str">
        <f>CONCATENATE("j",INT((ROW(B53)-1)/(COUNTIF('baseLoad(g)'!A:A,"&lt;&gt;")-1))+1)</f>
        <v>j3</v>
      </c>
      <c r="C54" s="171">
        <v>1</v>
      </c>
      <c r="D54" s="188">
        <v>3.5292422488707049</v>
      </c>
      <c r="E54" s="188">
        <v>3.3274016492717071</v>
      </c>
      <c r="F54" s="188">
        <v>3.0246407498732113</v>
      </c>
      <c r="G54" s="188">
        <v>2.721879850474715</v>
      </c>
      <c r="H54" s="188">
        <v>2.2172783514772219</v>
      </c>
      <c r="I54" s="188">
        <v>2.1163580516777225</v>
      </c>
      <c r="J54" s="188">
        <v>2.6209595506752166</v>
      </c>
      <c r="K54" s="188">
        <v>4.134764047667697</v>
      </c>
      <c r="L54" s="188">
        <v>5.0430467458631858</v>
      </c>
      <c r="M54" s="188">
        <v>5.9513294440586737</v>
      </c>
      <c r="N54" s="188">
        <v>5.8504091442591752</v>
      </c>
      <c r="O54" s="188">
        <v>5.8504091442591752</v>
      </c>
      <c r="P54" s="188">
        <v>5.6485685446601774</v>
      </c>
      <c r="Q54" s="188">
        <v>5.0430467458631858</v>
      </c>
      <c r="R54" s="188">
        <v>4.841206146264188</v>
      </c>
      <c r="S54" s="188">
        <v>4.6393655466651902</v>
      </c>
      <c r="T54" s="188">
        <v>4.9421264460636865</v>
      </c>
      <c r="U54" s="188">
        <v>4.4375249470661933</v>
      </c>
      <c r="V54" s="188">
        <v>5.1439670456626843</v>
      </c>
      <c r="W54" s="188">
        <v>4.4375249470661933</v>
      </c>
      <c r="X54" s="188">
        <v>4.0338437478681985</v>
      </c>
      <c r="Y54" s="188">
        <v>4.134764047667697</v>
      </c>
      <c r="Z54" s="188">
        <v>4.4375249470661933</v>
      </c>
      <c r="AA54" s="188">
        <v>3.8320031482692012</v>
      </c>
      <c r="AB54" s="198">
        <f t="shared" si="0"/>
        <v>101.95918523861118</v>
      </c>
      <c r="AC54" s="32"/>
      <c r="AG54"/>
      <c r="AH54"/>
    </row>
    <row r="55" spans="1:34">
      <c r="A55" s="1" t="str">
        <f>CONCATENATE("g",MOD(ROW(A54)-1,COUNTIF('baseLoad(g)'!A:A,"&lt;&gt;")-1)+1)</f>
        <v>g6</v>
      </c>
      <c r="B55" s="8" t="str">
        <f>CONCATENATE("j",INT((ROW(B54)-1)/(COUNTIF('baseLoad(g)'!A:A,"&lt;&gt;")-1))+1)</f>
        <v>j3</v>
      </c>
      <c r="C55" s="171">
        <v>1</v>
      </c>
      <c r="D55" s="188">
        <v>3.8082571953752016</v>
      </c>
      <c r="E55" s="188">
        <v>3.3966606785458731</v>
      </c>
      <c r="F55" s="188">
        <v>3.190862420131209</v>
      </c>
      <c r="G55" s="188">
        <v>2.6763667740945492</v>
      </c>
      <c r="H55" s="188">
        <v>2.4705685156798847</v>
      </c>
      <c r="I55" s="188">
        <v>2.2647702572652211</v>
      </c>
      <c r="J55" s="188">
        <v>1.956072869643225</v>
      </c>
      <c r="K55" s="188">
        <v>2.5734676448872169</v>
      </c>
      <c r="L55" s="188">
        <v>3.2937615493385413</v>
      </c>
      <c r="M55" s="188">
        <v>4.0140554537898652</v>
      </c>
      <c r="N55" s="188">
        <v>4.4256519706191932</v>
      </c>
      <c r="O55" s="188">
        <v>4.7343493582411895</v>
      </c>
      <c r="P55" s="188">
        <v>5.454643262692513</v>
      </c>
      <c r="Q55" s="188">
        <v>6.1749371671438373</v>
      </c>
      <c r="R55" s="188">
        <v>5.7633406503145093</v>
      </c>
      <c r="S55" s="188">
        <v>6.5865336839731654</v>
      </c>
      <c r="T55" s="188">
        <v>6.0720380379365047</v>
      </c>
      <c r="U55" s="188">
        <v>5.454643262692513</v>
      </c>
      <c r="V55" s="188">
        <v>5.1459458750705167</v>
      </c>
      <c r="W55" s="188">
        <v>4.8372484874485213</v>
      </c>
      <c r="X55" s="188">
        <v>4.116954582997197</v>
      </c>
      <c r="Y55" s="188">
        <v>4.116954582997197</v>
      </c>
      <c r="Z55" s="188">
        <v>4.116954582997197</v>
      </c>
      <c r="AA55" s="188">
        <v>4.2198537122045288</v>
      </c>
      <c r="AB55" s="198">
        <f t="shared" si="0"/>
        <v>100.86489257607937</v>
      </c>
      <c r="AC55" s="32"/>
      <c r="AG55"/>
      <c r="AH55"/>
    </row>
    <row r="56" spans="1:34">
      <c r="A56" s="1" t="str">
        <f>CONCATENATE("g",MOD(ROW(A55)-1,COUNTIF('baseLoad(g)'!A:A,"&lt;&gt;")-1)+1)</f>
        <v>g7</v>
      </c>
      <c r="B56" s="8" t="str">
        <f>CONCATENATE("j",INT((ROW(B55)-1)/(COUNTIF('baseLoad(g)'!A:A,"&lt;&gt;")-1))+1)</f>
        <v>j3</v>
      </c>
      <c r="C56" s="171">
        <v>1</v>
      </c>
      <c r="D56" s="188">
        <v>3.1324869526001264</v>
      </c>
      <c r="E56" s="188">
        <v>3.1324869526001264</v>
      </c>
      <c r="F56" s="188">
        <v>3.031566652800628</v>
      </c>
      <c r="G56" s="188">
        <v>2.7288057534021317</v>
      </c>
      <c r="H56" s="188">
        <v>2.325124554204137</v>
      </c>
      <c r="I56" s="188">
        <v>2.0223636548056407</v>
      </c>
      <c r="J56" s="188">
        <v>3.2334072523996249</v>
      </c>
      <c r="K56" s="188">
        <v>4.2426102503946126</v>
      </c>
      <c r="L56" s="188">
        <v>5.049972648790602</v>
      </c>
      <c r="M56" s="188">
        <v>5.6554944475875946</v>
      </c>
      <c r="N56" s="188">
        <v>5.7564147473870921</v>
      </c>
      <c r="O56" s="188">
        <v>5.5545741477880952</v>
      </c>
      <c r="P56" s="188">
        <v>5.9582553469860908</v>
      </c>
      <c r="Q56" s="188">
        <v>5.6554944475875946</v>
      </c>
      <c r="R56" s="188">
        <v>4.6462914495926064</v>
      </c>
      <c r="S56" s="188">
        <v>4.5453711497931089</v>
      </c>
      <c r="T56" s="188">
        <v>5.049972648790602</v>
      </c>
      <c r="U56" s="188">
        <v>4.5453711497931089</v>
      </c>
      <c r="V56" s="188">
        <v>4.4444508499936095</v>
      </c>
      <c r="W56" s="188">
        <v>4.5453711497931089</v>
      </c>
      <c r="X56" s="188">
        <v>4.7472117493921058</v>
      </c>
      <c r="Y56" s="188">
        <v>4.4444508499936095</v>
      </c>
      <c r="Z56" s="188">
        <v>4.0407696507956148</v>
      </c>
      <c r="AA56" s="188">
        <v>3.8389290511966174</v>
      </c>
      <c r="AB56" s="198">
        <f t="shared" si="0"/>
        <v>102.3272475084682</v>
      </c>
      <c r="AC56" s="32"/>
      <c r="AG56"/>
      <c r="AH56"/>
    </row>
    <row r="57" spans="1:34">
      <c r="A57" s="1" t="str">
        <f>CONCATENATE("g",MOD(ROW(A56)-1,COUNTIF('baseLoad(g)'!A:A,"&lt;&gt;")-1)+1)</f>
        <v>g8</v>
      </c>
      <c r="B57" s="8" t="str">
        <f>CONCATENATE("j",INT((ROW(B56)-1)/(COUNTIF('baseLoad(g)'!A:A,"&lt;&gt;")-1))+1)</f>
        <v>j3</v>
      </c>
      <c r="C57" s="171">
        <v>1</v>
      </c>
      <c r="D57" s="188">
        <v>3.3946818491380397</v>
      </c>
      <c r="E57" s="188">
        <v>3.2917827199307079</v>
      </c>
      <c r="F57" s="188">
        <v>3.0859844615160439</v>
      </c>
      <c r="G57" s="188">
        <v>2.7772870738940476</v>
      </c>
      <c r="H57" s="188">
        <v>2.3656905570647195</v>
      </c>
      <c r="I57" s="188">
        <v>2.1598922986500555</v>
      </c>
      <c r="J57" s="188">
        <v>1.7482957818207274</v>
      </c>
      <c r="K57" s="188">
        <v>2.0569931694427237</v>
      </c>
      <c r="L57" s="188">
        <v>2.8801862031013798</v>
      </c>
      <c r="M57" s="188">
        <v>3.8062783659673678</v>
      </c>
      <c r="N57" s="188">
        <v>4.6294713996260244</v>
      </c>
      <c r="O57" s="188">
        <v>4.9381687872480198</v>
      </c>
      <c r="P57" s="188">
        <v>6.2758574669433358</v>
      </c>
      <c r="Q57" s="188">
        <v>6.4816557253580003</v>
      </c>
      <c r="R57" s="188">
        <v>5.6584626916993441</v>
      </c>
      <c r="S57" s="188">
        <v>6.0700592085286722</v>
      </c>
      <c r="T57" s="188">
        <v>6.2758574669433358</v>
      </c>
      <c r="U57" s="188">
        <v>6.172958337736004</v>
      </c>
      <c r="V57" s="188">
        <v>5.4526644332846805</v>
      </c>
      <c r="W57" s="188">
        <v>5.0410679164553516</v>
      </c>
      <c r="X57" s="188">
        <v>3.9091774951747</v>
      </c>
      <c r="Y57" s="188">
        <v>3.497580978345372</v>
      </c>
      <c r="Z57" s="188">
        <v>3.8062783659673678</v>
      </c>
      <c r="AA57" s="188">
        <v>3.7033792367600356</v>
      </c>
      <c r="AB57" s="198">
        <f t="shared" si="0"/>
        <v>99.479711990596059</v>
      </c>
      <c r="AC57" s="32"/>
      <c r="AG57"/>
      <c r="AH57"/>
    </row>
    <row r="58" spans="1:34">
      <c r="A58" s="1" t="str">
        <f>CONCATENATE("g",MOD(ROW(A57)-1,COUNTIF('baseLoad(g)'!A:A,"&lt;&gt;")-1)+1)</f>
        <v>g9</v>
      </c>
      <c r="B58" s="8" t="str">
        <f>CONCATENATE("j",INT((ROW(B57)-1)/(COUNTIF('baseLoad(g)'!A:A,"&lt;&gt;")-1))+1)</f>
        <v>j3</v>
      </c>
      <c r="C58" s="171">
        <v>1</v>
      </c>
      <c r="D58" s="188">
        <v>3.428321949071206</v>
      </c>
      <c r="E58" s="188">
        <v>3.5292422488707049</v>
      </c>
      <c r="F58" s="188">
        <v>3.2264813494722087</v>
      </c>
      <c r="G58" s="188">
        <v>2.721879850474715</v>
      </c>
      <c r="H58" s="188">
        <v>2.3181986512767203</v>
      </c>
      <c r="I58" s="188">
        <v>2.1163580516777225</v>
      </c>
      <c r="J58" s="188">
        <v>2.9237204500737124</v>
      </c>
      <c r="K58" s="188">
        <v>4.0338437478681985</v>
      </c>
      <c r="L58" s="188">
        <v>5.547648244860679</v>
      </c>
      <c r="M58" s="188">
        <v>5.9513294440586737</v>
      </c>
      <c r="N58" s="188">
        <v>5.6485685446601774</v>
      </c>
      <c r="O58" s="188">
        <v>5.4467279450611796</v>
      </c>
      <c r="P58" s="188">
        <v>4.7402858464646895</v>
      </c>
      <c r="Q58" s="188">
        <v>4.4375249470661933</v>
      </c>
      <c r="R58" s="188">
        <v>4.3366046472666948</v>
      </c>
      <c r="S58" s="188">
        <v>4.3366046472666948</v>
      </c>
      <c r="T58" s="188">
        <v>4.5384452468656917</v>
      </c>
      <c r="U58" s="188">
        <v>5.2448873454621827</v>
      </c>
      <c r="V58" s="188">
        <v>4.4375249470661933</v>
      </c>
      <c r="W58" s="188">
        <v>4.841206146264188</v>
      </c>
      <c r="X58" s="188">
        <v>4.9421264460636865</v>
      </c>
      <c r="Y58" s="188">
        <v>4.3366046472666948</v>
      </c>
      <c r="Z58" s="188">
        <v>4.134764047667697</v>
      </c>
      <c r="AA58" s="188">
        <v>3.7310828484697023</v>
      </c>
      <c r="AB58" s="198">
        <f t="shared" si="0"/>
        <v>100.94998224061621</v>
      </c>
      <c r="AC58" s="32"/>
      <c r="AG58"/>
      <c r="AH58"/>
    </row>
    <row r="59" spans="1:34">
      <c r="A59" s="1" t="str">
        <f>CONCATENATE("g",MOD(ROW(A58)-1,COUNTIF('baseLoad(g)'!A:A,"&lt;&gt;")-1)+1)</f>
        <v>g10</v>
      </c>
      <c r="B59" s="8" t="str">
        <f>CONCATENATE("j",INT((ROW(B58)-1)/(COUNTIF('baseLoad(g)'!A:A,"&lt;&gt;")-1))+1)</f>
        <v>j3</v>
      </c>
      <c r="C59" s="171">
        <v>1</v>
      </c>
      <c r="D59" s="188">
        <v>3.2957403787463742</v>
      </c>
      <c r="E59" s="188">
        <v>3.1928412495390424</v>
      </c>
      <c r="F59" s="188">
        <v>2.9870429911243783</v>
      </c>
      <c r="G59" s="188">
        <v>2.678345603502382</v>
      </c>
      <c r="H59" s="188">
        <v>2.2667490866730544</v>
      </c>
      <c r="I59" s="188">
        <v>1.9580516990510584</v>
      </c>
      <c r="J59" s="188">
        <v>1.6493543114290623</v>
      </c>
      <c r="K59" s="188">
        <v>2.4725473450877185</v>
      </c>
      <c r="L59" s="188">
        <v>3.2957403787463742</v>
      </c>
      <c r="M59" s="188">
        <v>3.7073368955757022</v>
      </c>
      <c r="N59" s="188">
        <v>4.1189334124050312</v>
      </c>
      <c r="O59" s="188">
        <v>5.0450255752710191</v>
      </c>
      <c r="P59" s="188">
        <v>5.4566220921003463</v>
      </c>
      <c r="Q59" s="188">
        <v>5.4566220921003463</v>
      </c>
      <c r="R59" s="188">
        <v>5.8682186089296744</v>
      </c>
      <c r="S59" s="188">
        <v>6.3827142549663343</v>
      </c>
      <c r="T59" s="188">
        <v>6.0740168673443389</v>
      </c>
      <c r="U59" s="188">
        <v>5.6624203505150108</v>
      </c>
      <c r="V59" s="188">
        <v>5.3537229628930145</v>
      </c>
      <c r="W59" s="188">
        <v>4.9421264460636865</v>
      </c>
      <c r="X59" s="188">
        <v>4.7363281876490229</v>
      </c>
      <c r="Y59" s="188">
        <v>4.6334290584416902</v>
      </c>
      <c r="Z59" s="188">
        <v>4.221832541612363</v>
      </c>
      <c r="AA59" s="188">
        <v>3.7073368955757022</v>
      </c>
      <c r="AB59" s="198">
        <f t="shared" si="0"/>
        <v>99.163099285342724</v>
      </c>
      <c r="AC59" s="32"/>
      <c r="AG59"/>
      <c r="AH59"/>
    </row>
    <row r="60" spans="1:34">
      <c r="A60" s="1" t="str">
        <f>CONCATENATE("g",MOD(ROW(A59)-1,COUNTIF('baseLoad(g)'!A:A,"&lt;&gt;")-1)+1)</f>
        <v>g11</v>
      </c>
      <c r="B60" s="8" t="str">
        <f>CONCATENATE("j",INT((ROW(B59)-1)/(COUNTIF('baseLoad(g)'!A:A,"&lt;&gt;")-1))+1)</f>
        <v>j3</v>
      </c>
      <c r="C60" s="171">
        <v>1</v>
      </c>
      <c r="D60" s="188">
        <v>3.8418972953083674</v>
      </c>
      <c r="E60" s="188">
        <v>3.4382160961103727</v>
      </c>
      <c r="F60" s="188">
        <v>3.034534896912378</v>
      </c>
      <c r="G60" s="188">
        <v>2.5299333979148844</v>
      </c>
      <c r="H60" s="188">
        <v>2.2271724985163881</v>
      </c>
      <c r="I60" s="188">
        <v>2.2271724985163881</v>
      </c>
      <c r="J60" s="188">
        <v>2.4290130981153855</v>
      </c>
      <c r="K60" s="188">
        <v>3.9428175951078659</v>
      </c>
      <c r="L60" s="188">
        <v>5.1538611927018501</v>
      </c>
      <c r="M60" s="188">
        <v>5.9612235910978404</v>
      </c>
      <c r="N60" s="188">
        <v>5.8603032912983419</v>
      </c>
      <c r="O60" s="188">
        <v>5.4566220921003463</v>
      </c>
      <c r="P60" s="188">
        <v>5.3557017923008479</v>
      </c>
      <c r="Q60" s="188">
        <v>4.5483393939048584</v>
      </c>
      <c r="R60" s="188">
        <v>4.7501799935038562</v>
      </c>
      <c r="S60" s="188">
        <v>4.6492596937043569</v>
      </c>
      <c r="T60" s="188">
        <v>4.3464987943058606</v>
      </c>
      <c r="U60" s="188">
        <v>4.6492596937043569</v>
      </c>
      <c r="V60" s="188">
        <v>4.6492596937043569</v>
      </c>
      <c r="W60" s="188">
        <v>5.0529408929023525</v>
      </c>
      <c r="X60" s="188">
        <v>4.9520205931028531</v>
      </c>
      <c r="Y60" s="188">
        <v>4.44741909410536</v>
      </c>
      <c r="Z60" s="188">
        <v>4.0437378949073643</v>
      </c>
      <c r="AA60" s="188">
        <v>3.9428175951078659</v>
      </c>
      <c r="AB60" s="198">
        <f t="shared" si="0"/>
        <v>101.49020266895469</v>
      </c>
      <c r="AC60" s="32"/>
      <c r="AG60"/>
      <c r="AH60"/>
    </row>
    <row r="61" spans="1:34">
      <c r="A61" s="1" t="str">
        <f>CONCATENATE("g",MOD(ROW(A60)-1,COUNTIF('baseLoad(g)'!A:A,"&lt;&gt;")-1)+1)</f>
        <v>g12</v>
      </c>
      <c r="B61" s="8" t="str">
        <f>CONCATENATE("j",INT((ROW(B60)-1)/(COUNTIF('baseLoad(g)'!A:A,"&lt;&gt;")-1))+1)</f>
        <v>j3</v>
      </c>
      <c r="C61" s="171">
        <v>1</v>
      </c>
      <c r="D61" s="188">
        <v>3.2917827199307079</v>
      </c>
      <c r="E61" s="188">
        <v>3.1888835907233757</v>
      </c>
      <c r="F61" s="188">
        <v>3.0859844615160439</v>
      </c>
      <c r="G61" s="188">
        <v>2.7772870738940476</v>
      </c>
      <c r="H61" s="188">
        <v>2.3656905570647195</v>
      </c>
      <c r="I61" s="188">
        <v>2.1598922986500555</v>
      </c>
      <c r="J61" s="188">
        <v>1.8511949110280597</v>
      </c>
      <c r="K61" s="188">
        <v>2.3656905570647195</v>
      </c>
      <c r="L61" s="188">
        <v>3.0859844615160439</v>
      </c>
      <c r="M61" s="188">
        <v>3.8062783659673678</v>
      </c>
      <c r="N61" s="188">
        <v>4.5265722704186917</v>
      </c>
      <c r="O61" s="188">
        <v>4.7323705288333562</v>
      </c>
      <c r="P61" s="188">
        <v>5.7613618209066768</v>
      </c>
      <c r="Q61" s="188">
        <v>6.172958337736004</v>
      </c>
      <c r="R61" s="188">
        <v>6.172958337736004</v>
      </c>
      <c r="S61" s="188">
        <v>5.8642609501140077</v>
      </c>
      <c r="T61" s="188">
        <v>5.8642609501140077</v>
      </c>
      <c r="U61" s="188">
        <v>5.6584626916993441</v>
      </c>
      <c r="V61" s="188">
        <v>5.7613618209066768</v>
      </c>
      <c r="W61" s="188">
        <v>5.3497653040773478</v>
      </c>
      <c r="X61" s="188">
        <v>4.9381687872480198</v>
      </c>
      <c r="Y61" s="188">
        <v>4.3207740120040281</v>
      </c>
      <c r="Z61" s="188">
        <v>3.8062783659673678</v>
      </c>
      <c r="AA61" s="188">
        <v>3.6004801075527038</v>
      </c>
      <c r="AB61" s="198">
        <f t="shared" si="0"/>
        <v>100.50870328266937</v>
      </c>
      <c r="AC61" s="32"/>
      <c r="AG61"/>
      <c r="AH61"/>
    </row>
    <row r="62" spans="1:34">
      <c r="A62" s="1" t="str">
        <f>CONCATENATE("g",MOD(ROW(A61)-1,COUNTIF('baseLoad(g)'!A:A,"&lt;&gt;")-1)+1)</f>
        <v>g13</v>
      </c>
      <c r="B62" s="8" t="str">
        <f>CONCATENATE("j",INT((ROW(B61)-1)/(COUNTIF('baseLoad(g)'!A:A,"&lt;&gt;")-1))+1)</f>
        <v>j3</v>
      </c>
      <c r="C62" s="171">
        <v>1</v>
      </c>
      <c r="D62" s="188">
        <v>3.3392746257187071</v>
      </c>
      <c r="E62" s="188">
        <v>3.2383543259192087</v>
      </c>
      <c r="F62" s="188">
        <v>3.0365137263202109</v>
      </c>
      <c r="G62" s="188">
        <v>2.7337528269217151</v>
      </c>
      <c r="H62" s="188">
        <v>2.3300716277237199</v>
      </c>
      <c r="I62" s="188">
        <v>1.9263904285257254</v>
      </c>
      <c r="J62" s="188">
        <v>2.5319122273227177</v>
      </c>
      <c r="K62" s="188">
        <v>4.348477623713694</v>
      </c>
      <c r="L62" s="188">
        <v>5.5595212213076781</v>
      </c>
      <c r="M62" s="188">
        <v>5.8622821207061744</v>
      </c>
      <c r="N62" s="188">
        <v>5.8622821207061744</v>
      </c>
      <c r="O62" s="188">
        <v>5.9632024205056737</v>
      </c>
      <c r="P62" s="188">
        <v>5.0549197223101849</v>
      </c>
      <c r="Q62" s="188">
        <v>4.5503182233126918</v>
      </c>
      <c r="R62" s="188">
        <v>5.1558400221096843</v>
      </c>
      <c r="S62" s="188">
        <v>4.5503182233126918</v>
      </c>
      <c r="T62" s="188">
        <v>4.7521588229116887</v>
      </c>
      <c r="U62" s="188">
        <v>5.0549197223101849</v>
      </c>
      <c r="V62" s="188">
        <v>4.5503182233126918</v>
      </c>
      <c r="W62" s="188">
        <v>5.2567603219091827</v>
      </c>
      <c r="X62" s="188">
        <v>4.5503182233126918</v>
      </c>
      <c r="Y62" s="188">
        <v>4.2475573239141955</v>
      </c>
      <c r="Z62" s="188">
        <v>4.0457167243151986</v>
      </c>
      <c r="AA62" s="188">
        <v>3.4401949255182056</v>
      </c>
      <c r="AB62" s="198">
        <f t="shared" si="0"/>
        <v>101.94137577394068</v>
      </c>
      <c r="AC62" s="32"/>
      <c r="AG62"/>
      <c r="AH62"/>
    </row>
    <row r="63" spans="1:34">
      <c r="A63" s="1" t="str">
        <f>CONCATENATE("g",MOD(ROW(A62)-1,COUNTIF('baseLoad(g)'!A:A,"&lt;&gt;")-1)+1)</f>
        <v>g14</v>
      </c>
      <c r="B63" s="8" t="str">
        <f>CONCATENATE("j",INT((ROW(B62)-1)/(COUNTIF('baseLoad(g)'!A:A,"&lt;&gt;")-1))+1)</f>
        <v>j3</v>
      </c>
      <c r="C63" s="171">
        <v>1</v>
      </c>
      <c r="D63" s="188">
        <v>3.4896656607140386</v>
      </c>
      <c r="E63" s="188">
        <v>3.2838674022993746</v>
      </c>
      <c r="F63" s="188">
        <v>3.1809682730920423</v>
      </c>
      <c r="G63" s="188">
        <v>2.8722708854700465</v>
      </c>
      <c r="H63" s="188">
        <v>2.4606743686407184</v>
      </c>
      <c r="I63" s="188">
        <v>2.0490778518113903</v>
      </c>
      <c r="J63" s="188">
        <v>1.8432795933967263</v>
      </c>
      <c r="K63" s="188">
        <v>2.9751700146773787</v>
      </c>
      <c r="L63" s="188">
        <v>3.6954639191287026</v>
      </c>
      <c r="M63" s="188">
        <v>4.0041613067506985</v>
      </c>
      <c r="N63" s="188">
        <v>4.621556081994691</v>
      </c>
      <c r="O63" s="188">
        <v>5.4447491156533472</v>
      </c>
      <c r="P63" s="188">
        <v>5.7534465032753435</v>
      </c>
      <c r="Q63" s="188">
        <v>6.2679421493120033</v>
      </c>
      <c r="R63" s="188">
        <v>5.8563456324826744</v>
      </c>
      <c r="S63" s="188">
        <v>5.4447491156533472</v>
      </c>
      <c r="T63" s="188">
        <v>5.8563456324826744</v>
      </c>
      <c r="U63" s="188">
        <v>5.2389508572386827</v>
      </c>
      <c r="V63" s="188">
        <v>5.3418499864460145</v>
      </c>
      <c r="W63" s="188">
        <v>4.8273543404093546</v>
      </c>
      <c r="X63" s="188">
        <v>4.4157578235800266</v>
      </c>
      <c r="Y63" s="188">
        <v>4.0041613067506985</v>
      </c>
      <c r="Z63" s="188">
        <v>4.4157578235800266</v>
      </c>
      <c r="AA63" s="188">
        <v>3.7983630483360344</v>
      </c>
      <c r="AB63" s="198">
        <f t="shared" si="0"/>
        <v>101.14192869317601</v>
      </c>
      <c r="AC63" s="32"/>
      <c r="AG63"/>
      <c r="AH63"/>
    </row>
    <row r="64" spans="1:34">
      <c r="A64" s="1" t="str">
        <f>CONCATENATE("g",MOD(ROW(A63)-1,COUNTIF('baseLoad(g)'!A:A,"&lt;&gt;")-1)+1)</f>
        <v>g15</v>
      </c>
      <c r="B64" s="8" t="str">
        <f>CONCATENATE("j",INT((ROW(B63)-1)/(COUNTIF('baseLoad(g)'!A:A,"&lt;&gt;")-1))+1)</f>
        <v>j3</v>
      </c>
      <c r="C64" s="171">
        <v>1</v>
      </c>
      <c r="D64" s="188">
        <v>4.0447273096112815</v>
      </c>
      <c r="E64" s="188">
        <v>3.7419664102127852</v>
      </c>
      <c r="F64" s="188">
        <v>3.3382852110147905</v>
      </c>
      <c r="G64" s="188">
        <v>2.8336837120172969</v>
      </c>
      <c r="H64" s="188">
        <v>2.6318431124182999</v>
      </c>
      <c r="I64" s="188">
        <v>2.3290822130198037</v>
      </c>
      <c r="J64" s="188">
        <v>2.7327634122177984</v>
      </c>
      <c r="K64" s="188">
        <v>3.8428867100122841</v>
      </c>
      <c r="L64" s="188">
        <v>5.3566912070047641</v>
      </c>
      <c r="M64" s="188">
        <v>6.5677348045987491</v>
      </c>
      <c r="N64" s="188">
        <v>5.8612927060022582</v>
      </c>
      <c r="O64" s="188">
        <v>5.3566912070047641</v>
      </c>
      <c r="P64" s="188">
        <v>4.7511694082077724</v>
      </c>
      <c r="Q64" s="188">
        <v>4.5493288086087746</v>
      </c>
      <c r="R64" s="188">
        <v>4.5493288086087746</v>
      </c>
      <c r="S64" s="188">
        <v>4.650249108408274</v>
      </c>
      <c r="T64" s="188">
        <v>4.5493288086087746</v>
      </c>
      <c r="U64" s="188">
        <v>4.5493288086087746</v>
      </c>
      <c r="V64" s="188">
        <v>4.5493288086087746</v>
      </c>
      <c r="W64" s="188">
        <v>4.7511694082077724</v>
      </c>
      <c r="X64" s="188">
        <v>4.7511694082077724</v>
      </c>
      <c r="Y64" s="188">
        <v>4.4484085088092771</v>
      </c>
      <c r="Z64" s="188">
        <v>4.7511694082077724</v>
      </c>
      <c r="AA64" s="188">
        <v>4.4484085088092771</v>
      </c>
      <c r="AB64" s="198">
        <f t="shared" si="0"/>
        <v>103.93603581703668</v>
      </c>
      <c r="AC64" s="32"/>
      <c r="AG64"/>
      <c r="AH64"/>
    </row>
    <row r="65" spans="1:34">
      <c r="A65" s="1" t="str">
        <f>CONCATENATE("g",MOD(ROW(A64)-1,COUNTIF('baseLoad(g)'!A:A,"&lt;&gt;")-1)+1)</f>
        <v>g16</v>
      </c>
      <c r="B65" s="8" t="str">
        <f>CONCATENATE("j",INT((ROW(B64)-1)/(COUNTIF('baseLoad(g)'!A:A,"&lt;&gt;")-1))+1)</f>
        <v>j3</v>
      </c>
      <c r="C65" s="171">
        <v>1</v>
      </c>
      <c r="D65" s="188">
        <v>3.8112254394869511</v>
      </c>
      <c r="E65" s="188">
        <v>3.7083263102796193</v>
      </c>
      <c r="F65" s="188">
        <v>3.3996289226576231</v>
      </c>
      <c r="G65" s="188">
        <v>2.8851332766209628</v>
      </c>
      <c r="H65" s="188">
        <v>2.4735367597916351</v>
      </c>
      <c r="I65" s="188">
        <v>2.061940242962307</v>
      </c>
      <c r="J65" s="188">
        <v>1.8561419845476428</v>
      </c>
      <c r="K65" s="188">
        <v>2.2677385013769706</v>
      </c>
      <c r="L65" s="188">
        <v>2.8851332766209628</v>
      </c>
      <c r="M65" s="188">
        <v>3.8112254394869511</v>
      </c>
      <c r="N65" s="188">
        <v>4.7373176023529391</v>
      </c>
      <c r="O65" s="188">
        <v>4.5315193439382755</v>
      </c>
      <c r="P65" s="188">
        <v>5.3547123775969316</v>
      </c>
      <c r="Q65" s="188">
        <v>5.9721071528409233</v>
      </c>
      <c r="R65" s="188">
        <v>6.1779054112555869</v>
      </c>
      <c r="S65" s="188">
        <v>5.7663088944262597</v>
      </c>
      <c r="T65" s="188">
        <v>5.8692080236335915</v>
      </c>
      <c r="U65" s="188">
        <v>5.5605106360115952</v>
      </c>
      <c r="V65" s="188">
        <v>5.4576115068042634</v>
      </c>
      <c r="W65" s="188">
        <v>5.251813248389599</v>
      </c>
      <c r="X65" s="188">
        <v>4.7373176023529391</v>
      </c>
      <c r="Y65" s="188">
        <v>4.1199228271089465</v>
      </c>
      <c r="Z65" s="188">
        <v>4.1199228271089465</v>
      </c>
      <c r="AA65" s="188">
        <v>4.0170236979016147</v>
      </c>
      <c r="AB65" s="198">
        <f t="shared" si="0"/>
        <v>100.83323130555408</v>
      </c>
      <c r="AC65" s="32"/>
      <c r="AG65"/>
      <c r="AH65"/>
    </row>
    <row r="66" spans="1:34">
      <c r="A66" s="1" t="str">
        <f>CONCATENATE("g",MOD(ROW(A65)-1,COUNTIF('baseLoad(g)'!A:A,"&lt;&gt;")-1)+1)</f>
        <v>g17</v>
      </c>
      <c r="B66" s="8" t="str">
        <f>CONCATENATE("j",INT((ROW(B65)-1)/(COUNTIF('baseLoad(g)'!A:A,"&lt;&gt;")-1))+1)</f>
        <v>j3</v>
      </c>
      <c r="C66" s="171">
        <v>1</v>
      </c>
      <c r="D66" s="188">
        <v>3.8399184659005341</v>
      </c>
      <c r="E66" s="188">
        <v>3.6380778663015367</v>
      </c>
      <c r="F66" s="188">
        <v>3.3353169669030405</v>
      </c>
      <c r="G66" s="188">
        <v>2.9316357677050457</v>
      </c>
      <c r="H66" s="188">
        <v>2.527954568507051</v>
      </c>
      <c r="I66" s="188">
        <v>2.4270342687075521</v>
      </c>
      <c r="J66" s="188">
        <v>2.9316357677050457</v>
      </c>
      <c r="K66" s="188">
        <v>4.2435996650985288</v>
      </c>
      <c r="L66" s="188">
        <v>5.454643262692513</v>
      </c>
      <c r="M66" s="188">
        <v>5.8583244618905086</v>
      </c>
      <c r="N66" s="188">
        <v>5.3537229628930145</v>
      </c>
      <c r="O66" s="188">
        <v>5.454643262692513</v>
      </c>
      <c r="P66" s="188">
        <v>5.0509620634945191</v>
      </c>
      <c r="Q66" s="188">
        <v>5.1518823632940167</v>
      </c>
      <c r="R66" s="188">
        <v>4.4454402646975266</v>
      </c>
      <c r="S66" s="188">
        <v>4.4454402646975266</v>
      </c>
      <c r="T66" s="188">
        <v>4.5463605644970251</v>
      </c>
      <c r="U66" s="188">
        <v>4.2435996650985288</v>
      </c>
      <c r="V66" s="188">
        <v>4.8491214638955213</v>
      </c>
      <c r="W66" s="188">
        <v>4.6472808642965235</v>
      </c>
      <c r="X66" s="188">
        <v>4.3445199648980273</v>
      </c>
      <c r="Y66" s="188">
        <v>4.0417590654995319</v>
      </c>
      <c r="Z66" s="188">
        <v>4.1426793652990304</v>
      </c>
      <c r="AA66" s="188">
        <v>4.0417590654995319</v>
      </c>
      <c r="AB66" s="198">
        <f t="shared" si="0"/>
        <v>101.94731226216417</v>
      </c>
      <c r="AC66" s="32"/>
      <c r="AG66"/>
      <c r="AH66"/>
    </row>
    <row r="67" spans="1:34">
      <c r="A67" s="1" t="str">
        <f>CONCATENATE("g",MOD(ROW(A66)-1,COUNTIF('baseLoad(g)'!A:A,"&lt;&gt;")-1)+1)</f>
        <v>g18</v>
      </c>
      <c r="B67" s="8" t="str">
        <f>CONCATENATE("j",INT((ROW(B66)-1)/(COUNTIF('baseLoad(g)'!A:A,"&lt;&gt;")-1))+1)</f>
        <v>j3</v>
      </c>
      <c r="C67" s="171">
        <v>1</v>
      </c>
      <c r="D67" s="188">
        <v>3.3996289226576231</v>
      </c>
      <c r="E67" s="188">
        <v>3.1938306642429595</v>
      </c>
      <c r="F67" s="188">
        <v>2.988032405828295</v>
      </c>
      <c r="G67" s="188">
        <v>2.6793350182062992</v>
      </c>
      <c r="H67" s="188">
        <v>2.2677385013769706</v>
      </c>
      <c r="I67" s="188">
        <v>2.061940242962307</v>
      </c>
      <c r="J67" s="188">
        <v>2.2677385013769706</v>
      </c>
      <c r="K67" s="188">
        <v>2.6793350182062992</v>
      </c>
      <c r="L67" s="188">
        <v>2.8851332766209628</v>
      </c>
      <c r="M67" s="188">
        <v>3.7083263102796193</v>
      </c>
      <c r="N67" s="188">
        <v>4.6344184731456073</v>
      </c>
      <c r="O67" s="188">
        <v>4.9431158607676036</v>
      </c>
      <c r="P67" s="188">
        <v>5.3547123775969316</v>
      </c>
      <c r="Q67" s="188">
        <v>6.4866027988775832</v>
      </c>
      <c r="R67" s="188">
        <v>7.001098444914243</v>
      </c>
      <c r="S67" s="188">
        <v>6.2808045404629196</v>
      </c>
      <c r="T67" s="188">
        <v>5.8692080236335915</v>
      </c>
      <c r="U67" s="188">
        <v>5.4576115068042634</v>
      </c>
      <c r="V67" s="188">
        <v>4.8402167315602718</v>
      </c>
      <c r="W67" s="188">
        <v>4.4286202147309428</v>
      </c>
      <c r="X67" s="188">
        <v>4.325721085523611</v>
      </c>
      <c r="Y67" s="188">
        <v>4.1199228271089465</v>
      </c>
      <c r="Z67" s="188">
        <v>4.1199228271089465</v>
      </c>
      <c r="AA67" s="188">
        <v>3.7083263102796193</v>
      </c>
      <c r="AB67" s="198">
        <f t="shared" ref="AB67:AB130" si="1">SUM(D67:AA67)</f>
        <v>99.701340884273407</v>
      </c>
      <c r="AC67" s="32"/>
      <c r="AG67"/>
      <c r="AH67"/>
    </row>
    <row r="68" spans="1:34">
      <c r="A68" s="1" t="str">
        <f>CONCATENATE("g",MOD(ROW(A67)-1,COUNTIF('baseLoad(g)'!A:A,"&lt;&gt;")-1)+1)</f>
        <v>g19</v>
      </c>
      <c r="B68" s="8" t="str">
        <f>CONCATENATE("j",INT((ROW(B67)-1)/(COUNTIF('baseLoad(g)'!A:A,"&lt;&gt;")-1))+1)</f>
        <v>j3</v>
      </c>
      <c r="C68" s="171">
        <v>1</v>
      </c>
      <c r="D68" s="188">
        <v>3.3303698933834576</v>
      </c>
      <c r="E68" s="188">
        <v>3.1285292937844598</v>
      </c>
      <c r="F68" s="188">
        <v>3.0276089939849613</v>
      </c>
      <c r="G68" s="188">
        <v>2.724848094586465</v>
      </c>
      <c r="H68" s="188">
        <v>2.3211668953884703</v>
      </c>
      <c r="I68" s="188">
        <v>2.1193262957894725</v>
      </c>
      <c r="J68" s="188">
        <v>2.8257683943859635</v>
      </c>
      <c r="K68" s="188">
        <v>3.7340510925814523</v>
      </c>
      <c r="L68" s="188">
        <v>5.5506164889724294</v>
      </c>
      <c r="M68" s="188">
        <v>5.9542976881704233</v>
      </c>
      <c r="N68" s="188">
        <v>5.7524570885714263</v>
      </c>
      <c r="O68" s="188">
        <v>5.651536788771927</v>
      </c>
      <c r="P68" s="188">
        <v>5.5506164889724294</v>
      </c>
      <c r="Q68" s="188">
        <v>5.1469352897744338</v>
      </c>
      <c r="R68" s="188">
        <v>4.6423337907769406</v>
      </c>
      <c r="S68" s="188">
        <v>4.238652591578945</v>
      </c>
      <c r="T68" s="188">
        <v>4.5414134909774413</v>
      </c>
      <c r="U68" s="188">
        <v>5.0460149899749354</v>
      </c>
      <c r="V68" s="188">
        <v>5.0460149899749354</v>
      </c>
      <c r="W68" s="188">
        <v>4.8441743903759376</v>
      </c>
      <c r="X68" s="188">
        <v>3.7340510925814523</v>
      </c>
      <c r="Y68" s="188">
        <v>4.0368119919799481</v>
      </c>
      <c r="Z68" s="188">
        <v>4.1377322917794475</v>
      </c>
      <c r="AA68" s="188">
        <v>3.6331307927819534</v>
      </c>
      <c r="AB68" s="198">
        <f t="shared" si="1"/>
        <v>100.71845919989971</v>
      </c>
      <c r="AC68" s="32"/>
      <c r="AG68"/>
      <c r="AH68"/>
    </row>
    <row r="69" spans="1:34">
      <c r="A69" s="1" t="str">
        <f>CONCATENATE("g",MOD(ROW(A68)-1,COUNTIF('baseLoad(g)'!A:A,"&lt;&gt;")-1)+1)</f>
        <v>g20</v>
      </c>
      <c r="B69" s="8" t="str">
        <f>CONCATENATE("j",INT((ROW(B68)-1)/(COUNTIF('baseLoad(g)'!A:A,"&lt;&gt;")-1))+1)</f>
        <v>j3</v>
      </c>
      <c r="C69" s="171">
        <v>1</v>
      </c>
      <c r="D69" s="188">
        <v>3.5025280518649553</v>
      </c>
      <c r="E69" s="188">
        <v>3.0909315350356272</v>
      </c>
      <c r="F69" s="188">
        <v>2.782234147413631</v>
      </c>
      <c r="G69" s="188">
        <v>2.5764358889989669</v>
      </c>
      <c r="H69" s="188">
        <v>2.3706376305843029</v>
      </c>
      <c r="I69" s="188">
        <v>2.1648393721696393</v>
      </c>
      <c r="J69" s="188">
        <v>2.3706376305843029</v>
      </c>
      <c r="K69" s="188">
        <v>2.4735367597916351</v>
      </c>
      <c r="L69" s="188">
        <v>3.5025280518649553</v>
      </c>
      <c r="M69" s="188">
        <v>3.8112254394869511</v>
      </c>
      <c r="N69" s="188">
        <v>4.4286202147309428</v>
      </c>
      <c r="O69" s="188">
        <v>4.9431158607676036</v>
      </c>
      <c r="P69" s="188">
        <v>5.6634097652189279</v>
      </c>
      <c r="Q69" s="188">
        <v>5.8692080236335915</v>
      </c>
      <c r="R69" s="188">
        <v>5.5605106360115952</v>
      </c>
      <c r="S69" s="188">
        <v>6.4866027988775832</v>
      </c>
      <c r="T69" s="188">
        <v>5.5605106360115952</v>
      </c>
      <c r="U69" s="188">
        <v>5.5605106360115952</v>
      </c>
      <c r="V69" s="188">
        <v>4.9431158607676036</v>
      </c>
      <c r="W69" s="188">
        <v>4.7373176023529391</v>
      </c>
      <c r="X69" s="188">
        <v>4.6344184731456073</v>
      </c>
      <c r="Y69" s="188">
        <v>4.2228219563162792</v>
      </c>
      <c r="Z69" s="188">
        <v>4.1199228271089465</v>
      </c>
      <c r="AA69" s="188">
        <v>4.0170236979016147</v>
      </c>
      <c r="AB69" s="198">
        <f t="shared" si="1"/>
        <v>99.392643496651417</v>
      </c>
      <c r="AC69" s="32"/>
      <c r="AG69"/>
      <c r="AH69"/>
    </row>
    <row r="70" spans="1:34">
      <c r="A70" s="1" t="str">
        <f>CONCATENATE("g",MOD(ROW(A69)-1,COUNTIF('baseLoad(g)'!A:A,"&lt;&gt;")-1)+1)</f>
        <v>g21</v>
      </c>
      <c r="B70" s="8" t="str">
        <f>CONCATENATE("j",INT((ROW(B69)-1)/(COUNTIF('baseLoad(g)'!A:A,"&lt;&gt;")-1))+1)</f>
        <v>j3</v>
      </c>
      <c r="C70" s="171">
        <v>1</v>
      </c>
      <c r="D70" s="188">
        <v>3.5233057606472049</v>
      </c>
      <c r="E70" s="188">
        <v>3.7251463602462023</v>
      </c>
      <c r="F70" s="188">
        <v>3.422385460847706</v>
      </c>
      <c r="G70" s="188">
        <v>3.0187042616497113</v>
      </c>
      <c r="H70" s="188">
        <v>2.6150230624517161</v>
      </c>
      <c r="I70" s="188">
        <v>2.6150230624517161</v>
      </c>
      <c r="J70" s="188">
        <v>2.9177839618502124</v>
      </c>
      <c r="K70" s="188">
        <v>4.0279072596446985</v>
      </c>
      <c r="L70" s="188">
        <v>5.339871157038182</v>
      </c>
      <c r="M70" s="188">
        <v>5.7435523562361759</v>
      </c>
      <c r="N70" s="188">
        <v>5.8444726560356752</v>
      </c>
      <c r="O70" s="188">
        <v>5.339871157038182</v>
      </c>
      <c r="P70" s="188">
        <v>4.9361899578401864</v>
      </c>
      <c r="Q70" s="188">
        <v>4.128827559444197</v>
      </c>
      <c r="R70" s="188">
        <v>4.2297478592436963</v>
      </c>
      <c r="S70" s="188">
        <v>4.128827559444197</v>
      </c>
      <c r="T70" s="188">
        <v>3.8260666600457007</v>
      </c>
      <c r="U70" s="188">
        <v>4.0279072596446985</v>
      </c>
      <c r="V70" s="188">
        <v>5.2389508572386827</v>
      </c>
      <c r="W70" s="188">
        <v>4.7343493582411895</v>
      </c>
      <c r="X70" s="188">
        <v>4.6334290584416902</v>
      </c>
      <c r="Y70" s="188">
        <v>4.2297478592436963</v>
      </c>
      <c r="Z70" s="188">
        <v>4.128827559444197</v>
      </c>
      <c r="AA70" s="188">
        <v>3.5233057606472049</v>
      </c>
      <c r="AB70" s="198">
        <f t="shared" si="1"/>
        <v>99.899223825056723</v>
      </c>
      <c r="AC70" s="32"/>
      <c r="AG70"/>
      <c r="AH70"/>
    </row>
    <row r="71" spans="1:34">
      <c r="A71" s="1" t="str">
        <f>CONCATENATE("g",MOD(ROW(A70)-1,COUNTIF('baseLoad(g)'!A:A,"&lt;&gt;")-1)+1)</f>
        <v>g22</v>
      </c>
      <c r="B71" s="8" t="str">
        <f>CONCATENATE("j",INT((ROW(B70)-1)/(COUNTIF('baseLoad(g)'!A:A,"&lt;&gt;")-1))+1)</f>
        <v>j3</v>
      </c>
      <c r="C71" s="171">
        <v>1</v>
      </c>
      <c r="D71" s="188">
        <v>3.6024589369605371</v>
      </c>
      <c r="E71" s="188">
        <v>3.3966606785458731</v>
      </c>
      <c r="F71" s="188">
        <v>3.190862420131209</v>
      </c>
      <c r="G71" s="188">
        <v>2.8821650325092127</v>
      </c>
      <c r="H71" s="188">
        <v>2.5734676448872169</v>
      </c>
      <c r="I71" s="188">
        <v>2.2647702572652211</v>
      </c>
      <c r="J71" s="188">
        <v>2.058971998850557</v>
      </c>
      <c r="K71" s="188">
        <v>2.5734676448872169</v>
      </c>
      <c r="L71" s="188">
        <v>3.0879632909238772</v>
      </c>
      <c r="M71" s="188">
        <v>3.8082571953752016</v>
      </c>
      <c r="N71" s="188">
        <v>4.8372484874485213</v>
      </c>
      <c r="O71" s="188">
        <v>5.2488450042778494</v>
      </c>
      <c r="P71" s="188">
        <v>5.6604415211071775</v>
      </c>
      <c r="Q71" s="188">
        <v>5.6604415211071775</v>
      </c>
      <c r="R71" s="188">
        <v>5.7633406503145093</v>
      </c>
      <c r="S71" s="188">
        <v>6.4836345547658336</v>
      </c>
      <c r="T71" s="188">
        <v>5.5575423918998457</v>
      </c>
      <c r="U71" s="188">
        <v>5.454643262692513</v>
      </c>
      <c r="V71" s="188">
        <v>4.7343493582411895</v>
      </c>
      <c r="W71" s="188">
        <v>4.528551099826525</v>
      </c>
      <c r="X71" s="188">
        <v>4.6314502290338577</v>
      </c>
      <c r="Y71" s="188">
        <v>4.2198537122045288</v>
      </c>
      <c r="Z71" s="188">
        <v>4.0140554537898652</v>
      </c>
      <c r="AA71" s="188">
        <v>3.9111563245825329</v>
      </c>
      <c r="AB71" s="198">
        <f t="shared" si="1"/>
        <v>100.14459867162805</v>
      </c>
      <c r="AC71" s="32"/>
      <c r="AG71"/>
      <c r="AH71"/>
    </row>
    <row r="72" spans="1:34">
      <c r="A72" s="1" t="str">
        <f>CONCATENATE("g",MOD(ROW(A71)-1,COUNTIF('baseLoad(g)'!A:A,"&lt;&gt;")-1)+1)</f>
        <v>g23</v>
      </c>
      <c r="B72" s="8" t="str">
        <f>CONCATENATE("j",INT((ROW(B71)-1)/(COUNTIF('baseLoad(g)'!A:A,"&lt;&gt;")-1))+1)</f>
        <v>j3</v>
      </c>
      <c r="C72" s="171">
        <v>1</v>
      </c>
      <c r="D72" s="188">
        <v>3.4411843402221227</v>
      </c>
      <c r="E72" s="188">
        <v>3.4411843402221227</v>
      </c>
      <c r="F72" s="188">
        <v>3.1384234408236265</v>
      </c>
      <c r="G72" s="188">
        <v>2.7347422416256313</v>
      </c>
      <c r="H72" s="188">
        <v>2.5329016420266344</v>
      </c>
      <c r="I72" s="188">
        <v>2.5329016420266344</v>
      </c>
      <c r="J72" s="188">
        <v>2.9365828412246291</v>
      </c>
      <c r="K72" s="188">
        <v>4.2485467386181117</v>
      </c>
      <c r="L72" s="188">
        <v>5.4595903362120968</v>
      </c>
      <c r="M72" s="188">
        <v>5.96419183520959</v>
      </c>
      <c r="N72" s="188">
        <v>6.0651121350090884</v>
      </c>
      <c r="O72" s="188">
        <v>6.0651121350090884</v>
      </c>
      <c r="P72" s="188">
        <v>5.4595903362120968</v>
      </c>
      <c r="Q72" s="188">
        <v>5.3586700364125983</v>
      </c>
      <c r="R72" s="188">
        <v>4.6522279378161073</v>
      </c>
      <c r="S72" s="188">
        <v>4.1476264388186133</v>
      </c>
      <c r="T72" s="188">
        <v>4.8540685374151042</v>
      </c>
      <c r="U72" s="188">
        <v>4.551307638016608</v>
      </c>
      <c r="V72" s="188">
        <v>4.9549888372146027</v>
      </c>
      <c r="W72" s="188">
        <v>4.6522279378161073</v>
      </c>
      <c r="X72" s="188">
        <v>4.2485467386181117</v>
      </c>
      <c r="Y72" s="188">
        <v>3.7439452396206185</v>
      </c>
      <c r="Z72" s="188">
        <v>3.8448655394201174</v>
      </c>
      <c r="AA72" s="188">
        <v>3.5421046400216212</v>
      </c>
      <c r="AB72" s="198">
        <f t="shared" si="1"/>
        <v>102.57064352563168</v>
      </c>
      <c r="AC72" s="32"/>
      <c r="AG72"/>
      <c r="AH72"/>
    </row>
    <row r="73" spans="1:34">
      <c r="A73" s="1" t="str">
        <f>CONCATENATE("g",MOD(ROW(A72)-1,COUNTIF('baseLoad(g)'!A:A,"&lt;&gt;")-1)+1)</f>
        <v>g24</v>
      </c>
      <c r="B73" s="8" t="str">
        <f>CONCATENATE("j",INT((ROW(B72)-1)/(COUNTIF('baseLoad(g)'!A:A,"&lt;&gt;")-1))+1)</f>
        <v>j3</v>
      </c>
      <c r="C73" s="171">
        <v>1</v>
      </c>
      <c r="D73" s="188">
        <v>3.6024589369605371</v>
      </c>
      <c r="E73" s="188">
        <v>3.4995598077532049</v>
      </c>
      <c r="F73" s="188">
        <v>3.190862420131209</v>
      </c>
      <c r="G73" s="188">
        <v>2.5734676448872169</v>
      </c>
      <c r="H73" s="188">
        <v>2.1618711280578888</v>
      </c>
      <c r="I73" s="188">
        <v>1.956072869643225</v>
      </c>
      <c r="J73" s="188">
        <v>1.853173740435893</v>
      </c>
      <c r="K73" s="188">
        <v>2.4705685156798847</v>
      </c>
      <c r="L73" s="188">
        <v>3.8082571953752016</v>
      </c>
      <c r="M73" s="188">
        <v>4.0140554537898652</v>
      </c>
      <c r="N73" s="188">
        <v>4.4256519706191932</v>
      </c>
      <c r="O73" s="188">
        <v>4.7343493582411895</v>
      </c>
      <c r="P73" s="188">
        <v>6.0720380379365047</v>
      </c>
      <c r="Q73" s="188">
        <v>5.8662397795218419</v>
      </c>
      <c r="R73" s="188">
        <v>6.3807354255585009</v>
      </c>
      <c r="S73" s="188">
        <v>6.1749371671438373</v>
      </c>
      <c r="T73" s="188">
        <v>6.1749371671438373</v>
      </c>
      <c r="U73" s="188">
        <v>5.6604415211071775</v>
      </c>
      <c r="V73" s="188">
        <v>4.940147616655854</v>
      </c>
      <c r="W73" s="188">
        <v>4.7343493582411895</v>
      </c>
      <c r="X73" s="188">
        <v>4.4256519706191932</v>
      </c>
      <c r="Y73" s="188">
        <v>4.6314502290338577</v>
      </c>
      <c r="Z73" s="188">
        <v>4.116954582997197</v>
      </c>
      <c r="AA73" s="188">
        <v>3.7053580661678693</v>
      </c>
      <c r="AB73" s="198">
        <f t="shared" si="1"/>
        <v>101.17358996370136</v>
      </c>
      <c r="AC73" s="32"/>
      <c r="AG73"/>
      <c r="AH73"/>
    </row>
    <row r="74" spans="1:34">
      <c r="A74" s="1" t="str">
        <f>CONCATENATE("g",MOD(ROW(A73)-1,COUNTIF('baseLoad(g)'!A:A,"&lt;&gt;")-1)+1)</f>
        <v>g1</v>
      </c>
      <c r="B74" s="8" t="str">
        <f>CONCATENATE("j",INT((ROW(B73)-1)/(COUNTIF('baseLoad(g)'!A:A,"&lt;&gt;")-1))+1)</f>
        <v>j4</v>
      </c>
      <c r="C74" s="171">
        <v>1</v>
      </c>
      <c r="D74" s="188">
        <v>2.9510922700022486</v>
      </c>
      <c r="E74" s="188">
        <v>2.7472171563578787</v>
      </c>
      <c r="F74" s="188">
        <v>2.4414044858913249</v>
      </c>
      <c r="G74" s="188">
        <v>2.1355918154247706</v>
      </c>
      <c r="H74" s="188">
        <v>1.9317167017804011</v>
      </c>
      <c r="I74" s="188">
        <v>1.7278415881360316</v>
      </c>
      <c r="J74" s="188">
        <v>2.1355918154247706</v>
      </c>
      <c r="K74" s="188">
        <v>2.9510922700022486</v>
      </c>
      <c r="L74" s="188">
        <v>5.0917809632681283</v>
      </c>
      <c r="M74" s="188">
        <v>7.2324696565340076</v>
      </c>
      <c r="N74" s="188">
        <v>7.9460325542893013</v>
      </c>
      <c r="O74" s="188">
        <v>7.5382823270005614</v>
      </c>
      <c r="P74" s="188">
        <v>7.2324696565340076</v>
      </c>
      <c r="Q74" s="188">
        <v>6.7227818724230843</v>
      </c>
      <c r="R74" s="188">
        <v>5.805343861023422</v>
      </c>
      <c r="S74" s="188">
        <v>5.0917809632681283</v>
      </c>
      <c r="T74" s="188">
        <v>4.7859682928015745</v>
      </c>
      <c r="U74" s="188">
        <v>4.3782180655128347</v>
      </c>
      <c r="V74" s="188">
        <v>4.1743429518684652</v>
      </c>
      <c r="W74" s="188">
        <v>4.0724053950462809</v>
      </c>
      <c r="X74" s="188">
        <v>3.4607800541131724</v>
      </c>
      <c r="Y74" s="188">
        <v>3.2569049404688024</v>
      </c>
      <c r="Z74" s="188">
        <v>3.4607800541131724</v>
      </c>
      <c r="AA74" s="188">
        <v>3.2569049404688024</v>
      </c>
      <c r="AB74" s="198">
        <f t="shared" si="1"/>
        <v>102.5287946517534</v>
      </c>
      <c r="AC74" s="32"/>
      <c r="AG74"/>
      <c r="AH74"/>
    </row>
    <row r="75" spans="1:34">
      <c r="A75" s="1" t="str">
        <f>CONCATENATE("g",MOD(ROW(A74)-1,COUNTIF('baseLoad(g)'!A:A,"&lt;&gt;")-1)+1)</f>
        <v>g2</v>
      </c>
      <c r="B75" s="8" t="str">
        <f>CONCATENATE("j",INT((ROW(B74)-1)/(COUNTIF('baseLoad(g)'!A:A,"&lt;&gt;")-1))+1)</f>
        <v>j4</v>
      </c>
      <c r="C75" s="171">
        <v>1</v>
      </c>
      <c r="D75" s="188">
        <v>3.2925830853565672</v>
      </c>
      <c r="E75" s="188">
        <v>2.9745379080713512</v>
      </c>
      <c r="F75" s="188">
        <v>2.7625077898812065</v>
      </c>
      <c r="G75" s="188">
        <v>2.4444626125959905</v>
      </c>
      <c r="H75" s="188">
        <v>2.0204023762157015</v>
      </c>
      <c r="I75" s="188">
        <v>1.8083722580255575</v>
      </c>
      <c r="J75" s="188">
        <v>1.5963421398354132</v>
      </c>
      <c r="K75" s="188">
        <v>2.1264174353107737</v>
      </c>
      <c r="L75" s="188">
        <v>3.2925830853565672</v>
      </c>
      <c r="M75" s="188">
        <v>3.8226583808319283</v>
      </c>
      <c r="N75" s="188">
        <v>4.8828089717826497</v>
      </c>
      <c r="O75" s="188">
        <v>5.7309294445432268</v>
      </c>
      <c r="P75" s="188">
        <v>6.3670197991136597</v>
      </c>
      <c r="Q75" s="188">
        <v>7.3211553309693089</v>
      </c>
      <c r="R75" s="188">
        <v>7.3211553309693089</v>
      </c>
      <c r="S75" s="188">
        <v>6.8970950945890204</v>
      </c>
      <c r="T75" s="188">
        <v>6.4730348582087309</v>
      </c>
      <c r="U75" s="188">
        <v>5.7309294445432268</v>
      </c>
      <c r="V75" s="188">
        <v>4.9888240308777219</v>
      </c>
      <c r="W75" s="188">
        <v>4.1407035581171447</v>
      </c>
      <c r="X75" s="188">
        <v>4.0346884990220726</v>
      </c>
      <c r="Y75" s="188">
        <v>4.4587487354023603</v>
      </c>
      <c r="Z75" s="188">
        <v>3.5046132035467119</v>
      </c>
      <c r="AA75" s="188">
        <v>3.5046132035467119</v>
      </c>
      <c r="AB75" s="198">
        <f t="shared" si="1"/>
        <v>101.49718657671291</v>
      </c>
      <c r="AC75" s="32"/>
      <c r="AG75"/>
      <c r="AH75"/>
    </row>
    <row r="76" spans="1:34">
      <c r="A76" s="1" t="str">
        <f>CONCATENATE("g",MOD(ROW(A75)-1,COUNTIF('baseLoad(g)'!A:A,"&lt;&gt;")-1)+1)</f>
        <v>g3</v>
      </c>
      <c r="B76" s="8" t="str">
        <f>CONCATENATE("j",INT((ROW(B75)-1)/(COUNTIF('baseLoad(g)'!A:A,"&lt;&gt;")-1))+1)</f>
        <v>j4</v>
      </c>
      <c r="C76" s="171">
        <v>1</v>
      </c>
      <c r="D76" s="188">
        <v>3.3588424972909876</v>
      </c>
      <c r="E76" s="188">
        <v>3.2569049404688024</v>
      </c>
      <c r="F76" s="188">
        <v>2.8491547131800639</v>
      </c>
      <c r="G76" s="188">
        <v>2.5433420427135096</v>
      </c>
      <c r="H76" s="188">
        <v>2.0336542586025859</v>
      </c>
      <c r="I76" s="188">
        <v>1.6259040313138466</v>
      </c>
      <c r="J76" s="188">
        <v>2.0336542586025859</v>
      </c>
      <c r="K76" s="188">
        <v>3.0530298268244334</v>
      </c>
      <c r="L76" s="188">
        <v>5.0917809632681283</v>
      </c>
      <c r="M76" s="188">
        <v>6.6208443156008991</v>
      </c>
      <c r="N76" s="188">
        <v>8.0479701111114856</v>
      </c>
      <c r="O76" s="188">
        <v>7.7421574406449318</v>
      </c>
      <c r="P76" s="188">
        <v>7.5382823270005614</v>
      </c>
      <c r="Q76" s="188">
        <v>6.7227818724230843</v>
      </c>
      <c r="R76" s="188">
        <v>5.6014687473790516</v>
      </c>
      <c r="S76" s="188">
        <v>4.9898434064459432</v>
      </c>
      <c r="T76" s="188">
        <v>4.480155622335019</v>
      </c>
      <c r="U76" s="188">
        <v>4.2762805086906504</v>
      </c>
      <c r="V76" s="188">
        <v>3.9704678382240961</v>
      </c>
      <c r="W76" s="188">
        <v>4.0724053950462809</v>
      </c>
      <c r="X76" s="188">
        <v>3.7665927245797262</v>
      </c>
      <c r="Y76" s="188">
        <v>3.6646551677575419</v>
      </c>
      <c r="Z76" s="188">
        <v>3.3588424972909876</v>
      </c>
      <c r="AA76" s="188">
        <v>3.3588424972909876</v>
      </c>
      <c r="AB76" s="198">
        <f t="shared" si="1"/>
        <v>104.05785800408619</v>
      </c>
      <c r="AC76" s="32"/>
      <c r="AG76"/>
      <c r="AH76"/>
    </row>
    <row r="77" spans="1:34">
      <c r="A77" s="1" t="str">
        <f>CONCATENATE("g",MOD(ROW(A76)-1,COUNTIF('baseLoad(g)'!A:A,"&lt;&gt;")-1)+1)</f>
        <v>g4</v>
      </c>
      <c r="B77" s="8" t="str">
        <f>CONCATENATE("j",INT((ROW(B76)-1)/(COUNTIF('baseLoad(g)'!A:A,"&lt;&gt;")-1))+1)</f>
        <v>j4</v>
      </c>
      <c r="C77" s="171">
        <v>1</v>
      </c>
      <c r="D77" s="188">
        <v>3.186568026261495</v>
      </c>
      <c r="E77" s="188">
        <v>3.186568026261495</v>
      </c>
      <c r="F77" s="188">
        <v>3.186568026261495</v>
      </c>
      <c r="G77" s="188">
        <v>2.7625077898812065</v>
      </c>
      <c r="H77" s="188">
        <v>2.0204023762157015</v>
      </c>
      <c r="I77" s="188">
        <v>1.7023571989304853</v>
      </c>
      <c r="J77" s="188">
        <v>1.8083722580255575</v>
      </c>
      <c r="K77" s="188">
        <v>2.1264174353107737</v>
      </c>
      <c r="L77" s="188">
        <v>3.0805529671664229</v>
      </c>
      <c r="M77" s="188">
        <v>4.3527336763072881</v>
      </c>
      <c r="N77" s="188">
        <v>5.094839089972794</v>
      </c>
      <c r="O77" s="188">
        <v>6.1549896809235154</v>
      </c>
      <c r="P77" s="188">
        <v>7.4271703900643802</v>
      </c>
      <c r="Q77" s="188">
        <v>6.8970950945890204</v>
      </c>
      <c r="R77" s="188">
        <v>6.8970950945890204</v>
      </c>
      <c r="S77" s="188">
        <v>6.1549896809235154</v>
      </c>
      <c r="T77" s="188">
        <v>5.7309294445432268</v>
      </c>
      <c r="U77" s="188">
        <v>5.4128842672580095</v>
      </c>
      <c r="V77" s="188">
        <v>5.094839089972794</v>
      </c>
      <c r="W77" s="188">
        <v>4.2467186172122169</v>
      </c>
      <c r="X77" s="188">
        <v>4.2467186172122169</v>
      </c>
      <c r="Y77" s="188">
        <v>3.9286734399270005</v>
      </c>
      <c r="Z77" s="188">
        <v>3.5046132035467119</v>
      </c>
      <c r="AA77" s="188">
        <v>3.2925830853565672</v>
      </c>
      <c r="AB77" s="198">
        <f t="shared" si="1"/>
        <v>101.49718657671292</v>
      </c>
      <c r="AC77" s="32"/>
      <c r="AG77"/>
      <c r="AH77"/>
    </row>
    <row r="78" spans="1:34">
      <c r="A78" s="1" t="str">
        <f>CONCATENATE("g",MOD(ROW(A77)-1,COUNTIF('baseLoad(g)'!A:A,"&lt;&gt;")-1)+1)</f>
        <v>g5</v>
      </c>
      <c r="B78" s="8" t="str">
        <f>CONCATENATE("j",INT((ROW(B77)-1)/(COUNTIF('baseLoad(g)'!A:A,"&lt;&gt;")-1))+1)</f>
        <v>j4</v>
      </c>
      <c r="C78" s="171">
        <v>1</v>
      </c>
      <c r="D78" s="188">
        <v>2.8552709665893952</v>
      </c>
      <c r="E78" s="188">
        <v>2.75333340976721</v>
      </c>
      <c r="F78" s="188">
        <v>2.4475207393006557</v>
      </c>
      <c r="G78" s="188">
        <v>2.2436456256562862</v>
      </c>
      <c r="H78" s="188">
        <v>1.8358953983675472</v>
      </c>
      <c r="I78" s="188">
        <v>1.7339578415453627</v>
      </c>
      <c r="J78" s="188">
        <v>2.2436456256562862</v>
      </c>
      <c r="K78" s="188">
        <v>3.2630211938781337</v>
      </c>
      <c r="L78" s="188">
        <v>5.8114601144327525</v>
      </c>
      <c r="M78" s="188">
        <v>6.7288981258324156</v>
      </c>
      <c r="N78" s="188">
        <v>7.8502112508764474</v>
      </c>
      <c r="O78" s="188">
        <v>8.0540863645208169</v>
      </c>
      <c r="P78" s="188">
        <v>7.8502112508764474</v>
      </c>
      <c r="Q78" s="188">
        <v>7.1366483531211546</v>
      </c>
      <c r="R78" s="188">
        <v>6.2192103417214915</v>
      </c>
      <c r="S78" s="188">
        <v>5.5056474439661978</v>
      </c>
      <c r="T78" s="188">
        <v>4.5882094325665363</v>
      </c>
      <c r="U78" s="188">
        <v>3.7727089779890575</v>
      </c>
      <c r="V78" s="188">
        <v>3.6707714211668727</v>
      </c>
      <c r="W78" s="188">
        <v>3.8746465348112427</v>
      </c>
      <c r="X78" s="188">
        <v>3.6707714211668727</v>
      </c>
      <c r="Y78" s="188">
        <v>3.4668963075225032</v>
      </c>
      <c r="Z78" s="188">
        <v>3.2630211938781337</v>
      </c>
      <c r="AA78" s="188">
        <v>3.0591460802337642</v>
      </c>
      <c r="AB78" s="198">
        <f t="shared" si="1"/>
        <v>103.8988354154436</v>
      </c>
      <c r="AC78" s="32"/>
      <c r="AG78"/>
      <c r="AH78"/>
    </row>
    <row r="79" spans="1:34">
      <c r="A79" s="1" t="str">
        <f>CONCATENATE("g",MOD(ROW(A78)-1,COUNTIF('baseLoad(g)'!A:A,"&lt;&gt;")-1)+1)</f>
        <v>g6</v>
      </c>
      <c r="B79" s="8" t="str">
        <f>CONCATENATE("j",INT((ROW(B78)-1)/(COUNTIF('baseLoad(g)'!A:A,"&lt;&gt;")-1))+1)</f>
        <v>j4</v>
      </c>
      <c r="C79" s="171">
        <v>1</v>
      </c>
      <c r="D79" s="188">
        <v>3.1855486506932733</v>
      </c>
      <c r="E79" s="188">
        <v>3.0795335915982012</v>
      </c>
      <c r="F79" s="188">
        <v>2.973518532503129</v>
      </c>
      <c r="G79" s="188">
        <v>2.3374281779326966</v>
      </c>
      <c r="H79" s="188">
        <v>2.0193830006474798</v>
      </c>
      <c r="I79" s="188">
        <v>1.7013378233622636</v>
      </c>
      <c r="J79" s="188">
        <v>1.7013378233622636</v>
      </c>
      <c r="K79" s="188">
        <v>2.1253980597425519</v>
      </c>
      <c r="L79" s="188">
        <v>3.1855486506932733</v>
      </c>
      <c r="M79" s="188">
        <v>4.3517143007390668</v>
      </c>
      <c r="N79" s="188">
        <v>4.7757745371193554</v>
      </c>
      <c r="O79" s="188">
        <v>6.1539703053552932</v>
      </c>
      <c r="P79" s="188">
        <v>6.5780305417355818</v>
      </c>
      <c r="Q79" s="188">
        <v>7.3201359554010867</v>
      </c>
      <c r="R79" s="188">
        <v>6.6840456008306548</v>
      </c>
      <c r="S79" s="188">
        <v>6.5780305417355818</v>
      </c>
      <c r="T79" s="188">
        <v>6.4720154826405096</v>
      </c>
      <c r="U79" s="188">
        <v>6.2599853644503654</v>
      </c>
      <c r="V79" s="188">
        <v>5.5178799507848604</v>
      </c>
      <c r="W79" s="188">
        <v>5.3058498325947161</v>
      </c>
      <c r="X79" s="188">
        <v>4.1396841825489226</v>
      </c>
      <c r="Y79" s="188">
        <v>3.715623946168634</v>
      </c>
      <c r="Z79" s="188">
        <v>3.5035938279784897</v>
      </c>
      <c r="AA79" s="188">
        <v>3.5035938279784897</v>
      </c>
      <c r="AB79" s="198">
        <f t="shared" si="1"/>
        <v>103.16896250859674</v>
      </c>
      <c r="AC79" s="32"/>
      <c r="AG79"/>
      <c r="AH79"/>
    </row>
    <row r="80" spans="1:34">
      <c r="A80" s="1" t="str">
        <f>CONCATENATE("g",MOD(ROW(A79)-1,COUNTIF('baseLoad(g)'!A:A,"&lt;&gt;")-1)+1)</f>
        <v>g7</v>
      </c>
      <c r="B80" s="8" t="str">
        <f>CONCATENATE("j",INT((ROW(B79)-1)/(COUNTIF('baseLoad(g)'!A:A,"&lt;&gt;")-1))+1)</f>
        <v>j4</v>
      </c>
      <c r="C80" s="171">
        <v>1</v>
      </c>
      <c r="D80" s="188">
        <v>2.9510922700022486</v>
      </c>
      <c r="E80" s="188">
        <v>2.7472171563578787</v>
      </c>
      <c r="F80" s="188">
        <v>2.5433420427135096</v>
      </c>
      <c r="G80" s="188">
        <v>2.2375293722469549</v>
      </c>
      <c r="H80" s="188">
        <v>2.0336542586025859</v>
      </c>
      <c r="I80" s="188">
        <v>1.6259040313138466</v>
      </c>
      <c r="J80" s="188">
        <v>2.0336542586025859</v>
      </c>
      <c r="K80" s="188">
        <v>3.2569049404688024</v>
      </c>
      <c r="L80" s="188">
        <v>4.8879058496237588</v>
      </c>
      <c r="M80" s="188">
        <v>6.4169692019565296</v>
      </c>
      <c r="N80" s="188">
        <v>7.0285945428896381</v>
      </c>
      <c r="O80" s="188">
        <v>7.3344072133561928</v>
      </c>
      <c r="P80" s="188">
        <v>7.3344072133561928</v>
      </c>
      <c r="Q80" s="188">
        <v>6.3150316451343453</v>
      </c>
      <c r="R80" s="188">
        <v>5.9072814178456063</v>
      </c>
      <c r="S80" s="188">
        <v>5.1937185200903127</v>
      </c>
      <c r="T80" s="188">
        <v>4.7859682928015745</v>
      </c>
      <c r="U80" s="188">
        <v>4.1743429518684652</v>
      </c>
      <c r="V80" s="188">
        <v>3.8685302814019114</v>
      </c>
      <c r="W80" s="188">
        <v>4.0724053950462809</v>
      </c>
      <c r="X80" s="188">
        <v>3.8685302814019114</v>
      </c>
      <c r="Y80" s="188">
        <v>3.5627176109353571</v>
      </c>
      <c r="Z80" s="188">
        <v>3.2569049404688024</v>
      </c>
      <c r="AA80" s="188">
        <v>3.0530298268244334</v>
      </c>
      <c r="AB80" s="198">
        <f t="shared" si="1"/>
        <v>100.49004351530972</v>
      </c>
      <c r="AC80" s="32"/>
      <c r="AG80"/>
      <c r="AH80"/>
    </row>
    <row r="81" spans="1:34">
      <c r="A81" s="1" t="str">
        <f>CONCATENATE("g",MOD(ROW(A80)-1,COUNTIF('baseLoad(g)'!A:A,"&lt;&gt;")-1)+1)</f>
        <v>g8</v>
      </c>
      <c r="B81" s="8" t="str">
        <f>CONCATENATE("j",INT((ROW(B80)-1)/(COUNTIF('baseLoad(g)'!A:A,"&lt;&gt;")-1))+1)</f>
        <v>j4</v>
      </c>
      <c r="C81" s="171">
        <v>1</v>
      </c>
      <c r="D81" s="188">
        <v>3.1824905239886077</v>
      </c>
      <c r="E81" s="188">
        <v>2.8644453467033917</v>
      </c>
      <c r="F81" s="188">
        <v>2.7584302876083191</v>
      </c>
      <c r="G81" s="188">
        <v>2.652415228513247</v>
      </c>
      <c r="H81" s="188">
        <v>2.2283549921329584</v>
      </c>
      <c r="I81" s="188">
        <v>1.8042947557526701</v>
      </c>
      <c r="J81" s="188">
        <v>1.6982796966575979</v>
      </c>
      <c r="K81" s="188">
        <v>2.5464001694181753</v>
      </c>
      <c r="L81" s="188">
        <v>2.8644453467033917</v>
      </c>
      <c r="M81" s="188">
        <v>3.3945206421787524</v>
      </c>
      <c r="N81" s="188">
        <v>4.984746528604834</v>
      </c>
      <c r="O81" s="188">
        <v>5.832867001365412</v>
      </c>
      <c r="P81" s="188">
        <v>6.5749724150309161</v>
      </c>
      <c r="Q81" s="188">
        <v>6.6809874741259891</v>
      </c>
      <c r="R81" s="188">
        <v>7.1050477105062768</v>
      </c>
      <c r="S81" s="188">
        <v>6.7870025332210613</v>
      </c>
      <c r="T81" s="188">
        <v>6.5749724150309161</v>
      </c>
      <c r="U81" s="188">
        <v>5.4088067649851226</v>
      </c>
      <c r="V81" s="188">
        <v>5.0907615876999062</v>
      </c>
      <c r="W81" s="188">
        <v>4.2426411149393291</v>
      </c>
      <c r="X81" s="188">
        <v>4.0306109967491848</v>
      </c>
      <c r="Y81" s="188">
        <v>3.8185808785590405</v>
      </c>
      <c r="Z81" s="188">
        <v>3.8185808785590405</v>
      </c>
      <c r="AA81" s="188">
        <v>3.5005357012738245</v>
      </c>
      <c r="AB81" s="198">
        <f t="shared" si="1"/>
        <v>100.44519099030796</v>
      </c>
      <c r="AC81" s="32"/>
      <c r="AG81"/>
      <c r="AH81"/>
    </row>
    <row r="82" spans="1:34">
      <c r="A82" s="1" t="str">
        <f>CONCATENATE("g",MOD(ROW(A81)-1,COUNTIF('baseLoad(g)'!A:A,"&lt;&gt;")-1)+1)</f>
        <v>g9</v>
      </c>
      <c r="B82" s="8" t="str">
        <f>CONCATENATE("j",INT((ROW(B81)-1)/(COUNTIF('baseLoad(g)'!A:A,"&lt;&gt;")-1))+1)</f>
        <v>j4</v>
      </c>
      <c r="C82" s="171">
        <v>1</v>
      </c>
      <c r="D82" s="188">
        <v>3.1671998904652803</v>
      </c>
      <c r="E82" s="188">
        <v>2.7594496631765408</v>
      </c>
      <c r="F82" s="188">
        <v>2.6575121063543565</v>
      </c>
      <c r="G82" s="188">
        <v>2.1478243222434328</v>
      </c>
      <c r="H82" s="188">
        <v>1.8420116517768783</v>
      </c>
      <c r="I82" s="188">
        <v>1.8420116517768783</v>
      </c>
      <c r="J82" s="188">
        <v>2.1478243222434328</v>
      </c>
      <c r="K82" s="188">
        <v>3.4730125609318345</v>
      </c>
      <c r="L82" s="188">
        <v>4.7982007996202363</v>
      </c>
      <c r="M82" s="188">
        <v>6.735014379241747</v>
      </c>
      <c r="N82" s="188">
        <v>7.7543899474635944</v>
      </c>
      <c r="O82" s="188">
        <v>7.0408270497083008</v>
      </c>
      <c r="P82" s="188">
        <v>6.8369519360639313</v>
      </c>
      <c r="Q82" s="188">
        <v>6.3272641519530071</v>
      </c>
      <c r="R82" s="188">
        <v>6.1233890383086376</v>
      </c>
      <c r="S82" s="188">
        <v>5.3078885837311596</v>
      </c>
      <c r="T82" s="188">
        <v>4.4923881291536816</v>
      </c>
      <c r="U82" s="188">
        <v>4.0846379018649426</v>
      </c>
      <c r="V82" s="188">
        <v>3.676887674576204</v>
      </c>
      <c r="W82" s="188">
        <v>3.676887674576204</v>
      </c>
      <c r="X82" s="188">
        <v>3.676887674576204</v>
      </c>
      <c r="Y82" s="188">
        <v>2.9633247768209108</v>
      </c>
      <c r="Z82" s="188">
        <v>3.0652623336430955</v>
      </c>
      <c r="AA82" s="188">
        <v>3.1671998904652803</v>
      </c>
      <c r="AB82" s="198">
        <f t="shared" si="1"/>
        <v>99.764248110735778</v>
      </c>
      <c r="AC82" s="32"/>
      <c r="AG82"/>
      <c r="AH82"/>
    </row>
    <row r="83" spans="1:34">
      <c r="A83" s="1" t="str">
        <f>CONCATENATE("g",MOD(ROW(A82)-1,COUNTIF('baseLoad(g)'!A:A,"&lt;&gt;")-1)+1)</f>
        <v>g10</v>
      </c>
      <c r="B83" s="8" t="str">
        <f>CONCATENATE("j",INT((ROW(B82)-1)/(COUNTIF('baseLoad(g)'!A:A,"&lt;&gt;")-1))+1)</f>
        <v>j4</v>
      </c>
      <c r="C83" s="171">
        <v>1</v>
      </c>
      <c r="D83" s="188">
        <v>3.2783118274014615</v>
      </c>
      <c r="E83" s="188">
        <v>3.1722967683063894</v>
      </c>
      <c r="F83" s="188">
        <v>3.0662817092113173</v>
      </c>
      <c r="G83" s="188">
        <v>2.854251591021173</v>
      </c>
      <c r="H83" s="188">
        <v>2.4301913546408844</v>
      </c>
      <c r="I83" s="188">
        <v>2.2181612364507401</v>
      </c>
      <c r="J83" s="188">
        <v>1.9001160591655237</v>
      </c>
      <c r="K83" s="188">
        <v>2.5362064137359566</v>
      </c>
      <c r="L83" s="188">
        <v>2.9602666501162451</v>
      </c>
      <c r="M83" s="188">
        <v>4.0204172410669665</v>
      </c>
      <c r="N83" s="188">
        <v>4.2324473592571108</v>
      </c>
      <c r="O83" s="188">
        <v>6.4587636002536257</v>
      </c>
      <c r="P83" s="188">
        <v>6.2467334820634814</v>
      </c>
      <c r="Q83" s="188">
        <v>6.67079371844377</v>
      </c>
      <c r="R83" s="188">
        <v>6.7768087775388421</v>
      </c>
      <c r="S83" s="188">
        <v>6.7768087775388421</v>
      </c>
      <c r="T83" s="188">
        <v>6.7768087775388421</v>
      </c>
      <c r="U83" s="188">
        <v>5.6106431274930477</v>
      </c>
      <c r="V83" s="188">
        <v>4.7625226547324715</v>
      </c>
      <c r="W83" s="188">
        <v>4.2324473592571108</v>
      </c>
      <c r="X83" s="188">
        <v>3.7023720637817501</v>
      </c>
      <c r="Y83" s="188">
        <v>3.3843268864965337</v>
      </c>
      <c r="Z83" s="188">
        <v>3.4903419455916058</v>
      </c>
      <c r="AA83" s="188">
        <v>3.596357004686678</v>
      </c>
      <c r="AB83" s="198">
        <f t="shared" si="1"/>
        <v>101.15467638579038</v>
      </c>
      <c r="AC83" s="32"/>
      <c r="AG83"/>
      <c r="AH83"/>
    </row>
    <row r="84" spans="1:34">
      <c r="A84" s="1" t="str">
        <f>CONCATENATE("g",MOD(ROW(A83)-1,COUNTIF('baseLoad(g)'!A:A,"&lt;&gt;")-1)+1)</f>
        <v>g11</v>
      </c>
      <c r="B84" s="8" t="str">
        <f>CONCATENATE("j",INT((ROW(B83)-1)/(COUNTIF('baseLoad(g)'!A:A,"&lt;&gt;")-1))+1)</f>
        <v>j4</v>
      </c>
      <c r="C84" s="171">
        <v>1</v>
      </c>
      <c r="D84" s="188">
        <v>3.0581267046655425</v>
      </c>
      <c r="E84" s="188">
        <v>2.854251591021173</v>
      </c>
      <c r="F84" s="188">
        <v>2.6503764773768035</v>
      </c>
      <c r="G84" s="188">
        <v>2.446501363732434</v>
      </c>
      <c r="H84" s="188">
        <v>2.1406886932658797</v>
      </c>
      <c r="I84" s="188">
        <v>2.2426262500880645</v>
      </c>
      <c r="J84" s="188">
        <v>2.1406886932658797</v>
      </c>
      <c r="K84" s="188">
        <v>3.262001818309912</v>
      </c>
      <c r="L84" s="188">
        <v>4.5871900569983133</v>
      </c>
      <c r="M84" s="188">
        <v>6.6259411934420083</v>
      </c>
      <c r="N84" s="188">
        <v>7.339504091197302</v>
      </c>
      <c r="O84" s="188">
        <v>7.339504091197302</v>
      </c>
      <c r="P84" s="188">
        <v>7.0336914207307482</v>
      </c>
      <c r="Q84" s="188">
        <v>6.524003636619824</v>
      </c>
      <c r="R84" s="188">
        <v>6.0143158525089007</v>
      </c>
      <c r="S84" s="188">
        <v>4.9949402842870532</v>
      </c>
      <c r="T84" s="188">
        <v>4.6891276138204985</v>
      </c>
      <c r="U84" s="188">
        <v>3.8736271592430205</v>
      </c>
      <c r="V84" s="188">
        <v>3.7716896024208357</v>
      </c>
      <c r="W84" s="188">
        <v>3.669752045598651</v>
      </c>
      <c r="X84" s="188">
        <v>3.5678144887764662</v>
      </c>
      <c r="Y84" s="188">
        <v>3.5678144887764662</v>
      </c>
      <c r="Z84" s="188">
        <v>3.262001818309912</v>
      </c>
      <c r="AA84" s="188">
        <v>3.0581267046655425</v>
      </c>
      <c r="AB84" s="198">
        <f t="shared" si="1"/>
        <v>100.71430614031853</v>
      </c>
      <c r="AC84" s="32"/>
      <c r="AG84"/>
      <c r="AH84"/>
    </row>
    <row r="85" spans="1:34">
      <c r="A85" s="1" t="str">
        <f>CONCATENATE("g",MOD(ROW(A84)-1,COUNTIF('baseLoad(g)'!A:A,"&lt;&gt;")-1)+1)</f>
        <v>g12</v>
      </c>
      <c r="B85" s="8" t="str">
        <f>CONCATENATE("j",INT((ROW(B84)-1)/(COUNTIF('baseLoad(g)'!A:A,"&lt;&gt;")-1))+1)</f>
        <v>j4</v>
      </c>
      <c r="C85" s="171">
        <v>1</v>
      </c>
      <c r="D85" s="188">
        <v>3.390443139905865</v>
      </c>
      <c r="E85" s="188">
        <v>3.1784130217157203</v>
      </c>
      <c r="F85" s="188">
        <v>2.9663829035255764</v>
      </c>
      <c r="G85" s="188">
        <v>2.6483377262403596</v>
      </c>
      <c r="H85" s="188">
        <v>2.3302925489551436</v>
      </c>
      <c r="I85" s="188">
        <v>1.9062323125748548</v>
      </c>
      <c r="J85" s="188">
        <v>1.6942021943847105</v>
      </c>
      <c r="K85" s="188">
        <v>2.3302925489551436</v>
      </c>
      <c r="L85" s="188">
        <v>2.8603678444305043</v>
      </c>
      <c r="M85" s="188">
        <v>4.2385636126664421</v>
      </c>
      <c r="N85" s="188">
        <v>4.7686389081418028</v>
      </c>
      <c r="O85" s="188">
        <v>5.7227744399974521</v>
      </c>
      <c r="P85" s="188">
        <v>6.1468346763777406</v>
      </c>
      <c r="Q85" s="188">
        <v>7.3130003264235341</v>
      </c>
      <c r="R85" s="188">
        <v>7.3130003264235341</v>
      </c>
      <c r="S85" s="188">
        <v>6.0408196172826685</v>
      </c>
      <c r="T85" s="188">
        <v>5.6167593809023799</v>
      </c>
      <c r="U85" s="188">
        <v>5.1926991445220914</v>
      </c>
      <c r="V85" s="188">
        <v>5.0866840854270192</v>
      </c>
      <c r="W85" s="188">
        <v>4.6626238490467307</v>
      </c>
      <c r="X85" s="188">
        <v>3.708488317191081</v>
      </c>
      <c r="Y85" s="188">
        <v>3.6024732580960088</v>
      </c>
      <c r="Z85" s="188">
        <v>3.9205184353812257</v>
      </c>
      <c r="AA85" s="188">
        <v>3.390443139905865</v>
      </c>
      <c r="AB85" s="198">
        <f t="shared" si="1"/>
        <v>100.02928575847348</v>
      </c>
      <c r="AC85" s="32"/>
      <c r="AG85"/>
      <c r="AH85"/>
    </row>
    <row r="86" spans="1:34">
      <c r="A86" s="1" t="str">
        <f>CONCATENATE("g",MOD(ROW(A85)-1,COUNTIF('baseLoad(g)'!A:A,"&lt;&gt;")-1)+1)</f>
        <v>g13</v>
      </c>
      <c r="B86" s="8" t="str">
        <f>CONCATENATE("j",INT((ROW(B85)-1)/(COUNTIF('baseLoad(g)'!A:A,"&lt;&gt;")-1))+1)</f>
        <v>j4</v>
      </c>
      <c r="C86" s="171">
        <v>1</v>
      </c>
      <c r="D86" s="188">
        <v>3.2609824427416898</v>
      </c>
      <c r="E86" s="188">
        <v>3.1590448859195055</v>
      </c>
      <c r="F86" s="188">
        <v>2.6493571018085817</v>
      </c>
      <c r="G86" s="188">
        <v>2.2416068745198423</v>
      </c>
      <c r="H86" s="188">
        <v>1.9357942040532885</v>
      </c>
      <c r="I86" s="188">
        <v>1.8338566472311035</v>
      </c>
      <c r="J86" s="188">
        <v>2.2416068745198423</v>
      </c>
      <c r="K86" s="188">
        <v>3.5667951132082445</v>
      </c>
      <c r="L86" s="188">
        <v>5.5036086928297543</v>
      </c>
      <c r="M86" s="188">
        <v>6.9307344883403417</v>
      </c>
      <c r="N86" s="188">
        <v>7.440422272451265</v>
      </c>
      <c r="O86" s="188">
        <v>7.5423598292734493</v>
      </c>
      <c r="P86" s="188">
        <v>6.7268593746959722</v>
      </c>
      <c r="Q86" s="188">
        <v>6.3191091474072323</v>
      </c>
      <c r="R86" s="188">
        <v>5.40167113600757</v>
      </c>
      <c r="S86" s="188">
        <v>5.0958584655410153</v>
      </c>
      <c r="T86" s="188">
        <v>4.6881082382522772</v>
      </c>
      <c r="U86" s="188">
        <v>4.2803580109635373</v>
      </c>
      <c r="V86" s="188">
        <v>3.7706702268526135</v>
      </c>
      <c r="W86" s="188">
        <v>3.5667951132082445</v>
      </c>
      <c r="X86" s="188">
        <v>4.178420454141353</v>
      </c>
      <c r="Y86" s="188">
        <v>3.8726077836747987</v>
      </c>
      <c r="Z86" s="188">
        <v>3.6687326700304292</v>
      </c>
      <c r="AA86" s="188">
        <v>3.2609824427416898</v>
      </c>
      <c r="AB86" s="198">
        <f t="shared" si="1"/>
        <v>103.13634249041364</v>
      </c>
      <c r="AC86" s="32"/>
      <c r="AG86"/>
      <c r="AH86"/>
    </row>
    <row r="87" spans="1:34">
      <c r="A87" s="1" t="str">
        <f>CONCATENATE("g",MOD(ROW(A86)-1,COUNTIF('baseLoad(g)'!A:A,"&lt;&gt;")-1)+1)</f>
        <v>g14</v>
      </c>
      <c r="B87" s="8" t="str">
        <f>CONCATENATE("j",INT((ROW(B86)-1)/(COUNTIF('baseLoad(g)'!A:A,"&lt;&gt;")-1))+1)</f>
        <v>j4</v>
      </c>
      <c r="C87" s="171">
        <v>1</v>
      </c>
      <c r="D87" s="188">
        <v>3.6024732580960088</v>
      </c>
      <c r="E87" s="188">
        <v>3.4964581990009371</v>
      </c>
      <c r="F87" s="188">
        <v>3.2844280808107924</v>
      </c>
      <c r="G87" s="188">
        <v>2.7543527853354317</v>
      </c>
      <c r="H87" s="188">
        <v>2.4363076080502157</v>
      </c>
      <c r="I87" s="188">
        <v>2.0122473716699267</v>
      </c>
      <c r="J87" s="188">
        <v>2.0122473716699267</v>
      </c>
      <c r="K87" s="188">
        <v>2.1182624307649989</v>
      </c>
      <c r="L87" s="188">
        <v>2.8603678444305043</v>
      </c>
      <c r="M87" s="188">
        <v>3.9205184353812257</v>
      </c>
      <c r="N87" s="188">
        <v>4.8746539672368749</v>
      </c>
      <c r="O87" s="188">
        <v>6.1468346763777406</v>
      </c>
      <c r="P87" s="188">
        <v>6.2528497354728128</v>
      </c>
      <c r="Q87" s="188">
        <v>5.9348045581875963</v>
      </c>
      <c r="R87" s="188">
        <v>6.3588647945678849</v>
      </c>
      <c r="S87" s="188">
        <v>6.4648798536629561</v>
      </c>
      <c r="T87" s="188">
        <v>5.9348045581875963</v>
      </c>
      <c r="U87" s="188">
        <v>5.1926991445220914</v>
      </c>
      <c r="V87" s="188">
        <v>4.6626238490467307</v>
      </c>
      <c r="W87" s="188">
        <v>4.4505937308565855</v>
      </c>
      <c r="X87" s="188">
        <v>4.0265334944762978</v>
      </c>
      <c r="Y87" s="188">
        <v>4.13254855357137</v>
      </c>
      <c r="Z87" s="188">
        <v>3.9205184353812257</v>
      </c>
      <c r="AA87" s="188">
        <v>3.6024732580960088</v>
      </c>
      <c r="AB87" s="198">
        <f t="shared" si="1"/>
        <v>100.45334599485373</v>
      </c>
      <c r="AC87" s="32"/>
      <c r="AG87"/>
      <c r="AH87"/>
    </row>
    <row r="88" spans="1:34">
      <c r="A88" s="1" t="str">
        <f>CONCATENATE("g",MOD(ROW(A87)-1,COUNTIF('baseLoad(g)'!A:A,"&lt;&gt;")-1)+1)</f>
        <v>g15</v>
      </c>
      <c r="B88" s="8" t="str">
        <f>CONCATENATE("j",INT((ROW(B87)-1)/(COUNTIF('baseLoad(g)'!A:A,"&lt;&gt;")-1))+1)</f>
        <v>j4</v>
      </c>
      <c r="C88" s="171">
        <v>1</v>
      </c>
      <c r="D88" s="188">
        <v>2.9663829035255764</v>
      </c>
      <c r="E88" s="188">
        <v>2.8644453467033917</v>
      </c>
      <c r="F88" s="188">
        <v>2.6605702330590217</v>
      </c>
      <c r="G88" s="188">
        <v>2.4566951194146527</v>
      </c>
      <c r="H88" s="188">
        <v>2.0489448921259132</v>
      </c>
      <c r="I88" s="188">
        <v>1.9470073353037287</v>
      </c>
      <c r="J88" s="188">
        <v>2.6605702330590217</v>
      </c>
      <c r="K88" s="188">
        <v>3.1702580171699455</v>
      </c>
      <c r="L88" s="188">
        <v>5.1070715967914557</v>
      </c>
      <c r="M88" s="188">
        <v>6.432259835479857</v>
      </c>
      <c r="N88" s="188">
        <v>7.8593856309904444</v>
      </c>
      <c r="O88" s="188">
        <v>7.4516354037017045</v>
      </c>
      <c r="P88" s="188">
        <v>7.0438851764129664</v>
      </c>
      <c r="Q88" s="188">
        <v>6.8400100627685969</v>
      </c>
      <c r="R88" s="188">
        <v>6.2283847218354884</v>
      </c>
      <c r="S88" s="188">
        <v>5.3109467104358252</v>
      </c>
      <c r="T88" s="188">
        <v>4.6993213695027176</v>
      </c>
      <c r="U88" s="188">
        <v>4.393508699036162</v>
      </c>
      <c r="V88" s="188">
        <v>3.5780082444586845</v>
      </c>
      <c r="W88" s="188">
        <v>3.3741331308143154</v>
      </c>
      <c r="X88" s="188">
        <v>3.3741331308143154</v>
      </c>
      <c r="Y88" s="188">
        <v>3.3741331308143154</v>
      </c>
      <c r="Z88" s="188">
        <v>3.2721955739921302</v>
      </c>
      <c r="AA88" s="188">
        <v>3.1702580171699455</v>
      </c>
      <c r="AB88" s="198">
        <f t="shared" si="1"/>
        <v>102.28414451538018</v>
      </c>
      <c r="AC88" s="32"/>
      <c r="AG88"/>
      <c r="AH88"/>
    </row>
    <row r="89" spans="1:34">
      <c r="A89" s="1" t="str">
        <f>CONCATENATE("g",MOD(ROW(A88)-1,COUNTIF('baseLoad(g)'!A:A,"&lt;&gt;")-1)+1)</f>
        <v>g16</v>
      </c>
      <c r="B89" s="8" t="str">
        <f>CONCATENATE("j",INT((ROW(B88)-1)/(COUNTIF('baseLoad(g)'!A:A,"&lt;&gt;")-1))+1)</f>
        <v>j4</v>
      </c>
      <c r="C89" s="171">
        <v>1</v>
      </c>
      <c r="D89" s="188">
        <v>2.9775960347760164</v>
      </c>
      <c r="E89" s="188">
        <v>2.9775960347760164</v>
      </c>
      <c r="F89" s="188">
        <v>2.9775960347760164</v>
      </c>
      <c r="G89" s="188">
        <v>2.7655659165858721</v>
      </c>
      <c r="H89" s="188">
        <v>2.4475207393006557</v>
      </c>
      <c r="I89" s="188">
        <v>2.0234605029203672</v>
      </c>
      <c r="J89" s="188">
        <v>1.8114303847302229</v>
      </c>
      <c r="K89" s="188">
        <v>1.9174454438252952</v>
      </c>
      <c r="L89" s="188">
        <v>2.7655659165858721</v>
      </c>
      <c r="M89" s="188">
        <v>3.9317315666316661</v>
      </c>
      <c r="N89" s="188">
        <v>5.0978972166774597</v>
      </c>
      <c r="O89" s="188">
        <v>6.2640628667232523</v>
      </c>
      <c r="P89" s="188">
        <v>6.7941381621986139</v>
      </c>
      <c r="Q89" s="188">
        <v>6.7941381621986139</v>
      </c>
      <c r="R89" s="188">
        <v>7.2181983985789024</v>
      </c>
      <c r="S89" s="188">
        <v>6.5821080440084687</v>
      </c>
      <c r="T89" s="188">
        <v>6.2640628667232523</v>
      </c>
      <c r="U89" s="188">
        <v>5.309927334867603</v>
      </c>
      <c r="V89" s="188">
        <v>4.7798520393922432</v>
      </c>
      <c r="W89" s="188">
        <v>4.6738369802971711</v>
      </c>
      <c r="X89" s="188">
        <v>4.3557918030119538</v>
      </c>
      <c r="Y89" s="188">
        <v>3.9317315666316661</v>
      </c>
      <c r="Z89" s="188">
        <v>3.6136863893464493</v>
      </c>
      <c r="AA89" s="188">
        <v>3.5076713302513771</v>
      </c>
      <c r="AB89" s="198">
        <f t="shared" si="1"/>
        <v>101.78261173581502</v>
      </c>
      <c r="AC89" s="32"/>
      <c r="AG89"/>
      <c r="AH89"/>
    </row>
    <row r="90" spans="1:34">
      <c r="A90" s="1" t="str">
        <f>CONCATENATE("g",MOD(ROW(A89)-1,COUNTIF('baseLoad(g)'!A:A,"&lt;&gt;")-1)+1)</f>
        <v>g17</v>
      </c>
      <c r="B90" s="8" t="str">
        <f>CONCATENATE("j",INT((ROW(B89)-1)/(COUNTIF('baseLoad(g)'!A:A,"&lt;&gt;")-1))+1)</f>
        <v>j4</v>
      </c>
      <c r="C90" s="171">
        <v>1</v>
      </c>
      <c r="D90" s="188">
        <v>3.067301084779539</v>
      </c>
      <c r="E90" s="188">
        <v>3.067301084779539</v>
      </c>
      <c r="F90" s="188">
        <v>2.8634259711351699</v>
      </c>
      <c r="G90" s="188">
        <v>2.251800630202061</v>
      </c>
      <c r="H90" s="188">
        <v>1.844050402913322</v>
      </c>
      <c r="I90" s="188">
        <v>1.7421128460911375</v>
      </c>
      <c r="J90" s="188">
        <v>1.844050402913322</v>
      </c>
      <c r="K90" s="188">
        <v>3.3731137552460937</v>
      </c>
      <c r="L90" s="188">
        <v>5.6157400053341586</v>
      </c>
      <c r="M90" s="188">
        <v>6.53317801673382</v>
      </c>
      <c r="N90" s="188">
        <v>7.0428658008447442</v>
      </c>
      <c r="O90" s="188">
        <v>7.6544911417778536</v>
      </c>
      <c r="P90" s="188">
        <v>7.348678471311298</v>
      </c>
      <c r="Q90" s="188">
        <v>6.53317801673382</v>
      </c>
      <c r="R90" s="188">
        <v>6.1254277894450819</v>
      </c>
      <c r="S90" s="188">
        <v>5.309927334867603</v>
      </c>
      <c r="T90" s="188">
        <v>4.9021771075788649</v>
      </c>
      <c r="U90" s="188">
        <v>4.3924893234679407</v>
      </c>
      <c r="V90" s="188">
        <v>3.7808639825348322</v>
      </c>
      <c r="W90" s="188">
        <v>3.5769888688904627</v>
      </c>
      <c r="X90" s="188">
        <v>3.3731137552460937</v>
      </c>
      <c r="Y90" s="188">
        <v>3.2711761984239085</v>
      </c>
      <c r="Z90" s="188">
        <v>3.2711761984239085</v>
      </c>
      <c r="AA90" s="188">
        <v>3.3731137552460937</v>
      </c>
      <c r="AB90" s="198">
        <f t="shared" si="1"/>
        <v>102.15774194492066</v>
      </c>
      <c r="AC90" s="32"/>
      <c r="AG90"/>
      <c r="AH90"/>
    </row>
    <row r="91" spans="1:34">
      <c r="A91" s="1" t="str">
        <f>CONCATENATE("g",MOD(ROW(A90)-1,COUNTIF('baseLoad(g)'!A:A,"&lt;&gt;")-1)+1)</f>
        <v>g18</v>
      </c>
      <c r="B91" s="8" t="str">
        <f>CONCATENATE("j",INT((ROW(B90)-1)/(COUNTIF('baseLoad(g)'!A:A,"&lt;&gt;")-1))+1)</f>
        <v>j4</v>
      </c>
      <c r="C91" s="171">
        <v>1</v>
      </c>
      <c r="D91" s="188">
        <v>3.3914625154740867</v>
      </c>
      <c r="E91" s="188">
        <v>3.2854474563790141</v>
      </c>
      <c r="F91" s="188">
        <v>3.0734173381888703</v>
      </c>
      <c r="G91" s="188">
        <v>2.6493571018085817</v>
      </c>
      <c r="H91" s="188">
        <v>2.1192818063332211</v>
      </c>
      <c r="I91" s="188">
        <v>1.9072516881430766</v>
      </c>
      <c r="J91" s="188">
        <v>1.9072516881430766</v>
      </c>
      <c r="K91" s="188">
        <v>2.4373269836184375</v>
      </c>
      <c r="L91" s="188">
        <v>3.2854474563790141</v>
      </c>
      <c r="M91" s="188">
        <v>4.1335679291395913</v>
      </c>
      <c r="N91" s="188">
        <v>4.4516131064248077</v>
      </c>
      <c r="O91" s="188">
        <v>5.4057486382804569</v>
      </c>
      <c r="P91" s="188">
        <v>5.8298088746607464</v>
      </c>
      <c r="Q91" s="188">
        <v>5.9358239337558185</v>
      </c>
      <c r="R91" s="188">
        <v>6.6779293474213235</v>
      </c>
      <c r="S91" s="188">
        <v>6.253869111041034</v>
      </c>
      <c r="T91" s="188">
        <v>5.6177787564706021</v>
      </c>
      <c r="U91" s="188">
        <v>5.5117636973755291</v>
      </c>
      <c r="V91" s="188">
        <v>4.6636432246149528</v>
      </c>
      <c r="W91" s="188">
        <v>4.1335679291395913</v>
      </c>
      <c r="X91" s="188">
        <v>4.0275528700445191</v>
      </c>
      <c r="Y91" s="188">
        <v>3.603492633664231</v>
      </c>
      <c r="Z91" s="188">
        <v>3.4974775745691589</v>
      </c>
      <c r="AA91" s="188">
        <v>3.4974775745691589</v>
      </c>
      <c r="AB91" s="198">
        <f t="shared" si="1"/>
        <v>97.297359235638908</v>
      </c>
      <c r="AC91" s="32"/>
      <c r="AG91"/>
      <c r="AH91"/>
    </row>
    <row r="92" spans="1:34">
      <c r="A92" s="1" t="str">
        <f>CONCATENATE("g",MOD(ROW(A91)-1,COUNTIF('baseLoad(g)'!A:A,"&lt;&gt;")-1)+1)</f>
        <v>g19</v>
      </c>
      <c r="B92" s="8" t="str">
        <f>CONCATENATE("j",INT((ROW(B91)-1)/(COUNTIF('baseLoad(g)'!A:A,"&lt;&gt;")-1))+1)</f>
        <v>j4</v>
      </c>
      <c r="C92" s="171">
        <v>1</v>
      </c>
      <c r="D92" s="188">
        <v>3.1692386416017237</v>
      </c>
      <c r="E92" s="188">
        <v>2.9653635279573543</v>
      </c>
      <c r="F92" s="188">
        <v>2.5576133006686153</v>
      </c>
      <c r="G92" s="188">
        <v>2.1498630733798763</v>
      </c>
      <c r="H92" s="188">
        <v>1.945987959735507</v>
      </c>
      <c r="I92" s="188">
        <v>1.7421128460911375</v>
      </c>
      <c r="J92" s="188">
        <v>1.844050402913322</v>
      </c>
      <c r="K92" s="188">
        <v>3.6789264257126475</v>
      </c>
      <c r="L92" s="188">
        <v>5.4118648916897882</v>
      </c>
      <c r="M92" s="188">
        <v>6.4312404599116357</v>
      </c>
      <c r="N92" s="188">
        <v>6.8389906872003747</v>
      </c>
      <c r="O92" s="188">
        <v>7.2467409144891137</v>
      </c>
      <c r="P92" s="188">
        <v>7.2467409144891137</v>
      </c>
      <c r="Q92" s="188">
        <v>6.6351155735560061</v>
      </c>
      <c r="R92" s="188">
        <v>5.8196151189785272</v>
      </c>
      <c r="S92" s="188">
        <v>5.0041146644010492</v>
      </c>
      <c r="T92" s="188">
        <v>4.8002395507566797</v>
      </c>
      <c r="U92" s="188">
        <v>4.5963644371123111</v>
      </c>
      <c r="V92" s="188">
        <v>3.7808639825348322</v>
      </c>
      <c r="W92" s="188">
        <v>3.9847390961792017</v>
      </c>
      <c r="X92" s="188">
        <v>3.3731137552460937</v>
      </c>
      <c r="Y92" s="188">
        <v>3.3731137552460937</v>
      </c>
      <c r="Z92" s="188">
        <v>3.5769888688904627</v>
      </c>
      <c r="AA92" s="188">
        <v>3.3731137552460937</v>
      </c>
      <c r="AB92" s="198">
        <f t="shared" si="1"/>
        <v>101.54611660398758</v>
      </c>
      <c r="AC92" s="32"/>
      <c r="AG92"/>
      <c r="AH92"/>
    </row>
    <row r="93" spans="1:34">
      <c r="A93" s="1" t="str">
        <f>CONCATENATE("g",MOD(ROW(A92)-1,COUNTIF('baseLoad(g)'!A:A,"&lt;&gt;")-1)+1)</f>
        <v>g20</v>
      </c>
      <c r="B93" s="8" t="str">
        <f>CONCATENATE("j",INT((ROW(B92)-1)/(COUNTIF('baseLoad(g)'!A:A,"&lt;&gt;")-1))+1)</f>
        <v>j4</v>
      </c>
      <c r="C93" s="171">
        <v>1</v>
      </c>
      <c r="D93" s="188">
        <v>3.1845292751250516</v>
      </c>
      <c r="E93" s="188">
        <v>3.2905443342201237</v>
      </c>
      <c r="F93" s="188">
        <v>2.9724991569349073</v>
      </c>
      <c r="G93" s="188">
        <v>2.760469038744763</v>
      </c>
      <c r="H93" s="188">
        <v>2.3364088023644745</v>
      </c>
      <c r="I93" s="188">
        <v>2.1243786841743302</v>
      </c>
      <c r="J93" s="188">
        <v>2.018363625079258</v>
      </c>
      <c r="K93" s="188">
        <v>2.2303937432694023</v>
      </c>
      <c r="L93" s="188">
        <v>3.0785142160299794</v>
      </c>
      <c r="M93" s="188">
        <v>3.502574452410268</v>
      </c>
      <c r="N93" s="188">
        <v>4.5627250433609889</v>
      </c>
      <c r="O93" s="188">
        <v>5.8349057525018555</v>
      </c>
      <c r="P93" s="188">
        <v>6.2589659888821432</v>
      </c>
      <c r="Q93" s="188">
        <v>7.001071402547649</v>
      </c>
      <c r="R93" s="188">
        <v>6.5770111661673596</v>
      </c>
      <c r="S93" s="188">
        <v>6.2589659888821432</v>
      </c>
      <c r="T93" s="188">
        <v>5.6228756343117112</v>
      </c>
      <c r="U93" s="188">
        <v>5.1988153979314218</v>
      </c>
      <c r="V93" s="188">
        <v>4.4567099842659168</v>
      </c>
      <c r="W93" s="188">
        <v>3.8206196296954849</v>
      </c>
      <c r="X93" s="188">
        <v>4.1386648069807004</v>
      </c>
      <c r="Y93" s="188">
        <v>4.0326497478856282</v>
      </c>
      <c r="Z93" s="188">
        <v>3.8206196296954849</v>
      </c>
      <c r="AA93" s="188">
        <v>3.6085895115053401</v>
      </c>
      <c r="AB93" s="198">
        <f t="shared" si="1"/>
        <v>98.691865012966389</v>
      </c>
      <c r="AC93" s="32"/>
      <c r="AG93"/>
      <c r="AH93"/>
    </row>
    <row r="94" spans="1:34">
      <c r="A94" s="1" t="str">
        <f>CONCATENATE("g",MOD(ROW(A93)-1,COUNTIF('baseLoad(g)'!A:A,"&lt;&gt;")-1)+1)</f>
        <v>g21</v>
      </c>
      <c r="B94" s="8" t="str">
        <f>CONCATENATE("j",INT((ROW(B93)-1)/(COUNTIF('baseLoad(g)'!A:A,"&lt;&gt;")-1))+1)</f>
        <v>j4</v>
      </c>
      <c r="C94" s="171">
        <v>1</v>
      </c>
      <c r="D94" s="188">
        <v>3.1661805148970581</v>
      </c>
      <c r="E94" s="188">
        <v>3.0642429580748733</v>
      </c>
      <c r="F94" s="188">
        <v>2.7584302876083191</v>
      </c>
      <c r="G94" s="188">
        <v>2.1468049466752106</v>
      </c>
      <c r="H94" s="188">
        <v>1.7390547193864718</v>
      </c>
      <c r="I94" s="188">
        <v>1.5351796057421023</v>
      </c>
      <c r="J94" s="188">
        <v>1.9429298330308413</v>
      </c>
      <c r="K94" s="188">
        <v>3.2681180717192428</v>
      </c>
      <c r="L94" s="188">
        <v>4.797181424052015</v>
      </c>
      <c r="M94" s="188">
        <v>6.2243072195626006</v>
      </c>
      <c r="N94" s="188">
        <v>7.0398076741400786</v>
      </c>
      <c r="O94" s="188">
        <v>7.4475579014288176</v>
      </c>
      <c r="P94" s="188">
        <v>7.4475579014288176</v>
      </c>
      <c r="Q94" s="188">
        <v>6.5301198900291544</v>
      </c>
      <c r="R94" s="188">
        <v>5.7146194354516773</v>
      </c>
      <c r="S94" s="188">
        <v>4.6952438672298298</v>
      </c>
      <c r="T94" s="188">
        <v>4.4913687535854594</v>
      </c>
      <c r="U94" s="188">
        <v>4.797181424052015</v>
      </c>
      <c r="V94" s="188">
        <v>4.5933063104076455</v>
      </c>
      <c r="W94" s="188">
        <v>3.5739307421857971</v>
      </c>
      <c r="X94" s="188">
        <v>3.5739307421857971</v>
      </c>
      <c r="Y94" s="188">
        <v>3.7778058558301666</v>
      </c>
      <c r="Z94" s="188">
        <v>3.6758682990079818</v>
      </c>
      <c r="AA94" s="188">
        <v>3.2681180717192428</v>
      </c>
      <c r="AB94" s="198">
        <f t="shared" si="1"/>
        <v>101.26884644943122</v>
      </c>
      <c r="AC94" s="32"/>
      <c r="AG94"/>
      <c r="AH94"/>
    </row>
    <row r="95" spans="1:34">
      <c r="A95" s="1" t="str">
        <f>CONCATENATE("g",MOD(ROW(A94)-1,COUNTIF('baseLoad(g)'!A:A,"&lt;&gt;")-1)+1)</f>
        <v>g22</v>
      </c>
      <c r="B95" s="8" t="str">
        <f>CONCATENATE("j",INT((ROW(B94)-1)/(COUNTIF('baseLoad(g)'!A:A,"&lt;&gt;")-1))+1)</f>
        <v>j4</v>
      </c>
      <c r="C95" s="171">
        <v>1</v>
      </c>
      <c r="D95" s="188">
        <v>3.0713785870524264</v>
      </c>
      <c r="E95" s="188">
        <v>2.9653635279573543</v>
      </c>
      <c r="F95" s="188">
        <v>2.8593484688622826</v>
      </c>
      <c r="G95" s="188">
        <v>2.6473183506721378</v>
      </c>
      <c r="H95" s="188">
        <v>2.3292731733869219</v>
      </c>
      <c r="I95" s="188">
        <v>1.9052129370066329</v>
      </c>
      <c r="J95" s="188">
        <v>1.5871677597214164</v>
      </c>
      <c r="K95" s="188">
        <v>1.9052129370066329</v>
      </c>
      <c r="L95" s="188">
        <v>3.1773936461474985</v>
      </c>
      <c r="M95" s="188">
        <v>4.1315291780031478</v>
      </c>
      <c r="N95" s="188">
        <v>5.4037098871440135</v>
      </c>
      <c r="O95" s="188">
        <v>5.7217550644292308</v>
      </c>
      <c r="P95" s="188">
        <v>6.67589059628488</v>
      </c>
      <c r="Q95" s="188">
        <v>6.67589059628488</v>
      </c>
      <c r="R95" s="188">
        <v>6.67589059628488</v>
      </c>
      <c r="S95" s="188">
        <v>6.7819056553799513</v>
      </c>
      <c r="T95" s="188">
        <v>6.0398002417144463</v>
      </c>
      <c r="U95" s="188">
        <v>5.5097249462390856</v>
      </c>
      <c r="V95" s="188">
        <v>4.7676195325735806</v>
      </c>
      <c r="W95" s="188">
        <v>4.2375442370982199</v>
      </c>
      <c r="X95" s="188">
        <v>3.8134840007179314</v>
      </c>
      <c r="Y95" s="188">
        <v>3.3894237643376433</v>
      </c>
      <c r="Z95" s="188">
        <v>3.6014538825277871</v>
      </c>
      <c r="AA95" s="188">
        <v>3.2834087052425707</v>
      </c>
      <c r="AB95" s="198">
        <f t="shared" si="1"/>
        <v>99.156700272075568</v>
      </c>
      <c r="AC95" s="32"/>
      <c r="AG95"/>
      <c r="AH95"/>
    </row>
    <row r="96" spans="1:34">
      <c r="A96" s="1" t="str">
        <f>CONCATENATE("g",MOD(ROW(A95)-1,COUNTIF('baseLoad(g)'!A:A,"&lt;&gt;")-1)+1)</f>
        <v>g23</v>
      </c>
      <c r="B96" s="8" t="str">
        <f>CONCATENATE("j",INT((ROW(B95)-1)/(COUNTIF('baseLoad(g)'!A:A,"&lt;&gt;")-1))+1)</f>
        <v>j4</v>
      </c>
      <c r="C96" s="171">
        <v>1</v>
      </c>
      <c r="D96" s="188">
        <v>3.0642429580748733</v>
      </c>
      <c r="E96" s="188">
        <v>2.8603678444305043</v>
      </c>
      <c r="F96" s="188">
        <v>2.7584302876083191</v>
      </c>
      <c r="G96" s="188">
        <v>2.6564927307861343</v>
      </c>
      <c r="H96" s="188">
        <v>2.2487425034973954</v>
      </c>
      <c r="I96" s="188">
        <v>2.0448673898530259</v>
      </c>
      <c r="J96" s="188">
        <v>2.1468049466752106</v>
      </c>
      <c r="K96" s="188">
        <v>3.6758682990079818</v>
      </c>
      <c r="L96" s="188">
        <v>5.612681878629493</v>
      </c>
      <c r="M96" s="188">
        <v>7.0398076741400786</v>
      </c>
      <c r="N96" s="188">
        <v>7.2436827877844481</v>
      </c>
      <c r="O96" s="188">
        <v>7.651433015073188</v>
      </c>
      <c r="P96" s="188">
        <v>7.651433015073188</v>
      </c>
      <c r="Q96" s="188">
        <v>6.5301198900291544</v>
      </c>
      <c r="R96" s="188">
        <v>5.8165569922738625</v>
      </c>
      <c r="S96" s="188">
        <v>5.3068692081629383</v>
      </c>
      <c r="T96" s="188">
        <v>4.3894311967632751</v>
      </c>
      <c r="U96" s="188">
        <v>3.6758682990079818</v>
      </c>
      <c r="V96" s="188">
        <v>3.8797434126523518</v>
      </c>
      <c r="W96" s="188">
        <v>3.7778058558301666</v>
      </c>
      <c r="X96" s="188">
        <v>3.370055628541428</v>
      </c>
      <c r="Y96" s="188">
        <v>3.0642429580748733</v>
      </c>
      <c r="Z96" s="188">
        <v>3.370055628541428</v>
      </c>
      <c r="AA96" s="188">
        <v>3.1661805148970581</v>
      </c>
      <c r="AB96" s="198">
        <f t="shared" si="1"/>
        <v>103.00178491540835</v>
      </c>
      <c r="AC96" s="32"/>
      <c r="AG96"/>
      <c r="AH96"/>
    </row>
    <row r="97" spans="1:34">
      <c r="A97" s="1" t="str">
        <f>CONCATENATE("g",MOD(ROW(A96)-1,COUNTIF('baseLoad(g)'!A:A,"&lt;&gt;")-1)+1)</f>
        <v>g24</v>
      </c>
      <c r="B97" s="8" t="str">
        <f>CONCATENATE("j",INT((ROW(B96)-1)/(COUNTIF('baseLoad(g)'!A:A,"&lt;&gt;")-1))+1)</f>
        <v>j4</v>
      </c>
      <c r="C97" s="171">
        <v>1</v>
      </c>
      <c r="D97" s="188">
        <v>3.3965593933151959</v>
      </c>
      <c r="E97" s="188">
        <v>2.9724991569349073</v>
      </c>
      <c r="F97" s="188">
        <v>2.760469038744763</v>
      </c>
      <c r="G97" s="188">
        <v>2.4424238614595466</v>
      </c>
      <c r="H97" s="188">
        <v>2.1243786841743302</v>
      </c>
      <c r="I97" s="188">
        <v>1.9123485659841857</v>
      </c>
      <c r="J97" s="188">
        <v>1.7003184477940416</v>
      </c>
      <c r="K97" s="188">
        <v>2.2303937432694023</v>
      </c>
      <c r="L97" s="188">
        <v>2.8664840978398352</v>
      </c>
      <c r="M97" s="188">
        <v>4.0326497478856282</v>
      </c>
      <c r="N97" s="188">
        <v>5.3048304570264939</v>
      </c>
      <c r="O97" s="188">
        <v>6.0469358706919998</v>
      </c>
      <c r="P97" s="188">
        <v>6.7890412843575048</v>
      </c>
      <c r="Q97" s="188">
        <v>7.2131015207377924</v>
      </c>
      <c r="R97" s="188">
        <v>7.1070864616427212</v>
      </c>
      <c r="S97" s="188">
        <v>5.8349057525018555</v>
      </c>
      <c r="T97" s="188">
        <v>5.9409208115969276</v>
      </c>
      <c r="U97" s="188">
        <v>5.5168605752166382</v>
      </c>
      <c r="V97" s="188">
        <v>4.8807702206462062</v>
      </c>
      <c r="W97" s="188">
        <v>4.668740102456062</v>
      </c>
      <c r="X97" s="188">
        <v>4.1386648069807004</v>
      </c>
      <c r="Y97" s="188">
        <v>3.6085895115053401</v>
      </c>
      <c r="Z97" s="188">
        <v>3.8206196296954849</v>
      </c>
      <c r="AA97" s="188">
        <v>3.502574452410268</v>
      </c>
      <c r="AB97" s="198">
        <f t="shared" si="1"/>
        <v>100.81216619486784</v>
      </c>
      <c r="AC97" s="32"/>
      <c r="AG97"/>
      <c r="AH97"/>
    </row>
    <row r="98" spans="1:34">
      <c r="A98" s="1" t="str">
        <f>CONCATENATE("g",MOD(ROW(A97)-1,COUNTIF('baseLoad(g)'!A:A,"&lt;&gt;")-1)+1)</f>
        <v>g1</v>
      </c>
      <c r="B98" s="8" t="str">
        <f>CONCATENATE("j",INT((ROW(B97)-1)/(COUNTIF('baseLoad(g)'!A:A,"&lt;&gt;")-1))+1)</f>
        <v>j5</v>
      </c>
      <c r="C98" s="171">
        <v>1</v>
      </c>
      <c r="D98" s="188">
        <v>5.4937549117822018</v>
      </c>
      <c r="E98" s="188">
        <v>5.1995496259919749</v>
      </c>
      <c r="F98" s="188">
        <v>4.8072759116050063</v>
      </c>
      <c r="G98" s="188">
        <v>4.2188653400245535</v>
      </c>
      <c r="H98" s="188">
        <v>3.5323863398473585</v>
      </c>
      <c r="I98" s="188">
        <v>2.8459073396701635</v>
      </c>
      <c r="J98" s="188">
        <v>2.5517020538799371</v>
      </c>
      <c r="K98" s="188">
        <v>2.7478389110734218</v>
      </c>
      <c r="L98" s="188">
        <v>3.9246600542343271</v>
      </c>
      <c r="M98" s="188">
        <v>4.6111390544115221</v>
      </c>
      <c r="N98" s="188">
        <v>5.1995496259919749</v>
      </c>
      <c r="O98" s="188">
        <v>5.4937549117822018</v>
      </c>
      <c r="P98" s="188">
        <v>4.9053443402017489</v>
      </c>
      <c r="Q98" s="188">
        <v>4.6111390544115221</v>
      </c>
      <c r="R98" s="188">
        <v>4.4150021972180378</v>
      </c>
      <c r="S98" s="188">
        <v>4.0227284828310692</v>
      </c>
      <c r="T98" s="188">
        <v>3.8265916256375849</v>
      </c>
      <c r="U98" s="188">
        <v>3.5323863398473585</v>
      </c>
      <c r="V98" s="188">
        <v>3.2381810540571321</v>
      </c>
      <c r="W98" s="188">
        <v>3.5323863398473585</v>
      </c>
      <c r="X98" s="188">
        <v>4.2188653400245535</v>
      </c>
      <c r="Y98" s="188">
        <v>4.5130706258147795</v>
      </c>
      <c r="Z98" s="188">
        <v>5.2976180545887166</v>
      </c>
      <c r="AA98" s="188">
        <v>5.3956864831854592</v>
      </c>
      <c r="AB98" s="198">
        <f t="shared" si="1"/>
        <v>102.13538401795998</v>
      </c>
      <c r="AC98" s="32"/>
      <c r="AG98"/>
      <c r="AH98"/>
    </row>
    <row r="99" spans="1:34">
      <c r="A99" s="1" t="str">
        <f>CONCATENATE("g",MOD(ROW(A98)-1,COUNTIF('baseLoad(g)'!A:A,"&lt;&gt;")-1)+1)</f>
        <v>g2</v>
      </c>
      <c r="B99" s="8" t="str">
        <f>CONCATENATE("j",INT((ROW(B98)-1)/(COUNTIF('baseLoad(g)'!A:A,"&lt;&gt;")-1))+1)</f>
        <v>j5</v>
      </c>
      <c r="C99" s="171">
        <v>1</v>
      </c>
      <c r="D99" s="188">
        <v>5.305309696047285</v>
      </c>
      <c r="E99" s="188">
        <v>5.305309696047285</v>
      </c>
      <c r="F99" s="188">
        <v>5.1053270181245161</v>
      </c>
      <c r="G99" s="188">
        <v>4.6053703233175964</v>
      </c>
      <c r="H99" s="188">
        <v>3.9054309505879075</v>
      </c>
      <c r="I99" s="188">
        <v>3.3054829168196025</v>
      </c>
      <c r="J99" s="188">
        <v>2.6055435440899135</v>
      </c>
      <c r="K99" s="188">
        <v>2.5055522051285291</v>
      </c>
      <c r="L99" s="188">
        <v>3.105500238896834</v>
      </c>
      <c r="M99" s="188">
        <v>3.00550889993545</v>
      </c>
      <c r="N99" s="188">
        <v>3.5054655947423705</v>
      </c>
      <c r="O99" s="188">
        <v>3.805439611626523</v>
      </c>
      <c r="P99" s="188">
        <v>4.105413628510675</v>
      </c>
      <c r="Q99" s="188">
        <v>4.6053703233175964</v>
      </c>
      <c r="R99" s="188">
        <v>4.6053703233175964</v>
      </c>
      <c r="S99" s="188">
        <v>4.4053876453948275</v>
      </c>
      <c r="T99" s="188">
        <v>4.4053876453948275</v>
      </c>
      <c r="U99" s="188">
        <v>4.4053876453948275</v>
      </c>
      <c r="V99" s="188">
        <v>4.6053703233175964</v>
      </c>
      <c r="W99" s="188">
        <v>4.3053963064334431</v>
      </c>
      <c r="X99" s="188">
        <v>4.2054049674720595</v>
      </c>
      <c r="Y99" s="188">
        <v>4.3053963064334431</v>
      </c>
      <c r="Z99" s="188">
        <v>5.305309696047285</v>
      </c>
      <c r="AA99" s="188">
        <v>5.7052750518928219</v>
      </c>
      <c r="AB99" s="198">
        <f t="shared" si="1"/>
        <v>101.02971055829082</v>
      </c>
      <c r="AC99" s="32"/>
      <c r="AG99"/>
      <c r="AH99"/>
    </row>
    <row r="100" spans="1:34">
      <c r="A100" s="1" t="str">
        <f>CONCATENATE("g",MOD(ROW(A99)-1,COUNTIF('baseLoad(g)'!A:A,"&lt;&gt;")-1)+1)</f>
        <v>g3</v>
      </c>
      <c r="B100" s="8" t="str">
        <f>CONCATENATE("j",INT((ROW(B99)-1)/(COUNTIF('baseLoad(g)'!A:A,"&lt;&gt;")-1))+1)</f>
        <v>j5</v>
      </c>
      <c r="C100" s="171">
        <v>1</v>
      </c>
      <c r="D100" s="188">
        <v>5.8860286261691694</v>
      </c>
      <c r="E100" s="188">
        <v>5.1995496259919749</v>
      </c>
      <c r="F100" s="188">
        <v>4.6111390544115221</v>
      </c>
      <c r="G100" s="188">
        <v>4.0227284828310692</v>
      </c>
      <c r="H100" s="188">
        <v>3.3362494826538747</v>
      </c>
      <c r="I100" s="188">
        <v>2.6497704824766792</v>
      </c>
      <c r="J100" s="188">
        <v>2.4536336252831954</v>
      </c>
      <c r="K100" s="188">
        <v>3.2381810540571321</v>
      </c>
      <c r="L100" s="188">
        <v>3.9246600542343271</v>
      </c>
      <c r="M100" s="188">
        <v>4.8072759116050063</v>
      </c>
      <c r="N100" s="188">
        <v>5.2976180545887166</v>
      </c>
      <c r="O100" s="188">
        <v>5.1995496259919749</v>
      </c>
      <c r="P100" s="188">
        <v>4.7092074830082638</v>
      </c>
      <c r="Q100" s="188">
        <v>4.5130706258147795</v>
      </c>
      <c r="R100" s="188">
        <v>4.2188653400245535</v>
      </c>
      <c r="S100" s="188">
        <v>3.7285231970408428</v>
      </c>
      <c r="T100" s="188">
        <v>3.7285231970408428</v>
      </c>
      <c r="U100" s="188">
        <v>3.4343179112506164</v>
      </c>
      <c r="V100" s="188">
        <v>3.6304547684441006</v>
      </c>
      <c r="W100" s="188">
        <v>4.2188653400245535</v>
      </c>
      <c r="X100" s="188">
        <v>4.1207969114278109</v>
      </c>
      <c r="Y100" s="188">
        <v>4.5130706258147795</v>
      </c>
      <c r="Z100" s="188">
        <v>5.2976180545887166</v>
      </c>
      <c r="AA100" s="188">
        <v>5.6898917689756852</v>
      </c>
      <c r="AB100" s="198">
        <f t="shared" si="1"/>
        <v>102.42958930375018</v>
      </c>
      <c r="AC100" s="32"/>
      <c r="AG100"/>
      <c r="AH100"/>
    </row>
    <row r="101" spans="1:34">
      <c r="A101" s="1" t="str">
        <f>CONCATENATE("g",MOD(ROW(A100)-1,COUNTIF('baseLoad(g)'!A:A,"&lt;&gt;")-1)+1)</f>
        <v>g4</v>
      </c>
      <c r="B101" s="8" t="str">
        <f>CONCATENATE("j",INT((ROW(B100)-1)/(COUNTIF('baseLoad(g)'!A:A,"&lt;&gt;")-1))+1)</f>
        <v>j5</v>
      </c>
      <c r="C101" s="171">
        <v>1</v>
      </c>
      <c r="D101" s="188">
        <v>5.9004504539039839</v>
      </c>
      <c r="E101" s="188">
        <v>5.8004591149426012</v>
      </c>
      <c r="F101" s="188">
        <v>5.6004764370198323</v>
      </c>
      <c r="G101" s="188">
        <v>4.8005457253287593</v>
      </c>
      <c r="H101" s="188">
        <v>4.1006063525990699</v>
      </c>
      <c r="I101" s="188">
        <v>3.3006756409079969</v>
      </c>
      <c r="J101" s="188">
        <v>2.5007449292169244</v>
      </c>
      <c r="K101" s="188">
        <v>2.3007622512941559</v>
      </c>
      <c r="L101" s="188">
        <v>2.5007449292169244</v>
      </c>
      <c r="M101" s="188">
        <v>2.8007189461010764</v>
      </c>
      <c r="N101" s="188">
        <v>3.4006669798693814</v>
      </c>
      <c r="O101" s="188">
        <v>4.1006063525990699</v>
      </c>
      <c r="P101" s="188">
        <v>4.0006150136376855</v>
      </c>
      <c r="Q101" s="188">
        <v>4.7005543863673749</v>
      </c>
      <c r="R101" s="188">
        <v>4.4005803694832224</v>
      </c>
      <c r="S101" s="188">
        <v>4.8005457253287593</v>
      </c>
      <c r="T101" s="188">
        <v>4.6005630474059913</v>
      </c>
      <c r="U101" s="188">
        <v>4.6005630474059913</v>
      </c>
      <c r="V101" s="188">
        <v>4.1006063525990699</v>
      </c>
      <c r="W101" s="188">
        <v>4.1006063525990699</v>
      </c>
      <c r="X101" s="188">
        <v>4.6005630474059913</v>
      </c>
      <c r="Y101" s="188">
        <v>4.9005370642901438</v>
      </c>
      <c r="Z101" s="188">
        <v>5.5004850980584479</v>
      </c>
      <c r="AA101" s="188">
        <v>5.9004504539039839</v>
      </c>
      <c r="AB101" s="198">
        <f t="shared" si="1"/>
        <v>103.31412807148551</v>
      </c>
      <c r="AC101" s="32"/>
      <c r="AG101"/>
      <c r="AH101"/>
    </row>
    <row r="102" spans="1:34">
      <c r="A102" s="1" t="str">
        <f>CONCATENATE("g",MOD(ROW(A101)-1,COUNTIF('baseLoad(g)'!A:A,"&lt;&gt;")-1)+1)</f>
        <v>g5</v>
      </c>
      <c r="B102" s="8" t="str">
        <f>CONCATENATE("j",INT((ROW(B101)-1)/(COUNTIF('baseLoad(g)'!A:A,"&lt;&gt;")-1))+1)</f>
        <v>j5</v>
      </c>
      <c r="C102" s="171">
        <v>1</v>
      </c>
      <c r="D102" s="188">
        <v>5.3889562969092122</v>
      </c>
      <c r="E102" s="188">
        <v>5.3889562969092122</v>
      </c>
      <c r="F102" s="188">
        <v>5.3889562969092122</v>
      </c>
      <c r="G102" s="188">
        <v>4.6044088681352751</v>
      </c>
      <c r="H102" s="188">
        <v>3.5256561535711115</v>
      </c>
      <c r="I102" s="188">
        <v>2.7411087247971744</v>
      </c>
      <c r="J102" s="188">
        <v>2.2507665818134641</v>
      </c>
      <c r="K102" s="188">
        <v>2.8391771533939165</v>
      </c>
      <c r="L102" s="188">
        <v>3.6237245821678536</v>
      </c>
      <c r="M102" s="188">
        <v>4.2121351537483065</v>
      </c>
      <c r="N102" s="188">
        <v>4.898614153925501</v>
      </c>
      <c r="O102" s="188">
        <v>5.4870247255059539</v>
      </c>
      <c r="P102" s="188">
        <v>5.2908878683124696</v>
      </c>
      <c r="Q102" s="188">
        <v>4.7024772967320168</v>
      </c>
      <c r="R102" s="188">
        <v>4.1140667251515639</v>
      </c>
      <c r="S102" s="188">
        <v>4.0159982965548222</v>
      </c>
      <c r="T102" s="188">
        <v>3.7217930107645958</v>
      </c>
      <c r="U102" s="188">
        <v>3.3295192963776272</v>
      </c>
      <c r="V102" s="188">
        <v>3.6237245821678536</v>
      </c>
      <c r="W102" s="188">
        <v>4.2121351537483065</v>
      </c>
      <c r="X102" s="188">
        <v>4.3102035823450482</v>
      </c>
      <c r="Y102" s="188">
        <v>3.9179298679580801</v>
      </c>
      <c r="Z102" s="188">
        <v>5.1928194397157279</v>
      </c>
      <c r="AA102" s="188">
        <v>5.3889562969092122</v>
      </c>
      <c r="AB102" s="198">
        <f t="shared" si="1"/>
        <v>102.16999640452353</v>
      </c>
      <c r="AC102" s="32"/>
      <c r="AG102"/>
      <c r="AH102"/>
    </row>
    <row r="103" spans="1:34">
      <c r="A103" s="1" t="str">
        <f>CONCATENATE("g",MOD(ROW(A102)-1,COUNTIF('baseLoad(g)'!A:A,"&lt;&gt;")-1)+1)</f>
        <v>g6</v>
      </c>
      <c r="B103" s="8" t="str">
        <f>CONCATENATE("j",INT((ROW(B102)-1)/(COUNTIF('baseLoad(g)'!A:A,"&lt;&gt;")-1))+1)</f>
        <v>j5</v>
      </c>
      <c r="C103" s="171">
        <v>1</v>
      </c>
      <c r="D103" s="188">
        <v>5.8023820253072422</v>
      </c>
      <c r="E103" s="188">
        <v>5.4024166694617062</v>
      </c>
      <c r="F103" s="188">
        <v>5.0024513136161701</v>
      </c>
      <c r="G103" s="188">
        <v>4.5024946188092487</v>
      </c>
      <c r="H103" s="188">
        <v>3.7025639071181757</v>
      </c>
      <c r="I103" s="188">
        <v>3.0026245343884872</v>
      </c>
      <c r="J103" s="188">
        <v>2.4026765006201822</v>
      </c>
      <c r="K103" s="188">
        <v>2.4026765006201822</v>
      </c>
      <c r="L103" s="188">
        <v>3.1026158733498708</v>
      </c>
      <c r="M103" s="188">
        <v>3.3025985512726392</v>
      </c>
      <c r="N103" s="188">
        <v>3.4025898902340237</v>
      </c>
      <c r="O103" s="188">
        <v>3.7025639071181757</v>
      </c>
      <c r="P103" s="188">
        <v>4.0025379240023282</v>
      </c>
      <c r="Q103" s="188">
        <v>5.0024513136161701</v>
      </c>
      <c r="R103" s="188">
        <v>5.0024513136161701</v>
      </c>
      <c r="S103" s="188">
        <v>5.0024513136161701</v>
      </c>
      <c r="T103" s="188">
        <v>4.6024859577706332</v>
      </c>
      <c r="U103" s="188">
        <v>4.0025379240023282</v>
      </c>
      <c r="V103" s="188">
        <v>4.0025379240023282</v>
      </c>
      <c r="W103" s="188">
        <v>4.3025119408864798</v>
      </c>
      <c r="X103" s="188">
        <v>4.5024946188092487</v>
      </c>
      <c r="Y103" s="188">
        <v>4.5024946188092487</v>
      </c>
      <c r="Z103" s="188">
        <v>5.0024513136161701</v>
      </c>
      <c r="AA103" s="188">
        <v>5.8023820253072422</v>
      </c>
      <c r="AB103" s="198">
        <f t="shared" si="1"/>
        <v>101.46044247997061</v>
      </c>
      <c r="AC103" s="32"/>
      <c r="AG103"/>
      <c r="AH103"/>
    </row>
    <row r="104" spans="1:34">
      <c r="A104" s="1" t="str">
        <f>CONCATENATE("g",MOD(ROW(A103)-1,COUNTIF('baseLoad(g)'!A:A,"&lt;&gt;")-1)+1)</f>
        <v>g7</v>
      </c>
      <c r="B104" s="8" t="str">
        <f>CONCATENATE("j",INT((ROW(B103)-1)/(COUNTIF('baseLoad(g)'!A:A,"&lt;&gt;")-1))+1)</f>
        <v>j5</v>
      </c>
      <c r="C104" s="171">
        <v>1</v>
      </c>
      <c r="D104" s="188">
        <v>5.3985708487324224</v>
      </c>
      <c r="E104" s="188">
        <v>5.4966392773291641</v>
      </c>
      <c r="F104" s="188">
        <v>5.1043655629421956</v>
      </c>
      <c r="G104" s="188">
        <v>4.3198181341682593</v>
      </c>
      <c r="H104" s="188">
        <v>3.6333391339910635</v>
      </c>
      <c r="I104" s="188">
        <v>2.9468601338138689</v>
      </c>
      <c r="J104" s="188">
        <v>2.5545864194269003</v>
      </c>
      <c r="K104" s="188">
        <v>2.9468601338138689</v>
      </c>
      <c r="L104" s="188">
        <v>3.7314075625878056</v>
      </c>
      <c r="M104" s="188">
        <v>4.8101602771519696</v>
      </c>
      <c r="N104" s="188">
        <v>5.1043655629421956</v>
      </c>
      <c r="O104" s="188">
        <v>4.8101602771519696</v>
      </c>
      <c r="P104" s="188">
        <v>5.1043655629421956</v>
      </c>
      <c r="Q104" s="188">
        <v>4.9082287057487122</v>
      </c>
      <c r="R104" s="188">
        <v>4.1236812769747742</v>
      </c>
      <c r="S104" s="188">
        <v>3.5352707053943218</v>
      </c>
      <c r="T104" s="188">
        <v>3.2410654196040953</v>
      </c>
      <c r="U104" s="188">
        <v>3.1429969910073532</v>
      </c>
      <c r="V104" s="188">
        <v>3.4372022767975796</v>
      </c>
      <c r="W104" s="188">
        <v>3.8294759911845482</v>
      </c>
      <c r="X104" s="188">
        <v>3.9275444197812899</v>
      </c>
      <c r="Y104" s="188">
        <v>4.4178865627650001</v>
      </c>
      <c r="Z104" s="188">
        <v>4.9082287057487122</v>
      </c>
      <c r="AA104" s="188">
        <v>5.3005024201356798</v>
      </c>
      <c r="AB104" s="198">
        <f t="shared" si="1"/>
        <v>100.73358236213598</v>
      </c>
      <c r="AC104" s="32"/>
      <c r="AG104"/>
      <c r="AH104"/>
    </row>
    <row r="105" spans="1:34">
      <c r="A105" s="1" t="str">
        <f>CONCATENATE("g",MOD(ROW(A104)-1,COUNTIF('baseLoad(g)'!A:A,"&lt;&gt;")-1)+1)</f>
        <v>g8</v>
      </c>
      <c r="B105" s="8" t="str">
        <f>CONCATENATE("j",INT((ROW(B104)-1)/(COUNTIF('baseLoad(g)'!A:A,"&lt;&gt;")-1))+1)</f>
        <v>j5</v>
      </c>
      <c r="C105" s="171">
        <v>1</v>
      </c>
      <c r="D105" s="188">
        <v>5.5024080084230897</v>
      </c>
      <c r="E105" s="188">
        <v>5.4024166694617062</v>
      </c>
      <c r="F105" s="188">
        <v>5.0024513136161701</v>
      </c>
      <c r="G105" s="188">
        <v>4.6024859577706332</v>
      </c>
      <c r="H105" s="188">
        <v>3.9025465850409442</v>
      </c>
      <c r="I105" s="188">
        <v>3.3025985512726392</v>
      </c>
      <c r="J105" s="188">
        <v>2.4026765006201822</v>
      </c>
      <c r="K105" s="188">
        <v>2.3026851616587982</v>
      </c>
      <c r="L105" s="188">
        <v>2.5026678395815662</v>
      </c>
      <c r="M105" s="188">
        <v>2.7026505175043343</v>
      </c>
      <c r="N105" s="188">
        <v>3.3025985512726392</v>
      </c>
      <c r="O105" s="188">
        <v>3.7025639071181757</v>
      </c>
      <c r="P105" s="188">
        <v>4.3025119408864798</v>
      </c>
      <c r="Q105" s="188">
        <v>4.5024946188092487</v>
      </c>
      <c r="R105" s="188">
        <v>4.7024772967320168</v>
      </c>
      <c r="S105" s="188">
        <v>4.6024859577706332</v>
      </c>
      <c r="T105" s="188">
        <v>4.7024772967320168</v>
      </c>
      <c r="U105" s="188">
        <v>4.4025032798478643</v>
      </c>
      <c r="V105" s="188">
        <v>3.9025465850409442</v>
      </c>
      <c r="W105" s="188">
        <v>4.6024859577706332</v>
      </c>
      <c r="X105" s="188">
        <v>4.7024772967320168</v>
      </c>
      <c r="Y105" s="188">
        <v>4.8024686356934012</v>
      </c>
      <c r="Z105" s="188">
        <v>5.5024080084230897</v>
      </c>
      <c r="AA105" s="188">
        <v>5.7023906863458587</v>
      </c>
      <c r="AB105" s="198">
        <f t="shared" si="1"/>
        <v>101.06047712412509</v>
      </c>
      <c r="AC105" s="32"/>
      <c r="AG105"/>
      <c r="AH105"/>
    </row>
    <row r="106" spans="1:34">
      <c r="A106" s="1" t="str">
        <f>CONCATENATE("g",MOD(ROW(A105)-1,COUNTIF('baseLoad(g)'!A:A,"&lt;&gt;")-1)+1)</f>
        <v>g9</v>
      </c>
      <c r="B106" s="8" t="str">
        <f>CONCATENATE("j",INT((ROW(B105)-1)/(COUNTIF('baseLoad(g)'!A:A,"&lt;&gt;")-1))+1)</f>
        <v>j5</v>
      </c>
      <c r="C106" s="171">
        <v>1</v>
      </c>
      <c r="D106" s="188">
        <v>5.4879861806882753</v>
      </c>
      <c r="E106" s="188">
        <v>5.2918493234947901</v>
      </c>
      <c r="F106" s="188">
        <v>4.8995756091078224</v>
      </c>
      <c r="G106" s="188">
        <v>4.4092334661241122</v>
      </c>
      <c r="H106" s="188">
        <v>3.4285491801566903</v>
      </c>
      <c r="I106" s="188">
        <v>2.6440017513827536</v>
      </c>
      <c r="J106" s="188">
        <v>2.2517280369957851</v>
      </c>
      <c r="K106" s="188">
        <v>3.0362754657697217</v>
      </c>
      <c r="L106" s="188">
        <v>4.213096608930627</v>
      </c>
      <c r="M106" s="188">
        <v>4.8015071805110798</v>
      </c>
      <c r="N106" s="188">
        <v>4.8995756091078224</v>
      </c>
      <c r="O106" s="188">
        <v>5.0957124663013067</v>
      </c>
      <c r="P106" s="188">
        <v>5.1937808948980493</v>
      </c>
      <c r="Q106" s="188">
        <v>4.8015071805110798</v>
      </c>
      <c r="R106" s="188">
        <v>4.213096608930627</v>
      </c>
      <c r="S106" s="188">
        <v>3.7227544659469167</v>
      </c>
      <c r="T106" s="188">
        <v>3.4285491801566903</v>
      </c>
      <c r="U106" s="188">
        <v>3.3304807515599482</v>
      </c>
      <c r="V106" s="188">
        <v>3.6246860373501746</v>
      </c>
      <c r="W106" s="188">
        <v>3.8208228945436593</v>
      </c>
      <c r="X106" s="188">
        <v>3.9188913231404006</v>
      </c>
      <c r="Y106" s="188">
        <v>4.1150281803338853</v>
      </c>
      <c r="Z106" s="188">
        <v>5.0957124663013067</v>
      </c>
      <c r="AA106" s="188">
        <v>5.3899177520915327</v>
      </c>
      <c r="AB106" s="198">
        <f t="shared" si="1"/>
        <v>101.11431861433505</v>
      </c>
      <c r="AC106" s="32"/>
      <c r="AG106"/>
      <c r="AH106"/>
    </row>
    <row r="107" spans="1:34">
      <c r="A107" s="1" t="str">
        <f>CONCATENATE("g",MOD(ROW(A106)-1,COUNTIF('baseLoad(g)'!A:A,"&lt;&gt;")-1)+1)</f>
        <v>g10</v>
      </c>
      <c r="B107" s="8" t="str">
        <f>CONCATENATE("j",INT((ROW(B106)-1)/(COUNTIF('baseLoad(g)'!A:A,"&lt;&gt;")-1))+1)</f>
        <v>j5</v>
      </c>
      <c r="C107" s="171">
        <v>1</v>
      </c>
      <c r="D107" s="188">
        <v>5.0082200447100949</v>
      </c>
      <c r="E107" s="188">
        <v>5.3081940615942482</v>
      </c>
      <c r="F107" s="188">
        <v>5.4081854005556318</v>
      </c>
      <c r="G107" s="188">
        <v>4.7082460278259433</v>
      </c>
      <c r="H107" s="188">
        <v>3.9083153161348703</v>
      </c>
      <c r="I107" s="188">
        <v>3.1083846044437973</v>
      </c>
      <c r="J107" s="188">
        <v>2.3084538927527238</v>
      </c>
      <c r="K107" s="188">
        <v>2.3084538927527238</v>
      </c>
      <c r="L107" s="188">
        <v>2.5084365706754923</v>
      </c>
      <c r="M107" s="188">
        <v>2.8084105875596443</v>
      </c>
      <c r="N107" s="188">
        <v>3.2083759434051813</v>
      </c>
      <c r="O107" s="188">
        <v>4.0083066550962538</v>
      </c>
      <c r="P107" s="188">
        <v>4.0083066550962538</v>
      </c>
      <c r="Q107" s="188">
        <v>4.5082633499031752</v>
      </c>
      <c r="R107" s="188">
        <v>5.2082027226328638</v>
      </c>
      <c r="S107" s="188">
        <v>5.0082200447100949</v>
      </c>
      <c r="T107" s="188">
        <v>4.7082460278259433</v>
      </c>
      <c r="U107" s="188">
        <v>4.1082979940576383</v>
      </c>
      <c r="V107" s="188">
        <v>4.2082893330190219</v>
      </c>
      <c r="W107" s="188">
        <v>4.2082893330190219</v>
      </c>
      <c r="X107" s="188">
        <v>4.5082633499031752</v>
      </c>
      <c r="Y107" s="188">
        <v>4.5082633499031752</v>
      </c>
      <c r="Z107" s="188">
        <v>5.0082200447100949</v>
      </c>
      <c r="AA107" s="188">
        <v>5.0082200447100949</v>
      </c>
      <c r="AB107" s="198">
        <f t="shared" si="1"/>
        <v>99.599065246997156</v>
      </c>
      <c r="AC107" s="32"/>
      <c r="AG107"/>
      <c r="AH107"/>
    </row>
    <row r="108" spans="1:34">
      <c r="A108" s="1" t="str">
        <f>CONCATENATE("g",MOD(ROW(A107)-1,COUNTIF('baseLoad(g)'!A:A,"&lt;&gt;")-1)+1)</f>
        <v>g11</v>
      </c>
      <c r="B108" s="8" t="str">
        <f>CONCATENATE("j",INT((ROW(B107)-1)/(COUNTIF('baseLoad(g)'!A:A,"&lt;&gt;")-1))+1)</f>
        <v>j5</v>
      </c>
      <c r="C108" s="171">
        <v>1</v>
      </c>
      <c r="D108" s="188">
        <v>5.3043482408649645</v>
      </c>
      <c r="E108" s="188">
        <v>5.0101429550747376</v>
      </c>
      <c r="F108" s="188">
        <v>4.7159376692845116</v>
      </c>
      <c r="G108" s="188">
        <v>4.2255955263008005</v>
      </c>
      <c r="H108" s="188">
        <v>3.4410480975268638</v>
      </c>
      <c r="I108" s="188">
        <v>3.0487743831398948</v>
      </c>
      <c r="J108" s="188">
        <v>2.7545690973496688</v>
      </c>
      <c r="K108" s="188">
        <v>3.1468428117366374</v>
      </c>
      <c r="L108" s="188">
        <v>3.9313902405105745</v>
      </c>
      <c r="M108" s="188">
        <v>4.912074526477995</v>
      </c>
      <c r="N108" s="188">
        <v>5.5985535266551905</v>
      </c>
      <c r="O108" s="188">
        <v>5.5004850980584479</v>
      </c>
      <c r="P108" s="188">
        <v>5.6966219552519322</v>
      </c>
      <c r="Q108" s="188">
        <v>4.7159376692845116</v>
      </c>
      <c r="R108" s="188">
        <v>4.1275270977040588</v>
      </c>
      <c r="S108" s="188">
        <v>3.6371849547203476</v>
      </c>
      <c r="T108" s="188">
        <v>3.7352533833170898</v>
      </c>
      <c r="U108" s="188">
        <v>3.4410480975268638</v>
      </c>
      <c r="V108" s="188">
        <v>3.2449112403333791</v>
      </c>
      <c r="W108" s="188">
        <v>3.5391165261236055</v>
      </c>
      <c r="X108" s="188">
        <v>3.5391165261236055</v>
      </c>
      <c r="Y108" s="188">
        <v>4.2255955263008005</v>
      </c>
      <c r="Z108" s="188">
        <v>4.912074526477995</v>
      </c>
      <c r="AA108" s="188">
        <v>5.4024166694617062</v>
      </c>
      <c r="AB108" s="198">
        <f t="shared" si="1"/>
        <v>101.80656634560617</v>
      </c>
      <c r="AC108" s="32"/>
      <c r="AG108"/>
      <c r="AH108"/>
    </row>
    <row r="109" spans="1:34">
      <c r="A109" s="1" t="str">
        <f>CONCATENATE("g",MOD(ROW(A108)-1,COUNTIF('baseLoad(g)'!A:A,"&lt;&gt;")-1)+1)</f>
        <v>g12</v>
      </c>
      <c r="B109" s="8" t="str">
        <f>CONCATENATE("j",INT((ROW(B108)-1)/(COUNTIF('baseLoad(g)'!A:A,"&lt;&gt;")-1))+1)</f>
        <v>j5</v>
      </c>
      <c r="C109" s="171">
        <v>1</v>
      </c>
      <c r="D109" s="188">
        <v>5.3947250280031378</v>
      </c>
      <c r="E109" s="188">
        <v>5.2947336890417533</v>
      </c>
      <c r="F109" s="188">
        <v>4.7947769942348337</v>
      </c>
      <c r="G109" s="188">
        <v>4.1948289604665288</v>
      </c>
      <c r="H109" s="188">
        <v>3.7948636046209918</v>
      </c>
      <c r="I109" s="188">
        <v>3.2949069098140713</v>
      </c>
      <c r="J109" s="188">
        <v>2.3949848591616143</v>
      </c>
      <c r="K109" s="188">
        <v>2.3949848591616143</v>
      </c>
      <c r="L109" s="188">
        <v>2.5949675370843823</v>
      </c>
      <c r="M109" s="188">
        <v>3.2949069098140713</v>
      </c>
      <c r="N109" s="188">
        <v>3.7948636046209918</v>
      </c>
      <c r="O109" s="188">
        <v>4.0948376215051443</v>
      </c>
      <c r="P109" s="188">
        <v>4.4948029773506804</v>
      </c>
      <c r="Q109" s="188">
        <v>4.2948202994279123</v>
      </c>
      <c r="R109" s="188">
        <v>4.3948116383892968</v>
      </c>
      <c r="S109" s="188">
        <v>4.5947943163120648</v>
      </c>
      <c r="T109" s="188">
        <v>4.1948289604665288</v>
      </c>
      <c r="U109" s="188">
        <v>4.1948289604665288</v>
      </c>
      <c r="V109" s="188">
        <v>4.2948202994279123</v>
      </c>
      <c r="W109" s="188">
        <v>3.8948549435823763</v>
      </c>
      <c r="X109" s="188">
        <v>3.9948462825437603</v>
      </c>
      <c r="Y109" s="188">
        <v>4.4948029773506804</v>
      </c>
      <c r="Z109" s="188">
        <v>5.1947423500803689</v>
      </c>
      <c r="AA109" s="188">
        <v>5.6946990448872903</v>
      </c>
      <c r="AB109" s="198">
        <f t="shared" si="1"/>
        <v>99.076033627814525</v>
      </c>
      <c r="AC109" s="32"/>
      <c r="AG109"/>
      <c r="AH109"/>
    </row>
    <row r="110" spans="1:34">
      <c r="A110" s="1" t="str">
        <f>CONCATENATE("g",MOD(ROW(A109)-1,COUNTIF('baseLoad(g)'!A:A,"&lt;&gt;")-1)+1)</f>
        <v>g13</v>
      </c>
      <c r="B110" s="8" t="str">
        <f>CONCATENATE("j",INT((ROW(B109)-1)/(COUNTIF('baseLoad(g)'!A:A,"&lt;&gt;")-1))+1)</f>
        <v>j5</v>
      </c>
      <c r="C110" s="171">
        <v>1</v>
      </c>
      <c r="D110" s="188">
        <v>5.2014725363566168</v>
      </c>
      <c r="E110" s="188">
        <v>5.1034041077598742</v>
      </c>
      <c r="F110" s="188">
        <v>5.0053356791631325</v>
      </c>
      <c r="G110" s="188">
        <v>4.6130619647761639</v>
      </c>
      <c r="H110" s="188">
        <v>3.8285145360022272</v>
      </c>
      <c r="I110" s="188">
        <v>2.945898678631548</v>
      </c>
      <c r="J110" s="188">
        <v>2.7497618214380632</v>
      </c>
      <c r="K110" s="188">
        <v>3.2401039644217744</v>
      </c>
      <c r="L110" s="188">
        <v>4.0246513931957111</v>
      </c>
      <c r="M110" s="188">
        <v>4.8091988219696482</v>
      </c>
      <c r="N110" s="188">
        <v>4.7111303933729065</v>
      </c>
      <c r="O110" s="188">
        <v>5.2014725363566168</v>
      </c>
      <c r="P110" s="188">
        <v>5.2995409649533585</v>
      </c>
      <c r="Q110" s="188">
        <v>4.5149935361794213</v>
      </c>
      <c r="R110" s="188">
        <v>4.0246513931957111</v>
      </c>
      <c r="S110" s="188">
        <v>4.1227198217924537</v>
      </c>
      <c r="T110" s="188">
        <v>3.5343092502120008</v>
      </c>
      <c r="U110" s="188">
        <v>3.3381723930185161</v>
      </c>
      <c r="V110" s="188">
        <v>3.8285145360022272</v>
      </c>
      <c r="W110" s="188">
        <v>3.7304461074054847</v>
      </c>
      <c r="X110" s="188">
        <v>3.7304461074054847</v>
      </c>
      <c r="Y110" s="188">
        <v>4.3188566789859379</v>
      </c>
      <c r="Z110" s="188">
        <v>5.2014725363566168</v>
      </c>
      <c r="AA110" s="188">
        <v>5.4956778221468436</v>
      </c>
      <c r="AB110" s="198">
        <f t="shared" si="1"/>
        <v>102.57380758109835</v>
      </c>
      <c r="AC110" s="32"/>
      <c r="AG110"/>
      <c r="AH110"/>
    </row>
    <row r="111" spans="1:34">
      <c r="A111" s="1" t="str">
        <f>CONCATENATE("g",MOD(ROW(A110)-1,COUNTIF('baseLoad(g)'!A:A,"&lt;&gt;")-1)+1)</f>
        <v>g14</v>
      </c>
      <c r="B111" s="8" t="str">
        <f>CONCATENATE("j",INT((ROW(B110)-1)/(COUNTIF('baseLoad(g)'!A:A,"&lt;&gt;")-1))+1)</f>
        <v>j5</v>
      </c>
      <c r="C111" s="171">
        <v>1</v>
      </c>
      <c r="D111" s="188">
        <v>5.0937895559366648</v>
      </c>
      <c r="E111" s="188">
        <v>5.3937635728208173</v>
      </c>
      <c r="F111" s="188">
        <v>5.1937808948980493</v>
      </c>
      <c r="G111" s="188">
        <v>4.4938415221683599</v>
      </c>
      <c r="H111" s="188">
        <v>3.8938934884000549</v>
      </c>
      <c r="I111" s="188">
        <v>3.2939454546317504</v>
      </c>
      <c r="J111" s="188">
        <v>2.7939887598248299</v>
      </c>
      <c r="K111" s="188">
        <v>2.7939887598248299</v>
      </c>
      <c r="L111" s="188">
        <v>2.6939974208634454</v>
      </c>
      <c r="M111" s="188">
        <v>3.3939367935931344</v>
      </c>
      <c r="N111" s="188">
        <v>3.5939194715159029</v>
      </c>
      <c r="O111" s="188">
        <v>3.8938934884000549</v>
      </c>
      <c r="P111" s="188">
        <v>4.2938588442455918</v>
      </c>
      <c r="Q111" s="188">
        <v>4.3938501832069763</v>
      </c>
      <c r="R111" s="188">
        <v>4.9937982169752804</v>
      </c>
      <c r="S111" s="188">
        <v>5.3937635728208173</v>
      </c>
      <c r="T111" s="188">
        <v>5.0937895559366648</v>
      </c>
      <c r="U111" s="188">
        <v>4.1938675052842074</v>
      </c>
      <c r="V111" s="188">
        <v>3.8938934884000549</v>
      </c>
      <c r="W111" s="188">
        <v>4.0938761663228229</v>
      </c>
      <c r="X111" s="188">
        <v>4.0938761663228229</v>
      </c>
      <c r="Y111" s="188">
        <v>4.2938588442455918</v>
      </c>
      <c r="Z111" s="188">
        <v>4.9937982169752804</v>
      </c>
      <c r="AA111" s="188">
        <v>5.2937722338594329</v>
      </c>
      <c r="AB111" s="198">
        <f t="shared" si="1"/>
        <v>101.55274217747343</v>
      </c>
      <c r="AC111" s="32"/>
      <c r="AG111"/>
      <c r="AH111"/>
    </row>
    <row r="112" spans="1:34">
      <c r="A112" s="1" t="str">
        <f>CONCATENATE("g",MOD(ROW(A111)-1,COUNTIF('baseLoad(g)'!A:A,"&lt;&gt;")-1)+1)</f>
        <v>g15</v>
      </c>
      <c r="B112" s="8" t="str">
        <f>CONCATENATE("j",INT((ROW(B111)-1)/(COUNTIF('baseLoad(g)'!A:A,"&lt;&gt;")-1))+1)</f>
        <v>j5</v>
      </c>
      <c r="C112" s="171">
        <v>1</v>
      </c>
      <c r="D112" s="188">
        <v>5.586054609285017</v>
      </c>
      <c r="E112" s="188">
        <v>5.3899177520915327</v>
      </c>
      <c r="F112" s="188">
        <v>4.8015071805110798</v>
      </c>
      <c r="G112" s="188">
        <v>4.1150281803338853</v>
      </c>
      <c r="H112" s="188">
        <v>3.5266176087534329</v>
      </c>
      <c r="I112" s="188">
        <v>2.8401386085762379</v>
      </c>
      <c r="J112" s="188">
        <v>2.4478648941892689</v>
      </c>
      <c r="K112" s="188">
        <v>2.93820703717298</v>
      </c>
      <c r="L112" s="188">
        <v>3.8208228945436593</v>
      </c>
      <c r="M112" s="188">
        <v>4.8015071805110798</v>
      </c>
      <c r="N112" s="188">
        <v>5.4879861806882753</v>
      </c>
      <c r="O112" s="188">
        <v>5.586054609285017</v>
      </c>
      <c r="P112" s="188">
        <v>5.0957124663013067</v>
      </c>
      <c r="Q112" s="188">
        <v>4.7034387519143381</v>
      </c>
      <c r="R112" s="188">
        <v>4.213096608930627</v>
      </c>
      <c r="S112" s="188">
        <v>4.1150281803338853</v>
      </c>
      <c r="T112" s="188">
        <v>3.5266176087534329</v>
      </c>
      <c r="U112" s="188">
        <v>3.4285491801566903</v>
      </c>
      <c r="V112" s="188">
        <v>3.5266176087534329</v>
      </c>
      <c r="W112" s="188">
        <v>3.8208228945436593</v>
      </c>
      <c r="X112" s="188">
        <v>4.1150281803338853</v>
      </c>
      <c r="Y112" s="188">
        <v>4.213096608930627</v>
      </c>
      <c r="Z112" s="188">
        <v>5.0957124663013067</v>
      </c>
      <c r="AA112" s="188">
        <v>5.4879861806882753</v>
      </c>
      <c r="AB112" s="198">
        <f t="shared" si="1"/>
        <v>102.68341347188291</v>
      </c>
      <c r="AC112" s="32"/>
      <c r="AG112"/>
      <c r="AH112"/>
    </row>
    <row r="113" spans="1:34">
      <c r="A113" s="1" t="str">
        <f>CONCATENATE("g",MOD(ROW(A112)-1,COUNTIF('baseLoad(g)'!A:A,"&lt;&gt;")-1)+1)</f>
        <v>g16</v>
      </c>
      <c r="B113" s="8" t="str">
        <f>CONCATENATE("j",INT((ROW(B112)-1)/(COUNTIF('baseLoad(g)'!A:A,"&lt;&gt;")-1))+1)</f>
        <v>j5</v>
      </c>
      <c r="C113" s="171">
        <v>1</v>
      </c>
      <c r="D113" s="188">
        <v>5.4053010350086685</v>
      </c>
      <c r="E113" s="188">
        <v>5.1053270181245161</v>
      </c>
      <c r="F113" s="188">
        <v>4.9053443402017489</v>
      </c>
      <c r="G113" s="188">
        <v>4.4053876453948275</v>
      </c>
      <c r="H113" s="188">
        <v>3.805439611626523</v>
      </c>
      <c r="I113" s="188">
        <v>3.3054829168196025</v>
      </c>
      <c r="J113" s="188">
        <v>2.5055522051285291</v>
      </c>
      <c r="K113" s="188">
        <v>2.6055435440899135</v>
      </c>
      <c r="L113" s="188">
        <v>3.105500238896834</v>
      </c>
      <c r="M113" s="188">
        <v>3.3054829168196025</v>
      </c>
      <c r="N113" s="188">
        <v>3.205491577858218</v>
      </c>
      <c r="O113" s="188">
        <v>3.805439611626523</v>
      </c>
      <c r="P113" s="188">
        <v>4.2054049674720595</v>
      </c>
      <c r="Q113" s="188">
        <v>4.3053963064334431</v>
      </c>
      <c r="R113" s="188">
        <v>5.0053356791631325</v>
      </c>
      <c r="S113" s="188">
        <v>4.4053876453948275</v>
      </c>
      <c r="T113" s="188">
        <v>3.805439611626523</v>
      </c>
      <c r="U113" s="188">
        <v>3.805439611626523</v>
      </c>
      <c r="V113" s="188">
        <v>4.2054049674720595</v>
      </c>
      <c r="W113" s="188">
        <v>4.2054049674720595</v>
      </c>
      <c r="X113" s="188">
        <v>4.70536166227898</v>
      </c>
      <c r="Y113" s="188">
        <v>5.0053356791631325</v>
      </c>
      <c r="Z113" s="188">
        <v>5.4053010350086685</v>
      </c>
      <c r="AA113" s="188">
        <v>5.7052750518928219</v>
      </c>
      <c r="AB113" s="198">
        <f t="shared" si="1"/>
        <v>100.22977984659974</v>
      </c>
      <c r="AC113" s="32"/>
      <c r="AG113"/>
      <c r="AH113"/>
    </row>
    <row r="114" spans="1:34">
      <c r="A114" s="1" t="str">
        <f>CONCATENATE("g",MOD(ROW(A113)-1,COUNTIF('baseLoad(g)'!A:A,"&lt;&gt;")-1)+1)</f>
        <v>g17</v>
      </c>
      <c r="B114" s="8" t="str">
        <f>CONCATENATE("j",INT((ROW(B113)-1)/(COUNTIF('baseLoad(g)'!A:A,"&lt;&gt;")-1))+1)</f>
        <v>j5</v>
      </c>
      <c r="C114" s="171">
        <v>1</v>
      </c>
      <c r="D114" s="188">
        <v>5.5850931541026965</v>
      </c>
      <c r="E114" s="188">
        <v>5.4870247255059539</v>
      </c>
      <c r="F114" s="188">
        <v>5.0947510111189862</v>
      </c>
      <c r="G114" s="188">
        <v>4.3102035823450482</v>
      </c>
      <c r="H114" s="188">
        <v>3.6237245821678536</v>
      </c>
      <c r="I114" s="188">
        <v>3.2314508677808855</v>
      </c>
      <c r="J114" s="188">
        <v>2.5449718676036901</v>
      </c>
      <c r="K114" s="188">
        <v>3.0353140105874008</v>
      </c>
      <c r="L114" s="188">
        <v>4.0159982965548222</v>
      </c>
      <c r="M114" s="188">
        <v>4.8005457253287593</v>
      </c>
      <c r="N114" s="188">
        <v>5.1928194397157279</v>
      </c>
      <c r="O114" s="188">
        <v>4.9966825825222436</v>
      </c>
      <c r="P114" s="188">
        <v>4.7024772967320168</v>
      </c>
      <c r="Q114" s="188">
        <v>4.7024772967320168</v>
      </c>
      <c r="R114" s="188">
        <v>4.0159982965548222</v>
      </c>
      <c r="S114" s="188">
        <v>3.5256561535711115</v>
      </c>
      <c r="T114" s="188">
        <v>3.1333824391841429</v>
      </c>
      <c r="U114" s="188">
        <v>2.9372455819906591</v>
      </c>
      <c r="V114" s="188">
        <v>3.2314508677808855</v>
      </c>
      <c r="W114" s="188">
        <v>3.7217930107645958</v>
      </c>
      <c r="X114" s="188">
        <v>4.3102035823450482</v>
      </c>
      <c r="Y114" s="188">
        <v>4.5063404395385334</v>
      </c>
      <c r="Z114" s="188">
        <v>5.1928194397157279</v>
      </c>
      <c r="AA114" s="188">
        <v>5.5850931541026965</v>
      </c>
      <c r="AB114" s="198">
        <f t="shared" si="1"/>
        <v>101.48351740434632</v>
      </c>
      <c r="AC114" s="32"/>
      <c r="AG114"/>
      <c r="AH114"/>
    </row>
    <row r="115" spans="1:34">
      <c r="A115" s="1" t="str">
        <f>CONCATENATE("g",MOD(ROW(A114)-1,COUNTIF('baseLoad(g)'!A:A,"&lt;&gt;")-1)+1)</f>
        <v>g18</v>
      </c>
      <c r="B115" s="8" t="str">
        <f>CONCATENATE("j",INT((ROW(B114)-1)/(COUNTIF('baseLoad(g)'!A:A,"&lt;&gt;")-1))+1)</f>
        <v>j5</v>
      </c>
      <c r="C115" s="171">
        <v>1</v>
      </c>
      <c r="D115" s="188">
        <v>5.7966132942133166</v>
      </c>
      <c r="E115" s="188">
        <v>5.4966392773291641</v>
      </c>
      <c r="F115" s="188">
        <v>4.9966825825222436</v>
      </c>
      <c r="G115" s="188">
        <v>4.3967345487539387</v>
      </c>
      <c r="H115" s="188">
        <v>3.8967778539470181</v>
      </c>
      <c r="I115" s="188">
        <v>3.2968298201787132</v>
      </c>
      <c r="J115" s="188">
        <v>2.5968904474490246</v>
      </c>
      <c r="K115" s="188">
        <v>2.1969250916034881</v>
      </c>
      <c r="L115" s="188">
        <v>2.3969077695262562</v>
      </c>
      <c r="M115" s="188">
        <v>2.7968731253717922</v>
      </c>
      <c r="N115" s="188">
        <v>3.2968298201787132</v>
      </c>
      <c r="O115" s="188">
        <v>3.8967778539470181</v>
      </c>
      <c r="P115" s="188">
        <v>4.0967605318697862</v>
      </c>
      <c r="Q115" s="188">
        <v>4.2967432097925551</v>
      </c>
      <c r="R115" s="188">
        <v>4.1967518708311706</v>
      </c>
      <c r="S115" s="188">
        <v>4.4967258877153222</v>
      </c>
      <c r="T115" s="188">
        <v>4.2967432097925551</v>
      </c>
      <c r="U115" s="188">
        <v>4.5967172266767067</v>
      </c>
      <c r="V115" s="188">
        <v>4.2967432097925551</v>
      </c>
      <c r="W115" s="188">
        <v>4.2967432097925551</v>
      </c>
      <c r="X115" s="188">
        <v>4.5967172266767067</v>
      </c>
      <c r="Y115" s="188">
        <v>4.7966999045994747</v>
      </c>
      <c r="Z115" s="188">
        <v>5.4966392773291641</v>
      </c>
      <c r="AA115" s="188">
        <v>5.7966132942133166</v>
      </c>
      <c r="AB115" s="198">
        <f t="shared" si="1"/>
        <v>100.32207954410254</v>
      </c>
      <c r="AC115" s="32"/>
      <c r="AG115"/>
      <c r="AH115"/>
    </row>
    <row r="116" spans="1:34">
      <c r="A116" s="1" t="str">
        <f>CONCATENATE("g",MOD(ROW(A115)-1,COUNTIF('baseLoad(g)'!A:A,"&lt;&gt;")-1)+1)</f>
        <v>g19</v>
      </c>
      <c r="B116" s="8" t="str">
        <f>CONCATENATE("j",INT((ROW(B115)-1)/(COUNTIF('baseLoad(g)'!A:A,"&lt;&gt;")-1))+1)</f>
        <v>j5</v>
      </c>
      <c r="C116" s="171">
        <v>1</v>
      </c>
      <c r="D116" s="188">
        <v>5.6966219552519322</v>
      </c>
      <c r="E116" s="188">
        <v>5.5985535266551905</v>
      </c>
      <c r="F116" s="188">
        <v>5.0101429550747376</v>
      </c>
      <c r="G116" s="188">
        <v>4.2255955263008005</v>
      </c>
      <c r="H116" s="188">
        <v>3.5391165261236055</v>
      </c>
      <c r="I116" s="188">
        <v>2.6565006687529262</v>
      </c>
      <c r="J116" s="188">
        <v>2.0680900971724734</v>
      </c>
      <c r="K116" s="188">
        <v>2.852637525946411</v>
      </c>
      <c r="L116" s="188">
        <v>3.8333218119138319</v>
      </c>
      <c r="M116" s="188">
        <v>4.7159376692845116</v>
      </c>
      <c r="N116" s="188">
        <v>5.3043482408649645</v>
      </c>
      <c r="O116" s="188">
        <v>5.1082113836714793</v>
      </c>
      <c r="P116" s="188">
        <v>4.912074526477995</v>
      </c>
      <c r="Q116" s="188">
        <v>4.2255955263008005</v>
      </c>
      <c r="R116" s="188">
        <v>4.1275270977040588</v>
      </c>
      <c r="S116" s="188">
        <v>3.4410480975268638</v>
      </c>
      <c r="T116" s="188">
        <v>3.5391165261236055</v>
      </c>
      <c r="U116" s="188">
        <v>3.2449112403333791</v>
      </c>
      <c r="V116" s="188">
        <v>3.5391165261236055</v>
      </c>
      <c r="W116" s="188">
        <v>3.7352533833170898</v>
      </c>
      <c r="X116" s="188">
        <v>3.5391165261236055</v>
      </c>
      <c r="Y116" s="188">
        <v>4.4217323834942848</v>
      </c>
      <c r="Z116" s="188">
        <v>5.4024166694617062</v>
      </c>
      <c r="AA116" s="188">
        <v>5.5985535266551905</v>
      </c>
      <c r="AB116" s="198">
        <f t="shared" si="1"/>
        <v>100.33553991665505</v>
      </c>
      <c r="AC116" s="32"/>
      <c r="AG116"/>
      <c r="AH116"/>
    </row>
    <row r="117" spans="1:34">
      <c r="A117" s="1" t="str">
        <f>CONCATENATE("g",MOD(ROW(A116)-1,COUNTIF('baseLoad(g)'!A:A,"&lt;&gt;")-1)+1)</f>
        <v>g20</v>
      </c>
      <c r="B117" s="8" t="str">
        <f>CONCATENATE("j",INT((ROW(B116)-1)/(COUNTIF('baseLoad(g)'!A:A,"&lt;&gt;")-1))+1)</f>
        <v>j5</v>
      </c>
      <c r="C117" s="171">
        <v>1</v>
      </c>
      <c r="D117" s="188">
        <v>5.3072326064119268</v>
      </c>
      <c r="E117" s="188">
        <v>5.3072326064119268</v>
      </c>
      <c r="F117" s="188">
        <v>4.8072759116050063</v>
      </c>
      <c r="G117" s="188">
        <v>4.3073192167980858</v>
      </c>
      <c r="H117" s="188">
        <v>3.8073625219911649</v>
      </c>
      <c r="I117" s="188">
        <v>3.3074058271842444</v>
      </c>
      <c r="J117" s="188">
        <v>2.7074577934159394</v>
      </c>
      <c r="K117" s="188">
        <v>2.5074751154931714</v>
      </c>
      <c r="L117" s="188">
        <v>2.6074664544545554</v>
      </c>
      <c r="M117" s="188">
        <v>3.1074231492614763</v>
      </c>
      <c r="N117" s="188">
        <v>3.6073798440683964</v>
      </c>
      <c r="O117" s="188">
        <v>3.5073885051070128</v>
      </c>
      <c r="P117" s="188">
        <v>4.0073451999139333</v>
      </c>
      <c r="Q117" s="188">
        <v>4.4073105557594694</v>
      </c>
      <c r="R117" s="188">
        <v>4.4073105557594694</v>
      </c>
      <c r="S117" s="188">
        <v>4.2073278778367014</v>
      </c>
      <c r="T117" s="188">
        <v>4.6072932336822374</v>
      </c>
      <c r="U117" s="188">
        <v>4.4073105557594694</v>
      </c>
      <c r="V117" s="188">
        <v>4.3073192167980858</v>
      </c>
      <c r="W117" s="188">
        <v>4.4073105557594694</v>
      </c>
      <c r="X117" s="188">
        <v>4.4073105557594694</v>
      </c>
      <c r="Y117" s="188">
        <v>4.7072845726436219</v>
      </c>
      <c r="Z117" s="188">
        <v>5.1072499284891588</v>
      </c>
      <c r="AA117" s="188">
        <v>5.6072066232960793</v>
      </c>
      <c r="AB117" s="198">
        <f t="shared" si="1"/>
        <v>99.475998983660062</v>
      </c>
      <c r="AC117" s="32"/>
      <c r="AG117"/>
      <c r="AH117"/>
    </row>
    <row r="118" spans="1:34">
      <c r="A118" s="1" t="str">
        <f>CONCATENATE("g",MOD(ROW(A117)-1,COUNTIF('baseLoad(g)'!A:A,"&lt;&gt;")-1)+1)</f>
        <v>g21</v>
      </c>
      <c r="B118" s="8" t="str">
        <f>CONCATENATE("j",INT((ROW(B117)-1)/(COUNTIF('baseLoad(g)'!A:A,"&lt;&gt;")-1))+1)</f>
        <v>j5</v>
      </c>
      <c r="C118" s="171">
        <v>1</v>
      </c>
      <c r="D118" s="188">
        <v>5.3024253305003217</v>
      </c>
      <c r="E118" s="188">
        <v>5.20435690190358</v>
      </c>
      <c r="F118" s="188">
        <v>4.7140147589198689</v>
      </c>
      <c r="G118" s="188">
        <v>4.0275357587426743</v>
      </c>
      <c r="H118" s="188">
        <v>3.5371936157589636</v>
      </c>
      <c r="I118" s="188">
        <v>2.9487830441785108</v>
      </c>
      <c r="J118" s="188">
        <v>2.4584409011948001</v>
      </c>
      <c r="K118" s="188">
        <v>3.1449199013719951</v>
      </c>
      <c r="L118" s="188">
        <v>4.2236726159361586</v>
      </c>
      <c r="M118" s="188">
        <v>5.20435690190358</v>
      </c>
      <c r="N118" s="188">
        <v>5.20435690190358</v>
      </c>
      <c r="O118" s="188">
        <v>5.4004937590970643</v>
      </c>
      <c r="P118" s="188">
        <v>5.20435690190358</v>
      </c>
      <c r="Q118" s="188">
        <v>4.8120831875166115</v>
      </c>
      <c r="R118" s="188">
        <v>4.3217410445329003</v>
      </c>
      <c r="S118" s="188">
        <v>3.8313989015491901</v>
      </c>
      <c r="T118" s="188">
        <v>3.3410567585654793</v>
      </c>
      <c r="U118" s="188">
        <v>3.6352620443557058</v>
      </c>
      <c r="V118" s="188">
        <v>3.8313989015491901</v>
      </c>
      <c r="W118" s="188">
        <v>3.7333304729524479</v>
      </c>
      <c r="X118" s="188">
        <v>4.2236726159361586</v>
      </c>
      <c r="Y118" s="188">
        <v>4.4198094731296429</v>
      </c>
      <c r="Z118" s="188">
        <v>5.0082200447100949</v>
      </c>
      <c r="AA118" s="188">
        <v>5.20435690190358</v>
      </c>
      <c r="AB118" s="198">
        <f t="shared" si="1"/>
        <v>102.93723764001571</v>
      </c>
      <c r="AC118" s="32"/>
      <c r="AG118"/>
      <c r="AH118"/>
    </row>
    <row r="119" spans="1:34">
      <c r="A119" s="1" t="str">
        <f>CONCATENATE("g",MOD(ROW(A118)-1,COUNTIF('baseLoad(g)'!A:A,"&lt;&gt;")-1)+1)</f>
        <v>g22</v>
      </c>
      <c r="B119" s="8" t="str">
        <f>CONCATENATE("j",INT((ROW(B118)-1)/(COUNTIF('baseLoad(g)'!A:A,"&lt;&gt;")-1))+1)</f>
        <v>j5</v>
      </c>
      <c r="C119" s="171">
        <v>1</v>
      </c>
      <c r="D119" s="188">
        <v>5.4995236428761265</v>
      </c>
      <c r="E119" s="188">
        <v>5.2995409649533585</v>
      </c>
      <c r="F119" s="188">
        <v>4.799584270146438</v>
      </c>
      <c r="G119" s="188">
        <v>4.1996362363781339</v>
      </c>
      <c r="H119" s="188">
        <v>3.7996708805325969</v>
      </c>
      <c r="I119" s="188">
        <v>3.2997141857256764</v>
      </c>
      <c r="J119" s="188">
        <v>2.5997748129959874</v>
      </c>
      <c r="K119" s="188">
        <v>2.5997748129959874</v>
      </c>
      <c r="L119" s="188">
        <v>2.6997661519573715</v>
      </c>
      <c r="M119" s="188">
        <v>3.0997315078029084</v>
      </c>
      <c r="N119" s="188">
        <v>3.4996968636484445</v>
      </c>
      <c r="O119" s="188">
        <v>3.5996882026098289</v>
      </c>
      <c r="P119" s="188">
        <v>3.5996882026098289</v>
      </c>
      <c r="Q119" s="188">
        <v>4.0996448974167494</v>
      </c>
      <c r="R119" s="188">
        <v>4.799584270146438</v>
      </c>
      <c r="S119" s="188">
        <v>4.799584270146438</v>
      </c>
      <c r="T119" s="188">
        <v>5.0995582870305904</v>
      </c>
      <c r="U119" s="188">
        <v>4.4996102532622855</v>
      </c>
      <c r="V119" s="188">
        <v>3.899662219493981</v>
      </c>
      <c r="W119" s="188">
        <v>4.399618914300901</v>
      </c>
      <c r="X119" s="188">
        <v>4.4996102532622855</v>
      </c>
      <c r="Y119" s="188">
        <v>4.6995929311850544</v>
      </c>
      <c r="Z119" s="188">
        <v>5.2995409649533585</v>
      </c>
      <c r="AA119" s="188">
        <v>5.6995063207988954</v>
      </c>
      <c r="AB119" s="198">
        <f t="shared" si="1"/>
        <v>100.39130431722967</v>
      </c>
      <c r="AC119" s="32"/>
      <c r="AG119"/>
      <c r="AH119"/>
    </row>
    <row r="120" spans="1:34">
      <c r="A120" s="1" t="str">
        <f>CONCATENATE("g",MOD(ROW(A119)-1,COUNTIF('baseLoad(g)'!A:A,"&lt;&gt;")-1)+1)</f>
        <v>g23</v>
      </c>
      <c r="B120" s="8" t="str">
        <f>CONCATENATE("j",INT((ROW(B119)-1)/(COUNTIF('baseLoad(g)'!A:A,"&lt;&gt;")-1))+1)</f>
        <v>j5</v>
      </c>
      <c r="C120" s="171">
        <v>1</v>
      </c>
      <c r="D120" s="188">
        <v>5.5927847955612648</v>
      </c>
      <c r="E120" s="188">
        <v>5.4947163669645223</v>
      </c>
      <c r="F120" s="188">
        <v>4.9063057953840694</v>
      </c>
      <c r="G120" s="188">
        <v>4.2198267952068749</v>
      </c>
      <c r="H120" s="188">
        <v>3.631416223626422</v>
      </c>
      <c r="I120" s="188">
        <v>2.8468687948524845</v>
      </c>
      <c r="J120" s="188">
        <v>2.0623213660785478</v>
      </c>
      <c r="K120" s="188">
        <v>2.552663509062258</v>
      </c>
      <c r="L120" s="188">
        <v>4.3178952238036166</v>
      </c>
      <c r="M120" s="188">
        <v>4.8082373667873277</v>
      </c>
      <c r="N120" s="188">
        <v>5.298579509771038</v>
      </c>
      <c r="O120" s="188">
        <v>5.3966479383677806</v>
      </c>
      <c r="P120" s="188">
        <v>5.3966479383677806</v>
      </c>
      <c r="Q120" s="188">
        <v>5.1024426525775537</v>
      </c>
      <c r="R120" s="188">
        <v>4.4159636524003583</v>
      </c>
      <c r="S120" s="188">
        <v>3.8275530808199059</v>
      </c>
      <c r="T120" s="188">
        <v>3.9256215094166484</v>
      </c>
      <c r="U120" s="188">
        <v>3.1410740806427109</v>
      </c>
      <c r="V120" s="188">
        <v>3.3372109378361956</v>
      </c>
      <c r="W120" s="188">
        <v>4.0236899380133897</v>
      </c>
      <c r="X120" s="188">
        <v>4.1217583666101323</v>
      </c>
      <c r="Y120" s="188">
        <v>4.1217583666101323</v>
      </c>
      <c r="Z120" s="188">
        <v>4.6121005095938425</v>
      </c>
      <c r="AA120" s="188">
        <v>5.298579509771038</v>
      </c>
      <c r="AB120" s="198">
        <f t="shared" si="1"/>
        <v>102.45266422812588</v>
      </c>
      <c r="AC120" s="32"/>
      <c r="AG120"/>
      <c r="AH120"/>
    </row>
    <row r="121" spans="1:34">
      <c r="A121" s="1" t="str">
        <f>CONCATENATE("g",MOD(ROW(A120)-1,COUNTIF('baseLoad(g)'!A:A,"&lt;&gt;")-1)+1)</f>
        <v>g24</v>
      </c>
      <c r="B121" s="8" t="str">
        <f>CONCATENATE("j",INT((ROW(B120)-1)/(COUNTIF('baseLoad(g)'!A:A,"&lt;&gt;")-1))+1)</f>
        <v>j5</v>
      </c>
      <c r="C121" s="171">
        <v>1</v>
      </c>
      <c r="D121" s="188">
        <v>5.7985362045779585</v>
      </c>
      <c r="E121" s="188">
        <v>5.498562187693806</v>
      </c>
      <c r="F121" s="188">
        <v>4.9986054928868855</v>
      </c>
      <c r="G121" s="188">
        <v>4.498648798079965</v>
      </c>
      <c r="H121" s="188">
        <v>3.6987180863888915</v>
      </c>
      <c r="I121" s="188">
        <v>3.098770052620587</v>
      </c>
      <c r="J121" s="188">
        <v>2.298839340929514</v>
      </c>
      <c r="K121" s="188">
        <v>2.1988480019681296</v>
      </c>
      <c r="L121" s="188">
        <v>2.7987960357364345</v>
      </c>
      <c r="M121" s="188">
        <v>3.4987354084661235</v>
      </c>
      <c r="N121" s="188">
        <v>3.6987180863888915</v>
      </c>
      <c r="O121" s="188">
        <v>3.798709425350276</v>
      </c>
      <c r="P121" s="188">
        <v>4.298666120157197</v>
      </c>
      <c r="Q121" s="188">
        <v>4.5986401370413494</v>
      </c>
      <c r="R121" s="188">
        <v>3.998692103273044</v>
      </c>
      <c r="S121" s="188">
        <v>4.3986574591185805</v>
      </c>
      <c r="T121" s="188">
        <v>4.498648798079965</v>
      </c>
      <c r="U121" s="188">
        <v>4.098683442234428</v>
      </c>
      <c r="V121" s="188">
        <v>3.998692103273044</v>
      </c>
      <c r="W121" s="188">
        <v>3.998692103273044</v>
      </c>
      <c r="X121" s="188">
        <v>4.498648798079965</v>
      </c>
      <c r="Y121" s="188">
        <v>4.698631476002733</v>
      </c>
      <c r="Z121" s="188">
        <v>5.498562187693806</v>
      </c>
      <c r="AA121" s="188">
        <v>5.9985188825007265</v>
      </c>
      <c r="AB121" s="198">
        <f t="shared" si="1"/>
        <v>100.46822073181536</v>
      </c>
      <c r="AC121" s="32"/>
      <c r="AG121"/>
      <c r="AH121"/>
    </row>
    <row r="122" spans="1:34">
      <c r="A122" s="1" t="str">
        <f>CONCATENATE("g",MOD(ROW(A121)-1,COUNTIF('baseLoad(g)'!A:A,"&lt;&gt;")-1)+1)</f>
        <v>g1</v>
      </c>
      <c r="B122" s="8" t="str">
        <f>CONCATENATE("j",INT((ROW(B121)-1)/(COUNTIF('baseLoad(g)'!A:A,"&lt;&gt;")-1))+1)</f>
        <v>j6</v>
      </c>
      <c r="C122" s="171">
        <v>1</v>
      </c>
      <c r="D122" s="163">
        <v>0.60599999999999998</v>
      </c>
      <c r="E122" s="163">
        <v>0.47899999999999998</v>
      </c>
      <c r="F122" s="163">
        <v>0.38500000000000001</v>
      </c>
      <c r="G122" s="163">
        <v>0.31900000000000001</v>
      </c>
      <c r="H122" s="163">
        <v>0.27700000000000002</v>
      </c>
      <c r="I122" s="163">
        <v>0.52800000000000002</v>
      </c>
      <c r="J122" s="163">
        <v>1.7230000000000001</v>
      </c>
      <c r="K122" s="163">
        <v>3.9209999999999998</v>
      </c>
      <c r="L122" s="163">
        <v>6.2880000000000003</v>
      </c>
      <c r="M122" s="163">
        <v>7.9809999999999999</v>
      </c>
      <c r="N122" s="163">
        <v>8.82</v>
      </c>
      <c r="O122" s="163">
        <v>9.0779999999999994</v>
      </c>
      <c r="P122" s="163">
        <v>8.891</v>
      </c>
      <c r="Q122" s="163">
        <v>8.2609999999999992</v>
      </c>
      <c r="R122" s="163">
        <v>7.5110000000000001</v>
      </c>
      <c r="S122" s="163">
        <v>6.7409999999999997</v>
      </c>
      <c r="T122" s="163">
        <v>6.0289999999999999</v>
      </c>
      <c r="U122" s="163">
        <v>5.4210000000000003</v>
      </c>
      <c r="V122" s="163">
        <v>4.9089999999999998</v>
      </c>
      <c r="W122" s="163">
        <v>4.2069999999999999</v>
      </c>
      <c r="X122" s="163">
        <v>3.577</v>
      </c>
      <c r="Y122" s="163">
        <v>2.7069999999999999</v>
      </c>
      <c r="Z122" s="163">
        <v>1.7809999999999999</v>
      </c>
      <c r="AA122" s="163">
        <v>1.111</v>
      </c>
      <c r="AB122" s="198">
        <f t="shared" si="1"/>
        <v>101.551</v>
      </c>
      <c r="AG122"/>
      <c r="AH122"/>
    </row>
    <row r="123" spans="1:34">
      <c r="A123" s="1" t="str">
        <f>CONCATENATE("g",MOD(ROW(A122)-1,COUNTIF('baseLoad(g)'!A:A,"&lt;&gt;")-1)+1)</f>
        <v>g2</v>
      </c>
      <c r="B123" s="8" t="str">
        <f>CONCATENATE("j",INT((ROW(B122)-1)/(COUNTIF('baseLoad(g)'!A:A,"&lt;&gt;")-1))+1)</f>
        <v>j6</v>
      </c>
      <c r="C123" s="171">
        <v>1</v>
      </c>
      <c r="D123" s="163">
        <v>0.68</v>
      </c>
      <c r="E123" s="163">
        <v>0.51700000000000002</v>
      </c>
      <c r="F123" s="163">
        <v>0.495</v>
      </c>
      <c r="G123" s="163">
        <v>0.44500000000000001</v>
      </c>
      <c r="H123" s="163">
        <v>0.441</v>
      </c>
      <c r="I123" s="163">
        <v>0.47899999999999998</v>
      </c>
      <c r="J123" s="163">
        <v>0.94599999999999995</v>
      </c>
      <c r="K123" s="163">
        <v>2.1339999999999999</v>
      </c>
      <c r="L123" s="163">
        <v>3.7949999999999999</v>
      </c>
      <c r="M123" s="163">
        <v>5.6020000000000003</v>
      </c>
      <c r="N123" s="163">
        <v>7.2949999999999999</v>
      </c>
      <c r="O123" s="163">
        <v>8.6219999999999999</v>
      </c>
      <c r="P123" s="163">
        <v>9.4220000000000006</v>
      </c>
      <c r="Q123" s="163">
        <v>9.5310000000000006</v>
      </c>
      <c r="R123" s="163">
        <v>9.17</v>
      </c>
      <c r="S123" s="163">
        <v>8.4260000000000002</v>
      </c>
      <c r="T123" s="163">
        <v>7.5279999999999996</v>
      </c>
      <c r="U123" s="163">
        <v>6.4409999999999998</v>
      </c>
      <c r="V123" s="163">
        <v>5.4379999999999997</v>
      </c>
      <c r="W123" s="163">
        <v>4.3920000000000003</v>
      </c>
      <c r="X123" s="163">
        <v>3.5489999999999999</v>
      </c>
      <c r="Y123" s="163">
        <v>2.7250000000000001</v>
      </c>
      <c r="Z123" s="163">
        <v>1.8979999999999999</v>
      </c>
      <c r="AA123" s="163">
        <v>1.262</v>
      </c>
      <c r="AB123" s="198">
        <f t="shared" si="1"/>
        <v>101.233</v>
      </c>
      <c r="AG123"/>
      <c r="AH123"/>
    </row>
    <row r="124" spans="1:34">
      <c r="A124" s="1" t="str">
        <f>CONCATENATE("g",MOD(ROW(A123)-1,COUNTIF('baseLoad(g)'!A:A,"&lt;&gt;")-1)+1)</f>
        <v>g3</v>
      </c>
      <c r="B124" s="8" t="str">
        <f>CONCATENATE("j",INT((ROW(B123)-1)/(COUNTIF('baseLoad(g)'!A:A,"&lt;&gt;")-1))+1)</f>
        <v>j6</v>
      </c>
      <c r="C124" s="171">
        <v>1</v>
      </c>
      <c r="D124" s="163">
        <v>0.60099999999999998</v>
      </c>
      <c r="E124" s="163">
        <v>0.47399999999999998</v>
      </c>
      <c r="F124" s="163">
        <v>0.39100000000000001</v>
      </c>
      <c r="G124" s="163">
        <v>0.311</v>
      </c>
      <c r="H124" s="163">
        <v>0.26300000000000001</v>
      </c>
      <c r="I124" s="163">
        <v>0.52800000000000002</v>
      </c>
      <c r="J124" s="163">
        <v>1.7270000000000001</v>
      </c>
      <c r="K124" s="163">
        <v>3.931</v>
      </c>
      <c r="L124" s="163">
        <v>6.3460000000000001</v>
      </c>
      <c r="M124" s="163">
        <v>8.0190000000000001</v>
      </c>
      <c r="N124" s="163">
        <v>8.8940000000000001</v>
      </c>
      <c r="O124" s="163">
        <v>9.1419999999999995</v>
      </c>
      <c r="P124" s="163">
        <v>8.9350000000000005</v>
      </c>
      <c r="Q124" s="163">
        <v>8.3249999999999993</v>
      </c>
      <c r="R124" s="163">
        <v>7.56</v>
      </c>
      <c r="S124" s="163">
        <v>6.7770000000000001</v>
      </c>
      <c r="T124" s="163">
        <v>6.0570000000000004</v>
      </c>
      <c r="U124" s="163">
        <v>5.4370000000000003</v>
      </c>
      <c r="V124" s="163">
        <v>4.9359999999999999</v>
      </c>
      <c r="W124" s="163">
        <v>4.2350000000000003</v>
      </c>
      <c r="X124" s="163">
        <v>3.6059999999999999</v>
      </c>
      <c r="Y124" s="163">
        <v>2.7280000000000002</v>
      </c>
      <c r="Z124" s="163">
        <v>1.796</v>
      </c>
      <c r="AA124" s="163">
        <v>1.117</v>
      </c>
      <c r="AB124" s="198">
        <f t="shared" si="1"/>
        <v>102.136</v>
      </c>
      <c r="AG124"/>
      <c r="AH124"/>
    </row>
    <row r="125" spans="1:34">
      <c r="A125" s="1" t="str">
        <f>CONCATENATE("g",MOD(ROW(A124)-1,COUNTIF('baseLoad(g)'!A:A,"&lt;&gt;")-1)+1)</f>
        <v>g4</v>
      </c>
      <c r="B125" s="8" t="str">
        <f>CONCATENATE("j",INT((ROW(B124)-1)/(COUNTIF('baseLoad(g)'!A:A,"&lt;&gt;")-1))+1)</f>
        <v>j6</v>
      </c>
      <c r="C125" s="171">
        <v>1</v>
      </c>
      <c r="D125" s="163">
        <v>0.72199999999999998</v>
      </c>
      <c r="E125" s="163">
        <v>0.56299999999999994</v>
      </c>
      <c r="F125" s="163">
        <v>0.50600000000000001</v>
      </c>
      <c r="G125" s="163">
        <v>0.45400000000000001</v>
      </c>
      <c r="H125" s="163">
        <v>0.46899999999999997</v>
      </c>
      <c r="I125" s="163">
        <v>0.52600000000000002</v>
      </c>
      <c r="J125" s="163">
        <v>0.97699999999999998</v>
      </c>
      <c r="K125" s="163">
        <v>2.1800000000000002</v>
      </c>
      <c r="L125" s="163">
        <v>3.8530000000000002</v>
      </c>
      <c r="M125" s="163">
        <v>5.6920000000000002</v>
      </c>
      <c r="N125" s="163">
        <v>7.3890000000000002</v>
      </c>
      <c r="O125" s="163">
        <v>8.7289999999999992</v>
      </c>
      <c r="P125" s="163">
        <v>9.548</v>
      </c>
      <c r="Q125" s="163">
        <v>9.6419999999999995</v>
      </c>
      <c r="R125" s="163">
        <v>9.2959999999999994</v>
      </c>
      <c r="S125" s="163">
        <v>8.5229999999999997</v>
      </c>
      <c r="T125" s="163">
        <v>7.625</v>
      </c>
      <c r="U125" s="163">
        <v>6.5380000000000003</v>
      </c>
      <c r="V125" s="163">
        <v>5.5229999999999997</v>
      </c>
      <c r="W125" s="163">
        <v>4.4630000000000001</v>
      </c>
      <c r="X125" s="163">
        <v>3.6150000000000002</v>
      </c>
      <c r="Y125" s="163">
        <v>2.7959999999999998</v>
      </c>
      <c r="Z125" s="163">
        <v>1.9490000000000001</v>
      </c>
      <c r="AA125" s="163">
        <v>1.292</v>
      </c>
      <c r="AB125" s="198">
        <f t="shared" si="1"/>
        <v>102.86999999999999</v>
      </c>
      <c r="AG125"/>
      <c r="AH125"/>
    </row>
    <row r="126" spans="1:34">
      <c r="A126" s="1" t="str">
        <f>CONCATENATE("g",MOD(ROW(A125)-1,COUNTIF('baseLoad(g)'!A:A,"&lt;&gt;")-1)+1)</f>
        <v>g5</v>
      </c>
      <c r="B126" s="8" t="str">
        <f>CONCATENATE("j",INT((ROW(B125)-1)/(COUNTIF('baseLoad(g)'!A:A,"&lt;&gt;")-1))+1)</f>
        <v>j6</v>
      </c>
      <c r="C126" s="171">
        <v>1</v>
      </c>
      <c r="D126" s="163">
        <v>0.60199999999999998</v>
      </c>
      <c r="E126" s="163">
        <v>0.48299999999999998</v>
      </c>
      <c r="F126" s="163">
        <v>0.40400000000000003</v>
      </c>
      <c r="G126" s="163">
        <v>0.314</v>
      </c>
      <c r="H126" s="163">
        <v>0.26700000000000002</v>
      </c>
      <c r="I126" s="163">
        <v>0.54700000000000004</v>
      </c>
      <c r="J126" s="163">
        <v>1.74</v>
      </c>
      <c r="K126" s="163">
        <v>3.9319999999999999</v>
      </c>
      <c r="L126" s="163">
        <v>6.3170000000000002</v>
      </c>
      <c r="M126" s="163">
        <v>7.9829999999999997</v>
      </c>
      <c r="N126" s="163">
        <v>8.8539999999999992</v>
      </c>
      <c r="O126" s="163">
        <v>9.093</v>
      </c>
      <c r="P126" s="163">
        <v>8.9139999999999997</v>
      </c>
      <c r="Q126" s="163">
        <v>8.2829999999999995</v>
      </c>
      <c r="R126" s="163">
        <v>7.5279999999999996</v>
      </c>
      <c r="S126" s="163">
        <v>6.758</v>
      </c>
      <c r="T126" s="163">
        <v>6.0359999999999996</v>
      </c>
      <c r="U126" s="163">
        <v>5.4390000000000001</v>
      </c>
      <c r="V126" s="163">
        <v>4.9189999999999996</v>
      </c>
      <c r="W126" s="163">
        <v>4.2140000000000004</v>
      </c>
      <c r="X126" s="163">
        <v>3.5840000000000001</v>
      </c>
      <c r="Y126" s="163">
        <v>2.7149999999999999</v>
      </c>
      <c r="Z126" s="163">
        <v>1.7869999999999999</v>
      </c>
      <c r="AA126" s="163">
        <v>1.109</v>
      </c>
      <c r="AB126" s="198">
        <f t="shared" si="1"/>
        <v>101.822</v>
      </c>
      <c r="AG126"/>
      <c r="AH126"/>
    </row>
    <row r="127" spans="1:34">
      <c r="A127" s="1" t="str">
        <f>CONCATENATE("g",MOD(ROW(A126)-1,COUNTIF('baseLoad(g)'!A:A,"&lt;&gt;")-1)+1)</f>
        <v>g6</v>
      </c>
      <c r="B127" s="8" t="str">
        <f>CONCATENATE("j",INT((ROW(B126)-1)/(COUNTIF('baseLoad(g)'!A:A,"&lt;&gt;")-1))+1)</f>
        <v>j6</v>
      </c>
      <c r="C127" s="171">
        <v>1</v>
      </c>
      <c r="D127" s="163">
        <v>0.69099999999999995</v>
      </c>
      <c r="E127" s="163">
        <v>0.53900000000000003</v>
      </c>
      <c r="F127" s="163">
        <v>0.496</v>
      </c>
      <c r="G127" s="163">
        <v>0.44900000000000001</v>
      </c>
      <c r="H127" s="163">
        <v>0.44800000000000001</v>
      </c>
      <c r="I127" s="163">
        <v>0.501</v>
      </c>
      <c r="J127" s="163">
        <v>0.95</v>
      </c>
      <c r="K127" s="163">
        <v>2.14</v>
      </c>
      <c r="L127" s="163">
        <v>3.8039999999999998</v>
      </c>
      <c r="M127" s="163">
        <v>5.6059999999999999</v>
      </c>
      <c r="N127" s="163">
        <v>7.2919999999999998</v>
      </c>
      <c r="O127" s="163">
        <v>8.625</v>
      </c>
      <c r="P127" s="163">
        <v>9.41</v>
      </c>
      <c r="Q127" s="163">
        <v>9.5190000000000001</v>
      </c>
      <c r="R127" s="163">
        <v>9.1850000000000005</v>
      </c>
      <c r="S127" s="163">
        <v>8.4130000000000003</v>
      </c>
      <c r="T127" s="163">
        <v>7.5449999999999999</v>
      </c>
      <c r="U127" s="163">
        <v>6.452</v>
      </c>
      <c r="V127" s="163">
        <v>5.4480000000000004</v>
      </c>
      <c r="W127" s="163">
        <v>4.4119999999999999</v>
      </c>
      <c r="X127" s="163">
        <v>3.56</v>
      </c>
      <c r="Y127" s="163">
        <v>2.738</v>
      </c>
      <c r="Z127" s="163">
        <v>1.917</v>
      </c>
      <c r="AA127" s="163">
        <v>1.2769999999999999</v>
      </c>
      <c r="AB127" s="198">
        <f t="shared" si="1"/>
        <v>101.41700000000002</v>
      </c>
      <c r="AG127"/>
      <c r="AH127"/>
    </row>
    <row r="128" spans="1:34">
      <c r="A128" s="1" t="str">
        <f>CONCATENATE("g",MOD(ROW(A127)-1,COUNTIF('baseLoad(g)'!A:A,"&lt;&gt;")-1)+1)</f>
        <v>g7</v>
      </c>
      <c r="B128" s="8" t="str">
        <f>CONCATENATE("j",INT((ROW(B127)-1)/(COUNTIF('baseLoad(g)'!A:A,"&lt;&gt;")-1))+1)</f>
        <v>j6</v>
      </c>
      <c r="C128" s="171">
        <v>1</v>
      </c>
      <c r="D128" s="163">
        <v>0.60399999999999998</v>
      </c>
      <c r="E128" s="163">
        <v>0.45800000000000002</v>
      </c>
      <c r="F128" s="163">
        <v>0.39200000000000002</v>
      </c>
      <c r="G128" s="163">
        <v>0.29899999999999999</v>
      </c>
      <c r="H128" s="163">
        <v>0.26100000000000001</v>
      </c>
      <c r="I128" s="163">
        <v>0.52500000000000002</v>
      </c>
      <c r="J128" s="163">
        <v>1.694</v>
      </c>
      <c r="K128" s="163">
        <v>3.8759999999999999</v>
      </c>
      <c r="L128" s="163">
        <v>6.2140000000000004</v>
      </c>
      <c r="M128" s="163">
        <v>7.8810000000000002</v>
      </c>
      <c r="N128" s="163">
        <v>8.7349999999999994</v>
      </c>
      <c r="O128" s="163">
        <v>8.9779999999999998</v>
      </c>
      <c r="P128" s="163">
        <v>8.7940000000000005</v>
      </c>
      <c r="Q128" s="163">
        <v>8.1709999999999994</v>
      </c>
      <c r="R128" s="163">
        <v>7.4290000000000003</v>
      </c>
      <c r="S128" s="163">
        <v>6.665</v>
      </c>
      <c r="T128" s="163">
        <v>5.9640000000000004</v>
      </c>
      <c r="U128" s="163">
        <v>5.3470000000000004</v>
      </c>
      <c r="V128" s="163">
        <v>4.8499999999999996</v>
      </c>
      <c r="W128" s="163">
        <v>4.1689999999999996</v>
      </c>
      <c r="X128" s="163">
        <v>3.5430000000000001</v>
      </c>
      <c r="Y128" s="163">
        <v>2.6829999999999998</v>
      </c>
      <c r="Z128" s="163">
        <v>1.762</v>
      </c>
      <c r="AA128" s="163">
        <v>1.095</v>
      </c>
      <c r="AB128" s="198">
        <f t="shared" si="1"/>
        <v>100.38899999999998</v>
      </c>
      <c r="AG128"/>
      <c r="AH128"/>
    </row>
    <row r="129" spans="1:34">
      <c r="A129" s="1" t="str">
        <f>CONCATENATE("g",MOD(ROW(A128)-1,COUNTIF('baseLoad(g)'!A:A,"&lt;&gt;")-1)+1)</f>
        <v>g8</v>
      </c>
      <c r="B129" s="8" t="str">
        <f>CONCATENATE("j",INT((ROW(B128)-1)/(COUNTIF('baseLoad(g)'!A:A,"&lt;&gt;")-1))+1)</f>
        <v>j6</v>
      </c>
      <c r="C129" s="171">
        <v>1</v>
      </c>
      <c r="D129" s="163">
        <v>0.66900000000000004</v>
      </c>
      <c r="E129" s="163">
        <v>0.51700000000000002</v>
      </c>
      <c r="F129" s="163">
        <v>0.46300000000000002</v>
      </c>
      <c r="G129" s="163">
        <v>0.42299999999999999</v>
      </c>
      <c r="H129" s="163">
        <v>0.42799999999999999</v>
      </c>
      <c r="I129" s="163">
        <v>0.47699999999999998</v>
      </c>
      <c r="J129" s="163">
        <v>0.92</v>
      </c>
      <c r="K129" s="163">
        <v>2.0859999999999999</v>
      </c>
      <c r="L129" s="163">
        <v>3.73</v>
      </c>
      <c r="M129" s="163">
        <v>5.5010000000000003</v>
      </c>
      <c r="N129" s="163">
        <v>7.1559999999999997</v>
      </c>
      <c r="O129" s="163">
        <v>8.4550000000000001</v>
      </c>
      <c r="P129" s="163">
        <v>9.2539999999999996</v>
      </c>
      <c r="Q129" s="163">
        <v>9.3469999999999995</v>
      </c>
      <c r="R129" s="163">
        <v>9.0109999999999992</v>
      </c>
      <c r="S129" s="163">
        <v>8.2690000000000001</v>
      </c>
      <c r="T129" s="163">
        <v>7.3879999999999999</v>
      </c>
      <c r="U129" s="163">
        <v>6.327</v>
      </c>
      <c r="V129" s="163">
        <v>5.3330000000000002</v>
      </c>
      <c r="W129" s="163">
        <v>4.3049999999999997</v>
      </c>
      <c r="X129" s="163">
        <v>3.4929999999999999</v>
      </c>
      <c r="Y129" s="163">
        <v>2.6930000000000001</v>
      </c>
      <c r="Z129" s="163">
        <v>1.881</v>
      </c>
      <c r="AA129" s="163">
        <v>1.24</v>
      </c>
      <c r="AB129" s="198">
        <f t="shared" si="1"/>
        <v>99.365999999999985</v>
      </c>
      <c r="AG129"/>
      <c r="AH129"/>
    </row>
    <row r="130" spans="1:34">
      <c r="A130" s="1" t="str">
        <f>CONCATENATE("g",MOD(ROW(A129)-1,COUNTIF('baseLoad(g)'!A:A,"&lt;&gt;")-1)+1)</f>
        <v>g9</v>
      </c>
      <c r="B130" s="8" t="str">
        <f>CONCATENATE("j",INT((ROW(B129)-1)/(COUNTIF('baseLoad(g)'!A:A,"&lt;&gt;")-1))+1)</f>
        <v>j6</v>
      </c>
      <c r="C130" s="171">
        <v>1</v>
      </c>
      <c r="D130" s="163">
        <v>0.58499999999999996</v>
      </c>
      <c r="E130" s="163">
        <v>0.46899999999999997</v>
      </c>
      <c r="F130" s="163">
        <v>0.38800000000000001</v>
      </c>
      <c r="G130" s="163">
        <v>0.315</v>
      </c>
      <c r="H130" s="163">
        <v>0.27200000000000002</v>
      </c>
      <c r="I130" s="163">
        <v>0.53100000000000003</v>
      </c>
      <c r="J130" s="163">
        <v>1.6859999999999999</v>
      </c>
      <c r="K130" s="163">
        <v>3.85</v>
      </c>
      <c r="L130" s="163">
        <v>6.1689999999999996</v>
      </c>
      <c r="M130" s="163">
        <v>7.819</v>
      </c>
      <c r="N130" s="163">
        <v>8.6549999999999994</v>
      </c>
      <c r="O130" s="163">
        <v>8.9049999999999994</v>
      </c>
      <c r="P130" s="163">
        <v>8.6989999999999998</v>
      </c>
      <c r="Q130" s="163">
        <v>8.11</v>
      </c>
      <c r="R130" s="163">
        <v>7.3639999999999999</v>
      </c>
      <c r="S130" s="163">
        <v>6.5970000000000004</v>
      </c>
      <c r="T130" s="163">
        <v>5.899</v>
      </c>
      <c r="U130" s="163">
        <v>5.3150000000000004</v>
      </c>
      <c r="V130" s="163">
        <v>4.8120000000000003</v>
      </c>
      <c r="W130" s="163">
        <v>4.1390000000000002</v>
      </c>
      <c r="X130" s="163">
        <v>3.5179999999999998</v>
      </c>
      <c r="Y130" s="163">
        <v>2.6440000000000001</v>
      </c>
      <c r="Z130" s="163">
        <v>1.7450000000000001</v>
      </c>
      <c r="AA130" s="163">
        <v>1.073</v>
      </c>
      <c r="AB130" s="198">
        <f t="shared" si="1"/>
        <v>99.558999999999983</v>
      </c>
      <c r="AG130"/>
      <c r="AH130"/>
    </row>
    <row r="131" spans="1:34">
      <c r="A131" s="1" t="str">
        <f>CONCATENATE("g",MOD(ROW(A130)-1,COUNTIF('baseLoad(g)'!A:A,"&lt;&gt;")-1)+1)</f>
        <v>g10</v>
      </c>
      <c r="B131" s="8" t="str">
        <f>CONCATENATE("j",INT((ROW(B130)-1)/(COUNTIF('baseLoad(g)'!A:A,"&lt;&gt;")-1))+1)</f>
        <v>j6</v>
      </c>
      <c r="C131" s="171">
        <v>1</v>
      </c>
      <c r="D131" s="163">
        <v>0.68200000000000005</v>
      </c>
      <c r="E131" s="163">
        <v>0.51600000000000001</v>
      </c>
      <c r="F131" s="163">
        <v>0.48899999999999999</v>
      </c>
      <c r="G131" s="163">
        <v>0.438</v>
      </c>
      <c r="H131" s="163">
        <v>0.44800000000000001</v>
      </c>
      <c r="I131" s="163">
        <v>0.49399999999999999</v>
      </c>
      <c r="J131" s="163">
        <v>0.93500000000000005</v>
      </c>
      <c r="K131" s="163">
        <v>2.093</v>
      </c>
      <c r="L131" s="163">
        <v>3.7210000000000001</v>
      </c>
      <c r="M131" s="163">
        <v>5.4939999999999998</v>
      </c>
      <c r="N131" s="163">
        <v>7.1509999999999998</v>
      </c>
      <c r="O131" s="163">
        <v>8.4580000000000002</v>
      </c>
      <c r="P131" s="163">
        <v>9.2309999999999999</v>
      </c>
      <c r="Q131" s="163">
        <v>9.3450000000000006</v>
      </c>
      <c r="R131" s="163">
        <v>8.9920000000000009</v>
      </c>
      <c r="S131" s="163">
        <v>8.2479999999999993</v>
      </c>
      <c r="T131" s="163">
        <v>7.3780000000000001</v>
      </c>
      <c r="U131" s="163">
        <v>6.3140000000000001</v>
      </c>
      <c r="V131" s="163">
        <v>5.3339999999999996</v>
      </c>
      <c r="W131" s="163">
        <v>4.3179999999999996</v>
      </c>
      <c r="X131" s="163">
        <v>3.4860000000000002</v>
      </c>
      <c r="Y131" s="163">
        <v>2.6869999999999998</v>
      </c>
      <c r="Z131" s="163">
        <v>1.8859999999999999</v>
      </c>
      <c r="AA131" s="163">
        <v>1.2509999999999999</v>
      </c>
      <c r="AB131" s="198">
        <f t="shared" ref="AB131:AB145" si="2">SUM(D131:AA131)</f>
        <v>99.388999999999996</v>
      </c>
      <c r="AG131"/>
      <c r="AH131"/>
    </row>
    <row r="132" spans="1:34">
      <c r="A132" s="1" t="str">
        <f>CONCATENATE("g",MOD(ROW(A131)-1,COUNTIF('baseLoad(g)'!A:A,"&lt;&gt;")-1)+1)</f>
        <v>g11</v>
      </c>
      <c r="B132" s="8" t="str">
        <f>CONCATENATE("j",INT((ROW(B131)-1)/(COUNTIF('baseLoad(g)'!A:A,"&lt;&gt;")-1))+1)</f>
        <v>j6</v>
      </c>
      <c r="C132" s="171">
        <v>1</v>
      </c>
      <c r="D132" s="163">
        <v>0.59099999999999997</v>
      </c>
      <c r="E132" s="163">
        <v>0.46400000000000002</v>
      </c>
      <c r="F132" s="163">
        <v>0.39200000000000002</v>
      </c>
      <c r="G132" s="163">
        <v>0.309</v>
      </c>
      <c r="H132" s="163">
        <v>0.26500000000000001</v>
      </c>
      <c r="I132" s="163">
        <v>0.52600000000000002</v>
      </c>
      <c r="J132" s="163">
        <v>1.6910000000000001</v>
      </c>
      <c r="K132" s="163">
        <v>3.8519999999999999</v>
      </c>
      <c r="L132" s="163">
        <v>6.1909999999999998</v>
      </c>
      <c r="M132" s="163">
        <v>7.8609999999999998</v>
      </c>
      <c r="N132" s="163">
        <v>8.6989999999999998</v>
      </c>
      <c r="O132" s="163">
        <v>8.9429999999999996</v>
      </c>
      <c r="P132" s="163">
        <v>8.76</v>
      </c>
      <c r="Q132" s="163">
        <v>8.1530000000000005</v>
      </c>
      <c r="R132" s="163">
        <v>7.4059999999999997</v>
      </c>
      <c r="S132" s="163">
        <v>6.6429999999999998</v>
      </c>
      <c r="T132" s="163">
        <v>5.9470000000000001</v>
      </c>
      <c r="U132" s="163">
        <v>5.3310000000000004</v>
      </c>
      <c r="V132" s="163">
        <v>4.8369999999999997</v>
      </c>
      <c r="W132" s="163">
        <v>4.1619999999999999</v>
      </c>
      <c r="X132" s="163">
        <v>3.5190000000000001</v>
      </c>
      <c r="Y132" s="163">
        <v>2.677</v>
      </c>
      <c r="Z132" s="163">
        <v>1.752</v>
      </c>
      <c r="AA132" s="163">
        <v>1.089</v>
      </c>
      <c r="AB132" s="198">
        <f t="shared" si="2"/>
        <v>100.06000000000002</v>
      </c>
      <c r="AG132"/>
      <c r="AH132"/>
    </row>
    <row r="133" spans="1:34">
      <c r="A133" s="1" t="str">
        <f>CONCATENATE("g",MOD(ROW(A132)-1,COUNTIF('baseLoad(g)'!A:A,"&lt;&gt;")-1)+1)</f>
        <v>g12</v>
      </c>
      <c r="B133" s="8" t="str">
        <f>CONCATENATE("j",INT((ROW(B132)-1)/(COUNTIF('baseLoad(g)'!A:A,"&lt;&gt;")-1))+1)</f>
        <v>j6</v>
      </c>
      <c r="C133" s="171">
        <v>1</v>
      </c>
      <c r="D133" s="163">
        <v>0.68300000000000005</v>
      </c>
      <c r="E133" s="163">
        <v>0.53300000000000003</v>
      </c>
      <c r="F133" s="163">
        <v>0.499</v>
      </c>
      <c r="G133" s="163">
        <v>0.443</v>
      </c>
      <c r="H133" s="163">
        <v>0.45400000000000001</v>
      </c>
      <c r="I133" s="163">
        <v>0.49299999999999999</v>
      </c>
      <c r="J133" s="163">
        <v>0.94099999999999995</v>
      </c>
      <c r="K133" s="163">
        <v>2.109</v>
      </c>
      <c r="L133" s="163">
        <v>3.7480000000000002</v>
      </c>
      <c r="M133" s="163">
        <v>5.5270000000000001</v>
      </c>
      <c r="N133" s="163">
        <v>7.1989999999999998</v>
      </c>
      <c r="O133" s="163">
        <v>8.4870000000000001</v>
      </c>
      <c r="P133" s="163">
        <v>9.2720000000000002</v>
      </c>
      <c r="Q133" s="163">
        <v>9.3940000000000001</v>
      </c>
      <c r="R133" s="163">
        <v>9.0359999999999996</v>
      </c>
      <c r="S133" s="163">
        <v>8.2919999999999998</v>
      </c>
      <c r="T133" s="163">
        <v>7.4260000000000002</v>
      </c>
      <c r="U133" s="163">
        <v>6.3579999999999997</v>
      </c>
      <c r="V133" s="163">
        <v>5.3460000000000001</v>
      </c>
      <c r="W133" s="163">
        <v>4.343</v>
      </c>
      <c r="X133" s="163">
        <v>3.5129999999999999</v>
      </c>
      <c r="Y133" s="163">
        <v>2.7109999999999999</v>
      </c>
      <c r="Z133" s="163">
        <v>1.885</v>
      </c>
      <c r="AA133" s="163">
        <v>1.254</v>
      </c>
      <c r="AB133" s="198">
        <f t="shared" si="2"/>
        <v>99.946000000000026</v>
      </c>
      <c r="AG133"/>
      <c r="AH133"/>
    </row>
    <row r="134" spans="1:34">
      <c r="A134" s="1" t="str">
        <f>CONCATENATE("g",MOD(ROW(A133)-1,COUNTIF('baseLoad(g)'!A:A,"&lt;&gt;")-1)+1)</f>
        <v>g13</v>
      </c>
      <c r="B134" s="8" t="str">
        <f>CONCATENATE("j",INT((ROW(B133)-1)/(COUNTIF('baseLoad(g)'!A:A,"&lt;&gt;")-1))+1)</f>
        <v>j6</v>
      </c>
      <c r="C134" s="171">
        <v>1</v>
      </c>
      <c r="D134" s="163">
        <v>0.60499999999999998</v>
      </c>
      <c r="E134" s="163">
        <v>0.46600000000000003</v>
      </c>
      <c r="F134" s="163">
        <v>0.38500000000000001</v>
      </c>
      <c r="G134" s="163">
        <v>0.307</v>
      </c>
      <c r="H134" s="163">
        <v>0.27100000000000002</v>
      </c>
      <c r="I134" s="163">
        <v>0.54500000000000004</v>
      </c>
      <c r="J134" s="163">
        <v>1.722</v>
      </c>
      <c r="K134" s="163">
        <v>3.907</v>
      </c>
      <c r="L134" s="163">
        <v>6.2859999999999996</v>
      </c>
      <c r="M134" s="163">
        <v>7.9720000000000004</v>
      </c>
      <c r="N134" s="163">
        <v>8.84</v>
      </c>
      <c r="O134" s="163">
        <v>9.0670000000000002</v>
      </c>
      <c r="P134" s="163">
        <v>8.8740000000000006</v>
      </c>
      <c r="Q134" s="163">
        <v>8.2810000000000006</v>
      </c>
      <c r="R134" s="163">
        <v>7.5</v>
      </c>
      <c r="S134" s="163">
        <v>6.7389999999999999</v>
      </c>
      <c r="T134" s="163">
        <v>6.0170000000000003</v>
      </c>
      <c r="U134" s="163">
        <v>5.4039999999999999</v>
      </c>
      <c r="V134" s="163">
        <v>4.891</v>
      </c>
      <c r="W134" s="163">
        <v>4.2169999999999996</v>
      </c>
      <c r="X134" s="163">
        <v>3.5670000000000002</v>
      </c>
      <c r="Y134" s="163">
        <v>2.714</v>
      </c>
      <c r="Z134" s="163">
        <v>1.7749999999999999</v>
      </c>
      <c r="AA134" s="163">
        <v>1.089</v>
      </c>
      <c r="AB134" s="198">
        <f t="shared" si="2"/>
        <v>101.441</v>
      </c>
      <c r="AG134"/>
      <c r="AH134"/>
    </row>
    <row r="135" spans="1:34">
      <c r="A135" s="1" t="str">
        <f>CONCATENATE("g",MOD(ROW(A134)-1,COUNTIF('baseLoad(g)'!A:A,"&lt;&gt;")-1)+1)</f>
        <v>g14</v>
      </c>
      <c r="B135" s="8" t="str">
        <f>CONCATENATE("j",INT((ROW(B134)-1)/(COUNTIF('baseLoad(g)'!A:A,"&lt;&gt;")-1))+1)</f>
        <v>j6</v>
      </c>
      <c r="C135" s="171">
        <v>1</v>
      </c>
      <c r="D135" s="163">
        <v>0.68100000000000005</v>
      </c>
      <c r="E135" s="163">
        <v>0.52500000000000002</v>
      </c>
      <c r="F135" s="163">
        <v>0.47499999999999998</v>
      </c>
      <c r="G135" s="163">
        <v>0.41799999999999998</v>
      </c>
      <c r="H135" s="163">
        <v>0.41599999999999998</v>
      </c>
      <c r="I135" s="163">
        <v>0.47</v>
      </c>
      <c r="J135" s="163">
        <v>0.91800000000000004</v>
      </c>
      <c r="K135" s="163">
        <v>2.0990000000000002</v>
      </c>
      <c r="L135" s="163">
        <v>3.7639999999999998</v>
      </c>
      <c r="M135" s="163">
        <v>5.5419999999999998</v>
      </c>
      <c r="N135" s="163">
        <v>7.2069999999999999</v>
      </c>
      <c r="O135" s="163">
        <v>8.5350000000000001</v>
      </c>
      <c r="P135" s="163">
        <v>9.3079999999999998</v>
      </c>
      <c r="Q135" s="163">
        <v>9.43</v>
      </c>
      <c r="R135" s="163">
        <v>9.0869999999999997</v>
      </c>
      <c r="S135" s="163">
        <v>8.3330000000000002</v>
      </c>
      <c r="T135" s="163">
        <v>7.4450000000000003</v>
      </c>
      <c r="U135" s="163">
        <v>6.3739999999999997</v>
      </c>
      <c r="V135" s="163">
        <v>5.367</v>
      </c>
      <c r="W135" s="163">
        <v>4.3550000000000004</v>
      </c>
      <c r="X135" s="163">
        <v>3.5129999999999999</v>
      </c>
      <c r="Y135" s="163">
        <v>2.6949999999999998</v>
      </c>
      <c r="Z135" s="163">
        <v>1.89</v>
      </c>
      <c r="AA135" s="163">
        <v>1.23</v>
      </c>
      <c r="AB135" s="198">
        <f t="shared" si="2"/>
        <v>100.077</v>
      </c>
      <c r="AG135"/>
      <c r="AH135"/>
    </row>
    <row r="136" spans="1:34">
      <c r="A136" s="1" t="str">
        <f>CONCATENATE("g",MOD(ROW(A135)-1,COUNTIF('baseLoad(g)'!A:A,"&lt;&gt;")-1)+1)</f>
        <v>g15</v>
      </c>
      <c r="B136" s="8" t="str">
        <f>CONCATENATE("j",INT((ROW(B135)-1)/(COUNTIF('baseLoad(g)'!A:A,"&lt;&gt;")-1))+1)</f>
        <v>j6</v>
      </c>
      <c r="C136" s="171">
        <v>1</v>
      </c>
      <c r="D136" s="163">
        <v>0.59899999999999998</v>
      </c>
      <c r="E136" s="163">
        <v>0.48099999999999998</v>
      </c>
      <c r="F136" s="163">
        <v>0.38500000000000001</v>
      </c>
      <c r="G136" s="163">
        <v>0.32300000000000001</v>
      </c>
      <c r="H136" s="163">
        <v>0.26300000000000001</v>
      </c>
      <c r="I136" s="163">
        <v>0.52900000000000003</v>
      </c>
      <c r="J136" s="163">
        <v>1.7270000000000001</v>
      </c>
      <c r="K136" s="163">
        <v>3.9239999999999999</v>
      </c>
      <c r="L136" s="163">
        <v>6.306</v>
      </c>
      <c r="M136" s="163">
        <v>7.9729999999999999</v>
      </c>
      <c r="N136" s="163">
        <v>8.8559999999999999</v>
      </c>
      <c r="O136" s="163">
        <v>9.0939999999999994</v>
      </c>
      <c r="P136" s="163">
        <v>8.8940000000000001</v>
      </c>
      <c r="Q136" s="163">
        <v>8.2799999999999994</v>
      </c>
      <c r="R136" s="163">
        <v>7.51</v>
      </c>
      <c r="S136" s="163">
        <v>6.7309999999999999</v>
      </c>
      <c r="T136" s="163">
        <v>6.03</v>
      </c>
      <c r="U136" s="163">
        <v>5.4290000000000003</v>
      </c>
      <c r="V136" s="163">
        <v>4.9089999999999998</v>
      </c>
      <c r="W136" s="163">
        <v>4.22</v>
      </c>
      <c r="X136" s="163">
        <v>3.5720000000000001</v>
      </c>
      <c r="Y136" s="163">
        <v>2.722</v>
      </c>
      <c r="Z136" s="163">
        <v>1.7789999999999999</v>
      </c>
      <c r="AA136" s="163">
        <v>1.111</v>
      </c>
      <c r="AB136" s="198">
        <f t="shared" si="2"/>
        <v>101.64700000000001</v>
      </c>
      <c r="AG136"/>
      <c r="AH136"/>
    </row>
    <row r="137" spans="1:34">
      <c r="A137" s="1" t="str">
        <f>CONCATENATE("g",MOD(ROW(A136)-1,COUNTIF('baseLoad(g)'!A:A,"&lt;&gt;")-1)+1)</f>
        <v>g16</v>
      </c>
      <c r="B137" s="8" t="str">
        <f>CONCATENATE("j",INT((ROW(B136)-1)/(COUNTIF('baseLoad(g)'!A:A,"&lt;&gt;")-1))+1)</f>
        <v>j6</v>
      </c>
      <c r="C137" s="171">
        <v>1</v>
      </c>
      <c r="D137" s="163">
        <v>0.67700000000000005</v>
      </c>
      <c r="E137" s="163">
        <v>0.503</v>
      </c>
      <c r="F137" s="163">
        <v>0.46700000000000003</v>
      </c>
      <c r="G137" s="163">
        <v>0.42699999999999999</v>
      </c>
      <c r="H137" s="163">
        <v>0.435</v>
      </c>
      <c r="I137" s="163">
        <v>0.47399999999999998</v>
      </c>
      <c r="J137" s="163">
        <v>0.91900000000000004</v>
      </c>
      <c r="K137" s="163">
        <v>2.0920000000000001</v>
      </c>
      <c r="L137" s="163">
        <v>3.7749999999999999</v>
      </c>
      <c r="M137" s="163">
        <v>5.5590000000000002</v>
      </c>
      <c r="N137" s="163">
        <v>7.2409999999999997</v>
      </c>
      <c r="O137" s="163">
        <v>8.5500000000000007</v>
      </c>
      <c r="P137" s="163">
        <v>9.343</v>
      </c>
      <c r="Q137" s="163">
        <v>9.4730000000000008</v>
      </c>
      <c r="R137" s="163">
        <v>9.1189999999999998</v>
      </c>
      <c r="S137" s="163">
        <v>8.3610000000000007</v>
      </c>
      <c r="T137" s="163">
        <v>7.47</v>
      </c>
      <c r="U137" s="163">
        <v>6.4020000000000001</v>
      </c>
      <c r="V137" s="163">
        <v>5.391</v>
      </c>
      <c r="W137" s="163">
        <v>4.3550000000000004</v>
      </c>
      <c r="X137" s="163">
        <v>3.5379999999999998</v>
      </c>
      <c r="Y137" s="163">
        <v>2.7</v>
      </c>
      <c r="Z137" s="163">
        <v>1.887</v>
      </c>
      <c r="AA137" s="163">
        <v>1.2549999999999999</v>
      </c>
      <c r="AB137" s="198">
        <f t="shared" si="2"/>
        <v>100.41300000000001</v>
      </c>
      <c r="AG137"/>
      <c r="AH137"/>
    </row>
    <row r="138" spans="1:34">
      <c r="A138" s="1" t="str">
        <f>CONCATENATE("g",MOD(ROW(A137)-1,COUNTIF('baseLoad(g)'!A:A,"&lt;&gt;")-1)+1)</f>
        <v>g17</v>
      </c>
      <c r="B138" s="8" t="str">
        <f>CONCATENATE("j",INT((ROW(B137)-1)/(COUNTIF('baseLoad(g)'!A:A,"&lt;&gt;")-1))+1)</f>
        <v>j6</v>
      </c>
      <c r="C138" s="171">
        <v>1</v>
      </c>
      <c r="D138" s="163">
        <v>0.58799999999999997</v>
      </c>
      <c r="E138" s="163">
        <v>0.46500000000000002</v>
      </c>
      <c r="F138" s="163">
        <v>0.39600000000000002</v>
      </c>
      <c r="G138" s="163">
        <v>0.315</v>
      </c>
      <c r="H138" s="163">
        <v>0.26</v>
      </c>
      <c r="I138" s="163">
        <v>0.53700000000000003</v>
      </c>
      <c r="J138" s="163">
        <v>1.6910000000000001</v>
      </c>
      <c r="K138" s="163">
        <v>3.8540000000000001</v>
      </c>
      <c r="L138" s="163">
        <v>6.2050000000000001</v>
      </c>
      <c r="M138" s="163">
        <v>7.8639999999999999</v>
      </c>
      <c r="N138" s="163">
        <v>8.7010000000000005</v>
      </c>
      <c r="O138" s="163">
        <v>8.9510000000000005</v>
      </c>
      <c r="P138" s="163">
        <v>8.7530000000000001</v>
      </c>
      <c r="Q138" s="163">
        <v>8.16</v>
      </c>
      <c r="R138" s="163">
        <v>7.4080000000000004</v>
      </c>
      <c r="S138" s="163">
        <v>6.6479999999999997</v>
      </c>
      <c r="T138" s="163">
        <v>5.9420000000000002</v>
      </c>
      <c r="U138" s="163">
        <v>5.33</v>
      </c>
      <c r="V138" s="163">
        <v>4.827</v>
      </c>
      <c r="W138" s="163">
        <v>4.16</v>
      </c>
      <c r="X138" s="163">
        <v>3.5190000000000001</v>
      </c>
      <c r="Y138" s="163">
        <v>2.6760000000000002</v>
      </c>
      <c r="Z138" s="163">
        <v>1.7490000000000001</v>
      </c>
      <c r="AA138" s="163">
        <v>1.087</v>
      </c>
      <c r="AB138" s="198">
        <f t="shared" si="2"/>
        <v>100.086</v>
      </c>
      <c r="AG138"/>
      <c r="AH138"/>
    </row>
    <row r="139" spans="1:34">
      <c r="A139" s="1" t="str">
        <f>CONCATENATE("g",MOD(ROW(A138)-1,COUNTIF('baseLoad(g)'!A:A,"&lt;&gt;")-1)+1)</f>
        <v>g18</v>
      </c>
      <c r="B139" s="8" t="str">
        <f>CONCATENATE("j",INT((ROW(B138)-1)/(COUNTIF('baseLoad(g)'!A:A,"&lt;&gt;")-1))+1)</f>
        <v>j6</v>
      </c>
      <c r="C139" s="171">
        <v>1</v>
      </c>
      <c r="D139" s="163">
        <v>0.66100000000000003</v>
      </c>
      <c r="E139" s="163">
        <v>0.499</v>
      </c>
      <c r="F139" s="163">
        <v>0.46100000000000002</v>
      </c>
      <c r="G139" s="163">
        <v>0.40699999999999997</v>
      </c>
      <c r="H139" s="163">
        <v>0.41499999999999998</v>
      </c>
      <c r="I139" s="163">
        <v>0.46300000000000002</v>
      </c>
      <c r="J139" s="163">
        <v>0.91</v>
      </c>
      <c r="K139" s="163">
        <v>2.0569999999999999</v>
      </c>
      <c r="L139" s="163">
        <v>3.706</v>
      </c>
      <c r="M139" s="163">
        <v>5.4669999999999996</v>
      </c>
      <c r="N139" s="163">
        <v>7.1130000000000004</v>
      </c>
      <c r="O139" s="163">
        <v>8.407</v>
      </c>
      <c r="P139" s="163">
        <v>9.1739999999999995</v>
      </c>
      <c r="Q139" s="163">
        <v>9.2899999999999991</v>
      </c>
      <c r="R139" s="163">
        <v>8.9570000000000007</v>
      </c>
      <c r="S139" s="163">
        <v>8.2089999999999996</v>
      </c>
      <c r="T139" s="163">
        <v>7.3330000000000002</v>
      </c>
      <c r="U139" s="163">
        <v>6.2889999999999997</v>
      </c>
      <c r="V139" s="163">
        <v>5.2880000000000003</v>
      </c>
      <c r="W139" s="163">
        <v>4.2910000000000004</v>
      </c>
      <c r="X139" s="163">
        <v>3.4540000000000002</v>
      </c>
      <c r="Y139" s="163">
        <v>2.665</v>
      </c>
      <c r="Z139" s="163">
        <v>1.861</v>
      </c>
      <c r="AA139" s="163">
        <v>1.214</v>
      </c>
      <c r="AB139" s="198">
        <f t="shared" si="2"/>
        <v>98.590999999999994</v>
      </c>
      <c r="AG139"/>
      <c r="AH139"/>
    </row>
    <row r="140" spans="1:34">
      <c r="A140" s="1" t="str">
        <f>CONCATENATE("g",MOD(ROW(A139)-1,COUNTIF('baseLoad(g)'!A:A,"&lt;&gt;")-1)+1)</f>
        <v>g19</v>
      </c>
      <c r="B140" s="8" t="str">
        <f>CONCATENATE("j",INT((ROW(B139)-1)/(COUNTIF('baseLoad(g)'!A:A,"&lt;&gt;")-1))+1)</f>
        <v>j6</v>
      </c>
      <c r="C140" s="171">
        <v>1</v>
      </c>
      <c r="D140" s="163">
        <v>0.60399999999999998</v>
      </c>
      <c r="E140" s="163">
        <v>0.47499999999999998</v>
      </c>
      <c r="F140" s="163">
        <v>0.378</v>
      </c>
      <c r="G140" s="163">
        <v>0.314</v>
      </c>
      <c r="H140" s="163">
        <v>0.26900000000000002</v>
      </c>
      <c r="I140" s="163">
        <v>0.53400000000000003</v>
      </c>
      <c r="J140" s="163">
        <v>1.694</v>
      </c>
      <c r="K140" s="163">
        <v>3.859</v>
      </c>
      <c r="L140" s="163">
        <v>6.2119999999999997</v>
      </c>
      <c r="M140" s="163">
        <v>7.8620000000000001</v>
      </c>
      <c r="N140" s="163">
        <v>8.7070000000000007</v>
      </c>
      <c r="O140" s="163">
        <v>8.9580000000000002</v>
      </c>
      <c r="P140" s="163">
        <v>8.7629999999999999</v>
      </c>
      <c r="Q140" s="163">
        <v>8.15</v>
      </c>
      <c r="R140" s="163">
        <v>7.415</v>
      </c>
      <c r="S140" s="163">
        <v>6.6420000000000003</v>
      </c>
      <c r="T140" s="163">
        <v>5.9539999999999997</v>
      </c>
      <c r="U140" s="163">
        <v>5.3470000000000004</v>
      </c>
      <c r="V140" s="163">
        <v>4.8360000000000003</v>
      </c>
      <c r="W140" s="163">
        <v>4.1550000000000002</v>
      </c>
      <c r="X140" s="163">
        <v>3.5419999999999998</v>
      </c>
      <c r="Y140" s="163">
        <v>2.6720000000000002</v>
      </c>
      <c r="Z140" s="163">
        <v>1.7649999999999999</v>
      </c>
      <c r="AA140" s="163">
        <v>1.0860000000000001</v>
      </c>
      <c r="AB140" s="198">
        <f t="shared" si="2"/>
        <v>100.19299999999998</v>
      </c>
      <c r="AG140"/>
      <c r="AH140"/>
    </row>
    <row r="141" spans="1:34">
      <c r="A141" s="1" t="str">
        <f>CONCATENATE("g",MOD(ROW(A140)-1,COUNTIF('baseLoad(g)'!A:A,"&lt;&gt;")-1)+1)</f>
        <v>g20</v>
      </c>
      <c r="B141" s="8" t="str">
        <f>CONCATENATE("j",INT((ROW(B140)-1)/(COUNTIF('baseLoad(g)'!A:A,"&lt;&gt;")-1))+1)</f>
        <v>j6</v>
      </c>
      <c r="C141" s="171">
        <v>1</v>
      </c>
      <c r="D141" s="163">
        <v>0.66100000000000003</v>
      </c>
      <c r="E141" s="163">
        <v>0.497</v>
      </c>
      <c r="F141" s="163">
        <v>0.45200000000000001</v>
      </c>
      <c r="G141" s="163">
        <v>0.41299999999999998</v>
      </c>
      <c r="H141" s="163">
        <v>0.41399999999999998</v>
      </c>
      <c r="I141" s="163">
        <v>0.45200000000000001</v>
      </c>
      <c r="J141" s="163">
        <v>0.91300000000000003</v>
      </c>
      <c r="K141" s="163">
        <v>2.0680000000000001</v>
      </c>
      <c r="L141" s="163">
        <v>3.69</v>
      </c>
      <c r="M141" s="163">
        <v>5.46</v>
      </c>
      <c r="N141" s="163">
        <v>7.1319999999999997</v>
      </c>
      <c r="O141" s="163">
        <v>8.4160000000000004</v>
      </c>
      <c r="P141" s="163">
        <v>9.19</v>
      </c>
      <c r="Q141" s="163">
        <v>9.2929999999999993</v>
      </c>
      <c r="R141" s="163">
        <v>8.952</v>
      </c>
      <c r="S141" s="163">
        <v>8.2210000000000001</v>
      </c>
      <c r="T141" s="163">
        <v>7.3550000000000004</v>
      </c>
      <c r="U141" s="163">
        <v>6.2910000000000004</v>
      </c>
      <c r="V141" s="163">
        <v>5.2969999999999997</v>
      </c>
      <c r="W141" s="163">
        <v>4.28</v>
      </c>
      <c r="X141" s="163">
        <v>3.4790000000000001</v>
      </c>
      <c r="Y141" s="163">
        <v>2.67</v>
      </c>
      <c r="Z141" s="163">
        <v>1.8580000000000001</v>
      </c>
      <c r="AA141" s="163">
        <v>1.208</v>
      </c>
      <c r="AB141" s="198">
        <f t="shared" si="2"/>
        <v>98.662000000000006</v>
      </c>
      <c r="AG141"/>
      <c r="AH141"/>
    </row>
    <row r="142" spans="1:34">
      <c r="A142" s="1" t="str">
        <f>CONCATENATE("g",MOD(ROW(A141)-1,COUNTIF('baseLoad(g)'!A:A,"&lt;&gt;")-1)+1)</f>
        <v>g21</v>
      </c>
      <c r="B142" s="8" t="str">
        <f>CONCATENATE("j",INT((ROW(B141)-1)/(COUNTIF('baseLoad(g)'!A:A,"&lt;&gt;")-1))+1)</f>
        <v>j6</v>
      </c>
      <c r="C142" s="171">
        <v>1</v>
      </c>
      <c r="D142" s="163">
        <v>0.59199999999999997</v>
      </c>
      <c r="E142" s="163">
        <v>0.46899999999999997</v>
      </c>
      <c r="F142" s="163">
        <v>0.39200000000000002</v>
      </c>
      <c r="G142" s="163">
        <v>0.309</v>
      </c>
      <c r="H142" s="163">
        <v>0.26900000000000002</v>
      </c>
      <c r="I142" s="163">
        <v>0.51800000000000002</v>
      </c>
      <c r="J142" s="163">
        <v>1.6990000000000001</v>
      </c>
      <c r="K142" s="163">
        <v>3.8719999999999999</v>
      </c>
      <c r="L142" s="163">
        <v>6.2220000000000004</v>
      </c>
      <c r="M142" s="163">
        <v>7.88</v>
      </c>
      <c r="N142" s="163">
        <v>8.7349999999999994</v>
      </c>
      <c r="O142" s="163">
        <v>8.9770000000000003</v>
      </c>
      <c r="P142" s="163">
        <v>8.7889999999999997</v>
      </c>
      <c r="Q142" s="163">
        <v>8.173</v>
      </c>
      <c r="R142" s="163">
        <v>7.4169999999999998</v>
      </c>
      <c r="S142" s="163">
        <v>6.657</v>
      </c>
      <c r="T142" s="163">
        <v>5.9580000000000002</v>
      </c>
      <c r="U142" s="163">
        <v>5.3540000000000001</v>
      </c>
      <c r="V142" s="163">
        <v>4.8559999999999999</v>
      </c>
      <c r="W142" s="163">
        <v>4.1719999999999997</v>
      </c>
      <c r="X142" s="163">
        <v>3.5270000000000001</v>
      </c>
      <c r="Y142" s="163">
        <v>2.6669999999999998</v>
      </c>
      <c r="Z142" s="163">
        <v>1.7669999999999999</v>
      </c>
      <c r="AA142" s="163">
        <v>1.077</v>
      </c>
      <c r="AB142" s="198">
        <f t="shared" si="2"/>
        <v>100.34799999999998</v>
      </c>
      <c r="AG142"/>
      <c r="AH142"/>
    </row>
    <row r="143" spans="1:34">
      <c r="A143" s="1" t="str">
        <f>CONCATENATE("g",MOD(ROW(A142)-1,COUNTIF('baseLoad(g)'!A:A,"&lt;&gt;")-1)+1)</f>
        <v>g22</v>
      </c>
      <c r="B143" s="8" t="str">
        <f>CONCATENATE("j",INT((ROW(B142)-1)/(COUNTIF('baseLoad(g)'!A:A,"&lt;&gt;")-1))+1)</f>
        <v>j6</v>
      </c>
      <c r="C143" s="171">
        <v>1</v>
      </c>
      <c r="D143" s="163">
        <v>0.69199999999999995</v>
      </c>
      <c r="E143" s="163">
        <v>0.52700000000000002</v>
      </c>
      <c r="F143" s="163">
        <v>0.497</v>
      </c>
      <c r="G143" s="163">
        <v>0.438</v>
      </c>
      <c r="H143" s="163">
        <v>0.44500000000000001</v>
      </c>
      <c r="I143" s="163">
        <v>0.50800000000000001</v>
      </c>
      <c r="J143" s="163">
        <v>0.95499999999999996</v>
      </c>
      <c r="K143" s="163">
        <v>2.101</v>
      </c>
      <c r="L143" s="163">
        <v>3.7650000000000001</v>
      </c>
      <c r="M143" s="163">
        <v>5.5439999999999996</v>
      </c>
      <c r="N143" s="163">
        <v>7.2009999999999996</v>
      </c>
      <c r="O143" s="163">
        <v>8.4939999999999998</v>
      </c>
      <c r="P143" s="163">
        <v>9.2889999999999997</v>
      </c>
      <c r="Q143" s="163">
        <v>9.3919999999999995</v>
      </c>
      <c r="R143" s="163">
        <v>9.0559999999999992</v>
      </c>
      <c r="S143" s="163">
        <v>8.298</v>
      </c>
      <c r="T143" s="163">
        <v>7.44</v>
      </c>
      <c r="U143" s="163">
        <v>6.3559999999999999</v>
      </c>
      <c r="V143" s="163">
        <v>5.3639999999999999</v>
      </c>
      <c r="W143" s="163">
        <v>4.3449999999999998</v>
      </c>
      <c r="X143" s="163">
        <v>3.516</v>
      </c>
      <c r="Y143" s="163">
        <v>2.7010000000000001</v>
      </c>
      <c r="Z143" s="163">
        <v>1.9059999999999999</v>
      </c>
      <c r="AA143" s="163">
        <v>1.2529999999999999</v>
      </c>
      <c r="AB143" s="198">
        <f t="shared" si="2"/>
        <v>100.083</v>
      </c>
      <c r="AG143"/>
      <c r="AH143"/>
    </row>
    <row r="144" spans="1:34">
      <c r="A144" s="1" t="str">
        <f>CONCATENATE("g",MOD(ROW(A143)-1,COUNTIF('baseLoad(g)'!A:A,"&lt;&gt;")-1)+1)</f>
        <v>g23</v>
      </c>
      <c r="B144" s="8" t="str">
        <f>CONCATENATE("j",INT((ROW(B143)-1)/(COUNTIF('baseLoad(g)'!A:A,"&lt;&gt;")-1))+1)</f>
        <v>j6</v>
      </c>
      <c r="C144" s="171">
        <v>1</v>
      </c>
      <c r="D144" s="163">
        <v>0.61499999999999999</v>
      </c>
      <c r="E144" s="163">
        <v>0.46500000000000002</v>
      </c>
      <c r="F144" s="163">
        <v>0.39800000000000002</v>
      </c>
      <c r="G144" s="163">
        <v>0.312</v>
      </c>
      <c r="H144" s="163">
        <v>0.26400000000000001</v>
      </c>
      <c r="I144" s="163">
        <v>0.54400000000000004</v>
      </c>
      <c r="J144" s="163">
        <v>1.7330000000000001</v>
      </c>
      <c r="K144" s="163">
        <v>3.9060000000000001</v>
      </c>
      <c r="L144" s="163">
        <v>6.2869999999999999</v>
      </c>
      <c r="M144" s="163">
        <v>7.9770000000000003</v>
      </c>
      <c r="N144" s="163">
        <v>8.8420000000000005</v>
      </c>
      <c r="O144" s="163">
        <v>9.0670000000000002</v>
      </c>
      <c r="P144" s="163">
        <v>8.8819999999999997</v>
      </c>
      <c r="Q144" s="163">
        <v>8.2780000000000005</v>
      </c>
      <c r="R144" s="163">
        <v>7.5190000000000001</v>
      </c>
      <c r="S144" s="163">
        <v>6.7229999999999999</v>
      </c>
      <c r="T144" s="163">
        <v>6.0369999999999999</v>
      </c>
      <c r="U144" s="163">
        <v>5.4119999999999999</v>
      </c>
      <c r="V144" s="163">
        <v>4.8899999999999997</v>
      </c>
      <c r="W144" s="163">
        <v>4.2229999999999999</v>
      </c>
      <c r="X144" s="163">
        <v>3.58</v>
      </c>
      <c r="Y144" s="163">
        <v>2.6989999999999998</v>
      </c>
      <c r="Z144" s="163">
        <v>1.7869999999999999</v>
      </c>
      <c r="AA144" s="163">
        <v>1.1040000000000001</v>
      </c>
      <c r="AB144" s="198">
        <f t="shared" si="2"/>
        <v>101.54400000000001</v>
      </c>
      <c r="AG144"/>
      <c r="AH144"/>
    </row>
    <row r="145" spans="1:34">
      <c r="A145" s="1" t="str">
        <f>CONCATENATE("g",MOD(ROW(A144)-1,COUNTIF('baseLoad(g)'!A:A,"&lt;&gt;")-1)+1)</f>
        <v>g24</v>
      </c>
      <c r="B145" s="8" t="str">
        <f>CONCATENATE("j",INT((ROW(B144)-1)/(COUNTIF('baseLoad(g)'!A:A,"&lt;&gt;")-1))+1)</f>
        <v>j6</v>
      </c>
      <c r="C145" s="171">
        <v>1</v>
      </c>
      <c r="D145" s="163">
        <v>0.67900000000000005</v>
      </c>
      <c r="E145" s="163">
        <v>0.52</v>
      </c>
      <c r="F145" s="163">
        <v>0.46600000000000003</v>
      </c>
      <c r="G145" s="163">
        <v>0.42099999999999999</v>
      </c>
      <c r="H145" s="163">
        <v>0.41499999999999998</v>
      </c>
      <c r="I145" s="163">
        <v>0.46200000000000002</v>
      </c>
      <c r="J145" s="163">
        <v>0.92</v>
      </c>
      <c r="K145" s="163">
        <v>2.0990000000000002</v>
      </c>
      <c r="L145" s="163">
        <v>3.7789999999999999</v>
      </c>
      <c r="M145" s="163">
        <v>5.5830000000000002</v>
      </c>
      <c r="N145" s="163">
        <v>7.2670000000000003</v>
      </c>
      <c r="O145" s="163">
        <v>8.5990000000000002</v>
      </c>
      <c r="P145" s="163">
        <v>9.3889999999999993</v>
      </c>
      <c r="Q145" s="163">
        <v>9.4939999999999998</v>
      </c>
      <c r="R145" s="163">
        <v>9.1440000000000001</v>
      </c>
      <c r="S145" s="163">
        <v>8.3889999999999993</v>
      </c>
      <c r="T145" s="163">
        <v>7.5069999999999997</v>
      </c>
      <c r="U145" s="163">
        <v>6.4089999999999998</v>
      </c>
      <c r="V145" s="163">
        <v>5.415</v>
      </c>
      <c r="W145" s="163">
        <v>4.3710000000000004</v>
      </c>
      <c r="X145" s="163">
        <v>3.5470000000000002</v>
      </c>
      <c r="Y145" s="163">
        <v>2.7229999999999999</v>
      </c>
      <c r="Z145" s="163">
        <v>1.89</v>
      </c>
      <c r="AA145" s="163">
        <v>1.252</v>
      </c>
      <c r="AB145" s="198">
        <f t="shared" si="2"/>
        <v>100.74000000000001</v>
      </c>
      <c r="AG145"/>
      <c r="AH145"/>
    </row>
    <row r="146" spans="1:34">
      <c r="AG146"/>
      <c r="AH146"/>
    </row>
    <row r="147" spans="1:34">
      <c r="AG147"/>
      <c r="AH147"/>
    </row>
    <row r="148" spans="1:34">
      <c r="AG148"/>
      <c r="AH148"/>
    </row>
  </sheetData>
  <phoneticPr fontId="22" type="noConversion"/>
  <pageMargins left="0.7" right="0.7" top="0.75" bottom="0.75" header="0.3" footer="0.3"/>
  <pageSetup orientation="portrait" r:id="rId2"/>
  <ignoredErrors>
    <ignoredError sqref="AB7:AB121 AB2:AB6" formulaRange="1"/>
  </ignoredErrors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G43"/>
  <sheetViews>
    <sheetView zoomScaleNormal="100" workbookViewId="0">
      <selection activeCell="H5" sqref="H5"/>
    </sheetView>
  </sheetViews>
  <sheetFormatPr defaultColWidth="9.125" defaultRowHeight="15"/>
  <cols>
    <col min="1" max="1" width="14.5" style="78" customWidth="1"/>
    <col min="2" max="2" width="9.125" style="69"/>
    <col min="3" max="11" width="9.125" style="78"/>
    <col min="12" max="12" width="10.75" style="78" bestFit="1" customWidth="1"/>
    <col min="13" max="13" width="12.25" style="201" customWidth="1"/>
    <col min="14" max="14" width="9.125" style="201"/>
    <col min="15" max="16" width="14.125" style="78" customWidth="1"/>
    <col min="17" max="17" width="20.125" style="78" customWidth="1"/>
    <col min="18" max="18" width="20.625" style="78" bestFit="1" customWidth="1"/>
    <col min="19" max="19" width="9.625" style="78" customWidth="1"/>
    <col min="20" max="20" width="14.125" style="78" customWidth="1"/>
    <col min="21" max="21" width="17.875" style="78" bestFit="1" customWidth="1"/>
    <col min="22" max="22" width="23.125" style="78" bestFit="1" customWidth="1"/>
    <col min="23" max="23" width="26" style="78" bestFit="1" customWidth="1"/>
    <col min="24" max="24" width="9.125" style="78"/>
    <col min="25" max="25" width="13.25" style="78" customWidth="1"/>
    <col min="26" max="26" width="21" style="78" bestFit="1" customWidth="1"/>
    <col min="27" max="27" width="15.125" style="78" customWidth="1"/>
    <col min="28" max="28" width="9.125" style="78"/>
    <col min="29" max="29" width="10.25" style="78" bestFit="1" customWidth="1"/>
    <col min="30" max="30" width="14.75" style="78" bestFit="1" customWidth="1"/>
    <col min="31" max="31" width="9.125" style="78"/>
    <col min="32" max="32" width="16" style="78" bestFit="1" customWidth="1"/>
    <col min="33" max="16384" width="9.125" style="78"/>
  </cols>
  <sheetData>
    <row r="1" spans="1:33" s="69" customFormat="1">
      <c r="A1" s="69" t="s">
        <v>1479</v>
      </c>
      <c r="B1" s="223" t="s">
        <v>0</v>
      </c>
      <c r="C1" s="223" t="s">
        <v>23</v>
      </c>
      <c r="D1" s="69" t="s">
        <v>22</v>
      </c>
      <c r="E1" s="223" t="s">
        <v>1209</v>
      </c>
      <c r="F1" s="69" t="s">
        <v>1210</v>
      </c>
      <c r="G1" s="223" t="s">
        <v>1213</v>
      </c>
      <c r="H1" s="69" t="s">
        <v>1214</v>
      </c>
      <c r="I1" s="223" t="s">
        <v>1346</v>
      </c>
      <c r="J1" s="69" t="s">
        <v>1347</v>
      </c>
      <c r="K1" s="223" t="s">
        <v>1348</v>
      </c>
      <c r="L1" s="69" t="s">
        <v>1480</v>
      </c>
      <c r="M1" s="223" t="s">
        <v>1447</v>
      </c>
      <c r="N1" s="223" t="s">
        <v>1448</v>
      </c>
    </row>
    <row r="2" spans="1:33">
      <c r="A2" s="78" t="s">
        <v>1481</v>
      </c>
      <c r="B2" s="223">
        <v>0</v>
      </c>
      <c r="C2" s="319">
        <v>0.8</v>
      </c>
      <c r="D2" s="319">
        <v>0.04</v>
      </c>
      <c r="E2" s="319">
        <v>0.04</v>
      </c>
      <c r="F2" s="319">
        <v>0.04</v>
      </c>
      <c r="G2" s="319">
        <v>0.04</v>
      </c>
      <c r="H2" s="319">
        <v>0.04</v>
      </c>
      <c r="I2" s="319">
        <v>0</v>
      </c>
      <c r="J2" s="319">
        <v>0</v>
      </c>
      <c r="K2" s="319">
        <v>0</v>
      </c>
      <c r="L2" s="190">
        <f>SUM(C2:K2)</f>
        <v>1.0000000000000002</v>
      </c>
      <c r="M2" s="235">
        <f>C2*VLOOKUP(C$1,'chrg_dist(j)'!$A$2:$D$10,3,0)+D2*VLOOKUP(D$1,'chrg_dist(j)'!$A$2:$D$10,3,0)+E2*VLOOKUP(E$1,'chrg_dist(j)'!$A$2:$D$10,3,0)+F2*VLOOKUP(F$1,'chrg_dist(j)'!$A$2:$D$10,3,0)+G2*VLOOKUP(G$1,'chrg_dist(j)'!$A$2:$D$10,3,0)+H2*VLOOKUP(H$1,'chrg_dist(j)'!$A$2:$D$10,3,0)</f>
        <v>9.8000000000000004E-2</v>
      </c>
      <c r="N2" s="235">
        <f>C2*VLOOKUP(C$1,'chrg_dist(j)'!$A$2:$D$10,4,0)+D2*VLOOKUP(D$1,'chrg_dist(j)'!$A$2:$D$10,4,0)+E2*VLOOKUP(E$1,'chrg_dist(j)'!$A$2:$D$10,4,0)+F2*VLOOKUP(F$1,'chrg_dist(j)'!$A$2:$D$10,4,0)+G2*VLOOKUP(G$1,'chrg_dist(j)'!$A$2:$D$10,4,0)+H2*VLOOKUP(H$1,'chrg_dist(j)'!$A$2:$D$10,4,0)</f>
        <v>0.14599999999999999</v>
      </c>
      <c r="AG2" s="69"/>
    </row>
    <row r="3" spans="1:33">
      <c r="A3" s="78" t="s">
        <v>1481</v>
      </c>
      <c r="B3" s="223">
        <v>1</v>
      </c>
      <c r="C3" s="319">
        <v>0.70000000000000007</v>
      </c>
      <c r="D3" s="319">
        <v>5.3999999999999979E-2</v>
      </c>
      <c r="E3" s="319">
        <v>0.04</v>
      </c>
      <c r="F3" s="319">
        <v>0.04</v>
      </c>
      <c r="G3" s="319">
        <v>0.04</v>
      </c>
      <c r="H3" s="319">
        <v>0.12599999999999995</v>
      </c>
      <c r="I3" s="319">
        <v>0</v>
      </c>
      <c r="J3" s="319">
        <v>0</v>
      </c>
      <c r="K3" s="319">
        <v>0</v>
      </c>
      <c r="L3" s="190">
        <f t="shared" ref="L3:L43" si="0">SUM(C3:K3)</f>
        <v>1</v>
      </c>
      <c r="M3" s="235">
        <f>C3*VLOOKUP(C$1,'chrg_dist(j)'!$A$2:$D$10,3,0)+D3*VLOOKUP(D$1,'chrg_dist(j)'!$A$2:$D$10,3,0)+E3*VLOOKUP(E$1,'chrg_dist(j)'!$A$2:$D$10,3,0)+F3*VLOOKUP(F$1,'chrg_dist(j)'!$A$2:$D$10,3,0)+G3*VLOOKUP(G$1,'chrg_dist(j)'!$A$2:$D$10,3,0)+H3*VLOOKUP(H$1,'chrg_dist(j)'!$A$2:$D$10,3,0)</f>
        <v>9.8000000000000004E-2</v>
      </c>
      <c r="N3" s="235">
        <f>C3*VLOOKUP(C$1,'chrg_dist(j)'!$A$2:$D$10,4,0)+D3*VLOOKUP(D$1,'chrg_dist(j)'!$A$2:$D$10,4,0)+E3*VLOOKUP(E$1,'chrg_dist(j)'!$A$2:$D$10,4,0)+F3*VLOOKUP(F$1,'chrg_dist(j)'!$A$2:$D$10,4,0)+G3*VLOOKUP(G$1,'chrg_dist(j)'!$A$2:$D$10,4,0)+H3*VLOOKUP(H$1,'chrg_dist(j)'!$A$2:$D$10,4,0)</f>
        <v>0.20179999999999995</v>
      </c>
      <c r="AF3" s="224"/>
      <c r="AG3" s="69"/>
    </row>
    <row r="4" spans="1:33">
      <c r="A4" s="78" t="s">
        <v>1481</v>
      </c>
      <c r="B4" s="223">
        <v>2</v>
      </c>
      <c r="C4" s="319">
        <v>0.60000000000000009</v>
      </c>
      <c r="D4" s="319">
        <v>8.3999999999999991E-2</v>
      </c>
      <c r="E4" s="319">
        <v>0.04</v>
      </c>
      <c r="F4" s="319">
        <v>0.04</v>
      </c>
      <c r="G4" s="319">
        <v>0.04</v>
      </c>
      <c r="H4" s="319">
        <v>0.19599999999999998</v>
      </c>
      <c r="I4" s="319">
        <v>0</v>
      </c>
      <c r="J4" s="319">
        <v>0</v>
      </c>
      <c r="K4" s="319">
        <v>0</v>
      </c>
      <c r="L4" s="190">
        <f t="shared" si="0"/>
        <v>1.0000000000000002</v>
      </c>
      <c r="M4" s="235">
        <f>C4*VLOOKUP(C$1,'chrg_dist(j)'!$A$2:$D$10,3,0)+D4*VLOOKUP(D$1,'chrg_dist(j)'!$A$2:$D$10,3,0)+E4*VLOOKUP(E$1,'chrg_dist(j)'!$A$2:$D$10,3,0)+F4*VLOOKUP(F$1,'chrg_dist(j)'!$A$2:$D$10,3,0)+G4*VLOOKUP(G$1,'chrg_dist(j)'!$A$2:$D$10,3,0)+H4*VLOOKUP(H$1,'chrg_dist(j)'!$A$2:$D$10,3,0)</f>
        <v>9.8000000000000004E-2</v>
      </c>
      <c r="N4" s="235">
        <f>C4*VLOOKUP(C$1,'chrg_dist(j)'!$A$2:$D$10,4,0)+D4*VLOOKUP(D$1,'chrg_dist(j)'!$A$2:$D$10,4,0)+E4*VLOOKUP(E$1,'chrg_dist(j)'!$A$2:$D$10,4,0)+F4*VLOOKUP(F$1,'chrg_dist(j)'!$A$2:$D$10,4,0)+G4*VLOOKUP(G$1,'chrg_dist(j)'!$A$2:$D$10,4,0)+H4*VLOOKUP(H$1,'chrg_dist(j)'!$A$2:$D$10,4,0)</f>
        <v>0.25279999999999997</v>
      </c>
      <c r="AF4" s="224"/>
      <c r="AG4" s="69"/>
    </row>
    <row r="5" spans="1:33">
      <c r="A5" s="78" t="s">
        <v>1481</v>
      </c>
      <c r="B5" s="223">
        <v>3</v>
      </c>
      <c r="C5" s="319">
        <v>0.50000000000000011</v>
      </c>
      <c r="D5" s="319">
        <v>0.11399999999999998</v>
      </c>
      <c r="E5" s="319">
        <v>0.04</v>
      </c>
      <c r="F5" s="319">
        <v>0.04</v>
      </c>
      <c r="G5" s="319">
        <v>0.04</v>
      </c>
      <c r="H5" s="319">
        <v>0.26599999999999996</v>
      </c>
      <c r="I5" s="319">
        <v>0</v>
      </c>
      <c r="J5" s="319">
        <v>0</v>
      </c>
      <c r="K5" s="319">
        <v>0</v>
      </c>
      <c r="L5" s="190">
        <f t="shared" si="0"/>
        <v>1.0000000000000002</v>
      </c>
      <c r="M5" s="235">
        <f>C5*VLOOKUP(C$1,'chrg_dist(j)'!$A$2:$D$10,3,0)+D5*VLOOKUP(D$1,'chrg_dist(j)'!$A$2:$D$10,3,0)+E5*VLOOKUP(E$1,'chrg_dist(j)'!$A$2:$D$10,3,0)+F5*VLOOKUP(F$1,'chrg_dist(j)'!$A$2:$D$10,3,0)+G5*VLOOKUP(G$1,'chrg_dist(j)'!$A$2:$D$10,3,0)+H5*VLOOKUP(H$1,'chrg_dist(j)'!$A$2:$D$10,3,0)</f>
        <v>9.8000000000000004E-2</v>
      </c>
      <c r="N5" s="235">
        <f>C5*VLOOKUP(C$1,'chrg_dist(j)'!$A$2:$D$10,4,0)+D5*VLOOKUP(D$1,'chrg_dist(j)'!$A$2:$D$10,4,0)+E5*VLOOKUP(E$1,'chrg_dist(j)'!$A$2:$D$10,4,0)+F5*VLOOKUP(F$1,'chrg_dist(j)'!$A$2:$D$10,4,0)+G5*VLOOKUP(G$1,'chrg_dist(j)'!$A$2:$D$10,4,0)+H5*VLOOKUP(H$1,'chrg_dist(j)'!$A$2:$D$10,4,0)</f>
        <v>0.30379999999999996</v>
      </c>
      <c r="AF5" s="224"/>
      <c r="AG5" s="69"/>
    </row>
    <row r="6" spans="1:33">
      <c r="A6" s="78" t="s">
        <v>1481</v>
      </c>
      <c r="B6" s="223">
        <v>4</v>
      </c>
      <c r="C6" s="319">
        <v>0.40000000000000013</v>
      </c>
      <c r="D6" s="319">
        <v>0.14399999999999993</v>
      </c>
      <c r="E6" s="319">
        <v>0.04</v>
      </c>
      <c r="F6" s="319">
        <v>0.04</v>
      </c>
      <c r="G6" s="319">
        <v>0.04</v>
      </c>
      <c r="H6" s="319">
        <v>0.33599999999999985</v>
      </c>
      <c r="I6" s="319">
        <v>0</v>
      </c>
      <c r="J6" s="319">
        <v>0</v>
      </c>
      <c r="K6" s="319">
        <v>0</v>
      </c>
      <c r="L6" s="190">
        <f t="shared" si="0"/>
        <v>1</v>
      </c>
      <c r="M6" s="235">
        <f>C6*VLOOKUP(C$1,'chrg_dist(j)'!$A$2:$D$10,3,0)+D6*VLOOKUP(D$1,'chrg_dist(j)'!$A$2:$D$10,3,0)+E6*VLOOKUP(E$1,'chrg_dist(j)'!$A$2:$D$10,3,0)+F6*VLOOKUP(F$1,'chrg_dist(j)'!$A$2:$D$10,3,0)+G6*VLOOKUP(G$1,'chrg_dist(j)'!$A$2:$D$10,3,0)+H6*VLOOKUP(H$1,'chrg_dist(j)'!$A$2:$D$10,3,0)</f>
        <v>9.799999999999999E-2</v>
      </c>
      <c r="N6" s="235">
        <f>C6*VLOOKUP(C$1,'chrg_dist(j)'!$A$2:$D$10,4,0)+D6*VLOOKUP(D$1,'chrg_dist(j)'!$A$2:$D$10,4,0)+E6*VLOOKUP(E$1,'chrg_dist(j)'!$A$2:$D$10,4,0)+F6*VLOOKUP(F$1,'chrg_dist(j)'!$A$2:$D$10,4,0)+G6*VLOOKUP(G$1,'chrg_dist(j)'!$A$2:$D$10,4,0)+H6*VLOOKUP(H$1,'chrg_dist(j)'!$A$2:$D$10,4,0)</f>
        <v>0.35479999999999989</v>
      </c>
      <c r="AF6" s="224"/>
      <c r="AG6" s="69"/>
    </row>
    <row r="7" spans="1:33">
      <c r="A7" s="78" t="s">
        <v>1481</v>
      </c>
      <c r="B7" s="223">
        <v>5</v>
      </c>
      <c r="C7" s="319">
        <v>0.30000000000000016</v>
      </c>
      <c r="D7" s="319">
        <v>0.1739999999999999</v>
      </c>
      <c r="E7" s="319">
        <v>0.04</v>
      </c>
      <c r="F7" s="319">
        <v>0.04</v>
      </c>
      <c r="G7" s="319">
        <v>0.04</v>
      </c>
      <c r="H7" s="319">
        <v>0.40599999999999981</v>
      </c>
      <c r="I7" s="319">
        <v>0</v>
      </c>
      <c r="J7" s="319">
        <v>0</v>
      </c>
      <c r="K7" s="319">
        <v>0</v>
      </c>
      <c r="L7" s="190">
        <f t="shared" si="0"/>
        <v>1</v>
      </c>
      <c r="M7" s="235">
        <f>C7*VLOOKUP(C$1,'chrg_dist(j)'!$A$2:$D$10,3,0)+D7*VLOOKUP(D$1,'chrg_dist(j)'!$A$2:$D$10,3,0)+E7*VLOOKUP(E$1,'chrg_dist(j)'!$A$2:$D$10,3,0)+F7*VLOOKUP(F$1,'chrg_dist(j)'!$A$2:$D$10,3,0)+G7*VLOOKUP(G$1,'chrg_dist(j)'!$A$2:$D$10,3,0)+H7*VLOOKUP(H$1,'chrg_dist(j)'!$A$2:$D$10,3,0)</f>
        <v>9.8000000000000004E-2</v>
      </c>
      <c r="N7" s="235">
        <f>C7*VLOOKUP(C$1,'chrg_dist(j)'!$A$2:$D$10,4,0)+D7*VLOOKUP(D$1,'chrg_dist(j)'!$A$2:$D$10,4,0)+E7*VLOOKUP(E$1,'chrg_dist(j)'!$A$2:$D$10,4,0)+F7*VLOOKUP(F$1,'chrg_dist(j)'!$A$2:$D$10,4,0)+G7*VLOOKUP(G$1,'chrg_dist(j)'!$A$2:$D$10,4,0)+H7*VLOOKUP(H$1,'chrg_dist(j)'!$A$2:$D$10,4,0)</f>
        <v>0.40579999999999983</v>
      </c>
      <c r="AF7" s="224"/>
      <c r="AG7" s="69"/>
    </row>
    <row r="8" spans="1:33">
      <c r="A8" s="78" t="s">
        <v>1481</v>
      </c>
      <c r="B8" s="223">
        <v>6</v>
      </c>
      <c r="C8" s="319">
        <v>0.22</v>
      </c>
      <c r="D8" s="319">
        <v>0.19799999999999998</v>
      </c>
      <c r="E8" s="319">
        <v>0.04</v>
      </c>
      <c r="F8" s="319">
        <v>0.04</v>
      </c>
      <c r="G8" s="319">
        <v>0.04</v>
      </c>
      <c r="H8" s="319">
        <v>0.46199999999999991</v>
      </c>
      <c r="I8" s="319">
        <v>0</v>
      </c>
      <c r="J8" s="319">
        <v>0</v>
      </c>
      <c r="K8" s="319">
        <v>0</v>
      </c>
      <c r="L8" s="190">
        <f t="shared" si="0"/>
        <v>0.99999999999999978</v>
      </c>
      <c r="M8" s="235">
        <f>C8*VLOOKUP(C$1,'chrg_dist(j)'!$A$2:$D$10,3,0)+D8*VLOOKUP(D$1,'chrg_dist(j)'!$A$2:$D$10,3,0)+E8*VLOOKUP(E$1,'chrg_dist(j)'!$A$2:$D$10,3,0)+F8*VLOOKUP(F$1,'chrg_dist(j)'!$A$2:$D$10,3,0)+G8*VLOOKUP(G$1,'chrg_dist(j)'!$A$2:$D$10,3,0)+H8*VLOOKUP(H$1,'chrg_dist(j)'!$A$2:$D$10,3,0)</f>
        <v>9.799999999999999E-2</v>
      </c>
      <c r="N8" s="235">
        <f>C8*VLOOKUP(C$1,'chrg_dist(j)'!$A$2:$D$10,4,0)+D8*VLOOKUP(D$1,'chrg_dist(j)'!$A$2:$D$10,4,0)+E8*VLOOKUP(E$1,'chrg_dist(j)'!$A$2:$D$10,4,0)+F8*VLOOKUP(F$1,'chrg_dist(j)'!$A$2:$D$10,4,0)+G8*VLOOKUP(G$1,'chrg_dist(j)'!$A$2:$D$10,4,0)+H8*VLOOKUP(H$1,'chrg_dist(j)'!$A$2:$D$10,4,0)</f>
        <v>0.44659999999999994</v>
      </c>
      <c r="P8" s="205"/>
      <c r="Q8" s="205"/>
      <c r="AF8" s="224"/>
      <c r="AG8" s="69"/>
    </row>
    <row r="9" spans="1:33">
      <c r="A9" s="78" t="s">
        <v>1481</v>
      </c>
      <c r="B9" s="223">
        <v>7</v>
      </c>
      <c r="C9" s="319">
        <v>0.14000000000000001</v>
      </c>
      <c r="D9" s="319">
        <v>0.21299999999999994</v>
      </c>
      <c r="E9" s="319">
        <v>0.05</v>
      </c>
      <c r="F9" s="319">
        <v>0.05</v>
      </c>
      <c r="G9" s="319">
        <v>0.05</v>
      </c>
      <c r="H9" s="319">
        <v>0.49699999999999989</v>
      </c>
      <c r="I9" s="319">
        <v>0</v>
      </c>
      <c r="J9" s="319">
        <v>0</v>
      </c>
      <c r="K9" s="319">
        <v>0</v>
      </c>
      <c r="L9" s="190">
        <f t="shared" si="0"/>
        <v>0.99999999999999989</v>
      </c>
      <c r="M9" s="235">
        <f>C9*VLOOKUP(C$1,'chrg_dist(j)'!$A$2:$D$10,3,0)+D9*VLOOKUP(D$1,'chrg_dist(j)'!$A$2:$D$10,3,0)+E9*VLOOKUP(E$1,'chrg_dist(j)'!$A$2:$D$10,3,0)+F9*VLOOKUP(F$1,'chrg_dist(j)'!$A$2:$D$10,3,0)+G9*VLOOKUP(G$1,'chrg_dist(j)'!$A$2:$D$10,3,0)+H9*VLOOKUP(H$1,'chrg_dist(j)'!$A$2:$D$10,3,0)</f>
        <v>0.11</v>
      </c>
      <c r="N9" s="235">
        <f>C9*VLOOKUP(C$1,'chrg_dist(j)'!$A$2:$D$10,4,0)+D9*VLOOKUP(D$1,'chrg_dist(j)'!$A$2:$D$10,4,0)+E9*VLOOKUP(E$1,'chrg_dist(j)'!$A$2:$D$10,4,0)+F9*VLOOKUP(F$1,'chrg_dist(j)'!$A$2:$D$10,4,0)+G9*VLOOKUP(G$1,'chrg_dist(j)'!$A$2:$D$10,4,0)+H9*VLOOKUP(H$1,'chrg_dist(j)'!$A$2:$D$10,4,0)</f>
        <v>0.48709999999999998</v>
      </c>
      <c r="P9" s="205"/>
      <c r="Q9" s="205"/>
      <c r="AF9" s="224"/>
    </row>
    <row r="10" spans="1:33">
      <c r="A10" s="78" t="s">
        <v>1481</v>
      </c>
      <c r="B10" s="223">
        <v>8</v>
      </c>
      <c r="C10" s="319">
        <v>0.1</v>
      </c>
      <c r="D10" s="319">
        <v>0.23399999999999996</v>
      </c>
      <c r="E10" s="319">
        <v>0.04</v>
      </c>
      <c r="F10" s="319">
        <v>0.04</v>
      </c>
      <c r="G10" s="319">
        <v>0.04</v>
      </c>
      <c r="H10" s="319">
        <v>0.54599999999999993</v>
      </c>
      <c r="I10" s="319">
        <v>0</v>
      </c>
      <c r="J10" s="319">
        <v>0</v>
      </c>
      <c r="K10" s="319">
        <v>0</v>
      </c>
      <c r="L10" s="190">
        <f t="shared" si="0"/>
        <v>0.99999999999999978</v>
      </c>
      <c r="M10" s="235">
        <f>C10*VLOOKUP(C$1,'chrg_dist(j)'!$A$2:$D$10,3,0)+D10*VLOOKUP(D$1,'chrg_dist(j)'!$A$2:$D$10,3,0)+E10*VLOOKUP(E$1,'chrg_dist(j)'!$A$2:$D$10,3,0)+F10*VLOOKUP(F$1,'chrg_dist(j)'!$A$2:$D$10,3,0)+G10*VLOOKUP(G$1,'chrg_dist(j)'!$A$2:$D$10,3,0)+H10*VLOOKUP(H$1,'chrg_dist(j)'!$A$2:$D$10,3,0)</f>
        <v>9.8000000000000004E-2</v>
      </c>
      <c r="N10" s="235">
        <f>C10*VLOOKUP(C$1,'chrg_dist(j)'!$A$2:$D$10,4,0)+D10*VLOOKUP(D$1,'chrg_dist(j)'!$A$2:$D$10,4,0)+E10*VLOOKUP(E$1,'chrg_dist(j)'!$A$2:$D$10,4,0)+F10*VLOOKUP(F$1,'chrg_dist(j)'!$A$2:$D$10,4,0)+G10*VLOOKUP(G$1,'chrg_dist(j)'!$A$2:$D$10,4,0)+H10*VLOOKUP(H$1,'chrg_dist(j)'!$A$2:$D$10,4,0)</f>
        <v>0.50780000000000003</v>
      </c>
      <c r="P10" s="205"/>
      <c r="Q10" s="205"/>
      <c r="AF10" s="224"/>
    </row>
    <row r="11" spans="1:33">
      <c r="A11" s="78" t="s">
        <v>1481</v>
      </c>
      <c r="B11" s="223">
        <v>9</v>
      </c>
      <c r="C11" s="319">
        <v>7.0000000000000007E-2</v>
      </c>
      <c r="D11" s="319">
        <v>0.24299999999999994</v>
      </c>
      <c r="E11" s="319">
        <v>0.04</v>
      </c>
      <c r="F11" s="319">
        <v>0.04</v>
      </c>
      <c r="G11" s="319">
        <v>0.04</v>
      </c>
      <c r="H11" s="319">
        <v>0.56699999999999984</v>
      </c>
      <c r="I11" s="319">
        <v>0</v>
      </c>
      <c r="J11" s="319">
        <v>0</v>
      </c>
      <c r="K11" s="319">
        <v>0</v>
      </c>
      <c r="L11" s="190">
        <f t="shared" si="0"/>
        <v>0.99999999999999978</v>
      </c>
      <c r="M11" s="235">
        <f>C11*VLOOKUP(C$1,'chrg_dist(j)'!$A$2:$D$10,3,0)+D11*VLOOKUP(D$1,'chrg_dist(j)'!$A$2:$D$10,3,0)+E11*VLOOKUP(E$1,'chrg_dist(j)'!$A$2:$D$10,3,0)+F11*VLOOKUP(F$1,'chrg_dist(j)'!$A$2:$D$10,3,0)+G11*VLOOKUP(G$1,'chrg_dist(j)'!$A$2:$D$10,3,0)+H11*VLOOKUP(H$1,'chrg_dist(j)'!$A$2:$D$10,3,0)</f>
        <v>9.7999999999999976E-2</v>
      </c>
      <c r="N11" s="235">
        <f>C11*VLOOKUP(C$1,'chrg_dist(j)'!$A$2:$D$10,4,0)+D11*VLOOKUP(D$1,'chrg_dist(j)'!$A$2:$D$10,4,0)+E11*VLOOKUP(E$1,'chrg_dist(j)'!$A$2:$D$10,4,0)+F11*VLOOKUP(F$1,'chrg_dist(j)'!$A$2:$D$10,4,0)+G11*VLOOKUP(G$1,'chrg_dist(j)'!$A$2:$D$10,4,0)+H11*VLOOKUP(H$1,'chrg_dist(j)'!$A$2:$D$10,4,0)</f>
        <v>0.5230999999999999</v>
      </c>
      <c r="AE11" s="202"/>
      <c r="AF11" s="224"/>
    </row>
    <row r="12" spans="1:33">
      <c r="A12" s="78" t="s">
        <v>1481</v>
      </c>
      <c r="B12" s="223">
        <v>10</v>
      </c>
      <c r="C12" s="319">
        <v>0.05</v>
      </c>
      <c r="D12" s="319">
        <v>0.24899999999999994</v>
      </c>
      <c r="E12" s="319">
        <v>0.04</v>
      </c>
      <c r="F12" s="319">
        <v>0.04</v>
      </c>
      <c r="G12" s="319">
        <v>0.04</v>
      </c>
      <c r="H12" s="319">
        <v>0.58099999999999985</v>
      </c>
      <c r="I12" s="319">
        <v>0</v>
      </c>
      <c r="J12" s="319">
        <v>0</v>
      </c>
      <c r="K12" s="319">
        <v>0</v>
      </c>
      <c r="L12" s="190">
        <f t="shared" si="0"/>
        <v>0.99999999999999978</v>
      </c>
      <c r="M12" s="235">
        <f>C12*VLOOKUP(C$1,'chrg_dist(j)'!$A$2:$D$10,3,0)+D12*VLOOKUP(D$1,'chrg_dist(j)'!$A$2:$D$10,3,0)+E12*VLOOKUP(E$1,'chrg_dist(j)'!$A$2:$D$10,3,0)+F12*VLOOKUP(F$1,'chrg_dist(j)'!$A$2:$D$10,3,0)+G12*VLOOKUP(G$1,'chrg_dist(j)'!$A$2:$D$10,3,0)+H12*VLOOKUP(H$1,'chrg_dist(j)'!$A$2:$D$10,3,0)</f>
        <v>9.799999999999999E-2</v>
      </c>
      <c r="N12" s="235">
        <f>C12*VLOOKUP(C$1,'chrg_dist(j)'!$A$2:$D$10,4,0)+D12*VLOOKUP(D$1,'chrg_dist(j)'!$A$2:$D$10,4,0)+E12*VLOOKUP(E$1,'chrg_dist(j)'!$A$2:$D$10,4,0)+F12*VLOOKUP(F$1,'chrg_dist(j)'!$A$2:$D$10,4,0)+G12*VLOOKUP(G$1,'chrg_dist(j)'!$A$2:$D$10,4,0)+H12*VLOOKUP(H$1,'chrg_dist(j)'!$A$2:$D$10,4,0)</f>
        <v>0.53329999999999989</v>
      </c>
      <c r="AE12" s="202"/>
      <c r="AF12" s="224"/>
    </row>
    <row r="13" spans="1:33">
      <c r="A13" s="78" t="s">
        <v>1481</v>
      </c>
      <c r="B13" s="223">
        <v>11</v>
      </c>
      <c r="C13" s="319">
        <v>3.0000000000000002E-2</v>
      </c>
      <c r="D13" s="319">
        <v>0.25499999999999995</v>
      </c>
      <c r="E13" s="319">
        <v>0.04</v>
      </c>
      <c r="F13" s="319">
        <v>0.04</v>
      </c>
      <c r="G13" s="319">
        <v>0.04</v>
      </c>
      <c r="H13" s="319">
        <v>0.59499999999999986</v>
      </c>
      <c r="I13" s="319">
        <v>0</v>
      </c>
      <c r="J13" s="319">
        <v>0</v>
      </c>
      <c r="K13" s="319">
        <v>0</v>
      </c>
      <c r="L13" s="190">
        <f t="shared" si="0"/>
        <v>0.99999999999999978</v>
      </c>
      <c r="M13" s="235">
        <f>C13*VLOOKUP(C$1,'chrg_dist(j)'!$A$2:$D$10,3,0)+D13*VLOOKUP(D$1,'chrg_dist(j)'!$A$2:$D$10,3,0)+E13*VLOOKUP(E$1,'chrg_dist(j)'!$A$2:$D$10,3,0)+F13*VLOOKUP(F$1,'chrg_dist(j)'!$A$2:$D$10,3,0)+G13*VLOOKUP(G$1,'chrg_dist(j)'!$A$2:$D$10,3,0)+H13*VLOOKUP(H$1,'chrg_dist(j)'!$A$2:$D$10,3,0)</f>
        <v>9.8000000000000004E-2</v>
      </c>
      <c r="N13" s="235">
        <f>C13*VLOOKUP(C$1,'chrg_dist(j)'!$A$2:$D$10,4,0)+D13*VLOOKUP(D$1,'chrg_dist(j)'!$A$2:$D$10,4,0)+E13*VLOOKUP(E$1,'chrg_dist(j)'!$A$2:$D$10,4,0)+F13*VLOOKUP(F$1,'chrg_dist(j)'!$A$2:$D$10,4,0)+G13*VLOOKUP(G$1,'chrg_dist(j)'!$A$2:$D$10,4,0)+H13*VLOOKUP(H$1,'chrg_dist(j)'!$A$2:$D$10,4,0)</f>
        <v>0.54349999999999987</v>
      </c>
      <c r="AF13" s="224"/>
    </row>
    <row r="14" spans="1:33">
      <c r="A14" s="78" t="s">
        <v>1481</v>
      </c>
      <c r="B14" s="223">
        <v>12</v>
      </c>
      <c r="C14" s="319">
        <v>2.0000000000000004E-2</v>
      </c>
      <c r="D14" s="319">
        <v>0.25799999999999995</v>
      </c>
      <c r="E14" s="319">
        <v>0.04</v>
      </c>
      <c r="F14" s="319">
        <v>0.04</v>
      </c>
      <c r="G14" s="319">
        <v>0.04</v>
      </c>
      <c r="H14" s="319">
        <v>0.60199999999999987</v>
      </c>
      <c r="I14" s="319">
        <v>0</v>
      </c>
      <c r="J14" s="319">
        <v>0</v>
      </c>
      <c r="K14" s="319">
        <v>0</v>
      </c>
      <c r="L14" s="190">
        <f t="shared" si="0"/>
        <v>0.99999999999999978</v>
      </c>
      <c r="M14" s="235">
        <f>C14*VLOOKUP(C$1,'chrg_dist(j)'!$A$2:$D$10,3,0)+D14*VLOOKUP(D$1,'chrg_dist(j)'!$A$2:$D$10,3,0)+E14*VLOOKUP(E$1,'chrg_dist(j)'!$A$2:$D$10,3,0)+F14*VLOOKUP(F$1,'chrg_dist(j)'!$A$2:$D$10,3,0)+G14*VLOOKUP(G$1,'chrg_dist(j)'!$A$2:$D$10,3,0)+H14*VLOOKUP(H$1,'chrg_dist(j)'!$A$2:$D$10,3,0)</f>
        <v>9.7999999999999976E-2</v>
      </c>
      <c r="N14" s="235">
        <f>C14*VLOOKUP(C$1,'chrg_dist(j)'!$A$2:$D$10,4,0)+D14*VLOOKUP(D$1,'chrg_dist(j)'!$A$2:$D$10,4,0)+E14*VLOOKUP(E$1,'chrg_dist(j)'!$A$2:$D$10,4,0)+F14*VLOOKUP(F$1,'chrg_dist(j)'!$A$2:$D$10,4,0)+G14*VLOOKUP(G$1,'chrg_dist(j)'!$A$2:$D$10,4,0)+H14*VLOOKUP(H$1,'chrg_dist(j)'!$A$2:$D$10,4,0)</f>
        <v>0.54859999999999987</v>
      </c>
      <c r="AF14" s="224"/>
    </row>
    <row r="15" spans="1:33">
      <c r="A15" s="78" t="s">
        <v>1481</v>
      </c>
      <c r="B15" s="223">
        <v>13</v>
      </c>
      <c r="C15" s="319">
        <v>2.0000000000000004E-2</v>
      </c>
      <c r="D15" s="319">
        <v>0.25799999999999995</v>
      </c>
      <c r="E15" s="319">
        <v>0.04</v>
      </c>
      <c r="F15" s="319">
        <v>0.04</v>
      </c>
      <c r="G15" s="319">
        <v>0.04</v>
      </c>
      <c r="H15" s="319">
        <v>0.60199999999999987</v>
      </c>
      <c r="I15" s="319">
        <v>0</v>
      </c>
      <c r="J15" s="319">
        <v>0</v>
      </c>
      <c r="K15" s="319">
        <v>0</v>
      </c>
      <c r="L15" s="190">
        <f t="shared" si="0"/>
        <v>0.99999999999999978</v>
      </c>
      <c r="M15" s="235">
        <f>C15*VLOOKUP(C$1,'chrg_dist(j)'!$A$2:$D$10,3,0)+D15*VLOOKUP(D$1,'chrg_dist(j)'!$A$2:$D$10,3,0)+E15*VLOOKUP(E$1,'chrg_dist(j)'!$A$2:$D$10,3,0)+F15*VLOOKUP(F$1,'chrg_dist(j)'!$A$2:$D$10,3,0)+G15*VLOOKUP(G$1,'chrg_dist(j)'!$A$2:$D$10,3,0)+H15*VLOOKUP(H$1,'chrg_dist(j)'!$A$2:$D$10,3,0)</f>
        <v>9.7999999999999976E-2</v>
      </c>
      <c r="N15" s="235">
        <f>C15*VLOOKUP(C$1,'chrg_dist(j)'!$A$2:$D$10,4,0)+D15*VLOOKUP(D$1,'chrg_dist(j)'!$A$2:$D$10,4,0)+E15*VLOOKUP(E$1,'chrg_dist(j)'!$A$2:$D$10,4,0)+F15*VLOOKUP(F$1,'chrg_dist(j)'!$A$2:$D$10,4,0)+G15*VLOOKUP(G$1,'chrg_dist(j)'!$A$2:$D$10,4,0)+H15*VLOOKUP(H$1,'chrg_dist(j)'!$A$2:$D$10,4,0)</f>
        <v>0.54859999999999987</v>
      </c>
      <c r="AF15" s="224"/>
    </row>
    <row r="16" spans="1:33">
      <c r="A16" s="78" t="s">
        <v>1481</v>
      </c>
      <c r="B16" s="223">
        <v>14</v>
      </c>
      <c r="C16" s="319">
        <v>2.0000000000000004E-2</v>
      </c>
      <c r="D16" s="319">
        <v>0.25799999999999995</v>
      </c>
      <c r="E16" s="319">
        <v>0.04</v>
      </c>
      <c r="F16" s="319">
        <v>0.04</v>
      </c>
      <c r="G16" s="319">
        <v>0.04</v>
      </c>
      <c r="H16" s="319">
        <v>0.60199999999999987</v>
      </c>
      <c r="I16" s="319">
        <v>0</v>
      </c>
      <c r="J16" s="319">
        <v>0</v>
      </c>
      <c r="K16" s="319">
        <v>0</v>
      </c>
      <c r="L16" s="190">
        <f t="shared" si="0"/>
        <v>0.99999999999999978</v>
      </c>
      <c r="M16" s="235">
        <f>C16*VLOOKUP(C$1,'chrg_dist(j)'!$A$2:$D$10,3,0)+D16*VLOOKUP(D$1,'chrg_dist(j)'!$A$2:$D$10,3,0)+E16*VLOOKUP(E$1,'chrg_dist(j)'!$A$2:$D$10,3,0)+F16*VLOOKUP(F$1,'chrg_dist(j)'!$A$2:$D$10,3,0)+G16*VLOOKUP(G$1,'chrg_dist(j)'!$A$2:$D$10,3,0)+H16*VLOOKUP(H$1,'chrg_dist(j)'!$A$2:$D$10,3,0)</f>
        <v>9.7999999999999976E-2</v>
      </c>
      <c r="N16" s="235">
        <f>C16*VLOOKUP(C$1,'chrg_dist(j)'!$A$2:$D$10,4,0)+D16*VLOOKUP(D$1,'chrg_dist(j)'!$A$2:$D$10,4,0)+E16*VLOOKUP(E$1,'chrg_dist(j)'!$A$2:$D$10,4,0)+F16*VLOOKUP(F$1,'chrg_dist(j)'!$A$2:$D$10,4,0)+G16*VLOOKUP(G$1,'chrg_dist(j)'!$A$2:$D$10,4,0)+H16*VLOOKUP(H$1,'chrg_dist(j)'!$A$2:$D$10,4,0)</f>
        <v>0.54859999999999987</v>
      </c>
      <c r="AF16" s="224"/>
    </row>
    <row r="17" spans="1:32">
      <c r="A17" s="78" t="s">
        <v>1481</v>
      </c>
      <c r="B17" s="316">
        <v>15</v>
      </c>
      <c r="C17" s="320">
        <v>2.0000000000000004E-2</v>
      </c>
      <c r="D17" s="320">
        <v>0.25799999999999995</v>
      </c>
      <c r="E17" s="320">
        <v>0.04</v>
      </c>
      <c r="F17" s="320">
        <v>0.04</v>
      </c>
      <c r="G17" s="320">
        <v>0.04</v>
      </c>
      <c r="H17" s="320">
        <v>0.60199999999999987</v>
      </c>
      <c r="I17" s="320">
        <v>0</v>
      </c>
      <c r="J17" s="320">
        <v>0</v>
      </c>
      <c r="K17" s="320">
        <v>0</v>
      </c>
      <c r="L17" s="317">
        <f t="shared" si="0"/>
        <v>0.99999999999999978</v>
      </c>
      <c r="M17" s="239">
        <f>C17*VLOOKUP(C$1,'chrg_dist(j)'!$A$2:$D$10,3,0)+D17*VLOOKUP(D$1,'chrg_dist(j)'!$A$2:$D$10,3,0)+E17*VLOOKUP(E$1,'chrg_dist(j)'!$A$2:$D$10,3,0)+F17*VLOOKUP(F$1,'chrg_dist(j)'!$A$2:$D$10,3,0)+G17*VLOOKUP(G$1,'chrg_dist(j)'!$A$2:$D$10,3,0)+H17*VLOOKUP(H$1,'chrg_dist(j)'!$A$2:$D$10,3,0)</f>
        <v>9.7999999999999976E-2</v>
      </c>
      <c r="N17" s="239">
        <f>C17*VLOOKUP(C$1,'chrg_dist(j)'!$A$2:$D$10,4,0)+D17*VLOOKUP(D$1,'chrg_dist(j)'!$A$2:$D$10,4,0)+E17*VLOOKUP(E$1,'chrg_dist(j)'!$A$2:$D$10,4,0)+F17*VLOOKUP(F$1,'chrg_dist(j)'!$A$2:$D$10,4,0)+G17*VLOOKUP(G$1,'chrg_dist(j)'!$A$2:$D$10,4,0)+H17*VLOOKUP(H$1,'chrg_dist(j)'!$A$2:$D$10,4,0)</f>
        <v>0.54859999999999987</v>
      </c>
      <c r="AF17" s="224"/>
    </row>
    <row r="18" spans="1:32">
      <c r="A18" s="78" t="s">
        <v>1481</v>
      </c>
      <c r="B18" s="223">
        <v>16</v>
      </c>
      <c r="C18" s="319">
        <v>2.0000000000000004E-2</v>
      </c>
      <c r="D18" s="319">
        <v>0.25799999999999995</v>
      </c>
      <c r="E18" s="319">
        <v>0.04</v>
      </c>
      <c r="F18" s="319">
        <v>0.04</v>
      </c>
      <c r="G18" s="319">
        <v>0.04</v>
      </c>
      <c r="H18" s="319">
        <v>0.60199999999999987</v>
      </c>
      <c r="I18" s="319">
        <v>0</v>
      </c>
      <c r="J18" s="319">
        <v>0</v>
      </c>
      <c r="K18" s="319">
        <v>0</v>
      </c>
      <c r="L18" s="190">
        <f t="shared" si="0"/>
        <v>0.99999999999999978</v>
      </c>
      <c r="M18" s="235">
        <f>C18*VLOOKUP(C$1,'chrg_dist(j)'!$A$2:$D$10,3,0)+D18*VLOOKUP(D$1,'chrg_dist(j)'!$A$2:$D$10,3,0)+E18*VLOOKUP(E$1,'chrg_dist(j)'!$A$2:$D$10,3,0)+F18*VLOOKUP(F$1,'chrg_dist(j)'!$A$2:$D$10,3,0)+G18*VLOOKUP(G$1,'chrg_dist(j)'!$A$2:$D$10,3,0)+H18*VLOOKUP(H$1,'chrg_dist(j)'!$A$2:$D$10,3,0)</f>
        <v>9.7999999999999976E-2</v>
      </c>
      <c r="N18" s="235">
        <f>C18*VLOOKUP(C$1,'chrg_dist(j)'!$A$2:$D$10,4,0)+D18*VLOOKUP(D$1,'chrg_dist(j)'!$A$2:$D$10,4,0)+E18*VLOOKUP(E$1,'chrg_dist(j)'!$A$2:$D$10,4,0)+F18*VLOOKUP(F$1,'chrg_dist(j)'!$A$2:$D$10,4,0)+G18*VLOOKUP(G$1,'chrg_dist(j)'!$A$2:$D$10,4,0)+H18*VLOOKUP(H$1,'chrg_dist(j)'!$A$2:$D$10,4,0)</f>
        <v>0.54859999999999987</v>
      </c>
      <c r="AF18" s="224"/>
    </row>
    <row r="19" spans="1:32">
      <c r="A19" s="78" t="s">
        <v>1481</v>
      </c>
      <c r="B19" s="223">
        <v>17</v>
      </c>
      <c r="C19" s="319">
        <v>2.0000000000000004E-2</v>
      </c>
      <c r="D19" s="319">
        <v>0.25799999999999995</v>
      </c>
      <c r="E19" s="319">
        <v>0.04</v>
      </c>
      <c r="F19" s="319">
        <v>0.04</v>
      </c>
      <c r="G19" s="319">
        <v>0.04</v>
      </c>
      <c r="H19" s="319">
        <v>0.60199999999999987</v>
      </c>
      <c r="I19" s="319">
        <v>0</v>
      </c>
      <c r="J19" s="319">
        <v>0</v>
      </c>
      <c r="K19" s="319">
        <v>0</v>
      </c>
      <c r="L19" s="190">
        <f t="shared" si="0"/>
        <v>0.99999999999999978</v>
      </c>
      <c r="M19" s="235">
        <f>C19*VLOOKUP(C$1,'chrg_dist(j)'!$A$2:$D$10,3,0)+D19*VLOOKUP(D$1,'chrg_dist(j)'!$A$2:$D$10,3,0)+E19*VLOOKUP(E$1,'chrg_dist(j)'!$A$2:$D$10,3,0)+F19*VLOOKUP(F$1,'chrg_dist(j)'!$A$2:$D$10,3,0)+G19*VLOOKUP(G$1,'chrg_dist(j)'!$A$2:$D$10,3,0)+H19*VLOOKUP(H$1,'chrg_dist(j)'!$A$2:$D$10,3,0)</f>
        <v>9.7999999999999976E-2</v>
      </c>
      <c r="N19" s="235">
        <f>C19*VLOOKUP(C$1,'chrg_dist(j)'!$A$2:$D$10,4,0)+D19*VLOOKUP(D$1,'chrg_dist(j)'!$A$2:$D$10,4,0)+E19*VLOOKUP(E$1,'chrg_dist(j)'!$A$2:$D$10,4,0)+F19*VLOOKUP(F$1,'chrg_dist(j)'!$A$2:$D$10,4,0)+G19*VLOOKUP(G$1,'chrg_dist(j)'!$A$2:$D$10,4,0)+H19*VLOOKUP(H$1,'chrg_dist(j)'!$A$2:$D$10,4,0)</f>
        <v>0.54859999999999987</v>
      </c>
      <c r="AF19" s="224"/>
    </row>
    <row r="20" spans="1:32">
      <c r="A20" s="78" t="s">
        <v>1481</v>
      </c>
      <c r="B20" s="223">
        <v>18</v>
      </c>
      <c r="C20" s="319">
        <v>2.0000000000000004E-2</v>
      </c>
      <c r="D20" s="319">
        <v>0.25799999999999995</v>
      </c>
      <c r="E20" s="319">
        <v>0.04</v>
      </c>
      <c r="F20" s="319">
        <v>0.04</v>
      </c>
      <c r="G20" s="319">
        <v>0.04</v>
      </c>
      <c r="H20" s="319">
        <v>0.60199999999999987</v>
      </c>
      <c r="I20" s="319">
        <v>0</v>
      </c>
      <c r="J20" s="319">
        <v>0</v>
      </c>
      <c r="K20" s="319">
        <v>0</v>
      </c>
      <c r="L20" s="190">
        <f t="shared" si="0"/>
        <v>0.99999999999999978</v>
      </c>
      <c r="M20" s="235">
        <f>C20*VLOOKUP(C$1,'chrg_dist(j)'!$A$2:$D$10,3,0)+D20*VLOOKUP(D$1,'chrg_dist(j)'!$A$2:$D$10,3,0)+E20*VLOOKUP(E$1,'chrg_dist(j)'!$A$2:$D$10,3,0)+F20*VLOOKUP(F$1,'chrg_dist(j)'!$A$2:$D$10,3,0)+G20*VLOOKUP(G$1,'chrg_dist(j)'!$A$2:$D$10,3,0)+H20*VLOOKUP(H$1,'chrg_dist(j)'!$A$2:$D$10,3,0)</f>
        <v>9.7999999999999976E-2</v>
      </c>
      <c r="N20" s="235">
        <f>C20*VLOOKUP(C$1,'chrg_dist(j)'!$A$2:$D$10,4,0)+D20*VLOOKUP(D$1,'chrg_dist(j)'!$A$2:$D$10,4,0)+E20*VLOOKUP(E$1,'chrg_dist(j)'!$A$2:$D$10,4,0)+F20*VLOOKUP(F$1,'chrg_dist(j)'!$A$2:$D$10,4,0)+G20*VLOOKUP(G$1,'chrg_dist(j)'!$A$2:$D$10,4,0)+H20*VLOOKUP(H$1,'chrg_dist(j)'!$A$2:$D$10,4,0)</f>
        <v>0.54859999999999987</v>
      </c>
      <c r="AF20" s="224"/>
    </row>
    <row r="21" spans="1:32">
      <c r="A21" s="78" t="s">
        <v>1481</v>
      </c>
      <c r="B21" s="223">
        <v>19</v>
      </c>
      <c r="C21" s="319">
        <v>2.0000000000000004E-2</v>
      </c>
      <c r="D21" s="319">
        <v>0.25799999999999995</v>
      </c>
      <c r="E21" s="319">
        <v>0.04</v>
      </c>
      <c r="F21" s="319">
        <v>0.04</v>
      </c>
      <c r="G21" s="319">
        <v>0.04</v>
      </c>
      <c r="H21" s="319">
        <v>0.60199999999999987</v>
      </c>
      <c r="I21" s="319">
        <v>0</v>
      </c>
      <c r="J21" s="319">
        <v>0</v>
      </c>
      <c r="K21" s="319">
        <v>0</v>
      </c>
      <c r="L21" s="190">
        <f t="shared" si="0"/>
        <v>0.99999999999999978</v>
      </c>
      <c r="M21" s="235">
        <f>C21*VLOOKUP(C$1,'chrg_dist(j)'!$A$2:$D$10,3,0)+D21*VLOOKUP(D$1,'chrg_dist(j)'!$A$2:$D$10,3,0)+E21*VLOOKUP(E$1,'chrg_dist(j)'!$A$2:$D$10,3,0)+F21*VLOOKUP(F$1,'chrg_dist(j)'!$A$2:$D$10,3,0)+G21*VLOOKUP(G$1,'chrg_dist(j)'!$A$2:$D$10,3,0)+H21*VLOOKUP(H$1,'chrg_dist(j)'!$A$2:$D$10,3,0)</f>
        <v>9.7999999999999976E-2</v>
      </c>
      <c r="N21" s="235">
        <f>C21*VLOOKUP(C$1,'chrg_dist(j)'!$A$2:$D$10,4,0)+D21*VLOOKUP(D$1,'chrg_dist(j)'!$A$2:$D$10,4,0)+E21*VLOOKUP(E$1,'chrg_dist(j)'!$A$2:$D$10,4,0)+F21*VLOOKUP(F$1,'chrg_dist(j)'!$A$2:$D$10,4,0)+G21*VLOOKUP(G$1,'chrg_dist(j)'!$A$2:$D$10,4,0)+H21*VLOOKUP(H$1,'chrg_dist(j)'!$A$2:$D$10,4,0)</f>
        <v>0.54859999999999987</v>
      </c>
      <c r="AF21" s="224"/>
    </row>
    <row r="22" spans="1:32">
      <c r="A22" s="78" t="s">
        <v>1481</v>
      </c>
      <c r="B22" s="223">
        <v>20</v>
      </c>
      <c r="C22" s="319">
        <v>2.0000000000000004E-2</v>
      </c>
      <c r="D22" s="319">
        <v>0.25799999999999995</v>
      </c>
      <c r="E22" s="319">
        <v>0.04</v>
      </c>
      <c r="F22" s="319">
        <v>0.04</v>
      </c>
      <c r="G22" s="319">
        <v>0.04</v>
      </c>
      <c r="H22" s="319">
        <v>0.60199999999999987</v>
      </c>
      <c r="I22" s="319">
        <v>0</v>
      </c>
      <c r="J22" s="319">
        <v>0</v>
      </c>
      <c r="K22" s="319">
        <v>0</v>
      </c>
      <c r="L22" s="190">
        <f t="shared" si="0"/>
        <v>0.99999999999999978</v>
      </c>
      <c r="M22" s="235">
        <f>C22*VLOOKUP(C$1,'chrg_dist(j)'!$A$2:$D$10,3,0)+D22*VLOOKUP(D$1,'chrg_dist(j)'!$A$2:$D$10,3,0)+E22*VLOOKUP(E$1,'chrg_dist(j)'!$A$2:$D$10,3,0)+F22*VLOOKUP(F$1,'chrg_dist(j)'!$A$2:$D$10,3,0)+G22*VLOOKUP(G$1,'chrg_dist(j)'!$A$2:$D$10,3,0)+H22*VLOOKUP(H$1,'chrg_dist(j)'!$A$2:$D$10,3,0)</f>
        <v>9.7999999999999976E-2</v>
      </c>
      <c r="N22" s="235">
        <f>C22*VLOOKUP(C$1,'chrg_dist(j)'!$A$2:$D$10,4,0)+D22*VLOOKUP(D$1,'chrg_dist(j)'!$A$2:$D$10,4,0)+E22*VLOOKUP(E$1,'chrg_dist(j)'!$A$2:$D$10,4,0)+F22*VLOOKUP(F$1,'chrg_dist(j)'!$A$2:$D$10,4,0)+G22*VLOOKUP(G$1,'chrg_dist(j)'!$A$2:$D$10,4,0)+H22*VLOOKUP(H$1,'chrg_dist(j)'!$A$2:$D$10,4,0)</f>
        <v>0.54859999999999987</v>
      </c>
      <c r="AF22" s="224"/>
    </row>
    <row r="23" spans="1:32">
      <c r="A23" s="78" t="s">
        <v>1482</v>
      </c>
      <c r="B23" s="69">
        <f>B2</f>
        <v>0</v>
      </c>
      <c r="C23" s="319">
        <v>0.8</v>
      </c>
      <c r="D23" s="319">
        <v>0.04</v>
      </c>
      <c r="E23" s="319">
        <v>0.04</v>
      </c>
      <c r="F23" s="319">
        <v>0.04</v>
      </c>
      <c r="G23" s="319">
        <v>0.04</v>
      </c>
      <c r="H23" s="319">
        <v>0.04</v>
      </c>
      <c r="I23" s="319">
        <v>0</v>
      </c>
      <c r="J23" s="319">
        <v>0</v>
      </c>
      <c r="K23" s="319">
        <v>0</v>
      </c>
      <c r="L23" s="190">
        <f t="shared" si="0"/>
        <v>1.0000000000000002</v>
      </c>
      <c r="M23" s="235">
        <f>C23*VLOOKUP(C$1,'chrg_dist(j)'!$A$2:$D$10,3,0)+D23*VLOOKUP(D$1,'chrg_dist(j)'!$A$2:$D$10,3,0)+E23*VLOOKUP(E$1,'chrg_dist(j)'!$A$2:$D$10,3,0)+F23*VLOOKUP(F$1,'chrg_dist(j)'!$A$2:$D$10,3,0)+G23*VLOOKUP(G$1,'chrg_dist(j)'!$A$2:$D$10,3,0)+H23*VLOOKUP(H$1,'chrg_dist(j)'!$A$2:$D$10,3,0)</f>
        <v>9.8000000000000004E-2</v>
      </c>
      <c r="N23" s="235">
        <f>C23*VLOOKUP(C$1,'chrg_dist(j)'!$A$2:$D$10,4,0)+D23*VLOOKUP(D$1,'chrg_dist(j)'!$A$2:$D$10,4,0)+E23*VLOOKUP(E$1,'chrg_dist(j)'!$A$2:$D$10,4,0)+F23*VLOOKUP(F$1,'chrg_dist(j)'!$A$2:$D$10,4,0)+G23*VLOOKUP(G$1,'chrg_dist(j)'!$A$2:$D$10,4,0)+H23*VLOOKUP(H$1,'chrg_dist(j)'!$A$2:$D$10,4,0)</f>
        <v>0.14599999999999999</v>
      </c>
    </row>
    <row r="24" spans="1:32">
      <c r="A24" s="78" t="s">
        <v>1482</v>
      </c>
      <c r="B24" s="69">
        <f>B3</f>
        <v>1</v>
      </c>
      <c r="C24" s="319">
        <v>0.70000000000000007</v>
      </c>
      <c r="D24" s="319">
        <v>6.6666666666666638E-2</v>
      </c>
      <c r="E24" s="319">
        <v>0.06</v>
      </c>
      <c r="F24" s="319">
        <v>6.6666666666666638E-2</v>
      </c>
      <c r="G24" s="319">
        <v>6.6666666666666638E-2</v>
      </c>
      <c r="H24" s="319">
        <v>0.04</v>
      </c>
      <c r="I24" s="319">
        <v>0</v>
      </c>
      <c r="J24" s="319">
        <v>0</v>
      </c>
      <c r="K24" s="319">
        <v>0</v>
      </c>
      <c r="L24" s="190">
        <f t="shared" si="0"/>
        <v>1</v>
      </c>
      <c r="M24" s="235">
        <f>C24*VLOOKUP(C$1,'chrg_dist(j)'!$A$2:$D$10,3,0)+D24*VLOOKUP(D$1,'chrg_dist(j)'!$A$2:$D$10,3,0)+E24*VLOOKUP(E$1,'chrg_dist(j)'!$A$2:$D$10,3,0)+F24*VLOOKUP(F$1,'chrg_dist(j)'!$A$2:$D$10,3,0)+G24*VLOOKUP(G$1,'chrg_dist(j)'!$A$2:$D$10,3,0)+H24*VLOOKUP(H$1,'chrg_dist(j)'!$A$2:$D$10,3,0)</f>
        <v>0.12799999999999997</v>
      </c>
      <c r="N24" s="235">
        <f>C24*VLOOKUP(C$1,'chrg_dist(j)'!$A$2:$D$10,4,0)+D24*VLOOKUP(D$1,'chrg_dist(j)'!$A$2:$D$10,4,0)+E24*VLOOKUP(E$1,'chrg_dist(j)'!$A$2:$D$10,4,0)+F24*VLOOKUP(F$1,'chrg_dist(j)'!$A$2:$D$10,4,0)+G24*VLOOKUP(G$1,'chrg_dist(j)'!$A$2:$D$10,4,0)+H24*VLOOKUP(H$1,'chrg_dist(j)'!$A$2:$D$10,4,0)</f>
        <v>0.19199999999999992</v>
      </c>
    </row>
    <row r="25" spans="1:32">
      <c r="A25" s="78" t="s">
        <v>1482</v>
      </c>
      <c r="B25" s="69">
        <f t="shared" ref="B25:B43" si="1">B4</f>
        <v>2</v>
      </c>
      <c r="C25" s="319">
        <v>0.60000000000000009</v>
      </c>
      <c r="D25" s="319">
        <v>8.6666666666666656E-2</v>
      </c>
      <c r="E25" s="319">
        <v>0.1</v>
      </c>
      <c r="F25" s="319">
        <v>8.6666666666666656E-2</v>
      </c>
      <c r="G25" s="319">
        <v>8.6666666666666656E-2</v>
      </c>
      <c r="H25" s="319">
        <v>0.04</v>
      </c>
      <c r="I25" s="319">
        <v>0</v>
      </c>
      <c r="J25" s="319">
        <v>0</v>
      </c>
      <c r="K25" s="319">
        <v>0</v>
      </c>
      <c r="L25" s="190">
        <f t="shared" si="0"/>
        <v>1</v>
      </c>
      <c r="M25" s="235">
        <f>C25*VLOOKUP(C$1,'chrg_dist(j)'!$A$2:$D$10,3,0)+D25*VLOOKUP(D$1,'chrg_dist(j)'!$A$2:$D$10,3,0)+E25*VLOOKUP(E$1,'chrg_dist(j)'!$A$2:$D$10,3,0)+F25*VLOOKUP(F$1,'chrg_dist(j)'!$A$2:$D$10,3,0)+G25*VLOOKUP(G$1,'chrg_dist(j)'!$A$2:$D$10,3,0)+H25*VLOOKUP(H$1,'chrg_dist(j)'!$A$2:$D$10,3,0)</f>
        <v>0.15799999999999997</v>
      </c>
      <c r="N25" s="235">
        <f>C25*VLOOKUP(C$1,'chrg_dist(j)'!$A$2:$D$10,4,0)+D25*VLOOKUP(D$1,'chrg_dist(j)'!$A$2:$D$10,4,0)+E25*VLOOKUP(E$1,'chrg_dist(j)'!$A$2:$D$10,4,0)+F25*VLOOKUP(F$1,'chrg_dist(j)'!$A$2:$D$10,4,0)+G25*VLOOKUP(G$1,'chrg_dist(j)'!$A$2:$D$10,4,0)+H25*VLOOKUP(H$1,'chrg_dist(j)'!$A$2:$D$10,4,0)</f>
        <v>0.23399999999999996</v>
      </c>
      <c r="O25" s="69"/>
      <c r="P25" s="69"/>
      <c r="Q25" s="69"/>
      <c r="R25" s="69"/>
      <c r="S25" s="69"/>
      <c r="T25" s="69"/>
      <c r="U25" s="69"/>
      <c r="V25" s="69"/>
      <c r="W25" s="69"/>
      <c r="X25" s="69"/>
    </row>
    <row r="26" spans="1:32">
      <c r="A26" s="78" t="s">
        <v>1482</v>
      </c>
      <c r="B26" s="69">
        <f t="shared" si="1"/>
        <v>3</v>
      </c>
      <c r="C26" s="319">
        <v>0.50000000000000011</v>
      </c>
      <c r="D26" s="319">
        <v>9.9999999999999964E-2</v>
      </c>
      <c r="E26" s="319">
        <v>0.16</v>
      </c>
      <c r="F26" s="319">
        <v>9.9999999999999964E-2</v>
      </c>
      <c r="G26" s="319">
        <v>9.9999999999999964E-2</v>
      </c>
      <c r="H26" s="319">
        <v>0.04</v>
      </c>
      <c r="I26" s="319">
        <v>0</v>
      </c>
      <c r="J26" s="319">
        <v>0</v>
      </c>
      <c r="K26" s="319">
        <v>0</v>
      </c>
      <c r="L26" s="190">
        <f t="shared" si="0"/>
        <v>1</v>
      </c>
      <c r="M26" s="235">
        <f>C26*VLOOKUP(C$1,'chrg_dist(j)'!$A$2:$D$10,3,0)+D26*VLOOKUP(D$1,'chrg_dist(j)'!$A$2:$D$10,3,0)+E26*VLOOKUP(E$1,'chrg_dist(j)'!$A$2:$D$10,3,0)+F26*VLOOKUP(F$1,'chrg_dist(j)'!$A$2:$D$10,3,0)+G26*VLOOKUP(G$1,'chrg_dist(j)'!$A$2:$D$10,3,0)+H26*VLOOKUP(H$1,'chrg_dist(j)'!$A$2:$D$10,3,0)</f>
        <v>0.18799999999999994</v>
      </c>
      <c r="N26" s="235">
        <f>C26*VLOOKUP(C$1,'chrg_dist(j)'!$A$2:$D$10,4,0)+D26*VLOOKUP(D$1,'chrg_dist(j)'!$A$2:$D$10,4,0)+E26*VLOOKUP(E$1,'chrg_dist(j)'!$A$2:$D$10,4,0)+F26*VLOOKUP(F$1,'chrg_dist(j)'!$A$2:$D$10,4,0)+G26*VLOOKUP(G$1,'chrg_dist(j)'!$A$2:$D$10,4,0)+H26*VLOOKUP(H$1,'chrg_dist(j)'!$A$2:$D$10,4,0)</f>
        <v>0.27199999999999996</v>
      </c>
    </row>
    <row r="27" spans="1:32">
      <c r="A27" s="78" t="s">
        <v>1482</v>
      </c>
      <c r="B27" s="69">
        <f t="shared" si="1"/>
        <v>4</v>
      </c>
      <c r="C27" s="319">
        <v>0.40000000000000013</v>
      </c>
      <c r="D27" s="319">
        <v>0.10666666666666663</v>
      </c>
      <c r="E27" s="319">
        <v>0.24</v>
      </c>
      <c r="F27" s="319">
        <v>0.10666666666666663</v>
      </c>
      <c r="G27" s="319">
        <v>0.10666666666666663</v>
      </c>
      <c r="H27" s="319">
        <v>0.04</v>
      </c>
      <c r="I27" s="319">
        <v>0</v>
      </c>
      <c r="J27" s="319">
        <v>0</v>
      </c>
      <c r="K27" s="319">
        <v>0</v>
      </c>
      <c r="L27" s="190">
        <f t="shared" si="0"/>
        <v>1.0000000000000002</v>
      </c>
      <c r="M27" s="235">
        <f>C27*VLOOKUP(C$1,'chrg_dist(j)'!$A$2:$D$10,3,0)+D27*VLOOKUP(D$1,'chrg_dist(j)'!$A$2:$D$10,3,0)+E27*VLOOKUP(E$1,'chrg_dist(j)'!$A$2:$D$10,3,0)+F27*VLOOKUP(F$1,'chrg_dist(j)'!$A$2:$D$10,3,0)+G27*VLOOKUP(G$1,'chrg_dist(j)'!$A$2:$D$10,3,0)+H27*VLOOKUP(H$1,'chrg_dist(j)'!$A$2:$D$10,3,0)</f>
        <v>0.21799999999999997</v>
      </c>
      <c r="N27" s="235">
        <f>C27*VLOOKUP(C$1,'chrg_dist(j)'!$A$2:$D$10,4,0)+D27*VLOOKUP(D$1,'chrg_dist(j)'!$A$2:$D$10,4,0)+E27*VLOOKUP(E$1,'chrg_dist(j)'!$A$2:$D$10,4,0)+F27*VLOOKUP(F$1,'chrg_dist(j)'!$A$2:$D$10,4,0)+G27*VLOOKUP(G$1,'chrg_dist(j)'!$A$2:$D$10,4,0)+H27*VLOOKUP(H$1,'chrg_dist(j)'!$A$2:$D$10,4,0)</f>
        <v>0.30599999999999994</v>
      </c>
    </row>
    <row r="28" spans="1:32">
      <c r="A28" s="78" t="s">
        <v>1482</v>
      </c>
      <c r="B28" s="69">
        <f t="shared" si="1"/>
        <v>5</v>
      </c>
      <c r="C28" s="319">
        <v>0.30000000000000016</v>
      </c>
      <c r="D28" s="319">
        <v>0.10666666666666663</v>
      </c>
      <c r="E28" s="319">
        <v>0.33999999999999997</v>
      </c>
      <c r="F28" s="319">
        <v>0.10666666666666663</v>
      </c>
      <c r="G28" s="319">
        <v>0.10666666666666663</v>
      </c>
      <c r="H28" s="319">
        <v>0.04</v>
      </c>
      <c r="I28" s="319">
        <v>0</v>
      </c>
      <c r="J28" s="319">
        <v>0</v>
      </c>
      <c r="K28" s="319">
        <v>0</v>
      </c>
      <c r="L28" s="190">
        <f t="shared" si="0"/>
        <v>1.0000000000000002</v>
      </c>
      <c r="M28" s="235">
        <f>C28*VLOOKUP(C$1,'chrg_dist(j)'!$A$2:$D$10,3,0)+D28*VLOOKUP(D$1,'chrg_dist(j)'!$A$2:$D$10,3,0)+E28*VLOOKUP(E$1,'chrg_dist(j)'!$A$2:$D$10,3,0)+F28*VLOOKUP(F$1,'chrg_dist(j)'!$A$2:$D$10,3,0)+G28*VLOOKUP(G$1,'chrg_dist(j)'!$A$2:$D$10,3,0)+H28*VLOOKUP(H$1,'chrg_dist(j)'!$A$2:$D$10,3,0)</f>
        <v>0.24799999999999994</v>
      </c>
      <c r="N28" s="235">
        <f>C28*VLOOKUP(C$1,'chrg_dist(j)'!$A$2:$D$10,4,0)+D28*VLOOKUP(D$1,'chrg_dist(j)'!$A$2:$D$10,4,0)+E28*VLOOKUP(E$1,'chrg_dist(j)'!$A$2:$D$10,4,0)+F28*VLOOKUP(F$1,'chrg_dist(j)'!$A$2:$D$10,4,0)+G28*VLOOKUP(G$1,'chrg_dist(j)'!$A$2:$D$10,4,0)+H28*VLOOKUP(H$1,'chrg_dist(j)'!$A$2:$D$10,4,0)</f>
        <v>0.33599999999999997</v>
      </c>
    </row>
    <row r="29" spans="1:32">
      <c r="A29" s="78" t="s">
        <v>1482</v>
      </c>
      <c r="B29" s="69">
        <f t="shared" si="1"/>
        <v>6</v>
      </c>
      <c r="C29" s="319">
        <v>0.20000000000000015</v>
      </c>
      <c r="D29" s="319">
        <v>9.9999999999999964E-2</v>
      </c>
      <c r="E29" s="319">
        <v>0.45999999999999996</v>
      </c>
      <c r="F29" s="319">
        <v>9.9999999999999964E-2</v>
      </c>
      <c r="G29" s="319">
        <v>9.9999999999999964E-2</v>
      </c>
      <c r="H29" s="319">
        <v>0.04</v>
      </c>
      <c r="I29" s="319">
        <v>0</v>
      </c>
      <c r="J29" s="319">
        <v>0</v>
      </c>
      <c r="K29" s="319">
        <v>0</v>
      </c>
      <c r="L29" s="190">
        <f t="shared" si="0"/>
        <v>1</v>
      </c>
      <c r="M29" s="235">
        <f>C29*VLOOKUP(C$1,'chrg_dist(j)'!$A$2:$D$10,3,0)+D29*VLOOKUP(D$1,'chrg_dist(j)'!$A$2:$D$10,3,0)+E29*VLOOKUP(E$1,'chrg_dist(j)'!$A$2:$D$10,3,0)+F29*VLOOKUP(F$1,'chrg_dist(j)'!$A$2:$D$10,3,0)+G29*VLOOKUP(G$1,'chrg_dist(j)'!$A$2:$D$10,3,0)+H29*VLOOKUP(H$1,'chrg_dist(j)'!$A$2:$D$10,3,0)</f>
        <v>0.27799999999999991</v>
      </c>
      <c r="N29" s="235">
        <f>C29*VLOOKUP(C$1,'chrg_dist(j)'!$A$2:$D$10,4,0)+D29*VLOOKUP(D$1,'chrg_dist(j)'!$A$2:$D$10,4,0)+E29*VLOOKUP(E$1,'chrg_dist(j)'!$A$2:$D$10,4,0)+F29*VLOOKUP(F$1,'chrg_dist(j)'!$A$2:$D$10,4,0)+G29*VLOOKUP(G$1,'chrg_dist(j)'!$A$2:$D$10,4,0)+H29*VLOOKUP(H$1,'chrg_dist(j)'!$A$2:$D$10,4,0)</f>
        <v>0.36199999999999988</v>
      </c>
    </row>
    <row r="30" spans="1:32">
      <c r="A30" s="78" t="s">
        <v>1482</v>
      </c>
      <c r="B30" s="69">
        <f t="shared" si="1"/>
        <v>7</v>
      </c>
      <c r="C30" s="319">
        <v>0.10000000000000014</v>
      </c>
      <c r="D30" s="319">
        <v>7.3333333333333292E-2</v>
      </c>
      <c r="E30" s="319">
        <v>0.64</v>
      </c>
      <c r="F30" s="319">
        <v>7.3333333333333292E-2</v>
      </c>
      <c r="G30" s="319">
        <v>7.3333333333333292E-2</v>
      </c>
      <c r="H30" s="319">
        <v>0.04</v>
      </c>
      <c r="I30" s="319">
        <v>0</v>
      </c>
      <c r="J30" s="319">
        <v>0</v>
      </c>
      <c r="K30" s="319">
        <v>0</v>
      </c>
      <c r="L30" s="190">
        <f t="shared" si="0"/>
        <v>1</v>
      </c>
      <c r="M30" s="235">
        <f>C30*VLOOKUP(C$1,'chrg_dist(j)'!$A$2:$D$10,3,0)+D30*VLOOKUP(D$1,'chrg_dist(j)'!$A$2:$D$10,3,0)+E30*VLOOKUP(E$1,'chrg_dist(j)'!$A$2:$D$10,3,0)+F30*VLOOKUP(F$1,'chrg_dist(j)'!$A$2:$D$10,3,0)+G30*VLOOKUP(G$1,'chrg_dist(j)'!$A$2:$D$10,3,0)+H30*VLOOKUP(H$1,'chrg_dist(j)'!$A$2:$D$10,3,0)</f>
        <v>0.30799999999999994</v>
      </c>
      <c r="N30" s="235">
        <f>C30*VLOOKUP(C$1,'chrg_dist(j)'!$A$2:$D$10,4,0)+D30*VLOOKUP(D$1,'chrg_dist(j)'!$A$2:$D$10,4,0)+E30*VLOOKUP(E$1,'chrg_dist(j)'!$A$2:$D$10,4,0)+F30*VLOOKUP(F$1,'chrg_dist(j)'!$A$2:$D$10,4,0)+G30*VLOOKUP(G$1,'chrg_dist(j)'!$A$2:$D$10,4,0)+H30*VLOOKUP(H$1,'chrg_dist(j)'!$A$2:$D$10,4,0)</f>
        <v>0.37599999999999995</v>
      </c>
    </row>
    <row r="31" spans="1:32">
      <c r="A31" s="78" t="s">
        <v>1482</v>
      </c>
      <c r="B31" s="69">
        <f t="shared" si="1"/>
        <v>8</v>
      </c>
      <c r="C31" s="319">
        <v>0.06</v>
      </c>
      <c r="D31" s="319">
        <v>6.6666666666666666E-2</v>
      </c>
      <c r="E31" s="319">
        <v>0.7</v>
      </c>
      <c r="F31" s="319">
        <v>6.6666666666666666E-2</v>
      </c>
      <c r="G31" s="319">
        <v>6.6666666666666666E-2</v>
      </c>
      <c r="H31" s="319">
        <v>0.04</v>
      </c>
      <c r="I31" s="319">
        <v>0</v>
      </c>
      <c r="J31" s="319">
        <v>0</v>
      </c>
      <c r="K31" s="319">
        <v>0</v>
      </c>
      <c r="L31" s="190">
        <f t="shared" si="0"/>
        <v>1</v>
      </c>
      <c r="M31" s="235">
        <f>C31*VLOOKUP(C$1,'chrg_dist(j)'!$A$2:$D$10,3,0)+D31*VLOOKUP(D$1,'chrg_dist(j)'!$A$2:$D$10,3,0)+E31*VLOOKUP(E$1,'chrg_dist(j)'!$A$2:$D$10,3,0)+F31*VLOOKUP(F$1,'chrg_dist(j)'!$A$2:$D$10,3,0)+G31*VLOOKUP(G$1,'chrg_dist(j)'!$A$2:$D$10,3,0)+H31*VLOOKUP(H$1,'chrg_dist(j)'!$A$2:$D$10,3,0)</f>
        <v>0.31999999999999995</v>
      </c>
      <c r="N31" s="235">
        <f>C31*VLOOKUP(C$1,'chrg_dist(j)'!$A$2:$D$10,4,0)+D31*VLOOKUP(D$1,'chrg_dist(j)'!$A$2:$D$10,4,0)+E31*VLOOKUP(E$1,'chrg_dist(j)'!$A$2:$D$10,4,0)+F31*VLOOKUP(F$1,'chrg_dist(j)'!$A$2:$D$10,4,0)+G31*VLOOKUP(G$1,'chrg_dist(j)'!$A$2:$D$10,4,0)+H31*VLOOKUP(H$1,'chrg_dist(j)'!$A$2:$D$10,4,0)</f>
        <v>0.38400000000000001</v>
      </c>
    </row>
    <row r="32" spans="1:32">
      <c r="A32" s="78" t="s">
        <v>1482</v>
      </c>
      <c r="B32" s="69">
        <f t="shared" si="1"/>
        <v>9</v>
      </c>
      <c r="C32" s="319">
        <v>0.02</v>
      </c>
      <c r="D32" s="319">
        <v>4.6666666666666641E-2</v>
      </c>
      <c r="E32" s="319">
        <v>0.8</v>
      </c>
      <c r="F32" s="319">
        <v>4.6666666666666641E-2</v>
      </c>
      <c r="G32" s="319">
        <v>4.6666666666666641E-2</v>
      </c>
      <c r="H32" s="319">
        <v>0.04</v>
      </c>
      <c r="I32" s="319">
        <v>0</v>
      </c>
      <c r="J32" s="319">
        <v>0</v>
      </c>
      <c r="K32" s="319">
        <v>0</v>
      </c>
      <c r="L32" s="190">
        <f t="shared" si="0"/>
        <v>1</v>
      </c>
      <c r="M32" s="235">
        <f>C32*VLOOKUP(C$1,'chrg_dist(j)'!$A$2:$D$10,3,0)+D32*VLOOKUP(D$1,'chrg_dist(j)'!$A$2:$D$10,3,0)+E32*VLOOKUP(E$1,'chrg_dist(j)'!$A$2:$D$10,3,0)+F32*VLOOKUP(F$1,'chrg_dist(j)'!$A$2:$D$10,3,0)+G32*VLOOKUP(G$1,'chrg_dist(j)'!$A$2:$D$10,3,0)+H32*VLOOKUP(H$1,'chrg_dist(j)'!$A$2:$D$10,3,0)</f>
        <v>0.33199999999999996</v>
      </c>
      <c r="N32" s="235">
        <f>C32*VLOOKUP(C$1,'chrg_dist(j)'!$A$2:$D$10,4,0)+D32*VLOOKUP(D$1,'chrg_dist(j)'!$A$2:$D$10,4,0)+E32*VLOOKUP(E$1,'chrg_dist(j)'!$A$2:$D$10,4,0)+F32*VLOOKUP(F$1,'chrg_dist(j)'!$A$2:$D$10,4,0)+G32*VLOOKUP(G$1,'chrg_dist(j)'!$A$2:$D$10,4,0)+H32*VLOOKUP(H$1,'chrg_dist(j)'!$A$2:$D$10,4,0)</f>
        <v>0.38399999999999995</v>
      </c>
    </row>
    <row r="33" spans="1:20">
      <c r="A33" s="78" t="s">
        <v>1482</v>
      </c>
      <c r="B33" s="69">
        <f t="shared" si="1"/>
        <v>10</v>
      </c>
      <c r="C33" s="319">
        <v>0.02</v>
      </c>
      <c r="D33" s="319">
        <v>4.6666666666666641E-2</v>
      </c>
      <c r="E33" s="319">
        <v>0.8</v>
      </c>
      <c r="F33" s="319">
        <v>4.6666666666666641E-2</v>
      </c>
      <c r="G33" s="319">
        <v>4.6666666666666641E-2</v>
      </c>
      <c r="H33" s="319">
        <v>0.04</v>
      </c>
      <c r="I33" s="319">
        <v>0</v>
      </c>
      <c r="J33" s="319">
        <v>0</v>
      </c>
      <c r="K33" s="319">
        <v>0</v>
      </c>
      <c r="L33" s="190">
        <f t="shared" si="0"/>
        <v>1</v>
      </c>
      <c r="M33" s="235">
        <f>C33*VLOOKUP(C$1,'chrg_dist(j)'!$A$2:$D$10,3,0)+D33*VLOOKUP(D$1,'chrg_dist(j)'!$A$2:$D$10,3,0)+E33*VLOOKUP(E$1,'chrg_dist(j)'!$A$2:$D$10,3,0)+F33*VLOOKUP(F$1,'chrg_dist(j)'!$A$2:$D$10,3,0)+G33*VLOOKUP(G$1,'chrg_dist(j)'!$A$2:$D$10,3,0)+H33*VLOOKUP(H$1,'chrg_dist(j)'!$A$2:$D$10,3,0)</f>
        <v>0.33199999999999996</v>
      </c>
      <c r="N33" s="235">
        <f>C33*VLOOKUP(C$1,'chrg_dist(j)'!$A$2:$D$10,4,0)+D33*VLOOKUP(D$1,'chrg_dist(j)'!$A$2:$D$10,4,0)+E33*VLOOKUP(E$1,'chrg_dist(j)'!$A$2:$D$10,4,0)+F33*VLOOKUP(F$1,'chrg_dist(j)'!$A$2:$D$10,4,0)+G33*VLOOKUP(G$1,'chrg_dist(j)'!$A$2:$D$10,4,0)+H33*VLOOKUP(H$1,'chrg_dist(j)'!$A$2:$D$10,4,0)</f>
        <v>0.38399999999999995</v>
      </c>
    </row>
    <row r="34" spans="1:20">
      <c r="A34" s="78" t="s">
        <v>1482</v>
      </c>
      <c r="B34" s="69">
        <f t="shared" si="1"/>
        <v>11</v>
      </c>
      <c r="C34" s="319">
        <v>0.02</v>
      </c>
      <c r="D34" s="319">
        <v>4.6666666666666641E-2</v>
      </c>
      <c r="E34" s="319">
        <v>0.8</v>
      </c>
      <c r="F34" s="319">
        <v>4.6666666666666641E-2</v>
      </c>
      <c r="G34" s="319">
        <v>4.6666666666666641E-2</v>
      </c>
      <c r="H34" s="319">
        <v>0.04</v>
      </c>
      <c r="I34" s="319">
        <v>0</v>
      </c>
      <c r="J34" s="319">
        <v>0</v>
      </c>
      <c r="K34" s="319">
        <v>0</v>
      </c>
      <c r="L34" s="190">
        <f t="shared" si="0"/>
        <v>1</v>
      </c>
      <c r="M34" s="235">
        <f>C34*VLOOKUP(C$1,'chrg_dist(j)'!$A$2:$D$10,3,0)+D34*VLOOKUP(D$1,'chrg_dist(j)'!$A$2:$D$10,3,0)+E34*VLOOKUP(E$1,'chrg_dist(j)'!$A$2:$D$10,3,0)+F34*VLOOKUP(F$1,'chrg_dist(j)'!$A$2:$D$10,3,0)+G34*VLOOKUP(G$1,'chrg_dist(j)'!$A$2:$D$10,3,0)+H34*VLOOKUP(H$1,'chrg_dist(j)'!$A$2:$D$10,3,0)</f>
        <v>0.33199999999999996</v>
      </c>
      <c r="N34" s="235">
        <f>C34*VLOOKUP(C$1,'chrg_dist(j)'!$A$2:$D$10,4,0)+D34*VLOOKUP(D$1,'chrg_dist(j)'!$A$2:$D$10,4,0)+E34*VLOOKUP(E$1,'chrg_dist(j)'!$A$2:$D$10,4,0)+F34*VLOOKUP(F$1,'chrg_dist(j)'!$A$2:$D$10,4,0)+G34*VLOOKUP(G$1,'chrg_dist(j)'!$A$2:$D$10,4,0)+H34*VLOOKUP(H$1,'chrg_dist(j)'!$A$2:$D$10,4,0)</f>
        <v>0.38399999999999995</v>
      </c>
    </row>
    <row r="35" spans="1:20">
      <c r="A35" s="78" t="s">
        <v>1482</v>
      </c>
      <c r="B35" s="69">
        <f t="shared" si="1"/>
        <v>12</v>
      </c>
      <c r="C35" s="319">
        <v>0.01</v>
      </c>
      <c r="D35" s="319">
        <v>4.9999999999999982E-2</v>
      </c>
      <c r="E35" s="319">
        <v>0.8</v>
      </c>
      <c r="F35" s="319">
        <v>4.9999999999999982E-2</v>
      </c>
      <c r="G35" s="319">
        <v>4.9999999999999982E-2</v>
      </c>
      <c r="H35" s="319">
        <v>0.04</v>
      </c>
      <c r="I35" s="319">
        <v>0</v>
      </c>
      <c r="J35" s="319">
        <v>0</v>
      </c>
      <c r="K35" s="319">
        <v>0</v>
      </c>
      <c r="L35" s="190">
        <f t="shared" si="0"/>
        <v>0.99999999999999989</v>
      </c>
      <c r="M35" s="235">
        <f>C35*VLOOKUP(C$1,'chrg_dist(j)'!$A$2:$D$10,3,0)+D35*VLOOKUP(D$1,'chrg_dist(j)'!$A$2:$D$10,3,0)+E35*VLOOKUP(E$1,'chrg_dist(j)'!$A$2:$D$10,3,0)+F35*VLOOKUP(F$1,'chrg_dist(j)'!$A$2:$D$10,3,0)+G35*VLOOKUP(G$1,'chrg_dist(j)'!$A$2:$D$10,3,0)+H35*VLOOKUP(H$1,'chrg_dist(j)'!$A$2:$D$10,3,0)</f>
        <v>0.33499999999999996</v>
      </c>
      <c r="N35" s="235">
        <f>C35*VLOOKUP(C$1,'chrg_dist(j)'!$A$2:$D$10,4,0)+D35*VLOOKUP(D$1,'chrg_dist(j)'!$A$2:$D$10,4,0)+E35*VLOOKUP(E$1,'chrg_dist(j)'!$A$2:$D$10,4,0)+F35*VLOOKUP(F$1,'chrg_dist(j)'!$A$2:$D$10,4,0)+G35*VLOOKUP(G$1,'chrg_dist(j)'!$A$2:$D$10,4,0)+H35*VLOOKUP(H$1,'chrg_dist(j)'!$A$2:$D$10,4,0)</f>
        <v>0.38899999999999996</v>
      </c>
    </row>
    <row r="36" spans="1:20">
      <c r="A36" s="78" t="s">
        <v>1482</v>
      </c>
      <c r="B36" s="69">
        <f t="shared" si="1"/>
        <v>13</v>
      </c>
      <c r="C36" s="319">
        <v>0.01</v>
      </c>
      <c r="D36" s="319">
        <v>4.9999999999999982E-2</v>
      </c>
      <c r="E36" s="319">
        <v>0.8</v>
      </c>
      <c r="F36" s="319">
        <v>4.9999999999999982E-2</v>
      </c>
      <c r="G36" s="319">
        <v>4.9999999999999982E-2</v>
      </c>
      <c r="H36" s="319">
        <v>0.04</v>
      </c>
      <c r="I36" s="319">
        <v>0</v>
      </c>
      <c r="J36" s="319">
        <v>0</v>
      </c>
      <c r="K36" s="319">
        <v>0</v>
      </c>
      <c r="L36" s="190">
        <f t="shared" si="0"/>
        <v>0.99999999999999989</v>
      </c>
      <c r="M36" s="235">
        <f>C36*VLOOKUP(C$1,'chrg_dist(j)'!$A$2:$D$10,3,0)+D36*VLOOKUP(D$1,'chrg_dist(j)'!$A$2:$D$10,3,0)+E36*VLOOKUP(E$1,'chrg_dist(j)'!$A$2:$D$10,3,0)+F36*VLOOKUP(F$1,'chrg_dist(j)'!$A$2:$D$10,3,0)+G36*VLOOKUP(G$1,'chrg_dist(j)'!$A$2:$D$10,3,0)+H36*VLOOKUP(H$1,'chrg_dist(j)'!$A$2:$D$10,3,0)</f>
        <v>0.33499999999999996</v>
      </c>
      <c r="N36" s="235">
        <f>C36*VLOOKUP(C$1,'chrg_dist(j)'!$A$2:$D$10,4,0)+D36*VLOOKUP(D$1,'chrg_dist(j)'!$A$2:$D$10,4,0)+E36*VLOOKUP(E$1,'chrg_dist(j)'!$A$2:$D$10,4,0)+F36*VLOOKUP(F$1,'chrg_dist(j)'!$A$2:$D$10,4,0)+G36*VLOOKUP(G$1,'chrg_dist(j)'!$A$2:$D$10,4,0)+H36*VLOOKUP(H$1,'chrg_dist(j)'!$A$2:$D$10,4,0)</f>
        <v>0.38899999999999996</v>
      </c>
    </row>
    <row r="37" spans="1:20">
      <c r="A37" s="78" t="s">
        <v>1482</v>
      </c>
      <c r="B37" s="69">
        <f t="shared" si="1"/>
        <v>14</v>
      </c>
      <c r="C37" s="319">
        <v>0.01</v>
      </c>
      <c r="D37" s="319">
        <v>4.9999999999999982E-2</v>
      </c>
      <c r="E37" s="319">
        <v>0.8</v>
      </c>
      <c r="F37" s="319">
        <v>4.9999999999999982E-2</v>
      </c>
      <c r="G37" s="319">
        <v>4.9999999999999982E-2</v>
      </c>
      <c r="H37" s="319">
        <v>0.04</v>
      </c>
      <c r="I37" s="319">
        <v>0</v>
      </c>
      <c r="J37" s="319">
        <v>0</v>
      </c>
      <c r="K37" s="319">
        <v>0</v>
      </c>
      <c r="L37" s="190">
        <f t="shared" si="0"/>
        <v>0.99999999999999989</v>
      </c>
      <c r="M37" s="235">
        <f>C37*VLOOKUP(C$1,'chrg_dist(j)'!$A$2:$D$10,3,0)+D37*VLOOKUP(D$1,'chrg_dist(j)'!$A$2:$D$10,3,0)+E37*VLOOKUP(E$1,'chrg_dist(j)'!$A$2:$D$10,3,0)+F37*VLOOKUP(F$1,'chrg_dist(j)'!$A$2:$D$10,3,0)+G37*VLOOKUP(G$1,'chrg_dist(j)'!$A$2:$D$10,3,0)+H37*VLOOKUP(H$1,'chrg_dist(j)'!$A$2:$D$10,3,0)</f>
        <v>0.33499999999999996</v>
      </c>
      <c r="N37" s="235">
        <f>C37*VLOOKUP(C$1,'chrg_dist(j)'!$A$2:$D$10,4,0)+D37*VLOOKUP(D$1,'chrg_dist(j)'!$A$2:$D$10,4,0)+E37*VLOOKUP(E$1,'chrg_dist(j)'!$A$2:$D$10,4,0)+F37*VLOOKUP(F$1,'chrg_dist(j)'!$A$2:$D$10,4,0)+G37*VLOOKUP(G$1,'chrg_dist(j)'!$A$2:$D$10,4,0)+H37*VLOOKUP(H$1,'chrg_dist(j)'!$A$2:$D$10,4,0)</f>
        <v>0.38899999999999996</v>
      </c>
    </row>
    <row r="38" spans="1:20">
      <c r="A38" s="78" t="s">
        <v>1482</v>
      </c>
      <c r="B38" s="318">
        <f t="shared" si="1"/>
        <v>15</v>
      </c>
      <c r="C38" s="320">
        <v>0.01</v>
      </c>
      <c r="D38" s="320">
        <v>4.9999999999999982E-2</v>
      </c>
      <c r="E38" s="320">
        <v>0.8</v>
      </c>
      <c r="F38" s="320">
        <v>4.9999999999999982E-2</v>
      </c>
      <c r="G38" s="320">
        <v>4.9999999999999982E-2</v>
      </c>
      <c r="H38" s="320">
        <v>0.04</v>
      </c>
      <c r="I38" s="320">
        <v>0</v>
      </c>
      <c r="J38" s="320">
        <v>0</v>
      </c>
      <c r="K38" s="320">
        <v>0</v>
      </c>
      <c r="L38" s="317">
        <f t="shared" si="0"/>
        <v>0.99999999999999989</v>
      </c>
      <c r="M38" s="239">
        <f>C38*VLOOKUP(C$1,'chrg_dist(j)'!$A$2:$D$10,3,0)+D38*VLOOKUP(D$1,'chrg_dist(j)'!$A$2:$D$10,3,0)+E38*VLOOKUP(E$1,'chrg_dist(j)'!$A$2:$D$10,3,0)+F38*VLOOKUP(F$1,'chrg_dist(j)'!$A$2:$D$10,3,0)+G38*VLOOKUP(G$1,'chrg_dist(j)'!$A$2:$D$10,3,0)+H38*VLOOKUP(H$1,'chrg_dist(j)'!$A$2:$D$10,3,0)</f>
        <v>0.33499999999999996</v>
      </c>
      <c r="N38" s="239">
        <f>C38*VLOOKUP(C$1,'chrg_dist(j)'!$A$2:$D$10,4,0)+D38*VLOOKUP(D$1,'chrg_dist(j)'!$A$2:$D$10,4,0)+E38*VLOOKUP(E$1,'chrg_dist(j)'!$A$2:$D$10,4,0)+F38*VLOOKUP(F$1,'chrg_dist(j)'!$A$2:$D$10,4,0)+G38*VLOOKUP(G$1,'chrg_dist(j)'!$A$2:$D$10,4,0)+H38*VLOOKUP(H$1,'chrg_dist(j)'!$A$2:$D$10,4,0)</f>
        <v>0.38899999999999996</v>
      </c>
    </row>
    <row r="39" spans="1:20">
      <c r="A39" s="78" t="s">
        <v>1482</v>
      </c>
      <c r="B39" s="69">
        <f t="shared" si="1"/>
        <v>16</v>
      </c>
      <c r="C39" s="319">
        <v>0.01</v>
      </c>
      <c r="D39" s="319">
        <v>4.9999999999999982E-2</v>
      </c>
      <c r="E39" s="319">
        <v>0.8</v>
      </c>
      <c r="F39" s="319">
        <v>4.9999999999999982E-2</v>
      </c>
      <c r="G39" s="319">
        <v>4.9999999999999982E-2</v>
      </c>
      <c r="H39" s="319">
        <v>0.04</v>
      </c>
      <c r="I39" s="319">
        <v>0</v>
      </c>
      <c r="J39" s="319">
        <v>0</v>
      </c>
      <c r="K39" s="319">
        <v>0</v>
      </c>
      <c r="L39" s="190">
        <f t="shared" si="0"/>
        <v>0.99999999999999989</v>
      </c>
      <c r="M39" s="235">
        <f>C39*VLOOKUP(C$1,'chrg_dist(j)'!$A$2:$D$10,3,0)+D39*VLOOKUP(D$1,'chrg_dist(j)'!$A$2:$D$10,3,0)+E39*VLOOKUP(E$1,'chrg_dist(j)'!$A$2:$D$10,3,0)+F39*VLOOKUP(F$1,'chrg_dist(j)'!$A$2:$D$10,3,0)+G39*VLOOKUP(G$1,'chrg_dist(j)'!$A$2:$D$10,3,0)+H39*VLOOKUP(H$1,'chrg_dist(j)'!$A$2:$D$10,3,0)</f>
        <v>0.33499999999999996</v>
      </c>
      <c r="N39" s="235">
        <f>C39*VLOOKUP(C$1,'chrg_dist(j)'!$A$2:$D$10,4,0)+D39*VLOOKUP(D$1,'chrg_dist(j)'!$A$2:$D$10,4,0)+E39*VLOOKUP(E$1,'chrg_dist(j)'!$A$2:$D$10,4,0)+F39*VLOOKUP(F$1,'chrg_dist(j)'!$A$2:$D$10,4,0)+G39*VLOOKUP(G$1,'chrg_dist(j)'!$A$2:$D$10,4,0)+H39*VLOOKUP(H$1,'chrg_dist(j)'!$A$2:$D$10,4,0)</f>
        <v>0.38899999999999996</v>
      </c>
    </row>
    <row r="40" spans="1:20">
      <c r="A40" s="78" t="s">
        <v>1482</v>
      </c>
      <c r="B40" s="69">
        <f t="shared" si="1"/>
        <v>17</v>
      </c>
      <c r="C40" s="319">
        <v>0.01</v>
      </c>
      <c r="D40" s="319">
        <v>4.9999999999999982E-2</v>
      </c>
      <c r="E40" s="319">
        <v>0.8</v>
      </c>
      <c r="F40" s="319">
        <v>4.9999999999999982E-2</v>
      </c>
      <c r="G40" s="319">
        <v>4.9999999999999982E-2</v>
      </c>
      <c r="H40" s="319">
        <v>0.04</v>
      </c>
      <c r="I40" s="319">
        <v>0</v>
      </c>
      <c r="J40" s="319">
        <v>0</v>
      </c>
      <c r="K40" s="319">
        <v>0</v>
      </c>
      <c r="L40" s="190">
        <f t="shared" si="0"/>
        <v>0.99999999999999989</v>
      </c>
      <c r="M40" s="235">
        <f>C40*VLOOKUP(C$1,'chrg_dist(j)'!$A$2:$D$10,3,0)+D40*VLOOKUP(D$1,'chrg_dist(j)'!$A$2:$D$10,3,0)+E40*VLOOKUP(E$1,'chrg_dist(j)'!$A$2:$D$10,3,0)+F40*VLOOKUP(F$1,'chrg_dist(j)'!$A$2:$D$10,3,0)+G40*VLOOKUP(G$1,'chrg_dist(j)'!$A$2:$D$10,3,0)+H40*VLOOKUP(H$1,'chrg_dist(j)'!$A$2:$D$10,3,0)</f>
        <v>0.33499999999999996</v>
      </c>
      <c r="N40" s="235">
        <f>C40*VLOOKUP(C$1,'chrg_dist(j)'!$A$2:$D$10,4,0)+D40*VLOOKUP(D$1,'chrg_dist(j)'!$A$2:$D$10,4,0)+E40*VLOOKUP(E$1,'chrg_dist(j)'!$A$2:$D$10,4,0)+F40*VLOOKUP(F$1,'chrg_dist(j)'!$A$2:$D$10,4,0)+G40*VLOOKUP(G$1,'chrg_dist(j)'!$A$2:$D$10,4,0)+H40*VLOOKUP(H$1,'chrg_dist(j)'!$A$2:$D$10,4,0)</f>
        <v>0.38899999999999996</v>
      </c>
      <c r="T40"/>
    </row>
    <row r="41" spans="1:20">
      <c r="A41" s="78" t="s">
        <v>1482</v>
      </c>
      <c r="B41" s="69">
        <f t="shared" si="1"/>
        <v>18</v>
      </c>
      <c r="C41" s="319">
        <v>0.01</v>
      </c>
      <c r="D41" s="319">
        <v>4.9999999999999982E-2</v>
      </c>
      <c r="E41" s="319">
        <v>0.8</v>
      </c>
      <c r="F41" s="319">
        <v>4.9999999999999982E-2</v>
      </c>
      <c r="G41" s="319">
        <v>4.9999999999999982E-2</v>
      </c>
      <c r="H41" s="319">
        <v>0.04</v>
      </c>
      <c r="I41" s="319">
        <v>0</v>
      </c>
      <c r="J41" s="319">
        <v>0</v>
      </c>
      <c r="K41" s="319">
        <v>0</v>
      </c>
      <c r="L41" s="190">
        <f t="shared" si="0"/>
        <v>0.99999999999999989</v>
      </c>
      <c r="M41" s="235">
        <f>C41*VLOOKUP(C$1,'chrg_dist(j)'!$A$2:$D$10,3,0)+D41*VLOOKUP(D$1,'chrg_dist(j)'!$A$2:$D$10,3,0)+E41*VLOOKUP(E$1,'chrg_dist(j)'!$A$2:$D$10,3,0)+F41*VLOOKUP(F$1,'chrg_dist(j)'!$A$2:$D$10,3,0)+G41*VLOOKUP(G$1,'chrg_dist(j)'!$A$2:$D$10,3,0)+H41*VLOOKUP(H$1,'chrg_dist(j)'!$A$2:$D$10,3,0)</f>
        <v>0.33499999999999996</v>
      </c>
      <c r="N41" s="235">
        <f>C41*VLOOKUP(C$1,'chrg_dist(j)'!$A$2:$D$10,4,0)+D41*VLOOKUP(D$1,'chrg_dist(j)'!$A$2:$D$10,4,0)+E41*VLOOKUP(E$1,'chrg_dist(j)'!$A$2:$D$10,4,0)+F41*VLOOKUP(F$1,'chrg_dist(j)'!$A$2:$D$10,4,0)+G41*VLOOKUP(G$1,'chrg_dist(j)'!$A$2:$D$10,4,0)+H41*VLOOKUP(H$1,'chrg_dist(j)'!$A$2:$D$10,4,0)</f>
        <v>0.38899999999999996</v>
      </c>
    </row>
    <row r="42" spans="1:20">
      <c r="A42" s="78" t="s">
        <v>1482</v>
      </c>
      <c r="B42" s="69">
        <f t="shared" si="1"/>
        <v>19</v>
      </c>
      <c r="C42" s="319">
        <v>0.01</v>
      </c>
      <c r="D42" s="319">
        <v>4.9999999999999982E-2</v>
      </c>
      <c r="E42" s="319">
        <v>0.8</v>
      </c>
      <c r="F42" s="319">
        <v>4.9999999999999982E-2</v>
      </c>
      <c r="G42" s="319">
        <v>4.9999999999999982E-2</v>
      </c>
      <c r="H42" s="319">
        <v>0.04</v>
      </c>
      <c r="I42" s="319">
        <v>0</v>
      </c>
      <c r="J42" s="319">
        <v>0</v>
      </c>
      <c r="K42" s="319">
        <v>0</v>
      </c>
      <c r="L42" s="190">
        <f t="shared" si="0"/>
        <v>0.99999999999999989</v>
      </c>
      <c r="M42" s="235">
        <f>C42*VLOOKUP(C$1,'chrg_dist(j)'!$A$2:$D$10,3,0)+D42*VLOOKUP(D$1,'chrg_dist(j)'!$A$2:$D$10,3,0)+E42*VLOOKUP(E$1,'chrg_dist(j)'!$A$2:$D$10,3,0)+F42*VLOOKUP(F$1,'chrg_dist(j)'!$A$2:$D$10,3,0)+G42*VLOOKUP(G$1,'chrg_dist(j)'!$A$2:$D$10,3,0)+H42*VLOOKUP(H$1,'chrg_dist(j)'!$A$2:$D$10,3,0)</f>
        <v>0.33499999999999996</v>
      </c>
      <c r="N42" s="235">
        <f>C42*VLOOKUP(C$1,'chrg_dist(j)'!$A$2:$D$10,4,0)+D42*VLOOKUP(D$1,'chrg_dist(j)'!$A$2:$D$10,4,0)+E42*VLOOKUP(E$1,'chrg_dist(j)'!$A$2:$D$10,4,0)+F42*VLOOKUP(F$1,'chrg_dist(j)'!$A$2:$D$10,4,0)+G42*VLOOKUP(G$1,'chrg_dist(j)'!$A$2:$D$10,4,0)+H42*VLOOKUP(H$1,'chrg_dist(j)'!$A$2:$D$10,4,0)</f>
        <v>0.38899999999999996</v>
      </c>
    </row>
    <row r="43" spans="1:20">
      <c r="A43" s="78" t="s">
        <v>1482</v>
      </c>
      <c r="B43" s="69">
        <f t="shared" si="1"/>
        <v>20</v>
      </c>
      <c r="C43" s="319">
        <v>0.01</v>
      </c>
      <c r="D43" s="319">
        <v>4.9999999999999982E-2</v>
      </c>
      <c r="E43" s="319">
        <v>0.8</v>
      </c>
      <c r="F43" s="319">
        <v>4.9999999999999982E-2</v>
      </c>
      <c r="G43" s="319">
        <v>4.9999999999999982E-2</v>
      </c>
      <c r="H43" s="319">
        <v>0.04</v>
      </c>
      <c r="I43" s="319">
        <v>0</v>
      </c>
      <c r="J43" s="319">
        <v>0</v>
      </c>
      <c r="K43" s="319">
        <v>0</v>
      </c>
      <c r="L43" s="190">
        <f t="shared" si="0"/>
        <v>0.99999999999999989</v>
      </c>
      <c r="M43" s="235">
        <f>C43*VLOOKUP(C$1,'chrg_dist(j)'!$A$2:$D$10,3,0)+D43*VLOOKUP(D$1,'chrg_dist(j)'!$A$2:$D$10,3,0)+E43*VLOOKUP(E$1,'chrg_dist(j)'!$A$2:$D$10,3,0)+F43*VLOOKUP(F$1,'chrg_dist(j)'!$A$2:$D$10,3,0)+G43*VLOOKUP(G$1,'chrg_dist(j)'!$A$2:$D$10,3,0)+H43*VLOOKUP(H$1,'chrg_dist(j)'!$A$2:$D$10,3,0)</f>
        <v>0.33499999999999996</v>
      </c>
      <c r="N43" s="235">
        <f>C43*VLOOKUP(C$1,'chrg_dist(j)'!$A$2:$D$10,4,0)+D43*VLOOKUP(D$1,'chrg_dist(j)'!$A$2:$D$10,4,0)+E43*VLOOKUP(E$1,'chrg_dist(j)'!$A$2:$D$10,4,0)+F43*VLOOKUP(F$1,'chrg_dist(j)'!$A$2:$D$10,4,0)+G43*VLOOKUP(G$1,'chrg_dist(j)'!$A$2:$D$10,4,0)+H43*VLOOKUP(H$1,'chrg_dist(j)'!$A$2:$D$10,4,0)</f>
        <v>0.38899999999999996</v>
      </c>
    </row>
  </sheetData>
  <phoneticPr fontId="22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"/>
  <sheetViews>
    <sheetView zoomScaleNormal="100" workbookViewId="0">
      <selection activeCell="S3" sqref="S3"/>
    </sheetView>
  </sheetViews>
  <sheetFormatPr defaultColWidth="9.125" defaultRowHeight="15"/>
  <cols>
    <col min="1" max="1" width="6.875" style="78" customWidth="1"/>
    <col min="2" max="2" width="6.875" style="69" customWidth="1"/>
    <col min="3" max="11" width="6.875" style="78" customWidth="1"/>
    <col min="12" max="13" width="9.125" style="78"/>
    <col min="14" max="15" width="16" style="201" customWidth="1"/>
    <col min="16" max="16" width="16" style="251" customWidth="1"/>
    <col min="17" max="17" width="15" style="251" customWidth="1"/>
    <col min="18" max="18" width="14.125" style="78" customWidth="1"/>
    <col min="19" max="19" width="20.125" style="78" customWidth="1"/>
    <col min="20" max="20" width="20.625" style="78" bestFit="1" customWidth="1"/>
    <col min="21" max="21" width="9.625" style="78" customWidth="1"/>
    <col min="22" max="22" width="14.125" style="78" customWidth="1"/>
    <col min="23" max="23" width="17.875" style="78" bestFit="1" customWidth="1"/>
    <col min="24" max="24" width="23.125" style="78" bestFit="1" customWidth="1"/>
    <col min="25" max="25" width="26" style="78" bestFit="1" customWidth="1"/>
    <col min="26" max="26" width="9.125" style="78"/>
    <col min="27" max="27" width="13.25" style="78" customWidth="1"/>
    <col min="28" max="28" width="21" style="78" bestFit="1" customWidth="1"/>
    <col min="29" max="29" width="15.125" style="78" customWidth="1"/>
    <col min="30" max="30" width="9.125" style="78"/>
    <col min="31" max="31" width="10.25" style="78" bestFit="1" customWidth="1"/>
    <col min="32" max="32" width="14.75" style="78" bestFit="1" customWidth="1"/>
    <col min="33" max="33" width="9.125" style="78"/>
    <col min="34" max="34" width="16" style="78" bestFit="1" customWidth="1"/>
    <col min="35" max="16384" width="9.125" style="78"/>
  </cols>
  <sheetData>
    <row r="1" spans="1:35" s="69" customFormat="1">
      <c r="A1" s="247" t="s">
        <v>1360</v>
      </c>
      <c r="B1" s="248" t="s">
        <v>0</v>
      </c>
      <c r="C1" s="248" t="s">
        <v>23</v>
      </c>
      <c r="D1" s="247" t="s">
        <v>22</v>
      </c>
      <c r="E1" s="248" t="s">
        <v>1209</v>
      </c>
      <c r="F1" s="247" t="s">
        <v>1210</v>
      </c>
      <c r="G1" s="248" t="s">
        <v>1213</v>
      </c>
      <c r="H1" s="247" t="s">
        <v>1214</v>
      </c>
      <c r="I1" s="248" t="s">
        <v>1346</v>
      </c>
      <c r="J1" s="247" t="s">
        <v>1347</v>
      </c>
      <c r="K1" s="248" t="s">
        <v>1348</v>
      </c>
      <c r="N1" s="248" t="s">
        <v>1447</v>
      </c>
      <c r="O1" s="248" t="s">
        <v>1448</v>
      </c>
      <c r="P1" s="252" t="s">
        <v>1463</v>
      </c>
      <c r="Q1" s="253"/>
    </row>
    <row r="2" spans="1:35">
      <c r="A2" s="78" t="s">
        <v>1460</v>
      </c>
      <c r="B2" s="223">
        <v>0</v>
      </c>
      <c r="C2" s="190">
        <v>0.8</v>
      </c>
      <c r="D2" s="190">
        <v>0.04</v>
      </c>
      <c r="E2" s="190">
        <v>0.04</v>
      </c>
      <c r="F2" s="190">
        <v>0.04</v>
      </c>
      <c r="G2" s="190">
        <v>0.04</v>
      </c>
      <c r="H2" s="190">
        <v>0.04</v>
      </c>
      <c r="I2" s="190"/>
      <c r="J2" s="190"/>
      <c r="K2" s="190"/>
      <c r="L2" s="190">
        <f>SUM(C2:J2)</f>
        <v>1.0000000000000002</v>
      </c>
      <c r="N2" s="235">
        <f>C2*VLOOKUP(C$1,'chrg_dist(j)'!$A$2:$D$10,3,0)+D2*VLOOKUP(D$1,'chrg_dist(j)'!$A$2:$D$10,3,0)+E2*VLOOKUP(E$1,'chrg_dist(j)'!$A$2:$D$10,3,0)+F2*VLOOKUP(F$1,'chrg_dist(j)'!$A$2:$D$10,3,0)+G2*VLOOKUP(G$1,'chrg_dist(j)'!$A$2:$D$10,3,0)+H2*VLOOKUP(H$1,'chrg_dist(j)'!$A$2:$D$10,3,0)</f>
        <v>9.8000000000000004E-2</v>
      </c>
      <c r="O2" s="235">
        <f>C2*VLOOKUP(C$1,'chrg_dist(j)'!$A$2:$D$10,4,0)+D2*VLOOKUP(D$1,'chrg_dist(j)'!$A$2:$D$10,4,0)+E2*VLOOKUP(E$1,'chrg_dist(j)'!$A$2:$D$10,4,0)+F2*VLOOKUP(F$1,'chrg_dist(j)'!$A$2:$D$10,4,0)+G2*VLOOKUP(G$1,'chrg_dist(j)'!$A$2:$D$10,4,0)+H2*VLOOKUP(H$1,'chrg_dist(j)'!$A$2:$D$10,4,0)</f>
        <v>0.14599999999999999</v>
      </c>
      <c r="P2" s="235">
        <f>N2+O2-N2*O2</f>
        <v>0.22969200000000001</v>
      </c>
      <c r="R2" s="78" t="s">
        <v>23</v>
      </c>
      <c r="S2" s="78" t="s">
        <v>1361</v>
      </c>
      <c r="AI2" s="69"/>
    </row>
    <row r="3" spans="1:35">
      <c r="A3" s="78" t="str">
        <f>A2</f>
        <v>sce_0</v>
      </c>
      <c r="B3" s="223">
        <v>1</v>
      </c>
      <c r="C3" s="190">
        <f t="shared" ref="C3:C22" si="0">C2</f>
        <v>0.8</v>
      </c>
      <c r="D3" s="190">
        <f t="shared" ref="D3:H18" si="1">D2</f>
        <v>0.04</v>
      </c>
      <c r="E3" s="190">
        <f t="shared" si="1"/>
        <v>0.04</v>
      </c>
      <c r="F3" s="190">
        <f t="shared" si="1"/>
        <v>0.04</v>
      </c>
      <c r="G3" s="190">
        <f t="shared" si="1"/>
        <v>0.04</v>
      </c>
      <c r="H3" s="190">
        <f t="shared" si="1"/>
        <v>0.04</v>
      </c>
      <c r="I3" s="190"/>
      <c r="J3" s="190"/>
      <c r="K3" s="190"/>
      <c r="L3" s="190">
        <f t="shared" ref="L3:L64" si="2">SUM(C3:J3)</f>
        <v>1.0000000000000002</v>
      </c>
      <c r="N3" s="235">
        <f>C3*VLOOKUP(C$1,'chrg_dist(j)'!$A$2:$D$10,3,0)+D3*VLOOKUP(D$1,'chrg_dist(j)'!$A$2:$D$10,3,0)+E3*VLOOKUP(E$1,'chrg_dist(j)'!$A$2:$D$10,3,0)+F3*VLOOKUP(F$1,'chrg_dist(j)'!$A$2:$D$10,3,0)+G3*VLOOKUP(G$1,'chrg_dist(j)'!$A$2:$D$10,3,0)+H3*VLOOKUP(H$1,'chrg_dist(j)'!$A$2:$D$10,3,0)</f>
        <v>9.8000000000000004E-2</v>
      </c>
      <c r="O3" s="235">
        <f>C3*VLOOKUP(C$1,'chrg_dist(j)'!$A$2:$D$10,4,0)+D3*VLOOKUP(D$1,'chrg_dist(j)'!$A$2:$D$10,4,0)+E3*VLOOKUP(E$1,'chrg_dist(j)'!$A$2:$D$10,4,0)+F3*VLOOKUP(F$1,'chrg_dist(j)'!$A$2:$D$10,4,0)+G3*VLOOKUP(G$1,'chrg_dist(j)'!$A$2:$D$10,4,0)+H3*VLOOKUP(H$1,'chrg_dist(j)'!$A$2:$D$10,4,0)</f>
        <v>0.14599999999999999</v>
      </c>
      <c r="P3" s="235">
        <f t="shared" ref="P3:P22" si="3">N3+O3-N3*O3</f>
        <v>0.22969200000000001</v>
      </c>
      <c r="R3" s="78" t="s">
        <v>22</v>
      </c>
      <c r="S3" s="78" t="s">
        <v>1362</v>
      </c>
      <c r="AH3" s="224"/>
      <c r="AI3" s="69"/>
    </row>
    <row r="4" spans="1:35">
      <c r="A4" s="78" t="str">
        <f t="shared" ref="A4:A22" si="4">A3</f>
        <v>sce_0</v>
      </c>
      <c r="B4" s="223">
        <v>2</v>
      </c>
      <c r="C4" s="190">
        <f t="shared" si="0"/>
        <v>0.8</v>
      </c>
      <c r="D4" s="190">
        <f t="shared" si="1"/>
        <v>0.04</v>
      </c>
      <c r="E4" s="190">
        <f t="shared" si="1"/>
        <v>0.04</v>
      </c>
      <c r="F4" s="190">
        <f t="shared" si="1"/>
        <v>0.04</v>
      </c>
      <c r="G4" s="190">
        <f t="shared" si="1"/>
        <v>0.04</v>
      </c>
      <c r="H4" s="190">
        <f t="shared" si="1"/>
        <v>0.04</v>
      </c>
      <c r="I4" s="190"/>
      <c r="J4" s="190"/>
      <c r="K4" s="190"/>
      <c r="L4" s="190">
        <f t="shared" si="2"/>
        <v>1.0000000000000002</v>
      </c>
      <c r="N4" s="235">
        <f>C4*VLOOKUP(C$1,'chrg_dist(j)'!$A$2:$D$10,3,0)+D4*VLOOKUP(D$1,'chrg_dist(j)'!$A$2:$D$10,3,0)+E4*VLOOKUP(E$1,'chrg_dist(j)'!$A$2:$D$10,3,0)+F4*VLOOKUP(F$1,'chrg_dist(j)'!$A$2:$D$10,3,0)+G4*VLOOKUP(G$1,'chrg_dist(j)'!$A$2:$D$10,3,0)+H4*VLOOKUP(H$1,'chrg_dist(j)'!$A$2:$D$10,3,0)</f>
        <v>9.8000000000000004E-2</v>
      </c>
      <c r="O4" s="235">
        <f>C4*VLOOKUP(C$1,'chrg_dist(j)'!$A$2:$D$10,4,0)+D4*VLOOKUP(D$1,'chrg_dist(j)'!$A$2:$D$10,4,0)+E4*VLOOKUP(E$1,'chrg_dist(j)'!$A$2:$D$10,4,0)+F4*VLOOKUP(F$1,'chrg_dist(j)'!$A$2:$D$10,4,0)+G4*VLOOKUP(G$1,'chrg_dist(j)'!$A$2:$D$10,4,0)+H4*VLOOKUP(H$1,'chrg_dist(j)'!$A$2:$D$10,4,0)</f>
        <v>0.14599999999999999</v>
      </c>
      <c r="P4" s="235">
        <f t="shared" si="3"/>
        <v>0.22969200000000001</v>
      </c>
      <c r="R4" s="78" t="s">
        <v>1209</v>
      </c>
      <c r="S4" s="78" t="s">
        <v>1363</v>
      </c>
      <c r="AH4" s="224"/>
      <c r="AI4" s="69"/>
    </row>
    <row r="5" spans="1:35">
      <c r="A5" s="78" t="str">
        <f t="shared" si="4"/>
        <v>sce_0</v>
      </c>
      <c r="B5" s="223">
        <v>3</v>
      </c>
      <c r="C5" s="190">
        <f t="shared" si="0"/>
        <v>0.8</v>
      </c>
      <c r="D5" s="190">
        <f t="shared" si="1"/>
        <v>0.04</v>
      </c>
      <c r="E5" s="190">
        <f t="shared" si="1"/>
        <v>0.04</v>
      </c>
      <c r="F5" s="190">
        <f t="shared" si="1"/>
        <v>0.04</v>
      </c>
      <c r="G5" s="190">
        <f t="shared" si="1"/>
        <v>0.04</v>
      </c>
      <c r="H5" s="190">
        <f t="shared" si="1"/>
        <v>0.04</v>
      </c>
      <c r="I5" s="190"/>
      <c r="J5" s="190"/>
      <c r="K5" s="190"/>
      <c r="L5" s="190">
        <f t="shared" si="2"/>
        <v>1.0000000000000002</v>
      </c>
      <c r="N5" s="235">
        <f>C5*VLOOKUP(C$1,'chrg_dist(j)'!$A$2:$D$10,3,0)+D5*VLOOKUP(D$1,'chrg_dist(j)'!$A$2:$D$10,3,0)+E5*VLOOKUP(E$1,'chrg_dist(j)'!$A$2:$D$10,3,0)+F5*VLOOKUP(F$1,'chrg_dist(j)'!$A$2:$D$10,3,0)+G5*VLOOKUP(G$1,'chrg_dist(j)'!$A$2:$D$10,3,0)+H5*VLOOKUP(H$1,'chrg_dist(j)'!$A$2:$D$10,3,0)</f>
        <v>9.8000000000000004E-2</v>
      </c>
      <c r="O5" s="235">
        <f>C5*VLOOKUP(C$1,'chrg_dist(j)'!$A$2:$D$10,4,0)+D5*VLOOKUP(D$1,'chrg_dist(j)'!$A$2:$D$10,4,0)+E5*VLOOKUP(E$1,'chrg_dist(j)'!$A$2:$D$10,4,0)+F5*VLOOKUP(F$1,'chrg_dist(j)'!$A$2:$D$10,4,0)+G5*VLOOKUP(G$1,'chrg_dist(j)'!$A$2:$D$10,4,0)+H5*VLOOKUP(H$1,'chrg_dist(j)'!$A$2:$D$10,4,0)</f>
        <v>0.14599999999999999</v>
      </c>
      <c r="P5" s="235">
        <f t="shared" si="3"/>
        <v>0.22969200000000001</v>
      </c>
      <c r="R5" s="78" t="s">
        <v>1210</v>
      </c>
      <c r="S5" s="78" t="s">
        <v>1364</v>
      </c>
      <c r="AH5" s="224"/>
      <c r="AI5" s="69"/>
    </row>
    <row r="6" spans="1:35">
      <c r="A6" s="78" t="str">
        <f t="shared" si="4"/>
        <v>sce_0</v>
      </c>
      <c r="B6" s="223">
        <v>4</v>
      </c>
      <c r="C6" s="190">
        <f t="shared" si="0"/>
        <v>0.8</v>
      </c>
      <c r="D6" s="190">
        <f t="shared" si="1"/>
        <v>0.04</v>
      </c>
      <c r="E6" s="190">
        <f t="shared" si="1"/>
        <v>0.04</v>
      </c>
      <c r="F6" s="190">
        <f t="shared" si="1"/>
        <v>0.04</v>
      </c>
      <c r="G6" s="190">
        <f t="shared" si="1"/>
        <v>0.04</v>
      </c>
      <c r="H6" s="190">
        <f t="shared" si="1"/>
        <v>0.04</v>
      </c>
      <c r="I6" s="190"/>
      <c r="J6" s="190"/>
      <c r="K6" s="190"/>
      <c r="L6" s="190">
        <f t="shared" si="2"/>
        <v>1.0000000000000002</v>
      </c>
      <c r="N6" s="235">
        <f>C6*VLOOKUP(C$1,'chrg_dist(j)'!$A$2:$D$10,3,0)+D6*VLOOKUP(D$1,'chrg_dist(j)'!$A$2:$D$10,3,0)+E6*VLOOKUP(E$1,'chrg_dist(j)'!$A$2:$D$10,3,0)+F6*VLOOKUP(F$1,'chrg_dist(j)'!$A$2:$D$10,3,0)+G6*VLOOKUP(G$1,'chrg_dist(j)'!$A$2:$D$10,3,0)+H6*VLOOKUP(H$1,'chrg_dist(j)'!$A$2:$D$10,3,0)</f>
        <v>9.8000000000000004E-2</v>
      </c>
      <c r="O6" s="235">
        <f>C6*VLOOKUP(C$1,'chrg_dist(j)'!$A$2:$D$10,4,0)+D6*VLOOKUP(D$1,'chrg_dist(j)'!$A$2:$D$10,4,0)+E6*VLOOKUP(E$1,'chrg_dist(j)'!$A$2:$D$10,4,0)+F6*VLOOKUP(F$1,'chrg_dist(j)'!$A$2:$D$10,4,0)+G6*VLOOKUP(G$1,'chrg_dist(j)'!$A$2:$D$10,4,0)+H6*VLOOKUP(H$1,'chrg_dist(j)'!$A$2:$D$10,4,0)</f>
        <v>0.14599999999999999</v>
      </c>
      <c r="P6" s="235">
        <f t="shared" si="3"/>
        <v>0.22969200000000001</v>
      </c>
      <c r="R6" s="78" t="s">
        <v>1213</v>
      </c>
      <c r="S6" s="78" t="s">
        <v>1365</v>
      </c>
      <c r="AH6" s="224"/>
      <c r="AI6" s="69"/>
    </row>
    <row r="7" spans="1:35">
      <c r="A7" s="78" t="str">
        <f t="shared" si="4"/>
        <v>sce_0</v>
      </c>
      <c r="B7" s="223">
        <v>5</v>
      </c>
      <c r="C7" s="190">
        <f t="shared" si="0"/>
        <v>0.8</v>
      </c>
      <c r="D7" s="190">
        <f t="shared" si="1"/>
        <v>0.04</v>
      </c>
      <c r="E7" s="190">
        <f t="shared" si="1"/>
        <v>0.04</v>
      </c>
      <c r="F7" s="190">
        <f t="shared" si="1"/>
        <v>0.04</v>
      </c>
      <c r="G7" s="190">
        <f t="shared" si="1"/>
        <v>0.04</v>
      </c>
      <c r="H7" s="190">
        <f t="shared" si="1"/>
        <v>0.04</v>
      </c>
      <c r="I7" s="190"/>
      <c r="J7" s="190"/>
      <c r="K7" s="190"/>
      <c r="L7" s="190">
        <f t="shared" si="2"/>
        <v>1.0000000000000002</v>
      </c>
      <c r="N7" s="235">
        <f>C7*VLOOKUP(C$1,'chrg_dist(j)'!$A$2:$D$10,3,0)+D7*VLOOKUP(D$1,'chrg_dist(j)'!$A$2:$D$10,3,0)+E7*VLOOKUP(E$1,'chrg_dist(j)'!$A$2:$D$10,3,0)+F7*VLOOKUP(F$1,'chrg_dist(j)'!$A$2:$D$10,3,0)+G7*VLOOKUP(G$1,'chrg_dist(j)'!$A$2:$D$10,3,0)+H7*VLOOKUP(H$1,'chrg_dist(j)'!$A$2:$D$10,3,0)</f>
        <v>9.8000000000000004E-2</v>
      </c>
      <c r="O7" s="235">
        <f>C7*VLOOKUP(C$1,'chrg_dist(j)'!$A$2:$D$10,4,0)+D7*VLOOKUP(D$1,'chrg_dist(j)'!$A$2:$D$10,4,0)+E7*VLOOKUP(E$1,'chrg_dist(j)'!$A$2:$D$10,4,0)+F7*VLOOKUP(F$1,'chrg_dist(j)'!$A$2:$D$10,4,0)+G7*VLOOKUP(G$1,'chrg_dist(j)'!$A$2:$D$10,4,0)+H7*VLOOKUP(H$1,'chrg_dist(j)'!$A$2:$D$10,4,0)</f>
        <v>0.14599999999999999</v>
      </c>
      <c r="P7" s="235">
        <f t="shared" si="3"/>
        <v>0.22969200000000001</v>
      </c>
      <c r="R7" s="78" t="s">
        <v>1214</v>
      </c>
      <c r="S7" s="78" t="s">
        <v>1404</v>
      </c>
      <c r="AH7" s="224"/>
      <c r="AI7" s="69"/>
    </row>
    <row r="8" spans="1:35">
      <c r="A8" s="78" t="str">
        <f t="shared" si="4"/>
        <v>sce_0</v>
      </c>
      <c r="B8" s="223">
        <v>6</v>
      </c>
      <c r="C8" s="190">
        <f t="shared" si="0"/>
        <v>0.8</v>
      </c>
      <c r="D8" s="190">
        <f t="shared" si="1"/>
        <v>0.04</v>
      </c>
      <c r="E8" s="190">
        <f t="shared" si="1"/>
        <v>0.04</v>
      </c>
      <c r="F8" s="190">
        <f t="shared" si="1"/>
        <v>0.04</v>
      </c>
      <c r="G8" s="190">
        <f t="shared" si="1"/>
        <v>0.04</v>
      </c>
      <c r="H8" s="190">
        <f t="shared" si="1"/>
        <v>0.04</v>
      </c>
      <c r="I8" s="190"/>
      <c r="J8" s="190"/>
      <c r="K8" s="190"/>
      <c r="L8" s="190">
        <f t="shared" si="2"/>
        <v>1.0000000000000002</v>
      </c>
      <c r="N8" s="235">
        <f>C8*VLOOKUP(C$1,'chrg_dist(j)'!$A$2:$D$10,3,0)+D8*VLOOKUP(D$1,'chrg_dist(j)'!$A$2:$D$10,3,0)+E8*VLOOKUP(E$1,'chrg_dist(j)'!$A$2:$D$10,3,0)+F8*VLOOKUP(F$1,'chrg_dist(j)'!$A$2:$D$10,3,0)+G8*VLOOKUP(G$1,'chrg_dist(j)'!$A$2:$D$10,3,0)+H8*VLOOKUP(H$1,'chrg_dist(j)'!$A$2:$D$10,3,0)</f>
        <v>9.8000000000000004E-2</v>
      </c>
      <c r="O8" s="235">
        <f>C8*VLOOKUP(C$1,'chrg_dist(j)'!$A$2:$D$10,4,0)+D8*VLOOKUP(D$1,'chrg_dist(j)'!$A$2:$D$10,4,0)+E8*VLOOKUP(E$1,'chrg_dist(j)'!$A$2:$D$10,4,0)+F8*VLOOKUP(F$1,'chrg_dist(j)'!$A$2:$D$10,4,0)+G8*VLOOKUP(G$1,'chrg_dist(j)'!$A$2:$D$10,4,0)+H8*VLOOKUP(H$1,'chrg_dist(j)'!$A$2:$D$10,4,0)</f>
        <v>0.14599999999999999</v>
      </c>
      <c r="P8" s="235">
        <f t="shared" si="3"/>
        <v>0.22969200000000001</v>
      </c>
      <c r="R8" s="205" t="s">
        <v>1346</v>
      </c>
      <c r="S8" s="205" t="s">
        <v>1412</v>
      </c>
      <c r="AH8" s="224"/>
      <c r="AI8" s="69"/>
    </row>
    <row r="9" spans="1:35">
      <c r="A9" s="78" t="str">
        <f t="shared" si="4"/>
        <v>sce_0</v>
      </c>
      <c r="B9" s="223">
        <v>7</v>
      </c>
      <c r="C9" s="190">
        <f t="shared" si="0"/>
        <v>0.8</v>
      </c>
      <c r="D9" s="190">
        <f t="shared" si="1"/>
        <v>0.04</v>
      </c>
      <c r="E9" s="190">
        <f t="shared" si="1"/>
        <v>0.04</v>
      </c>
      <c r="F9" s="190">
        <f t="shared" si="1"/>
        <v>0.04</v>
      </c>
      <c r="G9" s="190">
        <f t="shared" si="1"/>
        <v>0.04</v>
      </c>
      <c r="H9" s="190">
        <f t="shared" si="1"/>
        <v>0.04</v>
      </c>
      <c r="I9" s="190"/>
      <c r="J9" s="190"/>
      <c r="K9" s="190"/>
      <c r="L9" s="190">
        <f t="shared" si="2"/>
        <v>1.0000000000000002</v>
      </c>
      <c r="N9" s="235">
        <f>C9*VLOOKUP(C$1,'chrg_dist(j)'!$A$2:$D$10,3,0)+D9*VLOOKUP(D$1,'chrg_dist(j)'!$A$2:$D$10,3,0)+E9*VLOOKUP(E$1,'chrg_dist(j)'!$A$2:$D$10,3,0)+F9*VLOOKUP(F$1,'chrg_dist(j)'!$A$2:$D$10,3,0)+G9*VLOOKUP(G$1,'chrg_dist(j)'!$A$2:$D$10,3,0)+H9*VLOOKUP(H$1,'chrg_dist(j)'!$A$2:$D$10,3,0)</f>
        <v>9.8000000000000004E-2</v>
      </c>
      <c r="O9" s="235">
        <f>C9*VLOOKUP(C$1,'chrg_dist(j)'!$A$2:$D$10,4,0)+D9*VLOOKUP(D$1,'chrg_dist(j)'!$A$2:$D$10,4,0)+E9*VLOOKUP(E$1,'chrg_dist(j)'!$A$2:$D$10,4,0)+F9*VLOOKUP(F$1,'chrg_dist(j)'!$A$2:$D$10,4,0)+G9*VLOOKUP(G$1,'chrg_dist(j)'!$A$2:$D$10,4,0)+H9*VLOOKUP(H$1,'chrg_dist(j)'!$A$2:$D$10,4,0)</f>
        <v>0.14599999999999999</v>
      </c>
      <c r="P9" s="235">
        <f t="shared" si="3"/>
        <v>0.22969200000000001</v>
      </c>
      <c r="R9" s="205" t="s">
        <v>1347</v>
      </c>
      <c r="S9" s="205" t="s">
        <v>1413</v>
      </c>
      <c r="AH9" s="224"/>
    </row>
    <row r="10" spans="1:35">
      <c r="A10" s="78" t="str">
        <f t="shared" si="4"/>
        <v>sce_0</v>
      </c>
      <c r="B10" s="223">
        <v>8</v>
      </c>
      <c r="C10" s="190">
        <f t="shared" si="0"/>
        <v>0.8</v>
      </c>
      <c r="D10" s="190">
        <f t="shared" si="1"/>
        <v>0.04</v>
      </c>
      <c r="E10" s="190">
        <f t="shared" si="1"/>
        <v>0.04</v>
      </c>
      <c r="F10" s="190">
        <f t="shared" si="1"/>
        <v>0.04</v>
      </c>
      <c r="G10" s="190">
        <f t="shared" si="1"/>
        <v>0.04</v>
      </c>
      <c r="H10" s="190">
        <f t="shared" si="1"/>
        <v>0.04</v>
      </c>
      <c r="I10" s="190"/>
      <c r="J10" s="190"/>
      <c r="K10" s="190"/>
      <c r="L10" s="190">
        <f t="shared" si="2"/>
        <v>1.0000000000000002</v>
      </c>
      <c r="N10" s="235">
        <f>C10*VLOOKUP(C$1,'chrg_dist(j)'!$A$2:$D$10,3,0)+D10*VLOOKUP(D$1,'chrg_dist(j)'!$A$2:$D$10,3,0)+E10*VLOOKUP(E$1,'chrg_dist(j)'!$A$2:$D$10,3,0)+F10*VLOOKUP(F$1,'chrg_dist(j)'!$A$2:$D$10,3,0)+G10*VLOOKUP(G$1,'chrg_dist(j)'!$A$2:$D$10,3,0)+H10*VLOOKUP(H$1,'chrg_dist(j)'!$A$2:$D$10,3,0)</f>
        <v>9.8000000000000004E-2</v>
      </c>
      <c r="O10" s="235">
        <f>C10*VLOOKUP(C$1,'chrg_dist(j)'!$A$2:$D$10,4,0)+D10*VLOOKUP(D$1,'chrg_dist(j)'!$A$2:$D$10,4,0)+E10*VLOOKUP(E$1,'chrg_dist(j)'!$A$2:$D$10,4,0)+F10*VLOOKUP(F$1,'chrg_dist(j)'!$A$2:$D$10,4,0)+G10*VLOOKUP(G$1,'chrg_dist(j)'!$A$2:$D$10,4,0)+H10*VLOOKUP(H$1,'chrg_dist(j)'!$A$2:$D$10,4,0)</f>
        <v>0.14599999999999999</v>
      </c>
      <c r="P10" s="235">
        <f t="shared" si="3"/>
        <v>0.22969200000000001</v>
      </c>
      <c r="R10" s="205" t="s">
        <v>1348</v>
      </c>
      <c r="S10" s="205" t="s">
        <v>1414</v>
      </c>
      <c r="AH10" s="224"/>
    </row>
    <row r="11" spans="1:35">
      <c r="A11" s="78" t="str">
        <f t="shared" si="4"/>
        <v>sce_0</v>
      </c>
      <c r="B11" s="223">
        <v>9</v>
      </c>
      <c r="C11" s="190">
        <f t="shared" si="0"/>
        <v>0.8</v>
      </c>
      <c r="D11" s="190">
        <f t="shared" si="1"/>
        <v>0.04</v>
      </c>
      <c r="E11" s="190">
        <f t="shared" si="1"/>
        <v>0.04</v>
      </c>
      <c r="F11" s="190">
        <f t="shared" si="1"/>
        <v>0.04</v>
      </c>
      <c r="G11" s="190">
        <f t="shared" si="1"/>
        <v>0.04</v>
      </c>
      <c r="H11" s="190">
        <f t="shared" si="1"/>
        <v>0.04</v>
      </c>
      <c r="I11" s="190"/>
      <c r="J11" s="190"/>
      <c r="K11" s="190"/>
      <c r="L11" s="190">
        <f t="shared" si="2"/>
        <v>1.0000000000000002</v>
      </c>
      <c r="N11" s="235">
        <f>C11*VLOOKUP(C$1,'chrg_dist(j)'!$A$2:$D$10,3,0)+D11*VLOOKUP(D$1,'chrg_dist(j)'!$A$2:$D$10,3,0)+E11*VLOOKUP(E$1,'chrg_dist(j)'!$A$2:$D$10,3,0)+F11*VLOOKUP(F$1,'chrg_dist(j)'!$A$2:$D$10,3,0)+G11*VLOOKUP(G$1,'chrg_dist(j)'!$A$2:$D$10,3,0)+H11*VLOOKUP(H$1,'chrg_dist(j)'!$A$2:$D$10,3,0)</f>
        <v>9.8000000000000004E-2</v>
      </c>
      <c r="O11" s="235">
        <f>C11*VLOOKUP(C$1,'chrg_dist(j)'!$A$2:$D$10,4,0)+D11*VLOOKUP(D$1,'chrg_dist(j)'!$A$2:$D$10,4,0)+E11*VLOOKUP(E$1,'chrg_dist(j)'!$A$2:$D$10,4,0)+F11*VLOOKUP(F$1,'chrg_dist(j)'!$A$2:$D$10,4,0)+G11*VLOOKUP(G$1,'chrg_dist(j)'!$A$2:$D$10,4,0)+H11*VLOOKUP(H$1,'chrg_dist(j)'!$A$2:$D$10,4,0)</f>
        <v>0.14599999999999999</v>
      </c>
      <c r="P11" s="235">
        <f t="shared" si="3"/>
        <v>0.22969200000000001</v>
      </c>
      <c r="AG11" s="202"/>
      <c r="AH11" s="224"/>
    </row>
    <row r="12" spans="1:35">
      <c r="A12" s="78" t="str">
        <f t="shared" si="4"/>
        <v>sce_0</v>
      </c>
      <c r="B12" s="223">
        <v>10</v>
      </c>
      <c r="C12" s="190">
        <f t="shared" si="0"/>
        <v>0.8</v>
      </c>
      <c r="D12" s="190">
        <f t="shared" si="1"/>
        <v>0.04</v>
      </c>
      <c r="E12" s="190">
        <f t="shared" si="1"/>
        <v>0.04</v>
      </c>
      <c r="F12" s="190">
        <f t="shared" si="1"/>
        <v>0.04</v>
      </c>
      <c r="G12" s="190">
        <f t="shared" si="1"/>
        <v>0.04</v>
      </c>
      <c r="H12" s="190">
        <f t="shared" si="1"/>
        <v>0.04</v>
      </c>
      <c r="I12" s="190"/>
      <c r="J12" s="190"/>
      <c r="K12" s="190"/>
      <c r="L12" s="190">
        <f t="shared" si="2"/>
        <v>1.0000000000000002</v>
      </c>
      <c r="N12" s="235">
        <f>C12*VLOOKUP(C$1,'chrg_dist(j)'!$A$2:$D$10,3,0)+D12*VLOOKUP(D$1,'chrg_dist(j)'!$A$2:$D$10,3,0)+E12*VLOOKUP(E$1,'chrg_dist(j)'!$A$2:$D$10,3,0)+F12*VLOOKUP(F$1,'chrg_dist(j)'!$A$2:$D$10,3,0)+G12*VLOOKUP(G$1,'chrg_dist(j)'!$A$2:$D$10,3,0)+H12*VLOOKUP(H$1,'chrg_dist(j)'!$A$2:$D$10,3,0)</f>
        <v>9.8000000000000004E-2</v>
      </c>
      <c r="O12" s="235">
        <f>C12*VLOOKUP(C$1,'chrg_dist(j)'!$A$2:$D$10,4,0)+D12*VLOOKUP(D$1,'chrg_dist(j)'!$A$2:$D$10,4,0)+E12*VLOOKUP(E$1,'chrg_dist(j)'!$A$2:$D$10,4,0)+F12*VLOOKUP(F$1,'chrg_dist(j)'!$A$2:$D$10,4,0)+G12*VLOOKUP(G$1,'chrg_dist(j)'!$A$2:$D$10,4,0)+H12*VLOOKUP(H$1,'chrg_dist(j)'!$A$2:$D$10,4,0)</f>
        <v>0.14599999999999999</v>
      </c>
      <c r="P12" s="235">
        <f t="shared" si="3"/>
        <v>0.22969200000000001</v>
      </c>
      <c r="AG12" s="202"/>
      <c r="AH12" s="224"/>
    </row>
    <row r="13" spans="1:35">
      <c r="A13" s="78" t="str">
        <f t="shared" si="4"/>
        <v>sce_0</v>
      </c>
      <c r="B13" s="223">
        <v>11</v>
      </c>
      <c r="C13" s="190">
        <f t="shared" si="0"/>
        <v>0.8</v>
      </c>
      <c r="D13" s="190">
        <f t="shared" si="1"/>
        <v>0.04</v>
      </c>
      <c r="E13" s="190">
        <f t="shared" si="1"/>
        <v>0.04</v>
      </c>
      <c r="F13" s="190">
        <f t="shared" si="1"/>
        <v>0.04</v>
      </c>
      <c r="G13" s="190">
        <f t="shared" si="1"/>
        <v>0.04</v>
      </c>
      <c r="H13" s="190">
        <f t="shared" si="1"/>
        <v>0.04</v>
      </c>
      <c r="I13" s="190"/>
      <c r="J13" s="190"/>
      <c r="K13" s="190"/>
      <c r="L13" s="190">
        <f t="shared" si="2"/>
        <v>1.0000000000000002</v>
      </c>
      <c r="N13" s="235">
        <f>C13*VLOOKUP(C$1,'chrg_dist(j)'!$A$2:$D$10,3,0)+D13*VLOOKUP(D$1,'chrg_dist(j)'!$A$2:$D$10,3,0)+E13*VLOOKUP(E$1,'chrg_dist(j)'!$A$2:$D$10,3,0)+F13*VLOOKUP(F$1,'chrg_dist(j)'!$A$2:$D$10,3,0)+G13*VLOOKUP(G$1,'chrg_dist(j)'!$A$2:$D$10,3,0)+H13*VLOOKUP(H$1,'chrg_dist(j)'!$A$2:$D$10,3,0)</f>
        <v>9.8000000000000004E-2</v>
      </c>
      <c r="O13" s="235">
        <f>C13*VLOOKUP(C$1,'chrg_dist(j)'!$A$2:$D$10,4,0)+D13*VLOOKUP(D$1,'chrg_dist(j)'!$A$2:$D$10,4,0)+E13*VLOOKUP(E$1,'chrg_dist(j)'!$A$2:$D$10,4,0)+F13*VLOOKUP(F$1,'chrg_dist(j)'!$A$2:$D$10,4,0)+G13*VLOOKUP(G$1,'chrg_dist(j)'!$A$2:$D$10,4,0)+H13*VLOOKUP(H$1,'chrg_dist(j)'!$A$2:$D$10,4,0)</f>
        <v>0.14599999999999999</v>
      </c>
      <c r="P13" s="235">
        <f t="shared" si="3"/>
        <v>0.22969200000000001</v>
      </c>
      <c r="AH13" s="224"/>
    </row>
    <row r="14" spans="1:35">
      <c r="A14" s="78" t="str">
        <f t="shared" si="4"/>
        <v>sce_0</v>
      </c>
      <c r="B14" s="223">
        <v>12</v>
      </c>
      <c r="C14" s="190">
        <f t="shared" si="0"/>
        <v>0.8</v>
      </c>
      <c r="D14" s="190">
        <f t="shared" si="1"/>
        <v>0.04</v>
      </c>
      <c r="E14" s="190">
        <f t="shared" si="1"/>
        <v>0.04</v>
      </c>
      <c r="F14" s="190">
        <f t="shared" si="1"/>
        <v>0.04</v>
      </c>
      <c r="G14" s="190">
        <f t="shared" si="1"/>
        <v>0.04</v>
      </c>
      <c r="H14" s="190">
        <f t="shared" si="1"/>
        <v>0.04</v>
      </c>
      <c r="I14" s="190"/>
      <c r="J14" s="190"/>
      <c r="K14" s="190"/>
      <c r="L14" s="190">
        <f t="shared" si="2"/>
        <v>1.0000000000000002</v>
      </c>
      <c r="N14" s="235">
        <f>C14*VLOOKUP(C$1,'chrg_dist(j)'!$A$2:$D$10,3,0)+D14*VLOOKUP(D$1,'chrg_dist(j)'!$A$2:$D$10,3,0)+E14*VLOOKUP(E$1,'chrg_dist(j)'!$A$2:$D$10,3,0)+F14*VLOOKUP(F$1,'chrg_dist(j)'!$A$2:$D$10,3,0)+G14*VLOOKUP(G$1,'chrg_dist(j)'!$A$2:$D$10,3,0)+H14*VLOOKUP(H$1,'chrg_dist(j)'!$A$2:$D$10,3,0)</f>
        <v>9.8000000000000004E-2</v>
      </c>
      <c r="O14" s="235">
        <f>C14*VLOOKUP(C$1,'chrg_dist(j)'!$A$2:$D$10,4,0)+D14*VLOOKUP(D$1,'chrg_dist(j)'!$A$2:$D$10,4,0)+E14*VLOOKUP(E$1,'chrg_dist(j)'!$A$2:$D$10,4,0)+F14*VLOOKUP(F$1,'chrg_dist(j)'!$A$2:$D$10,4,0)+G14*VLOOKUP(G$1,'chrg_dist(j)'!$A$2:$D$10,4,0)+H14*VLOOKUP(H$1,'chrg_dist(j)'!$A$2:$D$10,4,0)</f>
        <v>0.14599999999999999</v>
      </c>
      <c r="P14" s="235">
        <f t="shared" si="3"/>
        <v>0.22969200000000001</v>
      </c>
      <c r="AH14" s="224"/>
    </row>
    <row r="15" spans="1:35">
      <c r="A15" s="78" t="str">
        <f t="shared" si="4"/>
        <v>sce_0</v>
      </c>
      <c r="B15" s="223">
        <v>13</v>
      </c>
      <c r="C15" s="190">
        <f t="shared" si="0"/>
        <v>0.8</v>
      </c>
      <c r="D15" s="190">
        <f t="shared" si="1"/>
        <v>0.04</v>
      </c>
      <c r="E15" s="190">
        <f t="shared" si="1"/>
        <v>0.04</v>
      </c>
      <c r="F15" s="190">
        <f t="shared" si="1"/>
        <v>0.04</v>
      </c>
      <c r="G15" s="190">
        <f t="shared" si="1"/>
        <v>0.04</v>
      </c>
      <c r="H15" s="190">
        <f t="shared" si="1"/>
        <v>0.04</v>
      </c>
      <c r="I15" s="190"/>
      <c r="J15" s="190"/>
      <c r="K15" s="190"/>
      <c r="L15" s="190">
        <f t="shared" si="2"/>
        <v>1.0000000000000002</v>
      </c>
      <c r="N15" s="235">
        <f>C15*VLOOKUP(C$1,'chrg_dist(j)'!$A$2:$D$10,3,0)+D15*VLOOKUP(D$1,'chrg_dist(j)'!$A$2:$D$10,3,0)+E15*VLOOKUP(E$1,'chrg_dist(j)'!$A$2:$D$10,3,0)+F15*VLOOKUP(F$1,'chrg_dist(j)'!$A$2:$D$10,3,0)+G15*VLOOKUP(G$1,'chrg_dist(j)'!$A$2:$D$10,3,0)+H15*VLOOKUP(H$1,'chrg_dist(j)'!$A$2:$D$10,3,0)</f>
        <v>9.8000000000000004E-2</v>
      </c>
      <c r="O15" s="235">
        <f>C15*VLOOKUP(C$1,'chrg_dist(j)'!$A$2:$D$10,4,0)+D15*VLOOKUP(D$1,'chrg_dist(j)'!$A$2:$D$10,4,0)+E15*VLOOKUP(E$1,'chrg_dist(j)'!$A$2:$D$10,4,0)+F15*VLOOKUP(F$1,'chrg_dist(j)'!$A$2:$D$10,4,0)+G15*VLOOKUP(G$1,'chrg_dist(j)'!$A$2:$D$10,4,0)+H15*VLOOKUP(H$1,'chrg_dist(j)'!$A$2:$D$10,4,0)</f>
        <v>0.14599999999999999</v>
      </c>
      <c r="P15" s="235">
        <f t="shared" si="3"/>
        <v>0.22969200000000001</v>
      </c>
      <c r="AH15" s="224"/>
    </row>
    <row r="16" spans="1:35">
      <c r="A16" s="78" t="str">
        <f t="shared" si="4"/>
        <v>sce_0</v>
      </c>
      <c r="B16" s="223">
        <v>14</v>
      </c>
      <c r="C16" s="190">
        <f t="shared" si="0"/>
        <v>0.8</v>
      </c>
      <c r="D16" s="190">
        <f t="shared" si="1"/>
        <v>0.04</v>
      </c>
      <c r="E16" s="190">
        <f t="shared" si="1"/>
        <v>0.04</v>
      </c>
      <c r="F16" s="190">
        <f t="shared" si="1"/>
        <v>0.04</v>
      </c>
      <c r="G16" s="190">
        <f t="shared" si="1"/>
        <v>0.04</v>
      </c>
      <c r="H16" s="190">
        <f t="shared" si="1"/>
        <v>0.04</v>
      </c>
      <c r="I16" s="190"/>
      <c r="J16" s="190"/>
      <c r="K16" s="190"/>
      <c r="L16" s="190">
        <f t="shared" si="2"/>
        <v>1.0000000000000002</v>
      </c>
      <c r="N16" s="235">
        <f>C16*VLOOKUP(C$1,'chrg_dist(j)'!$A$2:$D$10,3,0)+D16*VLOOKUP(D$1,'chrg_dist(j)'!$A$2:$D$10,3,0)+E16*VLOOKUP(E$1,'chrg_dist(j)'!$A$2:$D$10,3,0)+F16*VLOOKUP(F$1,'chrg_dist(j)'!$A$2:$D$10,3,0)+G16*VLOOKUP(G$1,'chrg_dist(j)'!$A$2:$D$10,3,0)+H16*VLOOKUP(H$1,'chrg_dist(j)'!$A$2:$D$10,3,0)</f>
        <v>9.8000000000000004E-2</v>
      </c>
      <c r="O16" s="235">
        <f>C16*VLOOKUP(C$1,'chrg_dist(j)'!$A$2:$D$10,4,0)+D16*VLOOKUP(D$1,'chrg_dist(j)'!$A$2:$D$10,4,0)+E16*VLOOKUP(E$1,'chrg_dist(j)'!$A$2:$D$10,4,0)+F16*VLOOKUP(F$1,'chrg_dist(j)'!$A$2:$D$10,4,0)+G16*VLOOKUP(G$1,'chrg_dist(j)'!$A$2:$D$10,4,0)+H16*VLOOKUP(H$1,'chrg_dist(j)'!$A$2:$D$10,4,0)</f>
        <v>0.14599999999999999</v>
      </c>
      <c r="P16" s="235">
        <f t="shared" si="3"/>
        <v>0.22969200000000001</v>
      </c>
      <c r="AH16" s="224"/>
    </row>
    <row r="17" spans="1:34">
      <c r="A17" s="78" t="str">
        <f t="shared" si="4"/>
        <v>sce_0</v>
      </c>
      <c r="B17" s="223">
        <v>15</v>
      </c>
      <c r="C17" s="190">
        <f t="shared" si="0"/>
        <v>0.8</v>
      </c>
      <c r="D17" s="190">
        <f t="shared" si="1"/>
        <v>0.04</v>
      </c>
      <c r="E17" s="190">
        <f t="shared" si="1"/>
        <v>0.04</v>
      </c>
      <c r="F17" s="190">
        <f t="shared" si="1"/>
        <v>0.04</v>
      </c>
      <c r="G17" s="190">
        <f t="shared" si="1"/>
        <v>0.04</v>
      </c>
      <c r="H17" s="190">
        <f t="shared" si="1"/>
        <v>0.04</v>
      </c>
      <c r="I17" s="190"/>
      <c r="J17" s="190"/>
      <c r="K17" s="190"/>
      <c r="L17" s="190">
        <f t="shared" si="2"/>
        <v>1.0000000000000002</v>
      </c>
      <c r="N17" s="235">
        <f>C17*VLOOKUP(C$1,'chrg_dist(j)'!$A$2:$D$10,3,0)+D17*VLOOKUP(D$1,'chrg_dist(j)'!$A$2:$D$10,3,0)+E17*VLOOKUP(E$1,'chrg_dist(j)'!$A$2:$D$10,3,0)+F17*VLOOKUP(F$1,'chrg_dist(j)'!$A$2:$D$10,3,0)+G17*VLOOKUP(G$1,'chrg_dist(j)'!$A$2:$D$10,3,0)+H17*VLOOKUP(H$1,'chrg_dist(j)'!$A$2:$D$10,3,0)</f>
        <v>9.8000000000000004E-2</v>
      </c>
      <c r="O17" s="235">
        <f>C17*VLOOKUP(C$1,'chrg_dist(j)'!$A$2:$D$10,4,0)+D17*VLOOKUP(D$1,'chrg_dist(j)'!$A$2:$D$10,4,0)+E17*VLOOKUP(E$1,'chrg_dist(j)'!$A$2:$D$10,4,0)+F17*VLOOKUP(F$1,'chrg_dist(j)'!$A$2:$D$10,4,0)+G17*VLOOKUP(G$1,'chrg_dist(j)'!$A$2:$D$10,4,0)+H17*VLOOKUP(H$1,'chrg_dist(j)'!$A$2:$D$10,4,0)</f>
        <v>0.14599999999999999</v>
      </c>
      <c r="P17" s="235">
        <f t="shared" si="3"/>
        <v>0.22969200000000001</v>
      </c>
      <c r="AH17" s="224"/>
    </row>
    <row r="18" spans="1:34">
      <c r="A18" s="78" t="str">
        <f t="shared" si="4"/>
        <v>sce_0</v>
      </c>
      <c r="B18" s="223">
        <v>16</v>
      </c>
      <c r="C18" s="190">
        <f t="shared" si="0"/>
        <v>0.8</v>
      </c>
      <c r="D18" s="190">
        <f t="shared" si="1"/>
        <v>0.04</v>
      </c>
      <c r="E18" s="190">
        <f t="shared" si="1"/>
        <v>0.04</v>
      </c>
      <c r="F18" s="190">
        <f t="shared" si="1"/>
        <v>0.04</v>
      </c>
      <c r="G18" s="190">
        <f t="shared" si="1"/>
        <v>0.04</v>
      </c>
      <c r="H18" s="190">
        <f t="shared" si="1"/>
        <v>0.04</v>
      </c>
      <c r="I18" s="190"/>
      <c r="J18" s="190"/>
      <c r="K18" s="190"/>
      <c r="L18" s="190">
        <f t="shared" si="2"/>
        <v>1.0000000000000002</v>
      </c>
      <c r="N18" s="235">
        <f>C18*VLOOKUP(C$1,'chrg_dist(j)'!$A$2:$D$10,3,0)+D18*VLOOKUP(D$1,'chrg_dist(j)'!$A$2:$D$10,3,0)+E18*VLOOKUP(E$1,'chrg_dist(j)'!$A$2:$D$10,3,0)+F18*VLOOKUP(F$1,'chrg_dist(j)'!$A$2:$D$10,3,0)+G18*VLOOKUP(G$1,'chrg_dist(j)'!$A$2:$D$10,3,0)+H18*VLOOKUP(H$1,'chrg_dist(j)'!$A$2:$D$10,3,0)</f>
        <v>9.8000000000000004E-2</v>
      </c>
      <c r="O18" s="235">
        <f>C18*VLOOKUP(C$1,'chrg_dist(j)'!$A$2:$D$10,4,0)+D18*VLOOKUP(D$1,'chrg_dist(j)'!$A$2:$D$10,4,0)+E18*VLOOKUP(E$1,'chrg_dist(j)'!$A$2:$D$10,4,0)+F18*VLOOKUP(F$1,'chrg_dist(j)'!$A$2:$D$10,4,0)+G18*VLOOKUP(G$1,'chrg_dist(j)'!$A$2:$D$10,4,0)+H18*VLOOKUP(H$1,'chrg_dist(j)'!$A$2:$D$10,4,0)</f>
        <v>0.14599999999999999</v>
      </c>
      <c r="P18" s="235">
        <f t="shared" si="3"/>
        <v>0.22969200000000001</v>
      </c>
      <c r="AH18" s="224"/>
    </row>
    <row r="19" spans="1:34">
      <c r="A19" s="78" t="str">
        <f t="shared" si="4"/>
        <v>sce_0</v>
      </c>
      <c r="B19" s="223">
        <v>17</v>
      </c>
      <c r="C19" s="190">
        <f t="shared" si="0"/>
        <v>0.8</v>
      </c>
      <c r="D19" s="190">
        <f t="shared" ref="D19:H22" si="5">D18</f>
        <v>0.04</v>
      </c>
      <c r="E19" s="190">
        <f t="shared" si="5"/>
        <v>0.04</v>
      </c>
      <c r="F19" s="190">
        <f t="shared" si="5"/>
        <v>0.04</v>
      </c>
      <c r="G19" s="190">
        <f t="shared" si="5"/>
        <v>0.04</v>
      </c>
      <c r="H19" s="190">
        <f t="shared" si="5"/>
        <v>0.04</v>
      </c>
      <c r="I19" s="190"/>
      <c r="J19" s="190"/>
      <c r="K19" s="190"/>
      <c r="L19" s="190">
        <f t="shared" si="2"/>
        <v>1.0000000000000002</v>
      </c>
      <c r="N19" s="235">
        <f>C19*VLOOKUP(C$1,'chrg_dist(j)'!$A$2:$D$10,3,0)+D19*VLOOKUP(D$1,'chrg_dist(j)'!$A$2:$D$10,3,0)+E19*VLOOKUP(E$1,'chrg_dist(j)'!$A$2:$D$10,3,0)+F19*VLOOKUP(F$1,'chrg_dist(j)'!$A$2:$D$10,3,0)+G19*VLOOKUP(G$1,'chrg_dist(j)'!$A$2:$D$10,3,0)+H19*VLOOKUP(H$1,'chrg_dist(j)'!$A$2:$D$10,3,0)</f>
        <v>9.8000000000000004E-2</v>
      </c>
      <c r="O19" s="235">
        <f>C19*VLOOKUP(C$1,'chrg_dist(j)'!$A$2:$D$10,4,0)+D19*VLOOKUP(D$1,'chrg_dist(j)'!$A$2:$D$10,4,0)+E19*VLOOKUP(E$1,'chrg_dist(j)'!$A$2:$D$10,4,0)+F19*VLOOKUP(F$1,'chrg_dist(j)'!$A$2:$D$10,4,0)+G19*VLOOKUP(G$1,'chrg_dist(j)'!$A$2:$D$10,4,0)+H19*VLOOKUP(H$1,'chrg_dist(j)'!$A$2:$D$10,4,0)</f>
        <v>0.14599999999999999</v>
      </c>
      <c r="P19" s="235">
        <f t="shared" si="3"/>
        <v>0.22969200000000001</v>
      </c>
      <c r="AH19" s="224"/>
    </row>
    <row r="20" spans="1:34">
      <c r="A20" s="78" t="str">
        <f t="shared" si="4"/>
        <v>sce_0</v>
      </c>
      <c r="B20" s="223">
        <v>18</v>
      </c>
      <c r="C20" s="190">
        <f t="shared" si="0"/>
        <v>0.8</v>
      </c>
      <c r="D20" s="190">
        <f t="shared" si="5"/>
        <v>0.04</v>
      </c>
      <c r="E20" s="190">
        <f t="shared" si="5"/>
        <v>0.04</v>
      </c>
      <c r="F20" s="190">
        <f t="shared" si="5"/>
        <v>0.04</v>
      </c>
      <c r="G20" s="190">
        <f t="shared" si="5"/>
        <v>0.04</v>
      </c>
      <c r="H20" s="190">
        <f t="shared" si="5"/>
        <v>0.04</v>
      </c>
      <c r="I20" s="190"/>
      <c r="J20" s="190"/>
      <c r="K20" s="190"/>
      <c r="L20" s="190">
        <f t="shared" si="2"/>
        <v>1.0000000000000002</v>
      </c>
      <c r="N20" s="235">
        <f>C20*VLOOKUP(C$1,'chrg_dist(j)'!$A$2:$D$10,3,0)+D20*VLOOKUP(D$1,'chrg_dist(j)'!$A$2:$D$10,3,0)+E20*VLOOKUP(E$1,'chrg_dist(j)'!$A$2:$D$10,3,0)+F20*VLOOKUP(F$1,'chrg_dist(j)'!$A$2:$D$10,3,0)+G20*VLOOKUP(G$1,'chrg_dist(j)'!$A$2:$D$10,3,0)+H20*VLOOKUP(H$1,'chrg_dist(j)'!$A$2:$D$10,3,0)</f>
        <v>9.8000000000000004E-2</v>
      </c>
      <c r="O20" s="235">
        <f>C20*VLOOKUP(C$1,'chrg_dist(j)'!$A$2:$D$10,4,0)+D20*VLOOKUP(D$1,'chrg_dist(j)'!$A$2:$D$10,4,0)+E20*VLOOKUP(E$1,'chrg_dist(j)'!$A$2:$D$10,4,0)+F20*VLOOKUP(F$1,'chrg_dist(j)'!$A$2:$D$10,4,0)+G20*VLOOKUP(G$1,'chrg_dist(j)'!$A$2:$D$10,4,0)+H20*VLOOKUP(H$1,'chrg_dist(j)'!$A$2:$D$10,4,0)</f>
        <v>0.14599999999999999</v>
      </c>
      <c r="P20" s="235">
        <f t="shared" si="3"/>
        <v>0.22969200000000001</v>
      </c>
      <c r="AH20" s="224"/>
    </row>
    <row r="21" spans="1:34">
      <c r="A21" s="78" t="str">
        <f t="shared" si="4"/>
        <v>sce_0</v>
      </c>
      <c r="B21" s="223">
        <v>19</v>
      </c>
      <c r="C21" s="190">
        <f t="shared" si="0"/>
        <v>0.8</v>
      </c>
      <c r="D21" s="190">
        <f t="shared" si="5"/>
        <v>0.04</v>
      </c>
      <c r="E21" s="190">
        <f t="shared" si="5"/>
        <v>0.04</v>
      </c>
      <c r="F21" s="190">
        <f t="shared" si="5"/>
        <v>0.04</v>
      </c>
      <c r="G21" s="190">
        <f t="shared" si="5"/>
        <v>0.04</v>
      </c>
      <c r="H21" s="190">
        <f t="shared" si="5"/>
        <v>0.04</v>
      </c>
      <c r="I21" s="190"/>
      <c r="J21" s="190"/>
      <c r="K21" s="190"/>
      <c r="L21" s="190">
        <f t="shared" si="2"/>
        <v>1.0000000000000002</v>
      </c>
      <c r="N21" s="235">
        <f>C21*VLOOKUP(C$1,'chrg_dist(j)'!$A$2:$D$10,3,0)+D21*VLOOKUP(D$1,'chrg_dist(j)'!$A$2:$D$10,3,0)+E21*VLOOKUP(E$1,'chrg_dist(j)'!$A$2:$D$10,3,0)+F21*VLOOKUP(F$1,'chrg_dist(j)'!$A$2:$D$10,3,0)+G21*VLOOKUP(G$1,'chrg_dist(j)'!$A$2:$D$10,3,0)+H21*VLOOKUP(H$1,'chrg_dist(j)'!$A$2:$D$10,3,0)</f>
        <v>9.8000000000000004E-2</v>
      </c>
      <c r="O21" s="235">
        <f>C21*VLOOKUP(C$1,'chrg_dist(j)'!$A$2:$D$10,4,0)+D21*VLOOKUP(D$1,'chrg_dist(j)'!$A$2:$D$10,4,0)+E21*VLOOKUP(E$1,'chrg_dist(j)'!$A$2:$D$10,4,0)+F21*VLOOKUP(F$1,'chrg_dist(j)'!$A$2:$D$10,4,0)+G21*VLOOKUP(G$1,'chrg_dist(j)'!$A$2:$D$10,4,0)+H21*VLOOKUP(H$1,'chrg_dist(j)'!$A$2:$D$10,4,0)</f>
        <v>0.14599999999999999</v>
      </c>
      <c r="P21" s="235">
        <f t="shared" si="3"/>
        <v>0.22969200000000001</v>
      </c>
      <c r="AH21" s="224"/>
    </row>
    <row r="22" spans="1:34">
      <c r="A22" s="249" t="str">
        <f t="shared" si="4"/>
        <v>sce_0</v>
      </c>
      <c r="B22" s="248">
        <v>20</v>
      </c>
      <c r="C22" s="250">
        <f t="shared" si="0"/>
        <v>0.8</v>
      </c>
      <c r="D22" s="250">
        <f t="shared" si="5"/>
        <v>0.04</v>
      </c>
      <c r="E22" s="250">
        <f t="shared" si="5"/>
        <v>0.04</v>
      </c>
      <c r="F22" s="250">
        <f t="shared" si="5"/>
        <v>0.04</v>
      </c>
      <c r="G22" s="250">
        <f t="shared" si="5"/>
        <v>0.04</v>
      </c>
      <c r="H22" s="250">
        <f t="shared" si="5"/>
        <v>0.04</v>
      </c>
      <c r="I22" s="190"/>
      <c r="J22" s="190"/>
      <c r="K22" s="190"/>
      <c r="L22" s="190">
        <f t="shared" si="2"/>
        <v>1.0000000000000002</v>
      </c>
      <c r="N22" s="235">
        <f>C22*VLOOKUP(C$1,'chrg_dist(j)'!$A$2:$D$10,3,0)+D22*VLOOKUP(D$1,'chrg_dist(j)'!$A$2:$D$10,3,0)+E22*VLOOKUP(E$1,'chrg_dist(j)'!$A$2:$D$10,3,0)+F22*VLOOKUP(F$1,'chrg_dist(j)'!$A$2:$D$10,3,0)+G22*VLOOKUP(G$1,'chrg_dist(j)'!$A$2:$D$10,3,0)+H22*VLOOKUP(H$1,'chrg_dist(j)'!$A$2:$D$10,3,0)</f>
        <v>9.8000000000000004E-2</v>
      </c>
      <c r="O22" s="235">
        <f>C22*VLOOKUP(C$1,'chrg_dist(j)'!$A$2:$D$10,4,0)+D22*VLOOKUP(D$1,'chrg_dist(j)'!$A$2:$D$10,4,0)+E22*VLOOKUP(E$1,'chrg_dist(j)'!$A$2:$D$10,4,0)+F22*VLOOKUP(F$1,'chrg_dist(j)'!$A$2:$D$10,4,0)+G22*VLOOKUP(G$1,'chrg_dist(j)'!$A$2:$D$10,4,0)+H22*VLOOKUP(H$1,'chrg_dist(j)'!$A$2:$D$10,4,0)</f>
        <v>0.14599999999999999</v>
      </c>
      <c r="P22" s="235">
        <f t="shared" si="3"/>
        <v>0.22969200000000001</v>
      </c>
      <c r="AH22" s="224"/>
    </row>
    <row r="23" spans="1:34">
      <c r="A23" s="78" t="s">
        <v>1461</v>
      </c>
      <c r="B23" s="223">
        <v>0</v>
      </c>
      <c r="C23" s="190">
        <v>0.8</v>
      </c>
      <c r="D23" s="190">
        <v>0.04</v>
      </c>
      <c r="E23" s="190">
        <v>0.04</v>
      </c>
      <c r="F23" s="190">
        <v>0.04</v>
      </c>
      <c r="G23" s="190">
        <v>0.04</v>
      </c>
      <c r="H23" s="190">
        <v>0.04</v>
      </c>
      <c r="L23" s="190">
        <f t="shared" si="2"/>
        <v>1.0000000000000002</v>
      </c>
      <c r="N23" s="235">
        <f>C23*VLOOKUP(C$1,'chrg_dist(j)'!$A$2:$D$10,3,0)+D23*VLOOKUP(D$1,'chrg_dist(j)'!$A$2:$D$10,3,0)+E23*VLOOKUP(E$1,'chrg_dist(j)'!$A$2:$D$10,3,0)+F23*VLOOKUP(F$1,'chrg_dist(j)'!$A$2:$D$10,3,0)+G23*VLOOKUP(G$1,'chrg_dist(j)'!$A$2:$D$10,3,0)+H23*VLOOKUP(H$1,'chrg_dist(j)'!$A$2:$D$10,3,0)</f>
        <v>9.8000000000000004E-2</v>
      </c>
      <c r="O23" s="235">
        <f>C23*VLOOKUP(C$1,'chrg_dist(j)'!$A$2:$D$10,4,0)+D23*VLOOKUP(D$1,'chrg_dist(j)'!$A$2:$D$10,4,0)+E23*VLOOKUP(E$1,'chrg_dist(j)'!$A$2:$D$10,4,0)+F23*VLOOKUP(F$1,'chrg_dist(j)'!$A$2:$D$10,4,0)+G23*VLOOKUP(G$1,'chrg_dist(j)'!$A$2:$D$10,4,0)+H23*VLOOKUP(H$1,'chrg_dist(j)'!$A$2:$D$10,4,0)</f>
        <v>0.14599999999999999</v>
      </c>
      <c r="P23" s="235">
        <f>N23+O23-N23*O23</f>
        <v>0.22969200000000001</v>
      </c>
    </row>
    <row r="24" spans="1:34">
      <c r="A24" s="78" t="str">
        <f>A23</f>
        <v>sce_1</v>
      </c>
      <c r="B24" s="223">
        <v>1</v>
      </c>
      <c r="C24" s="190">
        <f>C23-0.1</f>
        <v>0.70000000000000007</v>
      </c>
      <c r="D24" s="190">
        <f>(1-$C24-$E24-$F24-$G24)*0.3</f>
        <v>5.3999999999999979E-2</v>
      </c>
      <c r="E24" s="190">
        <v>0.04</v>
      </c>
      <c r="F24" s="190">
        <v>0.04</v>
      </c>
      <c r="G24" s="190">
        <v>0.04</v>
      </c>
      <c r="H24" s="190">
        <f>(1-$C24-$E24-$F24-$G24)*0.7</f>
        <v>0.12599999999999995</v>
      </c>
      <c r="L24" s="190">
        <f t="shared" si="2"/>
        <v>1</v>
      </c>
      <c r="N24" s="235">
        <f>C24*VLOOKUP(C$1,'chrg_dist(j)'!$A$2:$D$10,3,0)+D24*VLOOKUP(D$1,'chrg_dist(j)'!$A$2:$D$10,3,0)+E24*VLOOKUP(E$1,'chrg_dist(j)'!$A$2:$D$10,3,0)+F24*VLOOKUP(F$1,'chrg_dist(j)'!$A$2:$D$10,3,0)+G24*VLOOKUP(G$1,'chrg_dist(j)'!$A$2:$D$10,3,0)+H24*VLOOKUP(H$1,'chrg_dist(j)'!$A$2:$D$10,3,0)</f>
        <v>9.8000000000000004E-2</v>
      </c>
      <c r="O24" s="235">
        <f>C24*VLOOKUP(C$1,'chrg_dist(j)'!$A$2:$D$10,4,0)+D24*VLOOKUP(D$1,'chrg_dist(j)'!$A$2:$D$10,4,0)+E24*VLOOKUP(E$1,'chrg_dist(j)'!$A$2:$D$10,4,0)+F24*VLOOKUP(F$1,'chrg_dist(j)'!$A$2:$D$10,4,0)+G24*VLOOKUP(G$1,'chrg_dist(j)'!$A$2:$D$10,4,0)+H24*VLOOKUP(H$1,'chrg_dist(j)'!$A$2:$D$10,4,0)</f>
        <v>0.20179999999999995</v>
      </c>
      <c r="P24" s="235">
        <f t="shared" ref="P24:P43" si="6">N24+O24-N24*O24</f>
        <v>0.28002359999999998</v>
      </c>
    </row>
    <row r="25" spans="1:34">
      <c r="A25" s="78" t="str">
        <f t="shared" ref="A25:A43" si="7">A24</f>
        <v>sce_1</v>
      </c>
      <c r="B25" s="223">
        <v>2</v>
      </c>
      <c r="C25" s="190">
        <f>C24-0.1</f>
        <v>0.60000000000000009</v>
      </c>
      <c r="D25" s="190">
        <f t="shared" ref="D25:D43" si="8">(1-$C25-$E25-$F25-$G25)*0.3</f>
        <v>8.3999999999999991E-2</v>
      </c>
      <c r="E25" s="190">
        <v>0.04</v>
      </c>
      <c r="F25" s="190">
        <v>0.04</v>
      </c>
      <c r="G25" s="190">
        <v>0.04</v>
      </c>
      <c r="H25" s="190">
        <f t="shared" ref="H25:H43" si="9">(1-$C25-$E25-$F25-$G25)*0.7</f>
        <v>0.19599999999999998</v>
      </c>
      <c r="L25" s="190">
        <f t="shared" si="2"/>
        <v>1.0000000000000002</v>
      </c>
      <c r="N25" s="235">
        <f>C25*VLOOKUP(C$1,'chrg_dist(j)'!$A$2:$D$10,3,0)+D25*VLOOKUP(D$1,'chrg_dist(j)'!$A$2:$D$10,3,0)+E25*VLOOKUP(E$1,'chrg_dist(j)'!$A$2:$D$10,3,0)+F25*VLOOKUP(F$1,'chrg_dist(j)'!$A$2:$D$10,3,0)+G25*VLOOKUP(G$1,'chrg_dist(j)'!$A$2:$D$10,3,0)+H25*VLOOKUP(H$1,'chrg_dist(j)'!$A$2:$D$10,3,0)</f>
        <v>9.8000000000000004E-2</v>
      </c>
      <c r="O25" s="235">
        <f>C25*VLOOKUP(C$1,'chrg_dist(j)'!$A$2:$D$10,4,0)+D25*VLOOKUP(D$1,'chrg_dist(j)'!$A$2:$D$10,4,0)+E25*VLOOKUP(E$1,'chrg_dist(j)'!$A$2:$D$10,4,0)+F25*VLOOKUP(F$1,'chrg_dist(j)'!$A$2:$D$10,4,0)+G25*VLOOKUP(G$1,'chrg_dist(j)'!$A$2:$D$10,4,0)+H25*VLOOKUP(H$1,'chrg_dist(j)'!$A$2:$D$10,4,0)</f>
        <v>0.25279999999999997</v>
      </c>
      <c r="P25" s="235">
        <f t="shared" si="6"/>
        <v>0.32602560000000003</v>
      </c>
      <c r="R25" s="69"/>
      <c r="S25" s="69"/>
      <c r="T25" s="69"/>
      <c r="U25" s="69"/>
      <c r="V25" s="69"/>
      <c r="W25" s="69"/>
      <c r="X25" s="69"/>
      <c r="Y25" s="69"/>
      <c r="Z25" s="69"/>
    </row>
    <row r="26" spans="1:34">
      <c r="A26" s="78" t="str">
        <f t="shared" si="7"/>
        <v>sce_1</v>
      </c>
      <c r="B26" s="223">
        <v>3</v>
      </c>
      <c r="C26" s="190">
        <f>C25-0.1</f>
        <v>0.50000000000000011</v>
      </c>
      <c r="D26" s="190">
        <f t="shared" si="8"/>
        <v>0.11399999999999998</v>
      </c>
      <c r="E26" s="190">
        <v>0.04</v>
      </c>
      <c r="F26" s="190">
        <v>0.04</v>
      </c>
      <c r="G26" s="190">
        <v>0.04</v>
      </c>
      <c r="H26" s="190">
        <f t="shared" si="9"/>
        <v>0.26599999999999996</v>
      </c>
      <c r="L26" s="190">
        <f t="shared" si="2"/>
        <v>1.0000000000000002</v>
      </c>
      <c r="N26" s="235">
        <f>C26*VLOOKUP(C$1,'chrg_dist(j)'!$A$2:$D$10,3,0)+D26*VLOOKUP(D$1,'chrg_dist(j)'!$A$2:$D$10,3,0)+E26*VLOOKUP(E$1,'chrg_dist(j)'!$A$2:$D$10,3,0)+F26*VLOOKUP(F$1,'chrg_dist(j)'!$A$2:$D$10,3,0)+G26*VLOOKUP(G$1,'chrg_dist(j)'!$A$2:$D$10,3,0)+H26*VLOOKUP(H$1,'chrg_dist(j)'!$A$2:$D$10,3,0)</f>
        <v>9.8000000000000004E-2</v>
      </c>
      <c r="O26" s="235">
        <f>C26*VLOOKUP(C$1,'chrg_dist(j)'!$A$2:$D$10,4,0)+D26*VLOOKUP(D$1,'chrg_dist(j)'!$A$2:$D$10,4,0)+E26*VLOOKUP(E$1,'chrg_dist(j)'!$A$2:$D$10,4,0)+F26*VLOOKUP(F$1,'chrg_dist(j)'!$A$2:$D$10,4,0)+G26*VLOOKUP(G$1,'chrg_dist(j)'!$A$2:$D$10,4,0)+H26*VLOOKUP(H$1,'chrg_dist(j)'!$A$2:$D$10,4,0)</f>
        <v>0.30379999999999996</v>
      </c>
      <c r="P26" s="235">
        <f t="shared" si="6"/>
        <v>0.37202759999999996</v>
      </c>
    </row>
    <row r="27" spans="1:34">
      <c r="A27" s="78" t="str">
        <f t="shared" si="7"/>
        <v>sce_1</v>
      </c>
      <c r="B27" s="223">
        <v>4</v>
      </c>
      <c r="C27" s="190">
        <f>C26-0.1</f>
        <v>0.40000000000000013</v>
      </c>
      <c r="D27" s="190">
        <f t="shared" si="8"/>
        <v>0.14399999999999993</v>
      </c>
      <c r="E27" s="190">
        <v>0.04</v>
      </c>
      <c r="F27" s="190">
        <v>0.04</v>
      </c>
      <c r="G27" s="190">
        <v>0.04</v>
      </c>
      <c r="H27" s="190">
        <f t="shared" si="9"/>
        <v>0.33599999999999985</v>
      </c>
      <c r="L27" s="190">
        <f t="shared" si="2"/>
        <v>1</v>
      </c>
      <c r="N27" s="235">
        <f>C27*VLOOKUP(C$1,'chrg_dist(j)'!$A$2:$D$10,3,0)+D27*VLOOKUP(D$1,'chrg_dist(j)'!$A$2:$D$10,3,0)+E27*VLOOKUP(E$1,'chrg_dist(j)'!$A$2:$D$10,3,0)+F27*VLOOKUP(F$1,'chrg_dist(j)'!$A$2:$D$10,3,0)+G27*VLOOKUP(G$1,'chrg_dist(j)'!$A$2:$D$10,3,0)+H27*VLOOKUP(H$1,'chrg_dist(j)'!$A$2:$D$10,3,0)</f>
        <v>9.799999999999999E-2</v>
      </c>
      <c r="O27" s="235">
        <f>C27*VLOOKUP(C$1,'chrg_dist(j)'!$A$2:$D$10,4,0)+D27*VLOOKUP(D$1,'chrg_dist(j)'!$A$2:$D$10,4,0)+E27*VLOOKUP(E$1,'chrg_dist(j)'!$A$2:$D$10,4,0)+F27*VLOOKUP(F$1,'chrg_dist(j)'!$A$2:$D$10,4,0)+G27*VLOOKUP(G$1,'chrg_dist(j)'!$A$2:$D$10,4,0)+H27*VLOOKUP(H$1,'chrg_dist(j)'!$A$2:$D$10,4,0)</f>
        <v>0.35479999999999989</v>
      </c>
      <c r="P27" s="235">
        <f t="shared" si="6"/>
        <v>0.41802959999999989</v>
      </c>
    </row>
    <row r="28" spans="1:34">
      <c r="A28" s="78" t="str">
        <f t="shared" si="7"/>
        <v>sce_1</v>
      </c>
      <c r="B28" s="223">
        <v>5</v>
      </c>
      <c r="C28" s="190">
        <f>C27-0.1</f>
        <v>0.30000000000000016</v>
      </c>
      <c r="D28" s="190">
        <f t="shared" si="8"/>
        <v>0.1739999999999999</v>
      </c>
      <c r="E28" s="190">
        <v>0.04</v>
      </c>
      <c r="F28" s="190">
        <v>0.04</v>
      </c>
      <c r="G28" s="190">
        <v>0.04</v>
      </c>
      <c r="H28" s="190">
        <f t="shared" si="9"/>
        <v>0.40599999999999981</v>
      </c>
      <c r="L28" s="190">
        <f t="shared" si="2"/>
        <v>1</v>
      </c>
      <c r="N28" s="235">
        <f>C28*VLOOKUP(C$1,'chrg_dist(j)'!$A$2:$D$10,3,0)+D28*VLOOKUP(D$1,'chrg_dist(j)'!$A$2:$D$10,3,0)+E28*VLOOKUP(E$1,'chrg_dist(j)'!$A$2:$D$10,3,0)+F28*VLOOKUP(F$1,'chrg_dist(j)'!$A$2:$D$10,3,0)+G28*VLOOKUP(G$1,'chrg_dist(j)'!$A$2:$D$10,3,0)+H28*VLOOKUP(H$1,'chrg_dist(j)'!$A$2:$D$10,3,0)</f>
        <v>9.8000000000000004E-2</v>
      </c>
      <c r="O28" s="235">
        <f>C28*VLOOKUP(C$1,'chrg_dist(j)'!$A$2:$D$10,4,0)+D28*VLOOKUP(D$1,'chrg_dist(j)'!$A$2:$D$10,4,0)+E28*VLOOKUP(E$1,'chrg_dist(j)'!$A$2:$D$10,4,0)+F28*VLOOKUP(F$1,'chrg_dist(j)'!$A$2:$D$10,4,0)+G28*VLOOKUP(G$1,'chrg_dist(j)'!$A$2:$D$10,4,0)+H28*VLOOKUP(H$1,'chrg_dist(j)'!$A$2:$D$10,4,0)</f>
        <v>0.40579999999999983</v>
      </c>
      <c r="P28" s="235">
        <f t="shared" si="6"/>
        <v>0.46403159999999982</v>
      </c>
    </row>
    <row r="29" spans="1:34">
      <c r="A29" s="78" t="str">
        <f t="shared" si="7"/>
        <v>sce_1</v>
      </c>
      <c r="B29" s="223">
        <v>6</v>
      </c>
      <c r="C29" s="190">
        <v>0.22</v>
      </c>
      <c r="D29" s="190">
        <f t="shared" si="8"/>
        <v>0.19799999999999998</v>
      </c>
      <c r="E29" s="190">
        <v>0.04</v>
      </c>
      <c r="F29" s="190">
        <v>0.04</v>
      </c>
      <c r="G29" s="190">
        <v>0.04</v>
      </c>
      <c r="H29" s="190">
        <f t="shared" si="9"/>
        <v>0.46199999999999991</v>
      </c>
      <c r="L29" s="190">
        <f t="shared" si="2"/>
        <v>0.99999999999999978</v>
      </c>
      <c r="N29" s="235">
        <f>C29*VLOOKUP(C$1,'chrg_dist(j)'!$A$2:$D$10,3,0)+D29*VLOOKUP(D$1,'chrg_dist(j)'!$A$2:$D$10,3,0)+E29*VLOOKUP(E$1,'chrg_dist(j)'!$A$2:$D$10,3,0)+F29*VLOOKUP(F$1,'chrg_dist(j)'!$A$2:$D$10,3,0)+G29*VLOOKUP(G$1,'chrg_dist(j)'!$A$2:$D$10,3,0)+H29*VLOOKUP(H$1,'chrg_dist(j)'!$A$2:$D$10,3,0)</f>
        <v>9.799999999999999E-2</v>
      </c>
      <c r="O29" s="235">
        <f>C29*VLOOKUP(C$1,'chrg_dist(j)'!$A$2:$D$10,4,0)+D29*VLOOKUP(D$1,'chrg_dist(j)'!$A$2:$D$10,4,0)+E29*VLOOKUP(E$1,'chrg_dist(j)'!$A$2:$D$10,4,0)+F29*VLOOKUP(F$1,'chrg_dist(j)'!$A$2:$D$10,4,0)+G29*VLOOKUP(G$1,'chrg_dist(j)'!$A$2:$D$10,4,0)+H29*VLOOKUP(H$1,'chrg_dist(j)'!$A$2:$D$10,4,0)</f>
        <v>0.44659999999999994</v>
      </c>
      <c r="P29" s="235">
        <f t="shared" si="6"/>
        <v>0.50083319999999998</v>
      </c>
    </row>
    <row r="30" spans="1:34">
      <c r="A30" s="78" t="str">
        <f t="shared" si="7"/>
        <v>sce_1</v>
      </c>
      <c r="B30" s="223">
        <v>7</v>
      </c>
      <c r="C30" s="190">
        <v>0.14000000000000001</v>
      </c>
      <c r="D30" s="190">
        <f t="shared" si="8"/>
        <v>0.21299999999999994</v>
      </c>
      <c r="E30" s="190">
        <v>0.05</v>
      </c>
      <c r="F30" s="190">
        <v>0.05</v>
      </c>
      <c r="G30" s="190">
        <v>0.05</v>
      </c>
      <c r="H30" s="190">
        <f t="shared" si="9"/>
        <v>0.49699999999999989</v>
      </c>
      <c r="L30" s="190">
        <f t="shared" si="2"/>
        <v>0.99999999999999989</v>
      </c>
      <c r="N30" s="235">
        <f>C30*VLOOKUP(C$1,'chrg_dist(j)'!$A$2:$D$10,3,0)+D30*VLOOKUP(D$1,'chrg_dist(j)'!$A$2:$D$10,3,0)+E30*VLOOKUP(E$1,'chrg_dist(j)'!$A$2:$D$10,3,0)+F30*VLOOKUP(F$1,'chrg_dist(j)'!$A$2:$D$10,3,0)+G30*VLOOKUP(G$1,'chrg_dist(j)'!$A$2:$D$10,3,0)+H30*VLOOKUP(H$1,'chrg_dist(j)'!$A$2:$D$10,3,0)</f>
        <v>0.11</v>
      </c>
      <c r="O30" s="235">
        <f>C30*VLOOKUP(C$1,'chrg_dist(j)'!$A$2:$D$10,4,0)+D30*VLOOKUP(D$1,'chrg_dist(j)'!$A$2:$D$10,4,0)+E30*VLOOKUP(E$1,'chrg_dist(j)'!$A$2:$D$10,4,0)+F30*VLOOKUP(F$1,'chrg_dist(j)'!$A$2:$D$10,4,0)+G30*VLOOKUP(G$1,'chrg_dist(j)'!$A$2:$D$10,4,0)+H30*VLOOKUP(H$1,'chrg_dist(j)'!$A$2:$D$10,4,0)</f>
        <v>0.48709999999999998</v>
      </c>
      <c r="P30" s="235">
        <f t="shared" si="6"/>
        <v>0.54351899999999997</v>
      </c>
    </row>
    <row r="31" spans="1:34">
      <c r="A31" s="78" t="str">
        <f t="shared" si="7"/>
        <v>sce_1</v>
      </c>
      <c r="B31" s="223">
        <v>8</v>
      </c>
      <c r="C31" s="190">
        <v>0.1</v>
      </c>
      <c r="D31" s="190">
        <f t="shared" si="8"/>
        <v>0.23399999999999996</v>
      </c>
      <c r="E31" s="190">
        <v>0.04</v>
      </c>
      <c r="F31" s="190">
        <v>0.04</v>
      </c>
      <c r="G31" s="190">
        <v>0.04</v>
      </c>
      <c r="H31" s="190">
        <f t="shared" si="9"/>
        <v>0.54599999999999993</v>
      </c>
      <c r="L31" s="190">
        <f t="shared" si="2"/>
        <v>0.99999999999999978</v>
      </c>
      <c r="N31" s="235">
        <f>C31*VLOOKUP(C$1,'chrg_dist(j)'!$A$2:$D$10,3,0)+D31*VLOOKUP(D$1,'chrg_dist(j)'!$A$2:$D$10,3,0)+E31*VLOOKUP(E$1,'chrg_dist(j)'!$A$2:$D$10,3,0)+F31*VLOOKUP(F$1,'chrg_dist(j)'!$A$2:$D$10,3,0)+G31*VLOOKUP(G$1,'chrg_dist(j)'!$A$2:$D$10,3,0)+H31*VLOOKUP(H$1,'chrg_dist(j)'!$A$2:$D$10,3,0)</f>
        <v>9.8000000000000004E-2</v>
      </c>
      <c r="O31" s="235">
        <f>C31*VLOOKUP(C$1,'chrg_dist(j)'!$A$2:$D$10,4,0)+D31*VLOOKUP(D$1,'chrg_dist(j)'!$A$2:$D$10,4,0)+E31*VLOOKUP(E$1,'chrg_dist(j)'!$A$2:$D$10,4,0)+F31*VLOOKUP(F$1,'chrg_dist(j)'!$A$2:$D$10,4,0)+G31*VLOOKUP(G$1,'chrg_dist(j)'!$A$2:$D$10,4,0)+H31*VLOOKUP(H$1,'chrg_dist(j)'!$A$2:$D$10,4,0)</f>
        <v>0.50780000000000003</v>
      </c>
      <c r="P31" s="235">
        <f t="shared" si="6"/>
        <v>0.55603559999999996</v>
      </c>
    </row>
    <row r="32" spans="1:34">
      <c r="A32" s="78" t="str">
        <f t="shared" si="7"/>
        <v>sce_1</v>
      </c>
      <c r="B32" s="223">
        <v>9</v>
      </c>
      <c r="C32" s="190">
        <v>7.0000000000000007E-2</v>
      </c>
      <c r="D32" s="190">
        <f t="shared" si="8"/>
        <v>0.24299999999999994</v>
      </c>
      <c r="E32" s="190">
        <v>0.04</v>
      </c>
      <c r="F32" s="190">
        <v>0.04</v>
      </c>
      <c r="G32" s="190">
        <v>0.04</v>
      </c>
      <c r="H32" s="190">
        <f t="shared" si="9"/>
        <v>0.56699999999999984</v>
      </c>
      <c r="L32" s="190">
        <f t="shared" si="2"/>
        <v>0.99999999999999978</v>
      </c>
      <c r="N32" s="235">
        <f>C32*VLOOKUP(C$1,'chrg_dist(j)'!$A$2:$D$10,3,0)+D32*VLOOKUP(D$1,'chrg_dist(j)'!$A$2:$D$10,3,0)+E32*VLOOKUP(E$1,'chrg_dist(j)'!$A$2:$D$10,3,0)+F32*VLOOKUP(F$1,'chrg_dist(j)'!$A$2:$D$10,3,0)+G32*VLOOKUP(G$1,'chrg_dist(j)'!$A$2:$D$10,3,0)+H32*VLOOKUP(H$1,'chrg_dist(j)'!$A$2:$D$10,3,0)</f>
        <v>9.7999999999999976E-2</v>
      </c>
      <c r="O32" s="235">
        <f>C32*VLOOKUP(C$1,'chrg_dist(j)'!$A$2:$D$10,4,0)+D32*VLOOKUP(D$1,'chrg_dist(j)'!$A$2:$D$10,4,0)+E32*VLOOKUP(E$1,'chrg_dist(j)'!$A$2:$D$10,4,0)+F32*VLOOKUP(F$1,'chrg_dist(j)'!$A$2:$D$10,4,0)+G32*VLOOKUP(G$1,'chrg_dist(j)'!$A$2:$D$10,4,0)+H32*VLOOKUP(H$1,'chrg_dist(j)'!$A$2:$D$10,4,0)</f>
        <v>0.5230999999999999</v>
      </c>
      <c r="P32" s="235">
        <f t="shared" si="6"/>
        <v>0.5698361999999999</v>
      </c>
    </row>
    <row r="33" spans="1:22">
      <c r="A33" s="78" t="str">
        <f t="shared" si="7"/>
        <v>sce_1</v>
      </c>
      <c r="B33" s="223">
        <v>10</v>
      </c>
      <c r="C33" s="190">
        <f>C32-0.02</f>
        <v>0.05</v>
      </c>
      <c r="D33" s="190">
        <f t="shared" si="8"/>
        <v>0.24899999999999994</v>
      </c>
      <c r="E33" s="190">
        <v>0.04</v>
      </c>
      <c r="F33" s="190">
        <v>0.04</v>
      </c>
      <c r="G33" s="190">
        <v>0.04</v>
      </c>
      <c r="H33" s="190">
        <f t="shared" si="9"/>
        <v>0.58099999999999985</v>
      </c>
      <c r="L33" s="190">
        <f t="shared" si="2"/>
        <v>0.99999999999999978</v>
      </c>
      <c r="N33" s="235">
        <f>C33*VLOOKUP(C$1,'chrg_dist(j)'!$A$2:$D$10,3,0)+D33*VLOOKUP(D$1,'chrg_dist(j)'!$A$2:$D$10,3,0)+E33*VLOOKUP(E$1,'chrg_dist(j)'!$A$2:$D$10,3,0)+F33*VLOOKUP(F$1,'chrg_dist(j)'!$A$2:$D$10,3,0)+G33*VLOOKUP(G$1,'chrg_dist(j)'!$A$2:$D$10,3,0)+H33*VLOOKUP(H$1,'chrg_dist(j)'!$A$2:$D$10,3,0)</f>
        <v>9.799999999999999E-2</v>
      </c>
      <c r="O33" s="235">
        <f>C33*VLOOKUP(C$1,'chrg_dist(j)'!$A$2:$D$10,4,0)+D33*VLOOKUP(D$1,'chrg_dist(j)'!$A$2:$D$10,4,0)+E33*VLOOKUP(E$1,'chrg_dist(j)'!$A$2:$D$10,4,0)+F33*VLOOKUP(F$1,'chrg_dist(j)'!$A$2:$D$10,4,0)+G33*VLOOKUP(G$1,'chrg_dist(j)'!$A$2:$D$10,4,0)+H33*VLOOKUP(H$1,'chrg_dist(j)'!$A$2:$D$10,4,0)</f>
        <v>0.53329999999999989</v>
      </c>
      <c r="P33" s="235">
        <f t="shared" si="6"/>
        <v>0.5790365999999999</v>
      </c>
    </row>
    <row r="34" spans="1:22">
      <c r="A34" s="78" t="str">
        <f t="shared" si="7"/>
        <v>sce_1</v>
      </c>
      <c r="B34" s="223">
        <v>11</v>
      </c>
      <c r="C34" s="190">
        <f>C33-0.02</f>
        <v>3.0000000000000002E-2</v>
      </c>
      <c r="D34" s="190">
        <f t="shared" si="8"/>
        <v>0.25499999999999995</v>
      </c>
      <c r="E34" s="190">
        <v>0.04</v>
      </c>
      <c r="F34" s="190">
        <v>0.04</v>
      </c>
      <c r="G34" s="190">
        <v>0.04</v>
      </c>
      <c r="H34" s="190">
        <f t="shared" si="9"/>
        <v>0.59499999999999986</v>
      </c>
      <c r="L34" s="190">
        <f t="shared" si="2"/>
        <v>0.99999999999999978</v>
      </c>
      <c r="N34" s="235">
        <f>C34*VLOOKUP(C$1,'chrg_dist(j)'!$A$2:$D$10,3,0)+D34*VLOOKUP(D$1,'chrg_dist(j)'!$A$2:$D$10,3,0)+E34*VLOOKUP(E$1,'chrg_dist(j)'!$A$2:$D$10,3,0)+F34*VLOOKUP(F$1,'chrg_dist(j)'!$A$2:$D$10,3,0)+G34*VLOOKUP(G$1,'chrg_dist(j)'!$A$2:$D$10,3,0)+H34*VLOOKUP(H$1,'chrg_dist(j)'!$A$2:$D$10,3,0)</f>
        <v>9.8000000000000004E-2</v>
      </c>
      <c r="O34" s="235">
        <f>C34*VLOOKUP(C$1,'chrg_dist(j)'!$A$2:$D$10,4,0)+D34*VLOOKUP(D$1,'chrg_dist(j)'!$A$2:$D$10,4,0)+E34*VLOOKUP(E$1,'chrg_dist(j)'!$A$2:$D$10,4,0)+F34*VLOOKUP(F$1,'chrg_dist(j)'!$A$2:$D$10,4,0)+G34*VLOOKUP(G$1,'chrg_dist(j)'!$A$2:$D$10,4,0)+H34*VLOOKUP(H$1,'chrg_dist(j)'!$A$2:$D$10,4,0)</f>
        <v>0.54349999999999987</v>
      </c>
      <c r="P34" s="235">
        <f t="shared" si="6"/>
        <v>0.5882369999999999</v>
      </c>
    </row>
    <row r="35" spans="1:22">
      <c r="A35" s="78" t="str">
        <f t="shared" si="7"/>
        <v>sce_1</v>
      </c>
      <c r="B35" s="223">
        <v>12</v>
      </c>
      <c r="C35" s="190">
        <f>C34-0.01</f>
        <v>2.0000000000000004E-2</v>
      </c>
      <c r="D35" s="190">
        <f t="shared" si="8"/>
        <v>0.25799999999999995</v>
      </c>
      <c r="E35" s="190">
        <v>0.04</v>
      </c>
      <c r="F35" s="190">
        <v>0.04</v>
      </c>
      <c r="G35" s="190">
        <v>0.04</v>
      </c>
      <c r="H35" s="190">
        <f t="shared" si="9"/>
        <v>0.60199999999999987</v>
      </c>
      <c r="L35" s="190">
        <f t="shared" si="2"/>
        <v>0.99999999999999978</v>
      </c>
      <c r="N35" s="235">
        <f>C35*VLOOKUP(C$1,'chrg_dist(j)'!$A$2:$D$10,3,0)+D35*VLOOKUP(D$1,'chrg_dist(j)'!$A$2:$D$10,3,0)+E35*VLOOKUP(E$1,'chrg_dist(j)'!$A$2:$D$10,3,0)+F35*VLOOKUP(F$1,'chrg_dist(j)'!$A$2:$D$10,3,0)+G35*VLOOKUP(G$1,'chrg_dist(j)'!$A$2:$D$10,3,0)+H35*VLOOKUP(H$1,'chrg_dist(j)'!$A$2:$D$10,3,0)</f>
        <v>9.7999999999999976E-2</v>
      </c>
      <c r="O35" s="235">
        <f>C35*VLOOKUP(C$1,'chrg_dist(j)'!$A$2:$D$10,4,0)+D35*VLOOKUP(D$1,'chrg_dist(j)'!$A$2:$D$10,4,0)+E35*VLOOKUP(E$1,'chrg_dist(j)'!$A$2:$D$10,4,0)+F35*VLOOKUP(F$1,'chrg_dist(j)'!$A$2:$D$10,4,0)+G35*VLOOKUP(G$1,'chrg_dist(j)'!$A$2:$D$10,4,0)+H35*VLOOKUP(H$1,'chrg_dist(j)'!$A$2:$D$10,4,0)</f>
        <v>0.54859999999999987</v>
      </c>
      <c r="P35" s="235">
        <f t="shared" si="6"/>
        <v>0.59283719999999984</v>
      </c>
    </row>
    <row r="36" spans="1:22">
      <c r="A36" s="78" t="str">
        <f t="shared" si="7"/>
        <v>sce_1</v>
      </c>
      <c r="B36" s="223">
        <v>13</v>
      </c>
      <c r="C36" s="190">
        <f t="shared" ref="C36:C43" si="10">C35</f>
        <v>2.0000000000000004E-2</v>
      </c>
      <c r="D36" s="190">
        <f t="shared" si="8"/>
        <v>0.25799999999999995</v>
      </c>
      <c r="E36" s="190">
        <v>0.04</v>
      </c>
      <c r="F36" s="190">
        <v>0.04</v>
      </c>
      <c r="G36" s="190">
        <v>0.04</v>
      </c>
      <c r="H36" s="190">
        <f t="shared" si="9"/>
        <v>0.60199999999999987</v>
      </c>
      <c r="L36" s="190">
        <f t="shared" si="2"/>
        <v>0.99999999999999978</v>
      </c>
      <c r="N36" s="235">
        <f>C36*VLOOKUP(C$1,'chrg_dist(j)'!$A$2:$D$10,3,0)+D36*VLOOKUP(D$1,'chrg_dist(j)'!$A$2:$D$10,3,0)+E36*VLOOKUP(E$1,'chrg_dist(j)'!$A$2:$D$10,3,0)+F36*VLOOKUP(F$1,'chrg_dist(j)'!$A$2:$D$10,3,0)+G36*VLOOKUP(G$1,'chrg_dist(j)'!$A$2:$D$10,3,0)+H36*VLOOKUP(H$1,'chrg_dist(j)'!$A$2:$D$10,3,0)</f>
        <v>9.7999999999999976E-2</v>
      </c>
      <c r="O36" s="235">
        <f>C36*VLOOKUP(C$1,'chrg_dist(j)'!$A$2:$D$10,4,0)+D36*VLOOKUP(D$1,'chrg_dist(j)'!$A$2:$D$10,4,0)+E36*VLOOKUP(E$1,'chrg_dist(j)'!$A$2:$D$10,4,0)+F36*VLOOKUP(F$1,'chrg_dist(j)'!$A$2:$D$10,4,0)+G36*VLOOKUP(G$1,'chrg_dist(j)'!$A$2:$D$10,4,0)+H36*VLOOKUP(H$1,'chrg_dist(j)'!$A$2:$D$10,4,0)</f>
        <v>0.54859999999999987</v>
      </c>
      <c r="P36" s="235">
        <f t="shared" si="6"/>
        <v>0.59283719999999984</v>
      </c>
    </row>
    <row r="37" spans="1:22">
      <c r="A37" s="78" t="str">
        <f t="shared" si="7"/>
        <v>sce_1</v>
      </c>
      <c r="B37" s="223">
        <v>14</v>
      </c>
      <c r="C37" s="190">
        <f t="shared" si="10"/>
        <v>2.0000000000000004E-2</v>
      </c>
      <c r="D37" s="190">
        <f t="shared" si="8"/>
        <v>0.25799999999999995</v>
      </c>
      <c r="E37" s="190">
        <v>0.04</v>
      </c>
      <c r="F37" s="190">
        <v>0.04</v>
      </c>
      <c r="G37" s="190">
        <v>0.04</v>
      </c>
      <c r="H37" s="190">
        <f t="shared" si="9"/>
        <v>0.60199999999999987</v>
      </c>
      <c r="L37" s="190">
        <f t="shared" si="2"/>
        <v>0.99999999999999978</v>
      </c>
      <c r="N37" s="235">
        <f>C37*VLOOKUP(C$1,'chrg_dist(j)'!$A$2:$D$10,3,0)+D37*VLOOKUP(D$1,'chrg_dist(j)'!$A$2:$D$10,3,0)+E37*VLOOKUP(E$1,'chrg_dist(j)'!$A$2:$D$10,3,0)+F37*VLOOKUP(F$1,'chrg_dist(j)'!$A$2:$D$10,3,0)+G37*VLOOKUP(G$1,'chrg_dist(j)'!$A$2:$D$10,3,0)+H37*VLOOKUP(H$1,'chrg_dist(j)'!$A$2:$D$10,3,0)</f>
        <v>9.7999999999999976E-2</v>
      </c>
      <c r="O37" s="235">
        <f>C37*VLOOKUP(C$1,'chrg_dist(j)'!$A$2:$D$10,4,0)+D37*VLOOKUP(D$1,'chrg_dist(j)'!$A$2:$D$10,4,0)+E37*VLOOKUP(E$1,'chrg_dist(j)'!$A$2:$D$10,4,0)+F37*VLOOKUP(F$1,'chrg_dist(j)'!$A$2:$D$10,4,0)+G37*VLOOKUP(G$1,'chrg_dist(j)'!$A$2:$D$10,4,0)+H37*VLOOKUP(H$1,'chrg_dist(j)'!$A$2:$D$10,4,0)</f>
        <v>0.54859999999999987</v>
      </c>
      <c r="P37" s="235">
        <f t="shared" si="6"/>
        <v>0.59283719999999984</v>
      </c>
    </row>
    <row r="38" spans="1:22">
      <c r="A38" s="78" t="str">
        <f t="shared" si="7"/>
        <v>sce_1</v>
      </c>
      <c r="B38" s="223">
        <v>15</v>
      </c>
      <c r="C38" s="190">
        <f t="shared" si="10"/>
        <v>2.0000000000000004E-2</v>
      </c>
      <c r="D38" s="190">
        <f t="shared" si="8"/>
        <v>0.25799999999999995</v>
      </c>
      <c r="E38" s="190">
        <v>0.04</v>
      </c>
      <c r="F38" s="190">
        <v>0.04</v>
      </c>
      <c r="G38" s="190">
        <v>0.04</v>
      </c>
      <c r="H38" s="190">
        <f t="shared" si="9"/>
        <v>0.60199999999999987</v>
      </c>
      <c r="L38" s="190">
        <f t="shared" si="2"/>
        <v>0.99999999999999978</v>
      </c>
      <c r="N38" s="235">
        <f>C38*VLOOKUP(C$1,'chrg_dist(j)'!$A$2:$D$10,3,0)+D38*VLOOKUP(D$1,'chrg_dist(j)'!$A$2:$D$10,3,0)+E38*VLOOKUP(E$1,'chrg_dist(j)'!$A$2:$D$10,3,0)+F38*VLOOKUP(F$1,'chrg_dist(j)'!$A$2:$D$10,3,0)+G38*VLOOKUP(G$1,'chrg_dist(j)'!$A$2:$D$10,3,0)+H38*VLOOKUP(H$1,'chrg_dist(j)'!$A$2:$D$10,3,0)</f>
        <v>9.7999999999999976E-2</v>
      </c>
      <c r="O38" s="235">
        <f>C38*VLOOKUP(C$1,'chrg_dist(j)'!$A$2:$D$10,4,0)+D38*VLOOKUP(D$1,'chrg_dist(j)'!$A$2:$D$10,4,0)+E38*VLOOKUP(E$1,'chrg_dist(j)'!$A$2:$D$10,4,0)+F38*VLOOKUP(F$1,'chrg_dist(j)'!$A$2:$D$10,4,0)+G38*VLOOKUP(G$1,'chrg_dist(j)'!$A$2:$D$10,4,0)+H38*VLOOKUP(H$1,'chrg_dist(j)'!$A$2:$D$10,4,0)</f>
        <v>0.54859999999999987</v>
      </c>
      <c r="P38" s="235">
        <f t="shared" si="6"/>
        <v>0.59283719999999984</v>
      </c>
    </row>
    <row r="39" spans="1:22">
      <c r="A39" s="78" t="str">
        <f t="shared" si="7"/>
        <v>sce_1</v>
      </c>
      <c r="B39" s="223">
        <v>16</v>
      </c>
      <c r="C39" s="190">
        <f t="shared" si="10"/>
        <v>2.0000000000000004E-2</v>
      </c>
      <c r="D39" s="190">
        <f t="shared" si="8"/>
        <v>0.25799999999999995</v>
      </c>
      <c r="E39" s="190">
        <v>0.04</v>
      </c>
      <c r="F39" s="190">
        <v>0.04</v>
      </c>
      <c r="G39" s="190">
        <v>0.04</v>
      </c>
      <c r="H39" s="190">
        <f t="shared" si="9"/>
        <v>0.60199999999999987</v>
      </c>
      <c r="L39" s="190">
        <f t="shared" si="2"/>
        <v>0.99999999999999978</v>
      </c>
      <c r="N39" s="235">
        <f>C39*VLOOKUP(C$1,'chrg_dist(j)'!$A$2:$D$10,3,0)+D39*VLOOKUP(D$1,'chrg_dist(j)'!$A$2:$D$10,3,0)+E39*VLOOKUP(E$1,'chrg_dist(j)'!$A$2:$D$10,3,0)+F39*VLOOKUP(F$1,'chrg_dist(j)'!$A$2:$D$10,3,0)+G39*VLOOKUP(G$1,'chrg_dist(j)'!$A$2:$D$10,3,0)+H39*VLOOKUP(H$1,'chrg_dist(j)'!$A$2:$D$10,3,0)</f>
        <v>9.7999999999999976E-2</v>
      </c>
      <c r="O39" s="235">
        <f>C39*VLOOKUP(C$1,'chrg_dist(j)'!$A$2:$D$10,4,0)+D39*VLOOKUP(D$1,'chrg_dist(j)'!$A$2:$D$10,4,0)+E39*VLOOKUP(E$1,'chrg_dist(j)'!$A$2:$D$10,4,0)+F39*VLOOKUP(F$1,'chrg_dist(j)'!$A$2:$D$10,4,0)+G39*VLOOKUP(G$1,'chrg_dist(j)'!$A$2:$D$10,4,0)+H39*VLOOKUP(H$1,'chrg_dist(j)'!$A$2:$D$10,4,0)</f>
        <v>0.54859999999999987</v>
      </c>
      <c r="P39" s="235">
        <f t="shared" si="6"/>
        <v>0.59283719999999984</v>
      </c>
    </row>
    <row r="40" spans="1:22">
      <c r="A40" s="78" t="str">
        <f t="shared" si="7"/>
        <v>sce_1</v>
      </c>
      <c r="B40" s="223">
        <v>17</v>
      </c>
      <c r="C40" s="190">
        <f t="shared" si="10"/>
        <v>2.0000000000000004E-2</v>
      </c>
      <c r="D40" s="190">
        <f t="shared" si="8"/>
        <v>0.25799999999999995</v>
      </c>
      <c r="E40" s="190">
        <v>0.04</v>
      </c>
      <c r="F40" s="190">
        <v>0.04</v>
      </c>
      <c r="G40" s="190">
        <v>0.04</v>
      </c>
      <c r="H40" s="190">
        <f t="shared" si="9"/>
        <v>0.60199999999999987</v>
      </c>
      <c r="L40" s="190">
        <f t="shared" si="2"/>
        <v>0.99999999999999978</v>
      </c>
      <c r="N40" s="235">
        <f>C40*VLOOKUP(C$1,'chrg_dist(j)'!$A$2:$D$10,3,0)+D40*VLOOKUP(D$1,'chrg_dist(j)'!$A$2:$D$10,3,0)+E40*VLOOKUP(E$1,'chrg_dist(j)'!$A$2:$D$10,3,0)+F40*VLOOKUP(F$1,'chrg_dist(j)'!$A$2:$D$10,3,0)+G40*VLOOKUP(G$1,'chrg_dist(j)'!$A$2:$D$10,3,0)+H40*VLOOKUP(H$1,'chrg_dist(j)'!$A$2:$D$10,3,0)</f>
        <v>9.7999999999999976E-2</v>
      </c>
      <c r="O40" s="235">
        <f>C40*VLOOKUP(C$1,'chrg_dist(j)'!$A$2:$D$10,4,0)+D40*VLOOKUP(D$1,'chrg_dist(j)'!$A$2:$D$10,4,0)+E40*VLOOKUP(E$1,'chrg_dist(j)'!$A$2:$D$10,4,0)+F40*VLOOKUP(F$1,'chrg_dist(j)'!$A$2:$D$10,4,0)+G40*VLOOKUP(G$1,'chrg_dist(j)'!$A$2:$D$10,4,0)+H40*VLOOKUP(H$1,'chrg_dist(j)'!$A$2:$D$10,4,0)</f>
        <v>0.54859999999999987</v>
      </c>
      <c r="P40" s="235">
        <f t="shared" si="6"/>
        <v>0.59283719999999984</v>
      </c>
      <c r="V40"/>
    </row>
    <row r="41" spans="1:22">
      <c r="A41" s="78" t="str">
        <f t="shared" si="7"/>
        <v>sce_1</v>
      </c>
      <c r="B41" s="223">
        <v>18</v>
      </c>
      <c r="C41" s="190">
        <f t="shared" si="10"/>
        <v>2.0000000000000004E-2</v>
      </c>
      <c r="D41" s="190">
        <f t="shared" si="8"/>
        <v>0.25799999999999995</v>
      </c>
      <c r="E41" s="190">
        <v>0.04</v>
      </c>
      <c r="F41" s="190">
        <v>0.04</v>
      </c>
      <c r="G41" s="190">
        <v>0.04</v>
      </c>
      <c r="H41" s="190">
        <f t="shared" si="9"/>
        <v>0.60199999999999987</v>
      </c>
      <c r="L41" s="190">
        <f t="shared" si="2"/>
        <v>0.99999999999999978</v>
      </c>
      <c r="N41" s="235">
        <f>C41*VLOOKUP(C$1,'chrg_dist(j)'!$A$2:$D$10,3,0)+D41*VLOOKUP(D$1,'chrg_dist(j)'!$A$2:$D$10,3,0)+E41*VLOOKUP(E$1,'chrg_dist(j)'!$A$2:$D$10,3,0)+F41*VLOOKUP(F$1,'chrg_dist(j)'!$A$2:$D$10,3,0)+G41*VLOOKUP(G$1,'chrg_dist(j)'!$A$2:$D$10,3,0)+H41*VLOOKUP(H$1,'chrg_dist(j)'!$A$2:$D$10,3,0)</f>
        <v>9.7999999999999976E-2</v>
      </c>
      <c r="O41" s="235">
        <f>C41*VLOOKUP(C$1,'chrg_dist(j)'!$A$2:$D$10,4,0)+D41*VLOOKUP(D$1,'chrg_dist(j)'!$A$2:$D$10,4,0)+E41*VLOOKUP(E$1,'chrg_dist(j)'!$A$2:$D$10,4,0)+F41*VLOOKUP(F$1,'chrg_dist(j)'!$A$2:$D$10,4,0)+G41*VLOOKUP(G$1,'chrg_dist(j)'!$A$2:$D$10,4,0)+H41*VLOOKUP(H$1,'chrg_dist(j)'!$A$2:$D$10,4,0)</f>
        <v>0.54859999999999987</v>
      </c>
      <c r="P41" s="235">
        <f t="shared" si="6"/>
        <v>0.59283719999999984</v>
      </c>
    </row>
    <row r="42" spans="1:22">
      <c r="A42" s="78" t="str">
        <f t="shared" si="7"/>
        <v>sce_1</v>
      </c>
      <c r="B42" s="223">
        <v>19</v>
      </c>
      <c r="C42" s="190">
        <f t="shared" si="10"/>
        <v>2.0000000000000004E-2</v>
      </c>
      <c r="D42" s="190">
        <f t="shared" si="8"/>
        <v>0.25799999999999995</v>
      </c>
      <c r="E42" s="190">
        <v>0.04</v>
      </c>
      <c r="F42" s="190">
        <v>0.04</v>
      </c>
      <c r="G42" s="190">
        <v>0.04</v>
      </c>
      <c r="H42" s="190">
        <f t="shared" si="9"/>
        <v>0.60199999999999987</v>
      </c>
      <c r="L42" s="190">
        <f t="shared" si="2"/>
        <v>0.99999999999999978</v>
      </c>
      <c r="N42" s="235">
        <f>C42*VLOOKUP(C$1,'chrg_dist(j)'!$A$2:$D$10,3,0)+D42*VLOOKUP(D$1,'chrg_dist(j)'!$A$2:$D$10,3,0)+E42*VLOOKUP(E$1,'chrg_dist(j)'!$A$2:$D$10,3,0)+F42*VLOOKUP(F$1,'chrg_dist(j)'!$A$2:$D$10,3,0)+G42*VLOOKUP(G$1,'chrg_dist(j)'!$A$2:$D$10,3,0)+H42*VLOOKUP(H$1,'chrg_dist(j)'!$A$2:$D$10,3,0)</f>
        <v>9.7999999999999976E-2</v>
      </c>
      <c r="O42" s="235">
        <f>C42*VLOOKUP(C$1,'chrg_dist(j)'!$A$2:$D$10,4,0)+D42*VLOOKUP(D$1,'chrg_dist(j)'!$A$2:$D$10,4,0)+E42*VLOOKUP(E$1,'chrg_dist(j)'!$A$2:$D$10,4,0)+F42*VLOOKUP(F$1,'chrg_dist(j)'!$A$2:$D$10,4,0)+G42*VLOOKUP(G$1,'chrg_dist(j)'!$A$2:$D$10,4,0)+H42*VLOOKUP(H$1,'chrg_dist(j)'!$A$2:$D$10,4,0)</f>
        <v>0.54859999999999987</v>
      </c>
      <c r="P42" s="235">
        <f t="shared" si="6"/>
        <v>0.59283719999999984</v>
      </c>
    </row>
    <row r="43" spans="1:22">
      <c r="A43" s="249" t="str">
        <f t="shared" si="7"/>
        <v>sce_1</v>
      </c>
      <c r="B43" s="248">
        <v>20</v>
      </c>
      <c r="C43" s="250">
        <f t="shared" si="10"/>
        <v>2.0000000000000004E-2</v>
      </c>
      <c r="D43" s="250">
        <f t="shared" si="8"/>
        <v>0.25799999999999995</v>
      </c>
      <c r="E43" s="250">
        <v>0.04</v>
      </c>
      <c r="F43" s="250">
        <v>0.04</v>
      </c>
      <c r="G43" s="250">
        <v>0.04</v>
      </c>
      <c r="H43" s="250">
        <f t="shared" si="9"/>
        <v>0.60199999999999987</v>
      </c>
      <c r="L43" s="190">
        <f t="shared" si="2"/>
        <v>0.99999999999999978</v>
      </c>
      <c r="N43" s="235">
        <f>C43*VLOOKUP(C$1,'chrg_dist(j)'!$A$2:$D$10,3,0)+D43*VLOOKUP(D$1,'chrg_dist(j)'!$A$2:$D$10,3,0)+E43*VLOOKUP(E$1,'chrg_dist(j)'!$A$2:$D$10,3,0)+F43*VLOOKUP(F$1,'chrg_dist(j)'!$A$2:$D$10,3,0)+G43*VLOOKUP(G$1,'chrg_dist(j)'!$A$2:$D$10,3,0)+H43*VLOOKUP(H$1,'chrg_dist(j)'!$A$2:$D$10,3,0)</f>
        <v>9.7999999999999976E-2</v>
      </c>
      <c r="O43" s="235">
        <f>C43*VLOOKUP(C$1,'chrg_dist(j)'!$A$2:$D$10,4,0)+D43*VLOOKUP(D$1,'chrg_dist(j)'!$A$2:$D$10,4,0)+E43*VLOOKUP(E$1,'chrg_dist(j)'!$A$2:$D$10,4,0)+F43*VLOOKUP(F$1,'chrg_dist(j)'!$A$2:$D$10,4,0)+G43*VLOOKUP(G$1,'chrg_dist(j)'!$A$2:$D$10,4,0)+H43*VLOOKUP(H$1,'chrg_dist(j)'!$A$2:$D$10,4,0)</f>
        <v>0.54859999999999987</v>
      </c>
      <c r="P43" s="235">
        <f t="shared" si="6"/>
        <v>0.59283719999999984</v>
      </c>
    </row>
    <row r="44" spans="1:22">
      <c r="A44" s="78" t="s">
        <v>1462</v>
      </c>
      <c r="B44" s="223">
        <v>0</v>
      </c>
      <c r="C44" s="190">
        <v>0.8</v>
      </c>
      <c r="D44" s="190">
        <v>0.04</v>
      </c>
      <c r="E44" s="190">
        <v>0.04</v>
      </c>
      <c r="F44" s="190">
        <v>0.04</v>
      </c>
      <c r="G44" s="190">
        <v>0.04</v>
      </c>
      <c r="H44" s="190">
        <v>0.04</v>
      </c>
      <c r="L44" s="190">
        <f t="shared" si="2"/>
        <v>1.0000000000000002</v>
      </c>
      <c r="N44" s="235">
        <f>C44*VLOOKUP(C$1,'chrg_dist(j)'!$A$2:$D$10,3,0)+D44*VLOOKUP(D$1,'chrg_dist(j)'!$A$2:$D$10,3,0)+E44*VLOOKUP(E$1,'chrg_dist(j)'!$A$2:$D$10,3,0)+F44*VLOOKUP(F$1,'chrg_dist(j)'!$A$2:$D$10,3,0)+G44*VLOOKUP(G$1,'chrg_dist(j)'!$A$2:$D$10,3,0)+H44*VLOOKUP(H$1,'chrg_dist(j)'!$A$2:$D$10,3,0)</f>
        <v>9.8000000000000004E-2</v>
      </c>
      <c r="O44" s="235">
        <f>C44*VLOOKUP(C$1,'chrg_dist(j)'!$A$2:$D$10,4,0)+D44*VLOOKUP(D$1,'chrg_dist(j)'!$A$2:$D$10,4,0)+E44*VLOOKUP(E$1,'chrg_dist(j)'!$A$2:$D$10,4,0)+F44*VLOOKUP(F$1,'chrg_dist(j)'!$A$2:$D$10,4,0)+G44*VLOOKUP(G$1,'chrg_dist(j)'!$A$2:$D$10,4,0)+H44*VLOOKUP(H$1,'chrg_dist(j)'!$A$2:$D$10,4,0)</f>
        <v>0.14599999999999999</v>
      </c>
      <c r="P44" s="235">
        <f>N44+O44-N44*O44</f>
        <v>0.22969200000000001</v>
      </c>
    </row>
    <row r="45" spans="1:22">
      <c r="A45" s="78" t="str">
        <f>A44</f>
        <v>sce_2</v>
      </c>
      <c r="B45" s="223">
        <v>1</v>
      </c>
      <c r="C45" s="190">
        <f>C44-0.1</f>
        <v>0.70000000000000007</v>
      </c>
      <c r="D45" s="190">
        <f>(1-$C45-$E45-$H45)/3</f>
        <v>6.6666666666666638E-2</v>
      </c>
      <c r="E45" s="190">
        <f t="shared" ref="E45:E50" si="11">E44+B45*0.02</f>
        <v>0.06</v>
      </c>
      <c r="F45" s="190">
        <f>(1-$C45-$E45-$H45)/3</f>
        <v>6.6666666666666638E-2</v>
      </c>
      <c r="G45" s="190">
        <f>(1-$C45-$E45-$H45)/3</f>
        <v>6.6666666666666638E-2</v>
      </c>
      <c r="H45" s="190">
        <v>0.04</v>
      </c>
      <c r="L45" s="190">
        <f t="shared" si="2"/>
        <v>1</v>
      </c>
      <c r="N45" s="235">
        <f>C45*VLOOKUP(C$1,'chrg_dist(j)'!$A$2:$D$10,3,0)+D45*VLOOKUP(D$1,'chrg_dist(j)'!$A$2:$D$10,3,0)+E45*VLOOKUP(E$1,'chrg_dist(j)'!$A$2:$D$10,3,0)+F45*VLOOKUP(F$1,'chrg_dist(j)'!$A$2:$D$10,3,0)+G45*VLOOKUP(G$1,'chrg_dist(j)'!$A$2:$D$10,3,0)+H45*VLOOKUP(H$1,'chrg_dist(j)'!$A$2:$D$10,3,0)</f>
        <v>0.12799999999999997</v>
      </c>
      <c r="O45" s="235">
        <f>C45*VLOOKUP(C$1,'chrg_dist(j)'!$A$2:$D$10,4,0)+D45*VLOOKUP(D$1,'chrg_dist(j)'!$A$2:$D$10,4,0)+E45*VLOOKUP(E$1,'chrg_dist(j)'!$A$2:$D$10,4,0)+F45*VLOOKUP(F$1,'chrg_dist(j)'!$A$2:$D$10,4,0)+G45*VLOOKUP(G$1,'chrg_dist(j)'!$A$2:$D$10,4,0)+H45*VLOOKUP(H$1,'chrg_dist(j)'!$A$2:$D$10,4,0)</f>
        <v>0.19199999999999992</v>
      </c>
      <c r="P45" s="235">
        <f t="shared" ref="P45:P64" si="12">N45+O45-N45*O45</f>
        <v>0.29542399999999991</v>
      </c>
    </row>
    <row r="46" spans="1:22">
      <c r="A46" s="78" t="str">
        <f t="shared" ref="A46:A64" si="13">A45</f>
        <v>sce_2</v>
      </c>
      <c r="B46" s="223">
        <v>2</v>
      </c>
      <c r="C46" s="190">
        <f t="shared" ref="C46:C51" si="14">C45-0.1</f>
        <v>0.60000000000000009</v>
      </c>
      <c r="D46" s="190">
        <f t="shared" ref="D46:G64" si="15">(1-$C46-$E46-$H46)/3</f>
        <v>8.6666666666666656E-2</v>
      </c>
      <c r="E46" s="190">
        <f t="shared" si="11"/>
        <v>0.1</v>
      </c>
      <c r="F46" s="190">
        <f t="shared" si="15"/>
        <v>8.6666666666666656E-2</v>
      </c>
      <c r="G46" s="190">
        <f t="shared" si="15"/>
        <v>8.6666666666666656E-2</v>
      </c>
      <c r="H46" s="190">
        <v>0.04</v>
      </c>
      <c r="L46" s="190">
        <f t="shared" si="2"/>
        <v>1</v>
      </c>
      <c r="N46" s="235">
        <f>C46*VLOOKUP(C$1,'chrg_dist(j)'!$A$2:$D$10,3,0)+D46*VLOOKUP(D$1,'chrg_dist(j)'!$A$2:$D$10,3,0)+E46*VLOOKUP(E$1,'chrg_dist(j)'!$A$2:$D$10,3,0)+F46*VLOOKUP(F$1,'chrg_dist(j)'!$A$2:$D$10,3,0)+G46*VLOOKUP(G$1,'chrg_dist(j)'!$A$2:$D$10,3,0)+H46*VLOOKUP(H$1,'chrg_dist(j)'!$A$2:$D$10,3,0)</f>
        <v>0.15799999999999997</v>
      </c>
      <c r="O46" s="235">
        <f>C46*VLOOKUP(C$1,'chrg_dist(j)'!$A$2:$D$10,4,0)+D46*VLOOKUP(D$1,'chrg_dist(j)'!$A$2:$D$10,4,0)+E46*VLOOKUP(E$1,'chrg_dist(j)'!$A$2:$D$10,4,0)+F46*VLOOKUP(F$1,'chrg_dist(j)'!$A$2:$D$10,4,0)+G46*VLOOKUP(G$1,'chrg_dist(j)'!$A$2:$D$10,4,0)+H46*VLOOKUP(H$1,'chrg_dist(j)'!$A$2:$D$10,4,0)</f>
        <v>0.23399999999999996</v>
      </c>
      <c r="P46" s="235">
        <f t="shared" si="12"/>
        <v>0.3550279999999999</v>
      </c>
    </row>
    <row r="47" spans="1:22">
      <c r="A47" s="78" t="str">
        <f t="shared" si="13"/>
        <v>sce_2</v>
      </c>
      <c r="B47" s="223">
        <v>3</v>
      </c>
      <c r="C47" s="190">
        <f t="shared" si="14"/>
        <v>0.50000000000000011</v>
      </c>
      <c r="D47" s="190">
        <f t="shared" si="15"/>
        <v>9.9999999999999964E-2</v>
      </c>
      <c r="E47" s="190">
        <f t="shared" si="11"/>
        <v>0.16</v>
      </c>
      <c r="F47" s="190">
        <f t="shared" si="15"/>
        <v>9.9999999999999964E-2</v>
      </c>
      <c r="G47" s="190">
        <f t="shared" si="15"/>
        <v>9.9999999999999964E-2</v>
      </c>
      <c r="H47" s="190">
        <v>0.04</v>
      </c>
      <c r="L47" s="190">
        <f t="shared" si="2"/>
        <v>1</v>
      </c>
      <c r="N47" s="235">
        <f>C47*VLOOKUP(C$1,'chrg_dist(j)'!$A$2:$D$10,3,0)+D47*VLOOKUP(D$1,'chrg_dist(j)'!$A$2:$D$10,3,0)+E47*VLOOKUP(E$1,'chrg_dist(j)'!$A$2:$D$10,3,0)+F47*VLOOKUP(F$1,'chrg_dist(j)'!$A$2:$D$10,3,0)+G47*VLOOKUP(G$1,'chrg_dist(j)'!$A$2:$D$10,3,0)+H47*VLOOKUP(H$1,'chrg_dist(j)'!$A$2:$D$10,3,0)</f>
        <v>0.18799999999999994</v>
      </c>
      <c r="O47" s="235">
        <f>C47*VLOOKUP(C$1,'chrg_dist(j)'!$A$2:$D$10,4,0)+D47*VLOOKUP(D$1,'chrg_dist(j)'!$A$2:$D$10,4,0)+E47*VLOOKUP(E$1,'chrg_dist(j)'!$A$2:$D$10,4,0)+F47*VLOOKUP(F$1,'chrg_dist(j)'!$A$2:$D$10,4,0)+G47*VLOOKUP(G$1,'chrg_dist(j)'!$A$2:$D$10,4,0)+H47*VLOOKUP(H$1,'chrg_dist(j)'!$A$2:$D$10,4,0)</f>
        <v>0.27199999999999996</v>
      </c>
      <c r="P47" s="235">
        <f t="shared" si="12"/>
        <v>0.40886399999999995</v>
      </c>
    </row>
    <row r="48" spans="1:22">
      <c r="A48" s="78" t="str">
        <f t="shared" si="13"/>
        <v>sce_2</v>
      </c>
      <c r="B48" s="223">
        <v>4</v>
      </c>
      <c r="C48" s="190">
        <f t="shared" si="14"/>
        <v>0.40000000000000013</v>
      </c>
      <c r="D48" s="190">
        <f t="shared" si="15"/>
        <v>0.10666666666666663</v>
      </c>
      <c r="E48" s="190">
        <f t="shared" si="11"/>
        <v>0.24</v>
      </c>
      <c r="F48" s="190">
        <f t="shared" si="15"/>
        <v>0.10666666666666663</v>
      </c>
      <c r="G48" s="190">
        <f t="shared" si="15"/>
        <v>0.10666666666666663</v>
      </c>
      <c r="H48" s="190">
        <v>0.04</v>
      </c>
      <c r="L48" s="190">
        <f t="shared" si="2"/>
        <v>1.0000000000000002</v>
      </c>
      <c r="N48" s="235">
        <f>C48*VLOOKUP(C$1,'chrg_dist(j)'!$A$2:$D$10,3,0)+D48*VLOOKUP(D$1,'chrg_dist(j)'!$A$2:$D$10,3,0)+E48*VLOOKUP(E$1,'chrg_dist(j)'!$A$2:$D$10,3,0)+F48*VLOOKUP(F$1,'chrg_dist(j)'!$A$2:$D$10,3,0)+G48*VLOOKUP(G$1,'chrg_dist(j)'!$A$2:$D$10,3,0)+H48*VLOOKUP(H$1,'chrg_dist(j)'!$A$2:$D$10,3,0)</f>
        <v>0.21799999999999997</v>
      </c>
      <c r="O48" s="235">
        <f>C48*VLOOKUP(C$1,'chrg_dist(j)'!$A$2:$D$10,4,0)+D48*VLOOKUP(D$1,'chrg_dist(j)'!$A$2:$D$10,4,0)+E48*VLOOKUP(E$1,'chrg_dist(j)'!$A$2:$D$10,4,0)+F48*VLOOKUP(F$1,'chrg_dist(j)'!$A$2:$D$10,4,0)+G48*VLOOKUP(G$1,'chrg_dist(j)'!$A$2:$D$10,4,0)+H48*VLOOKUP(H$1,'chrg_dist(j)'!$A$2:$D$10,4,0)</f>
        <v>0.30599999999999994</v>
      </c>
      <c r="P48" s="235">
        <f t="shared" si="12"/>
        <v>0.45729199999999992</v>
      </c>
    </row>
    <row r="49" spans="1:16">
      <c r="A49" s="78" t="str">
        <f t="shared" si="13"/>
        <v>sce_2</v>
      </c>
      <c r="B49" s="223">
        <v>5</v>
      </c>
      <c r="C49" s="190">
        <f t="shared" si="14"/>
        <v>0.30000000000000016</v>
      </c>
      <c r="D49" s="190">
        <f t="shared" si="15"/>
        <v>0.10666666666666663</v>
      </c>
      <c r="E49" s="190">
        <f t="shared" si="11"/>
        <v>0.33999999999999997</v>
      </c>
      <c r="F49" s="190">
        <f t="shared" si="15"/>
        <v>0.10666666666666663</v>
      </c>
      <c r="G49" s="190">
        <f t="shared" si="15"/>
        <v>0.10666666666666663</v>
      </c>
      <c r="H49" s="190">
        <v>0.04</v>
      </c>
      <c r="L49" s="190">
        <f t="shared" si="2"/>
        <v>1.0000000000000002</v>
      </c>
      <c r="N49" s="235">
        <f>C49*VLOOKUP(C$1,'chrg_dist(j)'!$A$2:$D$10,3,0)+D49*VLOOKUP(D$1,'chrg_dist(j)'!$A$2:$D$10,3,0)+E49*VLOOKUP(E$1,'chrg_dist(j)'!$A$2:$D$10,3,0)+F49*VLOOKUP(F$1,'chrg_dist(j)'!$A$2:$D$10,3,0)+G49*VLOOKUP(G$1,'chrg_dist(j)'!$A$2:$D$10,3,0)+H49*VLOOKUP(H$1,'chrg_dist(j)'!$A$2:$D$10,3,0)</f>
        <v>0.24799999999999994</v>
      </c>
      <c r="O49" s="235">
        <f>C49*VLOOKUP(C$1,'chrg_dist(j)'!$A$2:$D$10,4,0)+D49*VLOOKUP(D$1,'chrg_dist(j)'!$A$2:$D$10,4,0)+E49*VLOOKUP(E$1,'chrg_dist(j)'!$A$2:$D$10,4,0)+F49*VLOOKUP(F$1,'chrg_dist(j)'!$A$2:$D$10,4,0)+G49*VLOOKUP(G$1,'chrg_dist(j)'!$A$2:$D$10,4,0)+H49*VLOOKUP(H$1,'chrg_dist(j)'!$A$2:$D$10,4,0)</f>
        <v>0.33599999999999997</v>
      </c>
      <c r="P49" s="235">
        <f t="shared" si="12"/>
        <v>0.50067199999999989</v>
      </c>
    </row>
    <row r="50" spans="1:16">
      <c r="A50" s="78" t="str">
        <f t="shared" si="13"/>
        <v>sce_2</v>
      </c>
      <c r="B50" s="223">
        <v>6</v>
      </c>
      <c r="C50" s="190">
        <f t="shared" si="14"/>
        <v>0.20000000000000015</v>
      </c>
      <c r="D50" s="190">
        <f t="shared" si="15"/>
        <v>9.9999999999999964E-2</v>
      </c>
      <c r="E50" s="190">
        <f t="shared" si="11"/>
        <v>0.45999999999999996</v>
      </c>
      <c r="F50" s="190">
        <f t="shared" si="15"/>
        <v>9.9999999999999964E-2</v>
      </c>
      <c r="G50" s="190">
        <f t="shared" si="15"/>
        <v>9.9999999999999964E-2</v>
      </c>
      <c r="H50" s="190">
        <v>0.04</v>
      </c>
      <c r="L50" s="190">
        <f t="shared" si="2"/>
        <v>1</v>
      </c>
      <c r="N50" s="235">
        <f>C50*VLOOKUP(C$1,'chrg_dist(j)'!$A$2:$D$10,3,0)+D50*VLOOKUP(D$1,'chrg_dist(j)'!$A$2:$D$10,3,0)+E50*VLOOKUP(E$1,'chrg_dist(j)'!$A$2:$D$10,3,0)+F50*VLOOKUP(F$1,'chrg_dist(j)'!$A$2:$D$10,3,0)+G50*VLOOKUP(G$1,'chrg_dist(j)'!$A$2:$D$10,3,0)+H50*VLOOKUP(H$1,'chrg_dist(j)'!$A$2:$D$10,3,0)</f>
        <v>0.27799999999999991</v>
      </c>
      <c r="O50" s="235">
        <f>C50*VLOOKUP(C$1,'chrg_dist(j)'!$A$2:$D$10,4,0)+D50*VLOOKUP(D$1,'chrg_dist(j)'!$A$2:$D$10,4,0)+E50*VLOOKUP(E$1,'chrg_dist(j)'!$A$2:$D$10,4,0)+F50*VLOOKUP(F$1,'chrg_dist(j)'!$A$2:$D$10,4,0)+G50*VLOOKUP(G$1,'chrg_dist(j)'!$A$2:$D$10,4,0)+H50*VLOOKUP(H$1,'chrg_dist(j)'!$A$2:$D$10,4,0)</f>
        <v>0.36199999999999988</v>
      </c>
      <c r="P50" s="235">
        <f t="shared" si="12"/>
        <v>0.53936399999999984</v>
      </c>
    </row>
    <row r="51" spans="1:16">
      <c r="A51" s="78" t="str">
        <f t="shared" si="13"/>
        <v>sce_2</v>
      </c>
      <c r="B51" s="223">
        <v>7</v>
      </c>
      <c r="C51" s="190">
        <f t="shared" si="14"/>
        <v>0.10000000000000014</v>
      </c>
      <c r="D51" s="190">
        <f t="shared" si="15"/>
        <v>7.3333333333333292E-2</v>
      </c>
      <c r="E51" s="190">
        <v>0.64</v>
      </c>
      <c r="F51" s="190">
        <f t="shared" si="15"/>
        <v>7.3333333333333292E-2</v>
      </c>
      <c r="G51" s="190">
        <f t="shared" si="15"/>
        <v>7.3333333333333292E-2</v>
      </c>
      <c r="H51" s="190">
        <v>0.04</v>
      </c>
      <c r="L51" s="190">
        <f t="shared" si="2"/>
        <v>1</v>
      </c>
      <c r="N51" s="235">
        <f>C51*VLOOKUP(C$1,'chrg_dist(j)'!$A$2:$D$10,3,0)+D51*VLOOKUP(D$1,'chrg_dist(j)'!$A$2:$D$10,3,0)+E51*VLOOKUP(E$1,'chrg_dist(j)'!$A$2:$D$10,3,0)+F51*VLOOKUP(F$1,'chrg_dist(j)'!$A$2:$D$10,3,0)+G51*VLOOKUP(G$1,'chrg_dist(j)'!$A$2:$D$10,3,0)+H51*VLOOKUP(H$1,'chrg_dist(j)'!$A$2:$D$10,3,0)</f>
        <v>0.30799999999999994</v>
      </c>
      <c r="O51" s="235">
        <f>C51*VLOOKUP(C$1,'chrg_dist(j)'!$A$2:$D$10,4,0)+D51*VLOOKUP(D$1,'chrg_dist(j)'!$A$2:$D$10,4,0)+E51*VLOOKUP(E$1,'chrg_dist(j)'!$A$2:$D$10,4,0)+F51*VLOOKUP(F$1,'chrg_dist(j)'!$A$2:$D$10,4,0)+G51*VLOOKUP(G$1,'chrg_dist(j)'!$A$2:$D$10,4,0)+H51*VLOOKUP(H$1,'chrg_dist(j)'!$A$2:$D$10,4,0)</f>
        <v>0.37599999999999995</v>
      </c>
      <c r="P51" s="235">
        <f t="shared" si="12"/>
        <v>0.56819200000000003</v>
      </c>
    </row>
    <row r="52" spans="1:16">
      <c r="A52" s="78" t="str">
        <f t="shared" si="13"/>
        <v>sce_2</v>
      </c>
      <c r="B52" s="223">
        <v>8</v>
      </c>
      <c r="C52" s="190">
        <v>0.06</v>
      </c>
      <c r="D52" s="190">
        <f t="shared" si="15"/>
        <v>6.6666666666666666E-2</v>
      </c>
      <c r="E52" s="190">
        <v>0.7</v>
      </c>
      <c r="F52" s="190">
        <f t="shared" si="15"/>
        <v>6.6666666666666666E-2</v>
      </c>
      <c r="G52" s="190">
        <f t="shared" si="15"/>
        <v>6.6666666666666666E-2</v>
      </c>
      <c r="H52" s="190">
        <v>0.04</v>
      </c>
      <c r="L52" s="190">
        <f t="shared" si="2"/>
        <v>1</v>
      </c>
      <c r="N52" s="235">
        <f>C52*VLOOKUP(C$1,'chrg_dist(j)'!$A$2:$D$10,3,0)+D52*VLOOKUP(D$1,'chrg_dist(j)'!$A$2:$D$10,3,0)+E52*VLOOKUP(E$1,'chrg_dist(j)'!$A$2:$D$10,3,0)+F52*VLOOKUP(F$1,'chrg_dist(j)'!$A$2:$D$10,3,0)+G52*VLOOKUP(G$1,'chrg_dist(j)'!$A$2:$D$10,3,0)+H52*VLOOKUP(H$1,'chrg_dist(j)'!$A$2:$D$10,3,0)</f>
        <v>0.31999999999999995</v>
      </c>
      <c r="O52" s="235">
        <f>C52*VLOOKUP(C$1,'chrg_dist(j)'!$A$2:$D$10,4,0)+D52*VLOOKUP(D$1,'chrg_dist(j)'!$A$2:$D$10,4,0)+E52*VLOOKUP(E$1,'chrg_dist(j)'!$A$2:$D$10,4,0)+F52*VLOOKUP(F$1,'chrg_dist(j)'!$A$2:$D$10,4,0)+G52*VLOOKUP(G$1,'chrg_dist(j)'!$A$2:$D$10,4,0)+H52*VLOOKUP(H$1,'chrg_dist(j)'!$A$2:$D$10,4,0)</f>
        <v>0.38400000000000001</v>
      </c>
      <c r="P52" s="235">
        <f t="shared" si="12"/>
        <v>0.58111999999999997</v>
      </c>
    </row>
    <row r="53" spans="1:16">
      <c r="A53" s="78" t="str">
        <f t="shared" si="13"/>
        <v>sce_2</v>
      </c>
      <c r="B53" s="223">
        <v>9</v>
      </c>
      <c r="C53" s="190">
        <v>0.02</v>
      </c>
      <c r="D53" s="190">
        <f t="shared" si="15"/>
        <v>4.6666666666666641E-2</v>
      </c>
      <c r="E53" s="190">
        <f>0.8</f>
        <v>0.8</v>
      </c>
      <c r="F53" s="190">
        <f t="shared" si="15"/>
        <v>4.6666666666666641E-2</v>
      </c>
      <c r="G53" s="190">
        <f t="shared" si="15"/>
        <v>4.6666666666666641E-2</v>
      </c>
      <c r="H53" s="190">
        <v>0.04</v>
      </c>
      <c r="L53" s="190">
        <f t="shared" si="2"/>
        <v>1</v>
      </c>
      <c r="N53" s="235">
        <f>C53*VLOOKUP(C$1,'chrg_dist(j)'!$A$2:$D$10,3,0)+D53*VLOOKUP(D$1,'chrg_dist(j)'!$A$2:$D$10,3,0)+E53*VLOOKUP(E$1,'chrg_dist(j)'!$A$2:$D$10,3,0)+F53*VLOOKUP(F$1,'chrg_dist(j)'!$A$2:$D$10,3,0)+G53*VLOOKUP(G$1,'chrg_dist(j)'!$A$2:$D$10,3,0)+H53*VLOOKUP(H$1,'chrg_dist(j)'!$A$2:$D$10,3,0)</f>
        <v>0.33199999999999996</v>
      </c>
      <c r="O53" s="235">
        <f>C53*VLOOKUP(C$1,'chrg_dist(j)'!$A$2:$D$10,4,0)+D53*VLOOKUP(D$1,'chrg_dist(j)'!$A$2:$D$10,4,0)+E53*VLOOKUP(E$1,'chrg_dist(j)'!$A$2:$D$10,4,0)+F53*VLOOKUP(F$1,'chrg_dist(j)'!$A$2:$D$10,4,0)+G53*VLOOKUP(G$1,'chrg_dist(j)'!$A$2:$D$10,4,0)+H53*VLOOKUP(H$1,'chrg_dist(j)'!$A$2:$D$10,4,0)</f>
        <v>0.38399999999999995</v>
      </c>
      <c r="P53" s="235">
        <f t="shared" si="12"/>
        <v>0.58851200000000004</v>
      </c>
    </row>
    <row r="54" spans="1:16">
      <c r="A54" s="78" t="str">
        <f t="shared" si="13"/>
        <v>sce_2</v>
      </c>
      <c r="B54" s="223">
        <v>10</v>
      </c>
      <c r="C54" s="190">
        <f>C53</f>
        <v>0.02</v>
      </c>
      <c r="D54" s="190">
        <f t="shared" si="15"/>
        <v>4.6666666666666641E-2</v>
      </c>
      <c r="E54" s="190">
        <f>E53</f>
        <v>0.8</v>
      </c>
      <c r="F54" s="190">
        <f t="shared" si="15"/>
        <v>4.6666666666666641E-2</v>
      </c>
      <c r="G54" s="190">
        <f t="shared" si="15"/>
        <v>4.6666666666666641E-2</v>
      </c>
      <c r="H54" s="190">
        <v>0.04</v>
      </c>
      <c r="L54" s="190">
        <f t="shared" si="2"/>
        <v>1</v>
      </c>
      <c r="N54" s="235">
        <f>C54*VLOOKUP(C$1,'chrg_dist(j)'!$A$2:$D$10,3,0)+D54*VLOOKUP(D$1,'chrg_dist(j)'!$A$2:$D$10,3,0)+E54*VLOOKUP(E$1,'chrg_dist(j)'!$A$2:$D$10,3,0)+F54*VLOOKUP(F$1,'chrg_dist(j)'!$A$2:$D$10,3,0)+G54*VLOOKUP(G$1,'chrg_dist(j)'!$A$2:$D$10,3,0)+H54*VLOOKUP(H$1,'chrg_dist(j)'!$A$2:$D$10,3,0)</f>
        <v>0.33199999999999996</v>
      </c>
      <c r="O54" s="235">
        <f>C54*VLOOKUP(C$1,'chrg_dist(j)'!$A$2:$D$10,4,0)+D54*VLOOKUP(D$1,'chrg_dist(j)'!$A$2:$D$10,4,0)+E54*VLOOKUP(E$1,'chrg_dist(j)'!$A$2:$D$10,4,0)+F54*VLOOKUP(F$1,'chrg_dist(j)'!$A$2:$D$10,4,0)+G54*VLOOKUP(G$1,'chrg_dist(j)'!$A$2:$D$10,4,0)+H54*VLOOKUP(H$1,'chrg_dist(j)'!$A$2:$D$10,4,0)</f>
        <v>0.38399999999999995</v>
      </c>
      <c r="P54" s="235">
        <f t="shared" si="12"/>
        <v>0.58851200000000004</v>
      </c>
    </row>
    <row r="55" spans="1:16">
      <c r="A55" s="78" t="str">
        <f t="shared" si="13"/>
        <v>sce_2</v>
      </c>
      <c r="B55" s="223">
        <v>11</v>
      </c>
      <c r="C55" s="190">
        <f>C54</f>
        <v>0.02</v>
      </c>
      <c r="D55" s="190">
        <f t="shared" si="15"/>
        <v>4.6666666666666641E-2</v>
      </c>
      <c r="E55" s="190">
        <f t="shared" ref="E55:E64" si="16">E54</f>
        <v>0.8</v>
      </c>
      <c r="F55" s="190">
        <f t="shared" si="15"/>
        <v>4.6666666666666641E-2</v>
      </c>
      <c r="G55" s="190">
        <f t="shared" si="15"/>
        <v>4.6666666666666641E-2</v>
      </c>
      <c r="H55" s="190">
        <v>0.04</v>
      </c>
      <c r="L55" s="190">
        <f t="shared" si="2"/>
        <v>1</v>
      </c>
      <c r="N55" s="235">
        <f>C55*VLOOKUP(C$1,'chrg_dist(j)'!$A$2:$D$10,3,0)+D55*VLOOKUP(D$1,'chrg_dist(j)'!$A$2:$D$10,3,0)+E55*VLOOKUP(E$1,'chrg_dist(j)'!$A$2:$D$10,3,0)+F55*VLOOKUP(F$1,'chrg_dist(j)'!$A$2:$D$10,3,0)+G55*VLOOKUP(G$1,'chrg_dist(j)'!$A$2:$D$10,3,0)+H55*VLOOKUP(H$1,'chrg_dist(j)'!$A$2:$D$10,3,0)</f>
        <v>0.33199999999999996</v>
      </c>
      <c r="O55" s="235">
        <f>C55*VLOOKUP(C$1,'chrg_dist(j)'!$A$2:$D$10,4,0)+D55*VLOOKUP(D$1,'chrg_dist(j)'!$A$2:$D$10,4,0)+E55*VLOOKUP(E$1,'chrg_dist(j)'!$A$2:$D$10,4,0)+F55*VLOOKUP(F$1,'chrg_dist(j)'!$A$2:$D$10,4,0)+G55*VLOOKUP(G$1,'chrg_dist(j)'!$A$2:$D$10,4,0)+H55*VLOOKUP(H$1,'chrg_dist(j)'!$A$2:$D$10,4,0)</f>
        <v>0.38399999999999995</v>
      </c>
      <c r="P55" s="235">
        <f t="shared" si="12"/>
        <v>0.58851200000000004</v>
      </c>
    </row>
    <row r="56" spans="1:16">
      <c r="A56" s="78" t="str">
        <f t="shared" si="13"/>
        <v>sce_2</v>
      </c>
      <c r="B56" s="223">
        <v>12</v>
      </c>
      <c r="C56" s="190">
        <v>0.01</v>
      </c>
      <c r="D56" s="190">
        <f t="shared" si="15"/>
        <v>4.9999999999999982E-2</v>
      </c>
      <c r="E56" s="190">
        <f t="shared" si="16"/>
        <v>0.8</v>
      </c>
      <c r="F56" s="190">
        <f t="shared" si="15"/>
        <v>4.9999999999999982E-2</v>
      </c>
      <c r="G56" s="190">
        <f t="shared" si="15"/>
        <v>4.9999999999999982E-2</v>
      </c>
      <c r="H56" s="190">
        <v>0.04</v>
      </c>
      <c r="L56" s="190">
        <f t="shared" si="2"/>
        <v>0.99999999999999989</v>
      </c>
      <c r="N56" s="235">
        <f>C56*VLOOKUP(C$1,'chrg_dist(j)'!$A$2:$D$10,3,0)+D56*VLOOKUP(D$1,'chrg_dist(j)'!$A$2:$D$10,3,0)+E56*VLOOKUP(E$1,'chrg_dist(j)'!$A$2:$D$10,3,0)+F56*VLOOKUP(F$1,'chrg_dist(j)'!$A$2:$D$10,3,0)+G56*VLOOKUP(G$1,'chrg_dist(j)'!$A$2:$D$10,3,0)+H56*VLOOKUP(H$1,'chrg_dist(j)'!$A$2:$D$10,3,0)</f>
        <v>0.33499999999999996</v>
      </c>
      <c r="O56" s="235">
        <f>C56*VLOOKUP(C$1,'chrg_dist(j)'!$A$2:$D$10,4,0)+D56*VLOOKUP(D$1,'chrg_dist(j)'!$A$2:$D$10,4,0)+E56*VLOOKUP(E$1,'chrg_dist(j)'!$A$2:$D$10,4,0)+F56*VLOOKUP(F$1,'chrg_dist(j)'!$A$2:$D$10,4,0)+G56*VLOOKUP(G$1,'chrg_dist(j)'!$A$2:$D$10,4,0)+H56*VLOOKUP(H$1,'chrg_dist(j)'!$A$2:$D$10,4,0)</f>
        <v>0.38899999999999996</v>
      </c>
      <c r="P56" s="235">
        <f t="shared" si="12"/>
        <v>0.59368500000000002</v>
      </c>
    </row>
    <row r="57" spans="1:16">
      <c r="A57" s="78" t="str">
        <f t="shared" si="13"/>
        <v>sce_2</v>
      </c>
      <c r="B57" s="223">
        <v>13</v>
      </c>
      <c r="C57" s="190">
        <f t="shared" ref="C57:C64" si="17">C56</f>
        <v>0.01</v>
      </c>
      <c r="D57" s="190">
        <f t="shared" si="15"/>
        <v>4.9999999999999982E-2</v>
      </c>
      <c r="E57" s="190">
        <f t="shared" si="16"/>
        <v>0.8</v>
      </c>
      <c r="F57" s="190">
        <f t="shared" si="15"/>
        <v>4.9999999999999982E-2</v>
      </c>
      <c r="G57" s="190">
        <f t="shared" si="15"/>
        <v>4.9999999999999982E-2</v>
      </c>
      <c r="H57" s="190">
        <v>0.04</v>
      </c>
      <c r="L57" s="190">
        <f t="shared" si="2"/>
        <v>0.99999999999999989</v>
      </c>
      <c r="N57" s="235">
        <f>C57*VLOOKUP(C$1,'chrg_dist(j)'!$A$2:$D$10,3,0)+D57*VLOOKUP(D$1,'chrg_dist(j)'!$A$2:$D$10,3,0)+E57*VLOOKUP(E$1,'chrg_dist(j)'!$A$2:$D$10,3,0)+F57*VLOOKUP(F$1,'chrg_dist(j)'!$A$2:$D$10,3,0)+G57*VLOOKUP(G$1,'chrg_dist(j)'!$A$2:$D$10,3,0)+H57*VLOOKUP(H$1,'chrg_dist(j)'!$A$2:$D$10,3,0)</f>
        <v>0.33499999999999996</v>
      </c>
      <c r="O57" s="235">
        <f>C57*VLOOKUP(C$1,'chrg_dist(j)'!$A$2:$D$10,4,0)+D57*VLOOKUP(D$1,'chrg_dist(j)'!$A$2:$D$10,4,0)+E57*VLOOKUP(E$1,'chrg_dist(j)'!$A$2:$D$10,4,0)+F57*VLOOKUP(F$1,'chrg_dist(j)'!$A$2:$D$10,4,0)+G57*VLOOKUP(G$1,'chrg_dist(j)'!$A$2:$D$10,4,0)+H57*VLOOKUP(H$1,'chrg_dist(j)'!$A$2:$D$10,4,0)</f>
        <v>0.38899999999999996</v>
      </c>
      <c r="P57" s="235">
        <f t="shared" si="12"/>
        <v>0.59368500000000002</v>
      </c>
    </row>
    <row r="58" spans="1:16">
      <c r="A58" s="78" t="str">
        <f t="shared" si="13"/>
        <v>sce_2</v>
      </c>
      <c r="B58" s="223">
        <v>14</v>
      </c>
      <c r="C58" s="190">
        <f t="shared" si="17"/>
        <v>0.01</v>
      </c>
      <c r="D58" s="190">
        <f t="shared" si="15"/>
        <v>4.9999999999999982E-2</v>
      </c>
      <c r="E58" s="190">
        <f t="shared" si="16"/>
        <v>0.8</v>
      </c>
      <c r="F58" s="190">
        <f t="shared" si="15"/>
        <v>4.9999999999999982E-2</v>
      </c>
      <c r="G58" s="190">
        <f t="shared" si="15"/>
        <v>4.9999999999999982E-2</v>
      </c>
      <c r="H58" s="190">
        <v>0.04</v>
      </c>
      <c r="L58" s="190">
        <f t="shared" si="2"/>
        <v>0.99999999999999989</v>
      </c>
      <c r="N58" s="235">
        <f>C58*VLOOKUP(C$1,'chrg_dist(j)'!$A$2:$D$10,3,0)+D58*VLOOKUP(D$1,'chrg_dist(j)'!$A$2:$D$10,3,0)+E58*VLOOKUP(E$1,'chrg_dist(j)'!$A$2:$D$10,3,0)+F58*VLOOKUP(F$1,'chrg_dist(j)'!$A$2:$D$10,3,0)+G58*VLOOKUP(G$1,'chrg_dist(j)'!$A$2:$D$10,3,0)+H58*VLOOKUP(H$1,'chrg_dist(j)'!$A$2:$D$10,3,0)</f>
        <v>0.33499999999999996</v>
      </c>
      <c r="O58" s="235">
        <f>C58*VLOOKUP(C$1,'chrg_dist(j)'!$A$2:$D$10,4,0)+D58*VLOOKUP(D$1,'chrg_dist(j)'!$A$2:$D$10,4,0)+E58*VLOOKUP(E$1,'chrg_dist(j)'!$A$2:$D$10,4,0)+F58*VLOOKUP(F$1,'chrg_dist(j)'!$A$2:$D$10,4,0)+G58*VLOOKUP(G$1,'chrg_dist(j)'!$A$2:$D$10,4,0)+H58*VLOOKUP(H$1,'chrg_dist(j)'!$A$2:$D$10,4,0)</f>
        <v>0.38899999999999996</v>
      </c>
      <c r="P58" s="235">
        <f t="shared" si="12"/>
        <v>0.59368500000000002</v>
      </c>
    </row>
    <row r="59" spans="1:16">
      <c r="A59" s="78" t="str">
        <f t="shared" si="13"/>
        <v>sce_2</v>
      </c>
      <c r="B59" s="223">
        <v>15</v>
      </c>
      <c r="C59" s="190">
        <f t="shared" si="17"/>
        <v>0.01</v>
      </c>
      <c r="D59" s="190">
        <f t="shared" si="15"/>
        <v>4.9999999999999982E-2</v>
      </c>
      <c r="E59" s="190">
        <f t="shared" si="16"/>
        <v>0.8</v>
      </c>
      <c r="F59" s="190">
        <f t="shared" si="15"/>
        <v>4.9999999999999982E-2</v>
      </c>
      <c r="G59" s="190">
        <f t="shared" si="15"/>
        <v>4.9999999999999982E-2</v>
      </c>
      <c r="H59" s="190">
        <v>0.04</v>
      </c>
      <c r="L59" s="190">
        <f t="shared" si="2"/>
        <v>0.99999999999999989</v>
      </c>
      <c r="N59" s="235">
        <f>C59*VLOOKUP(C$1,'chrg_dist(j)'!$A$2:$D$10,3,0)+D59*VLOOKUP(D$1,'chrg_dist(j)'!$A$2:$D$10,3,0)+E59*VLOOKUP(E$1,'chrg_dist(j)'!$A$2:$D$10,3,0)+F59*VLOOKUP(F$1,'chrg_dist(j)'!$A$2:$D$10,3,0)+G59*VLOOKUP(G$1,'chrg_dist(j)'!$A$2:$D$10,3,0)+H59*VLOOKUP(H$1,'chrg_dist(j)'!$A$2:$D$10,3,0)</f>
        <v>0.33499999999999996</v>
      </c>
      <c r="O59" s="235">
        <f>C59*VLOOKUP(C$1,'chrg_dist(j)'!$A$2:$D$10,4,0)+D59*VLOOKUP(D$1,'chrg_dist(j)'!$A$2:$D$10,4,0)+E59*VLOOKUP(E$1,'chrg_dist(j)'!$A$2:$D$10,4,0)+F59*VLOOKUP(F$1,'chrg_dist(j)'!$A$2:$D$10,4,0)+G59*VLOOKUP(G$1,'chrg_dist(j)'!$A$2:$D$10,4,0)+H59*VLOOKUP(H$1,'chrg_dist(j)'!$A$2:$D$10,4,0)</f>
        <v>0.38899999999999996</v>
      </c>
      <c r="P59" s="235">
        <f t="shared" si="12"/>
        <v>0.59368500000000002</v>
      </c>
    </row>
    <row r="60" spans="1:16">
      <c r="A60" s="78" t="str">
        <f t="shared" si="13"/>
        <v>sce_2</v>
      </c>
      <c r="B60" s="223">
        <v>16</v>
      </c>
      <c r="C60" s="190">
        <f t="shared" si="17"/>
        <v>0.01</v>
      </c>
      <c r="D60" s="190">
        <f t="shared" si="15"/>
        <v>4.9999999999999982E-2</v>
      </c>
      <c r="E60" s="190">
        <f t="shared" si="16"/>
        <v>0.8</v>
      </c>
      <c r="F60" s="190">
        <f t="shared" si="15"/>
        <v>4.9999999999999982E-2</v>
      </c>
      <c r="G60" s="190">
        <f t="shared" si="15"/>
        <v>4.9999999999999982E-2</v>
      </c>
      <c r="H60" s="190">
        <v>0.04</v>
      </c>
      <c r="L60" s="190">
        <f t="shared" si="2"/>
        <v>0.99999999999999989</v>
      </c>
      <c r="N60" s="235">
        <f>C60*VLOOKUP(C$1,'chrg_dist(j)'!$A$2:$D$10,3,0)+D60*VLOOKUP(D$1,'chrg_dist(j)'!$A$2:$D$10,3,0)+E60*VLOOKUP(E$1,'chrg_dist(j)'!$A$2:$D$10,3,0)+F60*VLOOKUP(F$1,'chrg_dist(j)'!$A$2:$D$10,3,0)+G60*VLOOKUP(G$1,'chrg_dist(j)'!$A$2:$D$10,3,0)+H60*VLOOKUP(H$1,'chrg_dist(j)'!$A$2:$D$10,3,0)</f>
        <v>0.33499999999999996</v>
      </c>
      <c r="O60" s="235">
        <f>C60*VLOOKUP(C$1,'chrg_dist(j)'!$A$2:$D$10,4,0)+D60*VLOOKUP(D$1,'chrg_dist(j)'!$A$2:$D$10,4,0)+E60*VLOOKUP(E$1,'chrg_dist(j)'!$A$2:$D$10,4,0)+F60*VLOOKUP(F$1,'chrg_dist(j)'!$A$2:$D$10,4,0)+G60*VLOOKUP(G$1,'chrg_dist(j)'!$A$2:$D$10,4,0)+H60*VLOOKUP(H$1,'chrg_dist(j)'!$A$2:$D$10,4,0)</f>
        <v>0.38899999999999996</v>
      </c>
      <c r="P60" s="235">
        <f t="shared" si="12"/>
        <v>0.59368500000000002</v>
      </c>
    </row>
    <row r="61" spans="1:16">
      <c r="A61" s="78" t="str">
        <f t="shared" si="13"/>
        <v>sce_2</v>
      </c>
      <c r="B61" s="223">
        <v>17</v>
      </c>
      <c r="C61" s="190">
        <f t="shared" si="17"/>
        <v>0.01</v>
      </c>
      <c r="D61" s="190">
        <f t="shared" si="15"/>
        <v>4.9999999999999982E-2</v>
      </c>
      <c r="E61" s="190">
        <f t="shared" si="16"/>
        <v>0.8</v>
      </c>
      <c r="F61" s="190">
        <f t="shared" si="15"/>
        <v>4.9999999999999982E-2</v>
      </c>
      <c r="G61" s="190">
        <f t="shared" si="15"/>
        <v>4.9999999999999982E-2</v>
      </c>
      <c r="H61" s="190">
        <v>0.04</v>
      </c>
      <c r="L61" s="190">
        <f t="shared" si="2"/>
        <v>0.99999999999999989</v>
      </c>
      <c r="N61" s="235">
        <f>C61*VLOOKUP(C$1,'chrg_dist(j)'!$A$2:$D$10,3,0)+D61*VLOOKUP(D$1,'chrg_dist(j)'!$A$2:$D$10,3,0)+E61*VLOOKUP(E$1,'chrg_dist(j)'!$A$2:$D$10,3,0)+F61*VLOOKUP(F$1,'chrg_dist(j)'!$A$2:$D$10,3,0)+G61*VLOOKUP(G$1,'chrg_dist(j)'!$A$2:$D$10,3,0)+H61*VLOOKUP(H$1,'chrg_dist(j)'!$A$2:$D$10,3,0)</f>
        <v>0.33499999999999996</v>
      </c>
      <c r="O61" s="235">
        <f>C61*VLOOKUP(C$1,'chrg_dist(j)'!$A$2:$D$10,4,0)+D61*VLOOKUP(D$1,'chrg_dist(j)'!$A$2:$D$10,4,0)+E61*VLOOKUP(E$1,'chrg_dist(j)'!$A$2:$D$10,4,0)+F61*VLOOKUP(F$1,'chrg_dist(j)'!$A$2:$D$10,4,0)+G61*VLOOKUP(G$1,'chrg_dist(j)'!$A$2:$D$10,4,0)+H61*VLOOKUP(H$1,'chrg_dist(j)'!$A$2:$D$10,4,0)</f>
        <v>0.38899999999999996</v>
      </c>
      <c r="P61" s="235">
        <f t="shared" si="12"/>
        <v>0.59368500000000002</v>
      </c>
    </row>
    <row r="62" spans="1:16">
      <c r="A62" s="78" t="str">
        <f t="shared" si="13"/>
        <v>sce_2</v>
      </c>
      <c r="B62" s="223">
        <v>18</v>
      </c>
      <c r="C62" s="190">
        <f t="shared" si="17"/>
        <v>0.01</v>
      </c>
      <c r="D62" s="190">
        <f t="shared" si="15"/>
        <v>4.9999999999999982E-2</v>
      </c>
      <c r="E62" s="190">
        <f t="shared" si="16"/>
        <v>0.8</v>
      </c>
      <c r="F62" s="190">
        <f t="shared" si="15"/>
        <v>4.9999999999999982E-2</v>
      </c>
      <c r="G62" s="190">
        <f t="shared" si="15"/>
        <v>4.9999999999999982E-2</v>
      </c>
      <c r="H62" s="190">
        <v>0.04</v>
      </c>
      <c r="L62" s="190">
        <f t="shared" si="2"/>
        <v>0.99999999999999989</v>
      </c>
      <c r="N62" s="235">
        <f>C62*VLOOKUP(C$1,'chrg_dist(j)'!$A$2:$D$10,3,0)+D62*VLOOKUP(D$1,'chrg_dist(j)'!$A$2:$D$10,3,0)+E62*VLOOKUP(E$1,'chrg_dist(j)'!$A$2:$D$10,3,0)+F62*VLOOKUP(F$1,'chrg_dist(j)'!$A$2:$D$10,3,0)+G62*VLOOKUP(G$1,'chrg_dist(j)'!$A$2:$D$10,3,0)+H62*VLOOKUP(H$1,'chrg_dist(j)'!$A$2:$D$10,3,0)</f>
        <v>0.33499999999999996</v>
      </c>
      <c r="O62" s="235">
        <f>C62*VLOOKUP(C$1,'chrg_dist(j)'!$A$2:$D$10,4,0)+D62*VLOOKUP(D$1,'chrg_dist(j)'!$A$2:$D$10,4,0)+E62*VLOOKUP(E$1,'chrg_dist(j)'!$A$2:$D$10,4,0)+F62*VLOOKUP(F$1,'chrg_dist(j)'!$A$2:$D$10,4,0)+G62*VLOOKUP(G$1,'chrg_dist(j)'!$A$2:$D$10,4,0)+H62*VLOOKUP(H$1,'chrg_dist(j)'!$A$2:$D$10,4,0)</f>
        <v>0.38899999999999996</v>
      </c>
      <c r="P62" s="235">
        <f t="shared" si="12"/>
        <v>0.59368500000000002</v>
      </c>
    </row>
    <row r="63" spans="1:16">
      <c r="A63" s="78" t="str">
        <f t="shared" si="13"/>
        <v>sce_2</v>
      </c>
      <c r="B63" s="223">
        <v>19</v>
      </c>
      <c r="C63" s="190">
        <f t="shared" si="17"/>
        <v>0.01</v>
      </c>
      <c r="D63" s="190">
        <f t="shared" si="15"/>
        <v>4.9999999999999982E-2</v>
      </c>
      <c r="E63" s="190">
        <f t="shared" si="16"/>
        <v>0.8</v>
      </c>
      <c r="F63" s="190">
        <f t="shared" si="15"/>
        <v>4.9999999999999982E-2</v>
      </c>
      <c r="G63" s="190">
        <f t="shared" si="15"/>
        <v>4.9999999999999982E-2</v>
      </c>
      <c r="H63" s="190">
        <v>0.04</v>
      </c>
      <c r="L63" s="190">
        <f t="shared" si="2"/>
        <v>0.99999999999999989</v>
      </c>
      <c r="N63" s="235">
        <f>C63*VLOOKUP(C$1,'chrg_dist(j)'!$A$2:$D$10,3,0)+D63*VLOOKUP(D$1,'chrg_dist(j)'!$A$2:$D$10,3,0)+E63*VLOOKUP(E$1,'chrg_dist(j)'!$A$2:$D$10,3,0)+F63*VLOOKUP(F$1,'chrg_dist(j)'!$A$2:$D$10,3,0)+G63*VLOOKUP(G$1,'chrg_dist(j)'!$A$2:$D$10,3,0)+H63*VLOOKUP(H$1,'chrg_dist(j)'!$A$2:$D$10,3,0)</f>
        <v>0.33499999999999996</v>
      </c>
      <c r="O63" s="235">
        <f>C63*VLOOKUP(C$1,'chrg_dist(j)'!$A$2:$D$10,4,0)+D63*VLOOKUP(D$1,'chrg_dist(j)'!$A$2:$D$10,4,0)+E63*VLOOKUP(E$1,'chrg_dist(j)'!$A$2:$D$10,4,0)+F63*VLOOKUP(F$1,'chrg_dist(j)'!$A$2:$D$10,4,0)+G63*VLOOKUP(G$1,'chrg_dist(j)'!$A$2:$D$10,4,0)+H63*VLOOKUP(H$1,'chrg_dist(j)'!$A$2:$D$10,4,0)</f>
        <v>0.38899999999999996</v>
      </c>
      <c r="P63" s="235">
        <f t="shared" si="12"/>
        <v>0.59368500000000002</v>
      </c>
    </row>
    <row r="64" spans="1:16">
      <c r="A64" s="78" t="str">
        <f t="shared" si="13"/>
        <v>sce_2</v>
      </c>
      <c r="B64" s="248">
        <v>20</v>
      </c>
      <c r="C64" s="250">
        <f t="shared" si="17"/>
        <v>0.01</v>
      </c>
      <c r="D64" s="250">
        <f t="shared" si="15"/>
        <v>4.9999999999999982E-2</v>
      </c>
      <c r="E64" s="250">
        <f t="shared" si="16"/>
        <v>0.8</v>
      </c>
      <c r="F64" s="250">
        <f t="shared" si="15"/>
        <v>4.9999999999999982E-2</v>
      </c>
      <c r="G64" s="250">
        <f t="shared" si="15"/>
        <v>4.9999999999999982E-2</v>
      </c>
      <c r="H64" s="250">
        <v>0.04</v>
      </c>
      <c r="L64" s="190">
        <f t="shared" si="2"/>
        <v>0.99999999999999989</v>
      </c>
      <c r="N64" s="235">
        <f>C64*VLOOKUP(C$1,'chrg_dist(j)'!$A$2:$D$10,3,0)+D64*VLOOKUP(D$1,'chrg_dist(j)'!$A$2:$D$10,3,0)+E64*VLOOKUP(E$1,'chrg_dist(j)'!$A$2:$D$10,3,0)+F64*VLOOKUP(F$1,'chrg_dist(j)'!$A$2:$D$10,3,0)+G64*VLOOKUP(G$1,'chrg_dist(j)'!$A$2:$D$10,3,0)+H64*VLOOKUP(H$1,'chrg_dist(j)'!$A$2:$D$10,3,0)</f>
        <v>0.33499999999999996</v>
      </c>
      <c r="O64" s="235">
        <f>C64*VLOOKUP(C$1,'chrg_dist(j)'!$A$2:$D$10,4,0)+D64*VLOOKUP(D$1,'chrg_dist(j)'!$A$2:$D$10,4,0)+E64*VLOOKUP(E$1,'chrg_dist(j)'!$A$2:$D$10,4,0)+F64*VLOOKUP(F$1,'chrg_dist(j)'!$A$2:$D$10,4,0)+G64*VLOOKUP(G$1,'chrg_dist(j)'!$A$2:$D$10,4,0)+H64*VLOOKUP(H$1,'chrg_dist(j)'!$A$2:$D$10,4,0)</f>
        <v>0.38899999999999996</v>
      </c>
      <c r="P64" s="235">
        <f t="shared" si="12"/>
        <v>0.59368500000000002</v>
      </c>
    </row>
    <row r="67" spans="3:8">
      <c r="C67" s="190"/>
      <c r="D67" s="190"/>
      <c r="E67" s="190"/>
      <c r="F67" s="190"/>
      <c r="G67" s="190"/>
      <c r="H67" s="190"/>
    </row>
    <row r="68" spans="3:8">
      <c r="C68" s="190"/>
      <c r="D68" s="190"/>
      <c r="E68" s="190"/>
      <c r="F68" s="190"/>
      <c r="G68" s="190"/>
      <c r="H68" s="190"/>
    </row>
    <row r="69" spans="3:8">
      <c r="C69" s="190"/>
      <c r="D69" s="190"/>
      <c r="E69" s="190"/>
      <c r="F69" s="190"/>
      <c r="G69" s="190"/>
      <c r="H69" s="190"/>
    </row>
    <row r="70" spans="3:8">
      <c r="C70" s="190"/>
      <c r="D70" s="190"/>
      <c r="E70" s="190"/>
      <c r="F70" s="190"/>
      <c r="G70" s="190"/>
      <c r="H70" s="190"/>
    </row>
    <row r="71" spans="3:8">
      <c r="C71" s="190"/>
      <c r="D71" s="190"/>
      <c r="E71" s="190"/>
      <c r="F71" s="190"/>
      <c r="G71" s="190"/>
      <c r="H71" s="190"/>
    </row>
    <row r="72" spans="3:8">
      <c r="C72" s="190"/>
      <c r="D72" s="190"/>
      <c r="E72" s="190"/>
      <c r="F72" s="190"/>
      <c r="G72" s="190"/>
      <c r="H72" s="190"/>
    </row>
    <row r="73" spans="3:8">
      <c r="C73" s="190"/>
      <c r="D73" s="190"/>
      <c r="E73" s="190"/>
      <c r="F73" s="190"/>
      <c r="G73" s="190"/>
      <c r="H73" s="190"/>
    </row>
    <row r="74" spans="3:8">
      <c r="C74" s="190"/>
      <c r="D74" s="190"/>
      <c r="E74" s="190"/>
      <c r="F74" s="190"/>
      <c r="G74" s="190"/>
      <c r="H74" s="190"/>
    </row>
    <row r="75" spans="3:8">
      <c r="C75" s="190"/>
      <c r="D75" s="190"/>
      <c r="E75" s="190"/>
      <c r="F75" s="190"/>
      <c r="G75" s="190"/>
      <c r="H75" s="190"/>
    </row>
    <row r="76" spans="3:8">
      <c r="C76" s="190"/>
      <c r="D76" s="190"/>
      <c r="E76" s="190"/>
      <c r="F76" s="190"/>
      <c r="G76" s="190"/>
      <c r="H76" s="190"/>
    </row>
    <row r="77" spans="3:8">
      <c r="C77" s="190"/>
      <c r="D77" s="190"/>
      <c r="E77" s="190"/>
      <c r="F77" s="190"/>
      <c r="G77" s="190"/>
      <c r="H77" s="190"/>
    </row>
    <row r="78" spans="3:8">
      <c r="C78" s="190"/>
      <c r="D78" s="190"/>
      <c r="E78" s="190"/>
      <c r="F78" s="190"/>
      <c r="G78" s="190"/>
      <c r="H78" s="190"/>
    </row>
    <row r="79" spans="3:8">
      <c r="C79" s="190"/>
      <c r="D79" s="190"/>
      <c r="E79" s="190"/>
      <c r="F79" s="190"/>
      <c r="G79" s="190"/>
      <c r="H79" s="190"/>
    </row>
    <row r="80" spans="3:8">
      <c r="C80" s="190"/>
      <c r="D80" s="190"/>
      <c r="E80" s="190"/>
      <c r="F80" s="190"/>
      <c r="G80" s="190"/>
      <c r="H80" s="190"/>
    </row>
    <row r="81" spans="3:8">
      <c r="C81" s="190"/>
      <c r="D81" s="190"/>
      <c r="E81" s="190"/>
      <c r="F81" s="190"/>
      <c r="G81" s="190"/>
      <c r="H81" s="190"/>
    </row>
    <row r="82" spans="3:8">
      <c r="C82" s="190"/>
      <c r="D82" s="190"/>
      <c r="E82" s="190"/>
      <c r="F82" s="190"/>
      <c r="G82" s="190"/>
      <c r="H82" s="190"/>
    </row>
    <row r="83" spans="3:8">
      <c r="C83" s="190"/>
      <c r="D83" s="190"/>
      <c r="E83" s="190"/>
      <c r="F83" s="190"/>
      <c r="G83" s="190"/>
      <c r="H83" s="190"/>
    </row>
    <row r="84" spans="3:8">
      <c r="C84" s="190"/>
      <c r="D84" s="190"/>
      <c r="E84" s="190"/>
      <c r="F84" s="190"/>
      <c r="G84" s="190"/>
      <c r="H84" s="190"/>
    </row>
    <row r="85" spans="3:8">
      <c r="C85" s="190"/>
      <c r="D85" s="190"/>
      <c r="E85" s="190"/>
      <c r="F85" s="190"/>
      <c r="G85" s="190"/>
      <c r="H85" s="190"/>
    </row>
    <row r="86" spans="3:8">
      <c r="C86" s="190"/>
      <c r="D86" s="190"/>
      <c r="E86" s="190"/>
      <c r="F86" s="190"/>
      <c r="G86" s="190"/>
      <c r="H86" s="190"/>
    </row>
    <row r="87" spans="3:8">
      <c r="C87" s="190"/>
      <c r="D87" s="190"/>
      <c r="E87" s="190"/>
      <c r="F87" s="190"/>
      <c r="G87" s="190"/>
      <c r="H87" s="190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P25"/>
  <sheetViews>
    <sheetView zoomScale="80" zoomScaleNormal="80" workbookViewId="0">
      <selection activeCell="O24" sqref="O24"/>
    </sheetView>
  </sheetViews>
  <sheetFormatPr defaultColWidth="7.875" defaultRowHeight="14.25"/>
  <cols>
    <col min="1" max="15" width="7.875" style="1"/>
    <col min="16" max="16" width="7.875" style="1" customWidth="1"/>
    <col min="17" max="16384" width="7.875" style="1"/>
  </cols>
  <sheetData>
    <row r="1" spans="1:16">
      <c r="A1" s="1" t="s">
        <v>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66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1255</v>
      </c>
      <c r="L1" s="1" t="s">
        <v>1256</v>
      </c>
      <c r="M1" s="1" t="s">
        <v>1257</v>
      </c>
      <c r="N1" s="1" t="s">
        <v>1258</v>
      </c>
      <c r="O1" s="1" t="s">
        <v>1259</v>
      </c>
      <c r="P1" s="1" t="s">
        <v>1260</v>
      </c>
    </row>
    <row r="2" spans="1:16" ht="15">
      <c r="A2" s="65" t="str">
        <f>'baseLoad(g)'!A2</f>
        <v>g1</v>
      </c>
      <c r="B2" s="136">
        <f>VLOOKUP(B1,regionShares_!$A$34:$B$48,2,0)</f>
        <v>0.25690000000000002</v>
      </c>
      <c r="C2" s="136">
        <f>VLOOKUP(C1,regionShares_!$A$34:$B$48,2,0)</f>
        <v>6.7400000000000002E-2</v>
      </c>
      <c r="D2" s="136">
        <f>VLOOKUP(D1,regionShares_!$A$34:$B$48,2,0)</f>
        <v>0.17759999999999998</v>
      </c>
      <c r="E2" s="136">
        <f>VLOOKUP(E1,regionShares_!$A$34:$B$48,2,0)</f>
        <v>0.1096</v>
      </c>
      <c r="F2" s="136">
        <f>VLOOKUP(F1,regionShares_!$A$34:$B$48,2,0)</f>
        <v>4.4999999999999998E-2</v>
      </c>
      <c r="G2" s="136">
        <f>VLOOKUP(G1,regionShares_!$A$34:$B$48,2,0)</f>
        <v>4.3799999999999999E-2</v>
      </c>
      <c r="H2" s="136">
        <f>VLOOKUP(H1,regionShares_!$A$34:$B$48,2,0)</f>
        <v>5.4299999999999994E-2</v>
      </c>
      <c r="I2" s="136">
        <f>VLOOKUP(I1,regionShares_!$A$34:$B$48,2,0)</f>
        <v>0.03</v>
      </c>
      <c r="J2" s="136">
        <f>VLOOKUP(J1,regionShares_!$A$34:$B$48,2,0)</f>
        <v>3.1E-2</v>
      </c>
      <c r="K2" s="136">
        <f>VLOOKUP(K1,regionShares_!$A$34:$B$48,2,0)</f>
        <v>8.2500000000000004E-2</v>
      </c>
      <c r="L2" s="136">
        <f>VLOOKUP(L1,regionShares_!$A$34:$B$48,2,0)</f>
        <v>4.590000000000001E-2</v>
      </c>
      <c r="M2" s="136">
        <f>VLOOKUP(M1,regionShares_!$A$34:$B$48,2,0)</f>
        <v>1.78E-2</v>
      </c>
      <c r="N2" s="136">
        <f>VLOOKUP(N1,regionShares_!$A$34:$B$48,2,0)</f>
        <v>2.6200000000000001E-2</v>
      </c>
      <c r="O2" s="136">
        <f>VLOOKUP(O1,regionShares_!$A$34:$B$48,2,0)</f>
        <v>8.5000000000000006E-3</v>
      </c>
      <c r="P2" s="136">
        <f>VLOOKUP(P1,regionShares_!$A$34:$B$48,2,0)</f>
        <v>3.4999999999999996E-3</v>
      </c>
    </row>
    <row r="3" spans="1:16" ht="15">
      <c r="A3" s="65" t="str">
        <f>'baseLoad(g)'!A3</f>
        <v>g2</v>
      </c>
      <c r="B3" s="6">
        <f>B2</f>
        <v>0.25690000000000002</v>
      </c>
      <c r="C3" s="6">
        <f t="shared" ref="C3:P3" si="0">C2</f>
        <v>6.7400000000000002E-2</v>
      </c>
      <c r="D3" s="6">
        <f t="shared" si="0"/>
        <v>0.17759999999999998</v>
      </c>
      <c r="E3" s="6">
        <f t="shared" si="0"/>
        <v>0.1096</v>
      </c>
      <c r="F3" s="6">
        <f t="shared" si="0"/>
        <v>4.4999999999999998E-2</v>
      </c>
      <c r="G3" s="6">
        <f t="shared" si="0"/>
        <v>4.3799999999999999E-2</v>
      </c>
      <c r="H3" s="6">
        <f t="shared" si="0"/>
        <v>5.4299999999999994E-2</v>
      </c>
      <c r="I3" s="6">
        <f t="shared" si="0"/>
        <v>0.03</v>
      </c>
      <c r="J3" s="6">
        <f t="shared" si="0"/>
        <v>3.1E-2</v>
      </c>
      <c r="K3" s="6">
        <f t="shared" si="0"/>
        <v>8.2500000000000004E-2</v>
      </c>
      <c r="L3" s="6">
        <f t="shared" si="0"/>
        <v>4.590000000000001E-2</v>
      </c>
      <c r="M3" s="6">
        <f t="shared" si="0"/>
        <v>1.78E-2</v>
      </c>
      <c r="N3" s="6">
        <f t="shared" si="0"/>
        <v>2.6200000000000001E-2</v>
      </c>
      <c r="O3" s="6">
        <f t="shared" si="0"/>
        <v>8.5000000000000006E-3</v>
      </c>
      <c r="P3" s="6">
        <f t="shared" si="0"/>
        <v>3.4999999999999996E-3</v>
      </c>
    </row>
    <row r="4" spans="1:16" ht="15">
      <c r="A4" s="65" t="str">
        <f>'baseLoad(g)'!A4</f>
        <v>g3</v>
      </c>
      <c r="B4" s="6">
        <f t="shared" ref="B4:B23" si="1">B3</f>
        <v>0.25690000000000002</v>
      </c>
      <c r="C4" s="6">
        <f t="shared" ref="C4:C23" si="2">C3</f>
        <v>6.7400000000000002E-2</v>
      </c>
      <c r="D4" s="6">
        <f t="shared" ref="D4:D23" si="3">D3</f>
        <v>0.17759999999999998</v>
      </c>
      <c r="E4" s="6">
        <f t="shared" ref="E4:E23" si="4">E3</f>
        <v>0.1096</v>
      </c>
      <c r="F4" s="6">
        <f t="shared" ref="F4:F23" si="5">F3</f>
        <v>4.4999999999999998E-2</v>
      </c>
      <c r="G4" s="6">
        <f t="shared" ref="G4:G23" si="6">G3</f>
        <v>4.3799999999999999E-2</v>
      </c>
      <c r="H4" s="6">
        <f t="shared" ref="H4:H23" si="7">H3</f>
        <v>5.4299999999999994E-2</v>
      </c>
      <c r="I4" s="6">
        <f t="shared" ref="I4:I23" si="8">I3</f>
        <v>0.03</v>
      </c>
      <c r="J4" s="6">
        <f t="shared" ref="J4:J23" si="9">J3</f>
        <v>3.1E-2</v>
      </c>
      <c r="K4" s="6">
        <f t="shared" ref="K4:K23" si="10">K3</f>
        <v>8.2500000000000004E-2</v>
      </c>
      <c r="L4" s="6">
        <f t="shared" ref="L4:L23" si="11">L3</f>
        <v>4.590000000000001E-2</v>
      </c>
      <c r="M4" s="6">
        <f t="shared" ref="M4:M23" si="12">M3</f>
        <v>1.78E-2</v>
      </c>
      <c r="N4" s="6">
        <f t="shared" ref="N4:N23" si="13">N3</f>
        <v>2.6200000000000001E-2</v>
      </c>
      <c r="O4" s="6">
        <f t="shared" ref="O4:O23" si="14">O3</f>
        <v>8.5000000000000006E-3</v>
      </c>
      <c r="P4" s="6">
        <f t="shared" ref="P4:P23" si="15">P3</f>
        <v>3.4999999999999996E-3</v>
      </c>
    </row>
    <row r="5" spans="1:16" ht="15">
      <c r="A5" s="65" t="str">
        <f>'baseLoad(g)'!A5</f>
        <v>g4</v>
      </c>
      <c r="B5" s="6">
        <f t="shared" si="1"/>
        <v>0.25690000000000002</v>
      </c>
      <c r="C5" s="6">
        <f t="shared" si="2"/>
        <v>6.7400000000000002E-2</v>
      </c>
      <c r="D5" s="6">
        <f t="shared" si="3"/>
        <v>0.17759999999999998</v>
      </c>
      <c r="E5" s="6">
        <f t="shared" si="4"/>
        <v>0.1096</v>
      </c>
      <c r="F5" s="6">
        <f t="shared" si="5"/>
        <v>4.4999999999999998E-2</v>
      </c>
      <c r="G5" s="6">
        <f t="shared" si="6"/>
        <v>4.3799999999999999E-2</v>
      </c>
      <c r="H5" s="6">
        <f t="shared" si="7"/>
        <v>5.4299999999999994E-2</v>
      </c>
      <c r="I5" s="6">
        <f t="shared" si="8"/>
        <v>0.03</v>
      </c>
      <c r="J5" s="6">
        <f t="shared" si="9"/>
        <v>3.1E-2</v>
      </c>
      <c r="K5" s="6">
        <f t="shared" si="10"/>
        <v>8.2500000000000004E-2</v>
      </c>
      <c r="L5" s="6">
        <f t="shared" si="11"/>
        <v>4.590000000000001E-2</v>
      </c>
      <c r="M5" s="6">
        <f t="shared" si="12"/>
        <v>1.78E-2</v>
      </c>
      <c r="N5" s="6">
        <f t="shared" si="13"/>
        <v>2.6200000000000001E-2</v>
      </c>
      <c r="O5" s="6">
        <f t="shared" si="14"/>
        <v>8.5000000000000006E-3</v>
      </c>
      <c r="P5" s="6">
        <f t="shared" si="15"/>
        <v>3.4999999999999996E-3</v>
      </c>
    </row>
    <row r="6" spans="1:16" ht="15">
      <c r="A6" s="65" t="str">
        <f>'baseLoad(g)'!A6</f>
        <v>g5</v>
      </c>
      <c r="B6" s="6">
        <f t="shared" si="1"/>
        <v>0.25690000000000002</v>
      </c>
      <c r="C6" s="6">
        <f t="shared" si="2"/>
        <v>6.7400000000000002E-2</v>
      </c>
      <c r="D6" s="6">
        <f t="shared" si="3"/>
        <v>0.17759999999999998</v>
      </c>
      <c r="E6" s="6">
        <f t="shared" si="4"/>
        <v>0.1096</v>
      </c>
      <c r="F6" s="6">
        <f t="shared" si="5"/>
        <v>4.4999999999999998E-2</v>
      </c>
      <c r="G6" s="6">
        <f t="shared" si="6"/>
        <v>4.3799999999999999E-2</v>
      </c>
      <c r="H6" s="6">
        <f t="shared" si="7"/>
        <v>5.4299999999999994E-2</v>
      </c>
      <c r="I6" s="6">
        <f t="shared" si="8"/>
        <v>0.03</v>
      </c>
      <c r="J6" s="6">
        <f t="shared" si="9"/>
        <v>3.1E-2</v>
      </c>
      <c r="K6" s="6">
        <f t="shared" si="10"/>
        <v>8.2500000000000004E-2</v>
      </c>
      <c r="L6" s="6">
        <f t="shared" si="11"/>
        <v>4.590000000000001E-2</v>
      </c>
      <c r="M6" s="6">
        <f t="shared" si="12"/>
        <v>1.78E-2</v>
      </c>
      <c r="N6" s="6">
        <f t="shared" si="13"/>
        <v>2.6200000000000001E-2</v>
      </c>
      <c r="O6" s="6">
        <f t="shared" si="14"/>
        <v>8.5000000000000006E-3</v>
      </c>
      <c r="P6" s="6">
        <f t="shared" si="15"/>
        <v>3.4999999999999996E-3</v>
      </c>
    </row>
    <row r="7" spans="1:16" ht="15">
      <c r="A7" s="65" t="str">
        <f>'baseLoad(g)'!A7</f>
        <v>g6</v>
      </c>
      <c r="B7" s="6">
        <f t="shared" si="1"/>
        <v>0.25690000000000002</v>
      </c>
      <c r="C7" s="6">
        <f t="shared" si="2"/>
        <v>6.7400000000000002E-2</v>
      </c>
      <c r="D7" s="6">
        <f t="shared" si="3"/>
        <v>0.17759999999999998</v>
      </c>
      <c r="E7" s="6">
        <f t="shared" si="4"/>
        <v>0.1096</v>
      </c>
      <c r="F7" s="6">
        <f t="shared" si="5"/>
        <v>4.4999999999999998E-2</v>
      </c>
      <c r="G7" s="6">
        <f t="shared" si="6"/>
        <v>4.3799999999999999E-2</v>
      </c>
      <c r="H7" s="6">
        <f t="shared" si="7"/>
        <v>5.4299999999999994E-2</v>
      </c>
      <c r="I7" s="6">
        <f t="shared" si="8"/>
        <v>0.03</v>
      </c>
      <c r="J7" s="6">
        <f t="shared" si="9"/>
        <v>3.1E-2</v>
      </c>
      <c r="K7" s="6">
        <f t="shared" si="10"/>
        <v>8.2500000000000004E-2</v>
      </c>
      <c r="L7" s="6">
        <f t="shared" si="11"/>
        <v>4.590000000000001E-2</v>
      </c>
      <c r="M7" s="6">
        <f t="shared" si="12"/>
        <v>1.78E-2</v>
      </c>
      <c r="N7" s="6">
        <f t="shared" si="13"/>
        <v>2.6200000000000001E-2</v>
      </c>
      <c r="O7" s="6">
        <f t="shared" si="14"/>
        <v>8.5000000000000006E-3</v>
      </c>
      <c r="P7" s="6">
        <f t="shared" si="15"/>
        <v>3.4999999999999996E-3</v>
      </c>
    </row>
    <row r="8" spans="1:16" ht="15">
      <c r="A8" s="65" t="str">
        <f>'baseLoad(g)'!A8</f>
        <v>g7</v>
      </c>
      <c r="B8" s="6">
        <f t="shared" si="1"/>
        <v>0.25690000000000002</v>
      </c>
      <c r="C8" s="6">
        <f t="shared" si="2"/>
        <v>6.7400000000000002E-2</v>
      </c>
      <c r="D8" s="6">
        <f t="shared" si="3"/>
        <v>0.17759999999999998</v>
      </c>
      <c r="E8" s="6">
        <f t="shared" si="4"/>
        <v>0.1096</v>
      </c>
      <c r="F8" s="6">
        <f t="shared" si="5"/>
        <v>4.4999999999999998E-2</v>
      </c>
      <c r="G8" s="6">
        <f t="shared" si="6"/>
        <v>4.3799999999999999E-2</v>
      </c>
      <c r="H8" s="6">
        <f t="shared" si="7"/>
        <v>5.4299999999999994E-2</v>
      </c>
      <c r="I8" s="6">
        <f t="shared" si="8"/>
        <v>0.03</v>
      </c>
      <c r="J8" s="6">
        <f t="shared" si="9"/>
        <v>3.1E-2</v>
      </c>
      <c r="K8" s="6">
        <f t="shared" si="10"/>
        <v>8.2500000000000004E-2</v>
      </c>
      <c r="L8" s="6">
        <f t="shared" si="11"/>
        <v>4.590000000000001E-2</v>
      </c>
      <c r="M8" s="6">
        <f t="shared" si="12"/>
        <v>1.78E-2</v>
      </c>
      <c r="N8" s="6">
        <f t="shared" si="13"/>
        <v>2.6200000000000001E-2</v>
      </c>
      <c r="O8" s="6">
        <f t="shared" si="14"/>
        <v>8.5000000000000006E-3</v>
      </c>
      <c r="P8" s="6">
        <f t="shared" si="15"/>
        <v>3.4999999999999996E-3</v>
      </c>
    </row>
    <row r="9" spans="1:16" ht="15">
      <c r="A9" s="65" t="str">
        <f>'baseLoad(g)'!A9</f>
        <v>g8</v>
      </c>
      <c r="B9" s="6">
        <f t="shared" si="1"/>
        <v>0.25690000000000002</v>
      </c>
      <c r="C9" s="6">
        <f t="shared" si="2"/>
        <v>6.7400000000000002E-2</v>
      </c>
      <c r="D9" s="6">
        <f t="shared" si="3"/>
        <v>0.17759999999999998</v>
      </c>
      <c r="E9" s="6">
        <f t="shared" si="4"/>
        <v>0.1096</v>
      </c>
      <c r="F9" s="6">
        <f t="shared" si="5"/>
        <v>4.4999999999999998E-2</v>
      </c>
      <c r="G9" s="6">
        <f t="shared" si="6"/>
        <v>4.3799999999999999E-2</v>
      </c>
      <c r="H9" s="6">
        <f t="shared" si="7"/>
        <v>5.4299999999999994E-2</v>
      </c>
      <c r="I9" s="6">
        <f t="shared" si="8"/>
        <v>0.03</v>
      </c>
      <c r="J9" s="6">
        <f t="shared" si="9"/>
        <v>3.1E-2</v>
      </c>
      <c r="K9" s="6">
        <f t="shared" si="10"/>
        <v>8.2500000000000004E-2</v>
      </c>
      <c r="L9" s="6">
        <f t="shared" si="11"/>
        <v>4.590000000000001E-2</v>
      </c>
      <c r="M9" s="6">
        <f t="shared" si="12"/>
        <v>1.78E-2</v>
      </c>
      <c r="N9" s="6">
        <f t="shared" si="13"/>
        <v>2.6200000000000001E-2</v>
      </c>
      <c r="O9" s="6">
        <f t="shared" si="14"/>
        <v>8.5000000000000006E-3</v>
      </c>
      <c r="P9" s="6">
        <f t="shared" si="15"/>
        <v>3.4999999999999996E-3</v>
      </c>
    </row>
    <row r="10" spans="1:16" ht="15">
      <c r="A10" s="65" t="str">
        <f>'baseLoad(g)'!A10</f>
        <v>g9</v>
      </c>
      <c r="B10" s="6">
        <f t="shared" si="1"/>
        <v>0.25690000000000002</v>
      </c>
      <c r="C10" s="6">
        <f t="shared" si="2"/>
        <v>6.7400000000000002E-2</v>
      </c>
      <c r="D10" s="6">
        <f t="shared" si="3"/>
        <v>0.17759999999999998</v>
      </c>
      <c r="E10" s="6">
        <f t="shared" si="4"/>
        <v>0.1096</v>
      </c>
      <c r="F10" s="6">
        <f t="shared" si="5"/>
        <v>4.4999999999999998E-2</v>
      </c>
      <c r="G10" s="6">
        <f t="shared" si="6"/>
        <v>4.3799999999999999E-2</v>
      </c>
      <c r="H10" s="6">
        <f t="shared" si="7"/>
        <v>5.4299999999999994E-2</v>
      </c>
      <c r="I10" s="6">
        <f t="shared" si="8"/>
        <v>0.03</v>
      </c>
      <c r="J10" s="6">
        <f t="shared" si="9"/>
        <v>3.1E-2</v>
      </c>
      <c r="K10" s="6">
        <f t="shared" si="10"/>
        <v>8.2500000000000004E-2</v>
      </c>
      <c r="L10" s="6">
        <f t="shared" si="11"/>
        <v>4.590000000000001E-2</v>
      </c>
      <c r="M10" s="6">
        <f t="shared" si="12"/>
        <v>1.78E-2</v>
      </c>
      <c r="N10" s="6">
        <f t="shared" si="13"/>
        <v>2.6200000000000001E-2</v>
      </c>
      <c r="O10" s="6">
        <f t="shared" si="14"/>
        <v>8.5000000000000006E-3</v>
      </c>
      <c r="P10" s="6">
        <f t="shared" si="15"/>
        <v>3.4999999999999996E-3</v>
      </c>
    </row>
    <row r="11" spans="1:16" ht="15">
      <c r="A11" s="65" t="str">
        <f>'baseLoad(g)'!A11</f>
        <v>g10</v>
      </c>
      <c r="B11" s="6">
        <f t="shared" si="1"/>
        <v>0.25690000000000002</v>
      </c>
      <c r="C11" s="6">
        <f t="shared" si="2"/>
        <v>6.7400000000000002E-2</v>
      </c>
      <c r="D11" s="6">
        <f t="shared" si="3"/>
        <v>0.17759999999999998</v>
      </c>
      <c r="E11" s="6">
        <f t="shared" si="4"/>
        <v>0.1096</v>
      </c>
      <c r="F11" s="6">
        <f t="shared" si="5"/>
        <v>4.4999999999999998E-2</v>
      </c>
      <c r="G11" s="6">
        <f t="shared" si="6"/>
        <v>4.3799999999999999E-2</v>
      </c>
      <c r="H11" s="6">
        <f t="shared" si="7"/>
        <v>5.4299999999999994E-2</v>
      </c>
      <c r="I11" s="6">
        <f t="shared" si="8"/>
        <v>0.03</v>
      </c>
      <c r="J11" s="6">
        <f t="shared" si="9"/>
        <v>3.1E-2</v>
      </c>
      <c r="K11" s="6">
        <f t="shared" si="10"/>
        <v>8.2500000000000004E-2</v>
      </c>
      <c r="L11" s="6">
        <f t="shared" si="11"/>
        <v>4.590000000000001E-2</v>
      </c>
      <c r="M11" s="6">
        <f t="shared" si="12"/>
        <v>1.78E-2</v>
      </c>
      <c r="N11" s="6">
        <f t="shared" si="13"/>
        <v>2.6200000000000001E-2</v>
      </c>
      <c r="O11" s="6">
        <f t="shared" si="14"/>
        <v>8.5000000000000006E-3</v>
      </c>
      <c r="P11" s="6">
        <f t="shared" si="15"/>
        <v>3.4999999999999996E-3</v>
      </c>
    </row>
    <row r="12" spans="1:16" ht="15">
      <c r="A12" s="65" t="str">
        <f>'baseLoad(g)'!A12</f>
        <v>g11</v>
      </c>
      <c r="B12" s="6">
        <f t="shared" si="1"/>
        <v>0.25690000000000002</v>
      </c>
      <c r="C12" s="6">
        <f t="shared" si="2"/>
        <v>6.7400000000000002E-2</v>
      </c>
      <c r="D12" s="6">
        <f t="shared" si="3"/>
        <v>0.17759999999999998</v>
      </c>
      <c r="E12" s="6">
        <f t="shared" si="4"/>
        <v>0.1096</v>
      </c>
      <c r="F12" s="6">
        <f t="shared" si="5"/>
        <v>4.4999999999999998E-2</v>
      </c>
      <c r="G12" s="6">
        <f t="shared" si="6"/>
        <v>4.3799999999999999E-2</v>
      </c>
      <c r="H12" s="6">
        <f t="shared" si="7"/>
        <v>5.4299999999999994E-2</v>
      </c>
      <c r="I12" s="6">
        <f t="shared" si="8"/>
        <v>0.03</v>
      </c>
      <c r="J12" s="6">
        <f t="shared" si="9"/>
        <v>3.1E-2</v>
      </c>
      <c r="K12" s="6">
        <f t="shared" si="10"/>
        <v>8.2500000000000004E-2</v>
      </c>
      <c r="L12" s="6">
        <f t="shared" si="11"/>
        <v>4.590000000000001E-2</v>
      </c>
      <c r="M12" s="6">
        <f t="shared" si="12"/>
        <v>1.78E-2</v>
      </c>
      <c r="N12" s="6">
        <f t="shared" si="13"/>
        <v>2.6200000000000001E-2</v>
      </c>
      <c r="O12" s="6">
        <f t="shared" si="14"/>
        <v>8.5000000000000006E-3</v>
      </c>
      <c r="P12" s="6">
        <f t="shared" si="15"/>
        <v>3.4999999999999996E-3</v>
      </c>
    </row>
    <row r="13" spans="1:16" ht="15">
      <c r="A13" s="65" t="str">
        <f>'baseLoad(g)'!A13</f>
        <v>g12</v>
      </c>
      <c r="B13" s="6">
        <f t="shared" si="1"/>
        <v>0.25690000000000002</v>
      </c>
      <c r="C13" s="6">
        <f t="shared" si="2"/>
        <v>6.7400000000000002E-2</v>
      </c>
      <c r="D13" s="6">
        <f t="shared" si="3"/>
        <v>0.17759999999999998</v>
      </c>
      <c r="E13" s="6">
        <f t="shared" si="4"/>
        <v>0.1096</v>
      </c>
      <c r="F13" s="6">
        <f t="shared" si="5"/>
        <v>4.4999999999999998E-2</v>
      </c>
      <c r="G13" s="6">
        <f t="shared" si="6"/>
        <v>4.3799999999999999E-2</v>
      </c>
      <c r="H13" s="6">
        <f t="shared" si="7"/>
        <v>5.4299999999999994E-2</v>
      </c>
      <c r="I13" s="6">
        <f t="shared" si="8"/>
        <v>0.03</v>
      </c>
      <c r="J13" s="6">
        <f t="shared" si="9"/>
        <v>3.1E-2</v>
      </c>
      <c r="K13" s="6">
        <f t="shared" si="10"/>
        <v>8.2500000000000004E-2</v>
      </c>
      <c r="L13" s="6">
        <f t="shared" si="11"/>
        <v>4.590000000000001E-2</v>
      </c>
      <c r="M13" s="6">
        <f t="shared" si="12"/>
        <v>1.78E-2</v>
      </c>
      <c r="N13" s="6">
        <f t="shared" si="13"/>
        <v>2.6200000000000001E-2</v>
      </c>
      <c r="O13" s="6">
        <f t="shared" si="14"/>
        <v>8.5000000000000006E-3</v>
      </c>
      <c r="P13" s="6">
        <f t="shared" si="15"/>
        <v>3.4999999999999996E-3</v>
      </c>
    </row>
    <row r="14" spans="1:16" ht="15">
      <c r="A14" s="65" t="str">
        <f>'baseLoad(g)'!A14</f>
        <v>g13</v>
      </c>
      <c r="B14" s="6">
        <f t="shared" si="1"/>
        <v>0.25690000000000002</v>
      </c>
      <c r="C14" s="6">
        <f t="shared" si="2"/>
        <v>6.7400000000000002E-2</v>
      </c>
      <c r="D14" s="6">
        <f t="shared" si="3"/>
        <v>0.17759999999999998</v>
      </c>
      <c r="E14" s="6">
        <f t="shared" si="4"/>
        <v>0.1096</v>
      </c>
      <c r="F14" s="6">
        <f t="shared" si="5"/>
        <v>4.4999999999999998E-2</v>
      </c>
      <c r="G14" s="6">
        <f t="shared" si="6"/>
        <v>4.3799999999999999E-2</v>
      </c>
      <c r="H14" s="6">
        <f t="shared" si="7"/>
        <v>5.4299999999999994E-2</v>
      </c>
      <c r="I14" s="6">
        <f t="shared" si="8"/>
        <v>0.03</v>
      </c>
      <c r="J14" s="6">
        <f t="shared" si="9"/>
        <v>3.1E-2</v>
      </c>
      <c r="K14" s="6">
        <f t="shared" si="10"/>
        <v>8.2500000000000004E-2</v>
      </c>
      <c r="L14" s="6">
        <f t="shared" si="11"/>
        <v>4.590000000000001E-2</v>
      </c>
      <c r="M14" s="6">
        <f t="shared" si="12"/>
        <v>1.78E-2</v>
      </c>
      <c r="N14" s="6">
        <f t="shared" si="13"/>
        <v>2.6200000000000001E-2</v>
      </c>
      <c r="O14" s="6">
        <f t="shared" si="14"/>
        <v>8.5000000000000006E-3</v>
      </c>
      <c r="P14" s="6">
        <f t="shared" si="15"/>
        <v>3.4999999999999996E-3</v>
      </c>
    </row>
    <row r="15" spans="1:16" ht="15">
      <c r="A15" s="65" t="str">
        <f>'baseLoad(g)'!A15</f>
        <v>g14</v>
      </c>
      <c r="B15" s="6">
        <f t="shared" si="1"/>
        <v>0.25690000000000002</v>
      </c>
      <c r="C15" s="6">
        <f t="shared" si="2"/>
        <v>6.7400000000000002E-2</v>
      </c>
      <c r="D15" s="6">
        <f t="shared" si="3"/>
        <v>0.17759999999999998</v>
      </c>
      <c r="E15" s="6">
        <f t="shared" si="4"/>
        <v>0.1096</v>
      </c>
      <c r="F15" s="6">
        <f t="shared" si="5"/>
        <v>4.4999999999999998E-2</v>
      </c>
      <c r="G15" s="6">
        <f t="shared" si="6"/>
        <v>4.3799999999999999E-2</v>
      </c>
      <c r="H15" s="6">
        <f t="shared" si="7"/>
        <v>5.4299999999999994E-2</v>
      </c>
      <c r="I15" s="6">
        <f t="shared" si="8"/>
        <v>0.03</v>
      </c>
      <c r="J15" s="6">
        <f t="shared" si="9"/>
        <v>3.1E-2</v>
      </c>
      <c r="K15" s="6">
        <f t="shared" si="10"/>
        <v>8.2500000000000004E-2</v>
      </c>
      <c r="L15" s="6">
        <f t="shared" si="11"/>
        <v>4.590000000000001E-2</v>
      </c>
      <c r="M15" s="6">
        <f t="shared" si="12"/>
        <v>1.78E-2</v>
      </c>
      <c r="N15" s="6">
        <f t="shared" si="13"/>
        <v>2.6200000000000001E-2</v>
      </c>
      <c r="O15" s="6">
        <f t="shared" si="14"/>
        <v>8.5000000000000006E-3</v>
      </c>
      <c r="P15" s="6">
        <f t="shared" si="15"/>
        <v>3.4999999999999996E-3</v>
      </c>
    </row>
    <row r="16" spans="1:16" ht="15">
      <c r="A16" s="65" t="str">
        <f>'baseLoad(g)'!A16</f>
        <v>g15</v>
      </c>
      <c r="B16" s="6">
        <f t="shared" si="1"/>
        <v>0.25690000000000002</v>
      </c>
      <c r="C16" s="6">
        <f t="shared" si="2"/>
        <v>6.7400000000000002E-2</v>
      </c>
      <c r="D16" s="6">
        <f t="shared" si="3"/>
        <v>0.17759999999999998</v>
      </c>
      <c r="E16" s="6">
        <f t="shared" si="4"/>
        <v>0.1096</v>
      </c>
      <c r="F16" s="6">
        <f t="shared" si="5"/>
        <v>4.4999999999999998E-2</v>
      </c>
      <c r="G16" s="6">
        <f t="shared" si="6"/>
        <v>4.3799999999999999E-2</v>
      </c>
      <c r="H16" s="6">
        <f t="shared" si="7"/>
        <v>5.4299999999999994E-2</v>
      </c>
      <c r="I16" s="6">
        <f t="shared" si="8"/>
        <v>0.03</v>
      </c>
      <c r="J16" s="6">
        <f t="shared" si="9"/>
        <v>3.1E-2</v>
      </c>
      <c r="K16" s="6">
        <f t="shared" si="10"/>
        <v>8.2500000000000004E-2</v>
      </c>
      <c r="L16" s="6">
        <f t="shared" si="11"/>
        <v>4.590000000000001E-2</v>
      </c>
      <c r="M16" s="6">
        <f t="shared" si="12"/>
        <v>1.78E-2</v>
      </c>
      <c r="N16" s="6">
        <f t="shared" si="13"/>
        <v>2.6200000000000001E-2</v>
      </c>
      <c r="O16" s="6">
        <f t="shared" si="14"/>
        <v>8.5000000000000006E-3</v>
      </c>
      <c r="P16" s="6">
        <f t="shared" si="15"/>
        <v>3.4999999999999996E-3</v>
      </c>
    </row>
    <row r="17" spans="1:16" ht="15">
      <c r="A17" s="65" t="str">
        <f>'baseLoad(g)'!A17</f>
        <v>g16</v>
      </c>
      <c r="B17" s="6">
        <f t="shared" si="1"/>
        <v>0.25690000000000002</v>
      </c>
      <c r="C17" s="6">
        <f t="shared" si="2"/>
        <v>6.7400000000000002E-2</v>
      </c>
      <c r="D17" s="6">
        <f t="shared" si="3"/>
        <v>0.17759999999999998</v>
      </c>
      <c r="E17" s="6">
        <f t="shared" si="4"/>
        <v>0.1096</v>
      </c>
      <c r="F17" s="6">
        <f t="shared" si="5"/>
        <v>4.4999999999999998E-2</v>
      </c>
      <c r="G17" s="6">
        <f t="shared" si="6"/>
        <v>4.3799999999999999E-2</v>
      </c>
      <c r="H17" s="6">
        <f t="shared" si="7"/>
        <v>5.4299999999999994E-2</v>
      </c>
      <c r="I17" s="6">
        <f t="shared" si="8"/>
        <v>0.03</v>
      </c>
      <c r="J17" s="6">
        <f t="shared" si="9"/>
        <v>3.1E-2</v>
      </c>
      <c r="K17" s="6">
        <f t="shared" si="10"/>
        <v>8.2500000000000004E-2</v>
      </c>
      <c r="L17" s="6">
        <f t="shared" si="11"/>
        <v>4.590000000000001E-2</v>
      </c>
      <c r="M17" s="6">
        <f t="shared" si="12"/>
        <v>1.78E-2</v>
      </c>
      <c r="N17" s="6">
        <f t="shared" si="13"/>
        <v>2.6200000000000001E-2</v>
      </c>
      <c r="O17" s="6">
        <f t="shared" si="14"/>
        <v>8.5000000000000006E-3</v>
      </c>
      <c r="P17" s="6">
        <f t="shared" si="15"/>
        <v>3.4999999999999996E-3</v>
      </c>
    </row>
    <row r="18" spans="1:16" ht="15">
      <c r="A18" s="65" t="str">
        <f>'baseLoad(g)'!A18</f>
        <v>g17</v>
      </c>
      <c r="B18" s="6">
        <f t="shared" si="1"/>
        <v>0.25690000000000002</v>
      </c>
      <c r="C18" s="6">
        <f t="shared" si="2"/>
        <v>6.7400000000000002E-2</v>
      </c>
      <c r="D18" s="6">
        <f t="shared" si="3"/>
        <v>0.17759999999999998</v>
      </c>
      <c r="E18" s="6">
        <f t="shared" si="4"/>
        <v>0.1096</v>
      </c>
      <c r="F18" s="6">
        <f t="shared" si="5"/>
        <v>4.4999999999999998E-2</v>
      </c>
      <c r="G18" s="6">
        <f t="shared" si="6"/>
        <v>4.3799999999999999E-2</v>
      </c>
      <c r="H18" s="6">
        <f t="shared" si="7"/>
        <v>5.4299999999999994E-2</v>
      </c>
      <c r="I18" s="6">
        <f t="shared" si="8"/>
        <v>0.03</v>
      </c>
      <c r="J18" s="6">
        <f t="shared" si="9"/>
        <v>3.1E-2</v>
      </c>
      <c r="K18" s="6">
        <f t="shared" si="10"/>
        <v>8.2500000000000004E-2</v>
      </c>
      <c r="L18" s="6">
        <f t="shared" si="11"/>
        <v>4.590000000000001E-2</v>
      </c>
      <c r="M18" s="6">
        <f t="shared" si="12"/>
        <v>1.78E-2</v>
      </c>
      <c r="N18" s="6">
        <f t="shared" si="13"/>
        <v>2.6200000000000001E-2</v>
      </c>
      <c r="O18" s="6">
        <f t="shared" si="14"/>
        <v>8.5000000000000006E-3</v>
      </c>
      <c r="P18" s="6">
        <f t="shared" si="15"/>
        <v>3.4999999999999996E-3</v>
      </c>
    </row>
    <row r="19" spans="1:16" ht="15">
      <c r="A19" s="65" t="str">
        <f>'baseLoad(g)'!A19</f>
        <v>g18</v>
      </c>
      <c r="B19" s="6">
        <f t="shared" si="1"/>
        <v>0.25690000000000002</v>
      </c>
      <c r="C19" s="6">
        <f t="shared" si="2"/>
        <v>6.7400000000000002E-2</v>
      </c>
      <c r="D19" s="6">
        <f t="shared" si="3"/>
        <v>0.17759999999999998</v>
      </c>
      <c r="E19" s="6">
        <f t="shared" si="4"/>
        <v>0.1096</v>
      </c>
      <c r="F19" s="6">
        <f t="shared" si="5"/>
        <v>4.4999999999999998E-2</v>
      </c>
      <c r="G19" s="6">
        <f t="shared" si="6"/>
        <v>4.3799999999999999E-2</v>
      </c>
      <c r="H19" s="6">
        <f t="shared" si="7"/>
        <v>5.4299999999999994E-2</v>
      </c>
      <c r="I19" s="6">
        <f t="shared" si="8"/>
        <v>0.03</v>
      </c>
      <c r="J19" s="6">
        <f t="shared" si="9"/>
        <v>3.1E-2</v>
      </c>
      <c r="K19" s="6">
        <f t="shared" si="10"/>
        <v>8.2500000000000004E-2</v>
      </c>
      <c r="L19" s="6">
        <f t="shared" si="11"/>
        <v>4.590000000000001E-2</v>
      </c>
      <c r="M19" s="6">
        <f t="shared" si="12"/>
        <v>1.78E-2</v>
      </c>
      <c r="N19" s="6">
        <f t="shared" si="13"/>
        <v>2.6200000000000001E-2</v>
      </c>
      <c r="O19" s="6">
        <f t="shared" si="14"/>
        <v>8.5000000000000006E-3</v>
      </c>
      <c r="P19" s="6">
        <f t="shared" si="15"/>
        <v>3.4999999999999996E-3</v>
      </c>
    </row>
    <row r="20" spans="1:16" ht="15">
      <c r="A20" s="65" t="str">
        <f>'baseLoad(g)'!A20</f>
        <v>g19</v>
      </c>
      <c r="B20" s="6">
        <f t="shared" si="1"/>
        <v>0.25690000000000002</v>
      </c>
      <c r="C20" s="6">
        <f t="shared" si="2"/>
        <v>6.7400000000000002E-2</v>
      </c>
      <c r="D20" s="6">
        <f t="shared" si="3"/>
        <v>0.17759999999999998</v>
      </c>
      <c r="E20" s="6">
        <f t="shared" si="4"/>
        <v>0.1096</v>
      </c>
      <c r="F20" s="6">
        <f t="shared" si="5"/>
        <v>4.4999999999999998E-2</v>
      </c>
      <c r="G20" s="6">
        <f t="shared" si="6"/>
        <v>4.3799999999999999E-2</v>
      </c>
      <c r="H20" s="6">
        <f t="shared" si="7"/>
        <v>5.4299999999999994E-2</v>
      </c>
      <c r="I20" s="6">
        <f t="shared" si="8"/>
        <v>0.03</v>
      </c>
      <c r="J20" s="6">
        <f t="shared" si="9"/>
        <v>3.1E-2</v>
      </c>
      <c r="K20" s="6">
        <f t="shared" si="10"/>
        <v>8.2500000000000004E-2</v>
      </c>
      <c r="L20" s="6">
        <f t="shared" si="11"/>
        <v>4.590000000000001E-2</v>
      </c>
      <c r="M20" s="6">
        <f t="shared" si="12"/>
        <v>1.78E-2</v>
      </c>
      <c r="N20" s="6">
        <f t="shared" si="13"/>
        <v>2.6200000000000001E-2</v>
      </c>
      <c r="O20" s="6">
        <f t="shared" si="14"/>
        <v>8.5000000000000006E-3</v>
      </c>
      <c r="P20" s="6">
        <f t="shared" si="15"/>
        <v>3.4999999999999996E-3</v>
      </c>
    </row>
    <row r="21" spans="1:16" ht="15">
      <c r="A21" s="65" t="str">
        <f>'baseLoad(g)'!A21</f>
        <v>g20</v>
      </c>
      <c r="B21" s="6">
        <f t="shared" si="1"/>
        <v>0.25690000000000002</v>
      </c>
      <c r="C21" s="6">
        <f t="shared" si="2"/>
        <v>6.7400000000000002E-2</v>
      </c>
      <c r="D21" s="6">
        <f t="shared" si="3"/>
        <v>0.17759999999999998</v>
      </c>
      <c r="E21" s="6">
        <f t="shared" si="4"/>
        <v>0.1096</v>
      </c>
      <c r="F21" s="6">
        <f t="shared" si="5"/>
        <v>4.4999999999999998E-2</v>
      </c>
      <c r="G21" s="6">
        <f t="shared" si="6"/>
        <v>4.3799999999999999E-2</v>
      </c>
      <c r="H21" s="6">
        <f t="shared" si="7"/>
        <v>5.4299999999999994E-2</v>
      </c>
      <c r="I21" s="6">
        <f t="shared" si="8"/>
        <v>0.03</v>
      </c>
      <c r="J21" s="6">
        <f t="shared" si="9"/>
        <v>3.1E-2</v>
      </c>
      <c r="K21" s="6">
        <f t="shared" si="10"/>
        <v>8.2500000000000004E-2</v>
      </c>
      <c r="L21" s="6">
        <f t="shared" si="11"/>
        <v>4.590000000000001E-2</v>
      </c>
      <c r="M21" s="6">
        <f t="shared" si="12"/>
        <v>1.78E-2</v>
      </c>
      <c r="N21" s="6">
        <f t="shared" si="13"/>
        <v>2.6200000000000001E-2</v>
      </c>
      <c r="O21" s="6">
        <f t="shared" si="14"/>
        <v>8.5000000000000006E-3</v>
      </c>
      <c r="P21" s="6">
        <f t="shared" si="15"/>
        <v>3.4999999999999996E-3</v>
      </c>
    </row>
    <row r="22" spans="1:16" ht="15">
      <c r="A22" s="65" t="str">
        <f>'baseLoad(g)'!A22</f>
        <v>g21</v>
      </c>
      <c r="B22" s="6">
        <f t="shared" si="1"/>
        <v>0.25690000000000002</v>
      </c>
      <c r="C22" s="6">
        <f t="shared" si="2"/>
        <v>6.7400000000000002E-2</v>
      </c>
      <c r="D22" s="6">
        <f t="shared" si="3"/>
        <v>0.17759999999999998</v>
      </c>
      <c r="E22" s="6">
        <f t="shared" si="4"/>
        <v>0.1096</v>
      </c>
      <c r="F22" s="6">
        <f t="shared" si="5"/>
        <v>4.4999999999999998E-2</v>
      </c>
      <c r="G22" s="6">
        <f t="shared" si="6"/>
        <v>4.3799999999999999E-2</v>
      </c>
      <c r="H22" s="6">
        <f t="shared" si="7"/>
        <v>5.4299999999999994E-2</v>
      </c>
      <c r="I22" s="6">
        <f t="shared" si="8"/>
        <v>0.03</v>
      </c>
      <c r="J22" s="6">
        <f t="shared" si="9"/>
        <v>3.1E-2</v>
      </c>
      <c r="K22" s="6">
        <f t="shared" si="10"/>
        <v>8.2500000000000004E-2</v>
      </c>
      <c r="L22" s="6">
        <f t="shared" si="11"/>
        <v>4.590000000000001E-2</v>
      </c>
      <c r="M22" s="6">
        <f t="shared" si="12"/>
        <v>1.78E-2</v>
      </c>
      <c r="N22" s="6">
        <f t="shared" si="13"/>
        <v>2.6200000000000001E-2</v>
      </c>
      <c r="O22" s="6">
        <f t="shared" si="14"/>
        <v>8.5000000000000006E-3</v>
      </c>
      <c r="P22" s="6">
        <f t="shared" si="15"/>
        <v>3.4999999999999996E-3</v>
      </c>
    </row>
    <row r="23" spans="1:16" ht="15">
      <c r="A23" s="65" t="str">
        <f>'baseLoad(g)'!A23</f>
        <v>g22</v>
      </c>
      <c r="B23" s="6">
        <f t="shared" si="1"/>
        <v>0.25690000000000002</v>
      </c>
      <c r="C23" s="6">
        <f t="shared" si="2"/>
        <v>6.7400000000000002E-2</v>
      </c>
      <c r="D23" s="6">
        <f t="shared" si="3"/>
        <v>0.17759999999999998</v>
      </c>
      <c r="E23" s="6">
        <f t="shared" si="4"/>
        <v>0.1096</v>
      </c>
      <c r="F23" s="6">
        <f t="shared" si="5"/>
        <v>4.4999999999999998E-2</v>
      </c>
      <c r="G23" s="6">
        <f t="shared" si="6"/>
        <v>4.3799999999999999E-2</v>
      </c>
      <c r="H23" s="6">
        <f t="shared" si="7"/>
        <v>5.4299999999999994E-2</v>
      </c>
      <c r="I23" s="6">
        <f t="shared" si="8"/>
        <v>0.03</v>
      </c>
      <c r="J23" s="6">
        <f t="shared" si="9"/>
        <v>3.1E-2</v>
      </c>
      <c r="K23" s="6">
        <f t="shared" si="10"/>
        <v>8.2500000000000004E-2</v>
      </c>
      <c r="L23" s="6">
        <f t="shared" si="11"/>
        <v>4.590000000000001E-2</v>
      </c>
      <c r="M23" s="6">
        <f t="shared" si="12"/>
        <v>1.78E-2</v>
      </c>
      <c r="N23" s="6">
        <f t="shared" si="13"/>
        <v>2.6200000000000001E-2</v>
      </c>
      <c r="O23" s="6">
        <f t="shared" si="14"/>
        <v>8.5000000000000006E-3</v>
      </c>
      <c r="P23" s="6">
        <f t="shared" si="15"/>
        <v>3.4999999999999996E-3</v>
      </c>
    </row>
    <row r="24" spans="1:16" ht="15">
      <c r="A24" s="65" t="str">
        <f>'baseLoad(g)'!A24</f>
        <v>g23</v>
      </c>
      <c r="B24" s="6">
        <f t="shared" ref="B24:P25" si="16">B23</f>
        <v>0.25690000000000002</v>
      </c>
      <c r="C24" s="6">
        <f t="shared" si="16"/>
        <v>6.7400000000000002E-2</v>
      </c>
      <c r="D24" s="6">
        <f t="shared" si="16"/>
        <v>0.17759999999999998</v>
      </c>
      <c r="E24" s="6">
        <f t="shared" si="16"/>
        <v>0.1096</v>
      </c>
      <c r="F24" s="6">
        <f t="shared" si="16"/>
        <v>4.4999999999999998E-2</v>
      </c>
      <c r="G24" s="6">
        <f t="shared" si="16"/>
        <v>4.3799999999999999E-2</v>
      </c>
      <c r="H24" s="6">
        <f t="shared" si="16"/>
        <v>5.4299999999999994E-2</v>
      </c>
      <c r="I24" s="6">
        <f t="shared" si="16"/>
        <v>0.03</v>
      </c>
      <c r="J24" s="6">
        <f t="shared" si="16"/>
        <v>3.1E-2</v>
      </c>
      <c r="K24" s="6">
        <f t="shared" si="16"/>
        <v>8.2500000000000004E-2</v>
      </c>
      <c r="L24" s="6">
        <f t="shared" si="16"/>
        <v>4.590000000000001E-2</v>
      </c>
      <c r="M24" s="6">
        <f t="shared" si="16"/>
        <v>1.78E-2</v>
      </c>
      <c r="N24" s="6">
        <f t="shared" si="16"/>
        <v>2.6200000000000001E-2</v>
      </c>
      <c r="O24" s="6">
        <f t="shared" si="16"/>
        <v>8.5000000000000006E-3</v>
      </c>
      <c r="P24" s="6">
        <f t="shared" si="16"/>
        <v>3.4999999999999996E-3</v>
      </c>
    </row>
    <row r="25" spans="1:16" ht="15">
      <c r="A25" s="65" t="str">
        <f>'baseLoad(g)'!A25</f>
        <v>g24</v>
      </c>
      <c r="B25" s="6">
        <f t="shared" si="16"/>
        <v>0.25690000000000002</v>
      </c>
      <c r="C25" s="6">
        <f t="shared" si="16"/>
        <v>6.7400000000000002E-2</v>
      </c>
      <c r="D25" s="6">
        <f t="shared" si="16"/>
        <v>0.17759999999999998</v>
      </c>
      <c r="E25" s="6">
        <f t="shared" si="16"/>
        <v>0.1096</v>
      </c>
      <c r="F25" s="6">
        <f t="shared" si="16"/>
        <v>4.4999999999999998E-2</v>
      </c>
      <c r="G25" s="6">
        <f t="shared" si="16"/>
        <v>4.3799999999999999E-2</v>
      </c>
      <c r="H25" s="6">
        <f t="shared" si="16"/>
        <v>5.4299999999999994E-2</v>
      </c>
      <c r="I25" s="6">
        <f t="shared" si="16"/>
        <v>0.03</v>
      </c>
      <c r="J25" s="6">
        <f t="shared" si="16"/>
        <v>3.1E-2</v>
      </c>
      <c r="K25" s="6">
        <f t="shared" si="16"/>
        <v>8.2500000000000004E-2</v>
      </c>
      <c r="L25" s="6">
        <f t="shared" si="16"/>
        <v>4.590000000000001E-2</v>
      </c>
      <c r="M25" s="6">
        <f t="shared" si="16"/>
        <v>1.78E-2</v>
      </c>
      <c r="N25" s="6">
        <f t="shared" si="16"/>
        <v>2.6200000000000001E-2</v>
      </c>
      <c r="O25" s="6">
        <f t="shared" si="16"/>
        <v>8.5000000000000006E-3</v>
      </c>
      <c r="P25" s="6">
        <f t="shared" si="16"/>
        <v>3.4999999999999996E-3</v>
      </c>
    </row>
  </sheetData>
  <phoneticPr fontId="2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M29"/>
  <sheetViews>
    <sheetView zoomScaleNormal="100" workbookViewId="0">
      <selection activeCell="E2" sqref="E2"/>
    </sheetView>
  </sheetViews>
  <sheetFormatPr defaultRowHeight="14.25"/>
  <cols>
    <col min="1" max="1" width="6.375" style="78" customWidth="1"/>
    <col min="2" max="2" width="13.875" style="78" customWidth="1"/>
    <col min="3" max="3" width="15.75" style="78" customWidth="1"/>
    <col min="4" max="6" width="13" style="78" customWidth="1"/>
    <col min="7" max="10" width="9.375" style="78" customWidth="1"/>
    <col min="11" max="11" width="9" style="78" customWidth="1"/>
    <col min="12" max="12" width="9" style="135" customWidth="1"/>
    <col min="13" max="13" width="10.875" style="164" customWidth="1"/>
  </cols>
  <sheetData>
    <row r="1" spans="1:13">
      <c r="A1" s="78" t="s">
        <v>62</v>
      </c>
      <c r="B1" s="78" t="s">
        <v>1360</v>
      </c>
      <c r="C1" s="78" t="s">
        <v>1423</v>
      </c>
      <c r="D1" s="78" t="s">
        <v>1424</v>
      </c>
      <c r="E1" s="78" t="s">
        <v>1410</v>
      </c>
      <c r="G1" s="164"/>
      <c r="H1" s="164"/>
      <c r="I1" s="164"/>
      <c r="J1" s="164"/>
    </row>
    <row r="2" spans="1:13">
      <c r="A2" s="78" t="s">
        <v>23</v>
      </c>
      <c r="B2" s="78" t="s">
        <v>1361</v>
      </c>
      <c r="C2" s="78">
        <v>0.05</v>
      </c>
      <c r="D2" s="78">
        <v>0.05</v>
      </c>
      <c r="E2" s="203">
        <f>$C2*'chrg_dens_cost(t)'!$H$2/'chrg_dens_cost(t)'!$B$2+$D2*'chrg_dens_cost(t)'!$I$2/'chrg_dens_cost(t)'!$C$2+(1-$D2)*'chrg_dens_cost(t)'!$J$4/'chrg_dens_cost(t)'!$C$2</f>
        <v>2183.5833333333335</v>
      </c>
      <c r="F2" s="203"/>
      <c r="G2" s="190"/>
      <c r="H2" s="190"/>
      <c r="I2" s="190"/>
      <c r="J2" s="190"/>
      <c r="K2" s="105"/>
      <c r="L2" s="105"/>
      <c r="M2" s="105"/>
    </row>
    <row r="3" spans="1:13">
      <c r="A3" s="78" t="s">
        <v>22</v>
      </c>
      <c r="B3" s="78" t="s">
        <v>1362</v>
      </c>
      <c r="C3" s="78">
        <v>0.05</v>
      </c>
      <c r="D3" s="78">
        <v>0.35</v>
      </c>
      <c r="E3" s="203">
        <f>$C3*'chrg_dens_cost(t)'!$H$2/'chrg_dens_cost(t)'!$B$2+$D3*'chrg_dens_cost(t)'!$I$2/'chrg_dens_cost(t)'!$C$2+(1-$D3)*'chrg_dens_cost(t)'!$J$4/'chrg_dens_cost(t)'!$C$2</f>
        <v>1532.0833333333333</v>
      </c>
      <c r="F3" s="203"/>
      <c r="G3" s="190"/>
      <c r="H3" s="190"/>
      <c r="I3" s="190"/>
      <c r="J3" s="190"/>
      <c r="K3" s="105"/>
      <c r="L3" s="105"/>
      <c r="M3" s="105"/>
    </row>
    <row r="4" spans="1:13">
      <c r="A4" s="78" t="s">
        <v>1209</v>
      </c>
      <c r="B4" s="78" t="s">
        <v>1363</v>
      </c>
      <c r="C4" s="78">
        <v>0.35</v>
      </c>
      <c r="D4" s="78">
        <v>0.35</v>
      </c>
      <c r="E4" s="203">
        <f>$C4*'chrg_dens_cost(t)'!$H$2/'chrg_dens_cost(t)'!$B$2+$D4*'chrg_dens_cost(t)'!$I$2/'chrg_dens_cost(t)'!$C$2+(1-$D4)*'chrg_dens_cost(t)'!$J$4/'chrg_dens_cost(t)'!$C$2</f>
        <v>1685.0833333333333</v>
      </c>
      <c r="F4" s="203"/>
      <c r="G4" s="190"/>
      <c r="H4" s="190"/>
      <c r="I4" s="190"/>
      <c r="J4" s="190"/>
      <c r="K4" s="105"/>
      <c r="L4" s="105"/>
      <c r="M4" s="105"/>
    </row>
    <row r="5" spans="1:13">
      <c r="A5" s="78" t="s">
        <v>1210</v>
      </c>
      <c r="B5" s="78" t="s">
        <v>1364</v>
      </c>
      <c r="C5" s="78">
        <v>0.35</v>
      </c>
      <c r="D5" s="78">
        <v>0.65</v>
      </c>
      <c r="E5" s="203">
        <f>$C5*'chrg_dens_cost(t)'!$H$2/'chrg_dens_cost(t)'!$B$2+$D5*'chrg_dens_cost(t)'!$I$2/'chrg_dens_cost(t)'!$C$2+(1-$D5)*'chrg_dens_cost(t)'!$J$4/'chrg_dens_cost(t)'!$C$2</f>
        <v>1033.5833333333335</v>
      </c>
      <c r="F5" s="203"/>
      <c r="G5" s="190"/>
      <c r="H5" s="190"/>
      <c r="I5" s="190"/>
      <c r="J5" s="190"/>
      <c r="K5" s="105"/>
      <c r="L5" s="105"/>
      <c r="M5" s="105"/>
    </row>
    <row r="6" spans="1:13">
      <c r="A6" s="78" t="s">
        <v>1213</v>
      </c>
      <c r="B6" s="78" t="s">
        <v>1365</v>
      </c>
      <c r="C6" s="78">
        <v>0.65</v>
      </c>
      <c r="D6" s="78">
        <v>0.65</v>
      </c>
      <c r="E6" s="203">
        <f>$C6*'chrg_dens_cost(t)'!$H$2/'chrg_dens_cost(t)'!$B$2+$D6*'chrg_dens_cost(t)'!$I$2/'chrg_dens_cost(t)'!$C$2+(1-$D6)*'chrg_dens_cost(t)'!$J$4/'chrg_dens_cost(t)'!$C$2</f>
        <v>1186.5833333333335</v>
      </c>
      <c r="F6" s="203"/>
      <c r="G6" s="190"/>
      <c r="H6" s="190"/>
      <c r="I6" s="190"/>
      <c r="J6" s="190"/>
      <c r="K6" s="105"/>
      <c r="L6" s="105"/>
      <c r="M6" s="105"/>
    </row>
    <row r="7" spans="1:13">
      <c r="A7" s="78" t="s">
        <v>1214</v>
      </c>
      <c r="B7" s="78" t="s">
        <v>1404</v>
      </c>
      <c r="C7" s="78">
        <v>0.05</v>
      </c>
      <c r="D7" s="78">
        <v>0.65</v>
      </c>
      <c r="E7" s="203">
        <f>$C7*'chrg_dens_cost(t)'!$H$2/'chrg_dens_cost(t)'!$B$2+$D7*'chrg_dens_cost(t)'!$I$2/'chrg_dens_cost(t)'!$C$2+(1-$D7)*'chrg_dens_cost(t)'!$J$4/'chrg_dens_cost(t)'!$C$2</f>
        <v>880.58333333333337</v>
      </c>
      <c r="F7" s="203"/>
      <c r="G7" s="190"/>
      <c r="H7" s="190"/>
      <c r="I7" s="190"/>
      <c r="J7" s="190"/>
      <c r="K7" s="105"/>
      <c r="L7" s="105"/>
      <c r="M7" s="105"/>
    </row>
    <row r="8" spans="1:13" s="17" customFormat="1">
      <c r="A8" s="205" t="s">
        <v>1346</v>
      </c>
      <c r="B8" s="205" t="s">
        <v>1412</v>
      </c>
      <c r="C8" s="205">
        <v>0.35</v>
      </c>
      <c r="D8" s="205">
        <v>0.05</v>
      </c>
      <c r="E8" s="208">
        <f>$C8*'chrg_dens_cost(t)'!$H$2/'chrg_dens_cost(t)'!$B$2+$D8*'chrg_dens_cost(t)'!$I$2/'chrg_dens_cost(t)'!$C$2+(1-$D8)*'chrg_dens_cost(t)'!$J$4/'chrg_dens_cost(t)'!$C$2</f>
        <v>2336.5833333333335</v>
      </c>
      <c r="F8" s="208"/>
      <c r="G8" s="209"/>
      <c r="H8" s="209"/>
      <c r="I8" s="209"/>
      <c r="J8" s="209"/>
      <c r="K8" s="210"/>
      <c r="L8" s="210"/>
      <c r="M8" s="210"/>
    </row>
    <row r="9" spans="1:13" s="17" customFormat="1">
      <c r="A9" s="205" t="s">
        <v>1347</v>
      </c>
      <c r="B9" s="205" t="s">
        <v>1413</v>
      </c>
      <c r="C9" s="205">
        <v>0.65</v>
      </c>
      <c r="D9" s="205">
        <v>0.05</v>
      </c>
      <c r="E9" s="208">
        <f>$C9*'chrg_dens_cost(t)'!$H$2/'chrg_dens_cost(t)'!$B$2+$D9*'chrg_dens_cost(t)'!$I$2/'chrg_dens_cost(t)'!$C$2+(1-$D9)*'chrg_dens_cost(t)'!$J$4/'chrg_dens_cost(t)'!$C$2</f>
        <v>2489.5833333333335</v>
      </c>
      <c r="F9" s="208"/>
      <c r="G9" s="209"/>
      <c r="H9" s="209"/>
      <c r="I9" s="209"/>
      <c r="J9" s="209"/>
      <c r="K9" s="210"/>
      <c r="L9" s="210"/>
      <c r="M9" s="210"/>
    </row>
    <row r="10" spans="1:13" s="17" customFormat="1">
      <c r="A10" s="205" t="s">
        <v>1348</v>
      </c>
      <c r="B10" s="205" t="s">
        <v>1414</v>
      </c>
      <c r="C10" s="205">
        <v>0.65</v>
      </c>
      <c r="D10" s="205">
        <v>0.35</v>
      </c>
      <c r="E10" s="208">
        <f>$C10*'chrg_dens_cost(t)'!$H$2/'chrg_dens_cost(t)'!$B$2+$D10*'chrg_dens_cost(t)'!$I$2/'chrg_dens_cost(t)'!$C$2+(1-$D10)*'chrg_dens_cost(t)'!$J$4/'chrg_dens_cost(t)'!$C$2</f>
        <v>1838.0833333333333</v>
      </c>
      <c r="F10" s="208"/>
      <c r="G10" s="209"/>
      <c r="H10" s="209"/>
      <c r="I10" s="209"/>
      <c r="J10" s="209"/>
      <c r="K10" s="210"/>
      <c r="L10" s="210"/>
      <c r="M10" s="210"/>
    </row>
    <row r="11" spans="1:13">
      <c r="C11"/>
    </row>
    <row r="12" spans="1:13">
      <c r="D12"/>
    </row>
    <row r="14" spans="1:13">
      <c r="B14" s="12"/>
    </row>
    <row r="15" spans="1:13">
      <c r="B15" s="12"/>
    </row>
    <row r="16" spans="1:13">
      <c r="B16" s="12"/>
    </row>
    <row r="18" spans="1:13">
      <c r="A18" s="201"/>
      <c r="B18" s="201"/>
      <c r="C18" s="53"/>
      <c r="D18" s="201"/>
      <c r="E18" s="201"/>
      <c r="F18" s="201"/>
      <c r="G18" s="201"/>
      <c r="H18" s="201"/>
      <c r="I18" s="201"/>
      <c r="J18" s="201"/>
      <c r="K18" s="201"/>
      <c r="L18" s="201"/>
      <c r="M18" s="214"/>
    </row>
    <row r="19" spans="1:13">
      <c r="A19" s="201"/>
      <c r="B19" s="214"/>
      <c r="C19" s="215"/>
      <c r="D19" s="214"/>
      <c r="E19" s="201"/>
      <c r="F19" s="201"/>
      <c r="G19" s="201"/>
      <c r="H19" s="201"/>
      <c r="I19" s="201"/>
      <c r="J19" s="201"/>
      <c r="K19" s="201"/>
      <c r="L19" s="201"/>
      <c r="M19" s="214"/>
    </row>
    <row r="20" spans="1:13" s="17" customFormat="1">
      <c r="A20" s="201"/>
      <c r="B20" s="214"/>
      <c r="C20" s="215"/>
      <c r="D20" s="214"/>
      <c r="E20" s="201"/>
      <c r="F20" s="201"/>
      <c r="G20" s="201"/>
      <c r="H20" s="201"/>
      <c r="I20" s="201"/>
      <c r="J20" s="201"/>
      <c r="K20" s="201"/>
      <c r="L20" s="201"/>
      <c r="M20" s="214"/>
    </row>
    <row r="21" spans="1:13" s="17" customFormat="1">
      <c r="A21" s="201"/>
      <c r="B21" s="214"/>
      <c r="C21" s="215"/>
      <c r="D21" s="214"/>
      <c r="E21" s="201"/>
      <c r="F21" s="201"/>
      <c r="G21" s="201"/>
      <c r="H21" s="201"/>
      <c r="I21" s="201"/>
      <c r="J21" s="201"/>
      <c r="K21" s="201"/>
      <c r="L21" s="201"/>
      <c r="M21" s="214"/>
    </row>
    <row r="22" spans="1:13" s="17" customFormat="1">
      <c r="A22" s="201"/>
      <c r="B22" s="214"/>
      <c r="C22" s="215"/>
      <c r="D22" s="214"/>
      <c r="E22" s="201"/>
      <c r="F22" s="201"/>
      <c r="G22" s="216"/>
      <c r="H22" s="201"/>
      <c r="I22" s="201"/>
      <c r="J22" s="201"/>
      <c r="K22" s="201"/>
      <c r="L22" s="201"/>
      <c r="M22" s="214"/>
    </row>
    <row r="23" spans="1:13">
      <c r="A23" s="201"/>
      <c r="B23" s="214"/>
      <c r="C23" s="215"/>
      <c r="D23" s="214"/>
      <c r="E23" s="201"/>
      <c r="F23" s="201"/>
      <c r="G23" s="201"/>
      <c r="H23" s="201"/>
      <c r="I23" s="201"/>
      <c r="J23" s="201"/>
      <c r="K23" s="201"/>
      <c r="L23" s="201"/>
      <c r="M23" s="201"/>
    </row>
    <row r="24" spans="1:13">
      <c r="A24" s="201"/>
      <c r="B24" s="214"/>
      <c r="C24" s="215"/>
      <c r="D24" s="214"/>
      <c r="E24" s="201"/>
      <c r="F24" s="201"/>
      <c r="G24" s="201"/>
      <c r="H24" s="201"/>
      <c r="I24" s="201"/>
      <c r="J24" s="201"/>
      <c r="K24" s="201"/>
      <c r="L24" s="201"/>
      <c r="M24" s="201"/>
    </row>
    <row r="25" spans="1:13">
      <c r="A25" s="201"/>
      <c r="B25" s="214"/>
      <c r="C25" s="215"/>
      <c r="D25" s="214"/>
      <c r="E25" s="201"/>
      <c r="F25" s="201"/>
      <c r="G25" s="201"/>
      <c r="H25" s="201"/>
      <c r="I25" s="201"/>
      <c r="J25" s="201"/>
      <c r="K25" s="201"/>
      <c r="L25" s="201"/>
      <c r="M25" s="201"/>
    </row>
    <row r="26" spans="1:13">
      <c r="A26" s="201"/>
      <c r="B26" s="214"/>
      <c r="C26" s="215"/>
      <c r="D26" s="214"/>
      <c r="E26" s="201"/>
      <c r="F26" s="201"/>
      <c r="G26" s="201"/>
      <c r="H26" s="201"/>
      <c r="I26" s="201"/>
      <c r="J26" s="201"/>
      <c r="K26" s="201"/>
      <c r="L26" s="201"/>
      <c r="M26" s="201"/>
    </row>
    <row r="27" spans="1:13">
      <c r="A27" s="201"/>
      <c r="B27" s="214"/>
      <c r="C27" s="215"/>
      <c r="D27" s="214"/>
      <c r="E27" s="201"/>
      <c r="F27" s="201"/>
      <c r="G27" s="201"/>
      <c r="H27" s="201"/>
      <c r="I27" s="201"/>
      <c r="J27" s="201"/>
      <c r="K27" s="201"/>
      <c r="L27" s="201"/>
      <c r="M27" s="201"/>
    </row>
    <row r="28" spans="1:13">
      <c r="A28" s="201"/>
      <c r="B28" s="214"/>
      <c r="C28" s="215"/>
      <c r="D28" s="214"/>
      <c r="E28" s="201"/>
      <c r="F28" s="201"/>
      <c r="G28" s="201"/>
      <c r="H28" s="201"/>
      <c r="I28" s="201"/>
      <c r="J28" s="201"/>
      <c r="K28" s="201"/>
      <c r="L28" s="201"/>
      <c r="M28" s="217"/>
    </row>
    <row r="29" spans="1:13">
      <c r="A29" s="201"/>
      <c r="B29" s="214"/>
      <c r="C29" s="215"/>
      <c r="D29" s="214"/>
      <c r="E29" s="201"/>
      <c r="F29" s="201"/>
      <c r="G29" s="201"/>
      <c r="H29" s="201"/>
      <c r="I29" s="201"/>
      <c r="J29" s="201"/>
      <c r="K29" s="201"/>
      <c r="L29" s="201"/>
      <c r="M29" s="201"/>
    </row>
  </sheetData>
  <phoneticPr fontId="22" type="noConversion"/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workbookViewId="0">
      <selection activeCell="H9" sqref="H9"/>
    </sheetView>
  </sheetViews>
  <sheetFormatPr defaultRowHeight="41.25" customHeight="1"/>
  <cols>
    <col min="2" max="5" width="9.125" style="78"/>
  </cols>
  <sheetData>
    <row r="1" spans="1:13" ht="41.25" customHeight="1">
      <c r="A1" s="53" t="s">
        <v>1415</v>
      </c>
      <c r="B1" s="204" t="s">
        <v>1185</v>
      </c>
      <c r="C1" s="204" t="s">
        <v>1186</v>
      </c>
      <c r="D1" s="204" t="s">
        <v>1187</v>
      </c>
      <c r="E1" s="204" t="s">
        <v>1188</v>
      </c>
    </row>
    <row r="2" spans="1:13" ht="41.25" customHeight="1">
      <c r="A2" s="1" t="s">
        <v>1408</v>
      </c>
      <c r="B2" s="1">
        <v>0.8</v>
      </c>
      <c r="C2" s="1">
        <v>0.2</v>
      </c>
      <c r="D2" s="1">
        <v>0</v>
      </c>
      <c r="E2" s="1">
        <v>0</v>
      </c>
      <c r="F2" s="78"/>
      <c r="J2" s="1"/>
      <c r="K2" s="1"/>
      <c r="L2" s="1"/>
      <c r="M2" s="1"/>
    </row>
    <row r="3" spans="1:13" ht="41.25" customHeight="1">
      <c r="A3" s="1" t="s">
        <v>1409</v>
      </c>
      <c r="B3" s="1">
        <v>0.6</v>
      </c>
      <c r="C3" s="1">
        <v>0.4</v>
      </c>
      <c r="D3" s="1">
        <v>0</v>
      </c>
      <c r="E3" s="1">
        <v>0</v>
      </c>
      <c r="J3" s="1"/>
      <c r="K3" s="1"/>
      <c r="L3" s="1"/>
      <c r="M3" s="1"/>
    </row>
    <row r="4" spans="1:13" ht="41.25" customHeight="1">
      <c r="A4" s="1" t="s">
        <v>1407</v>
      </c>
      <c r="B4" s="1">
        <v>0</v>
      </c>
      <c r="C4" s="1">
        <v>0.3</v>
      </c>
      <c r="D4" s="1">
        <v>0.5</v>
      </c>
      <c r="E4" s="1">
        <v>0.2</v>
      </c>
      <c r="J4" s="1"/>
      <c r="K4" s="1"/>
      <c r="L4" s="1"/>
      <c r="M4" s="1"/>
    </row>
    <row r="5" spans="1:13" ht="41.25" customHeight="1">
      <c r="G5" s="135"/>
      <c r="H5" s="165"/>
      <c r="I5" s="165"/>
      <c r="J5" s="165"/>
    </row>
    <row r="6" spans="1:13" ht="41.25" customHeight="1">
      <c r="G6" s="135"/>
      <c r="H6" s="165"/>
      <c r="I6" s="165"/>
      <c r="J6" s="165"/>
    </row>
    <row r="7" spans="1:13" ht="41.25" customHeight="1">
      <c r="G7" s="135"/>
      <c r="H7" s="165"/>
      <c r="I7" s="165"/>
      <c r="J7" s="165"/>
    </row>
    <row r="8" spans="1:13" ht="41.25" customHeight="1">
      <c r="G8" s="135"/>
      <c r="H8" s="165"/>
      <c r="I8" s="165"/>
      <c r="J8" s="165"/>
    </row>
    <row r="9" spans="1:13" ht="41.25" customHeight="1">
      <c r="G9" s="135"/>
      <c r="H9" s="165"/>
      <c r="I9" s="165"/>
      <c r="J9" s="165"/>
    </row>
    <row r="10" spans="1:13" ht="41.25" customHeight="1">
      <c r="G10" s="135"/>
      <c r="H10" s="165"/>
      <c r="I10" s="165"/>
      <c r="J10" s="165"/>
    </row>
    <row r="11" spans="1:13" ht="41.25" customHeight="1">
      <c r="G11" s="135"/>
      <c r="H11" s="165"/>
      <c r="I11" s="165"/>
      <c r="J11" s="165"/>
    </row>
    <row r="12" spans="1:13" ht="41.25" customHeight="1">
      <c r="G12" s="135"/>
      <c r="H12" s="165"/>
      <c r="I12" s="165"/>
      <c r="J12" s="165"/>
    </row>
    <row r="13" spans="1:13" ht="41.25" customHeight="1">
      <c r="G13" s="135"/>
      <c r="H13" s="165"/>
      <c r="I13" s="165"/>
      <c r="J13" s="165"/>
    </row>
    <row r="14" spans="1:13" ht="41.25" customHeight="1">
      <c r="G14" s="135"/>
      <c r="H14" s="165"/>
      <c r="I14" s="165"/>
      <c r="J14" s="165"/>
    </row>
    <row r="15" spans="1:13" ht="41.25" customHeight="1">
      <c r="G15" s="135"/>
      <c r="H15" s="165"/>
      <c r="I15" s="165"/>
      <c r="J15" s="165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F28"/>
  <sheetViews>
    <sheetView tabSelected="1" topLeftCell="A16" zoomScale="90" zoomScaleNormal="90" workbookViewId="0">
      <selection activeCell="A58" sqref="A58"/>
    </sheetView>
  </sheetViews>
  <sheetFormatPr defaultRowHeight="15"/>
  <cols>
    <col min="1" max="1" width="3.25" style="69" bestFit="1" customWidth="1"/>
    <col min="2" max="2" width="20.75" style="135" bestFit="1" customWidth="1"/>
    <col min="3" max="3" width="21.125" style="135" bestFit="1" customWidth="1"/>
    <col min="4" max="7" width="8.125" style="201" customWidth="1"/>
    <col min="8" max="8" width="19.125" style="279" customWidth="1"/>
    <col min="9" max="9" width="19.125" style="78" customWidth="1"/>
    <col min="10" max="10" width="19.75" style="78" customWidth="1"/>
    <col min="11" max="11" width="11.25" style="1" bestFit="1" customWidth="1"/>
    <col min="12" max="12" width="12" style="1" bestFit="1" customWidth="1"/>
    <col min="13" max="13" width="17" style="61" bestFit="1" customWidth="1"/>
    <col min="14" max="14" width="19.75" style="43" bestFit="1" customWidth="1"/>
    <col min="15" max="15" width="10.75" style="1" bestFit="1" customWidth="1"/>
    <col min="16" max="16" width="17.25" bestFit="1" customWidth="1"/>
    <col min="17" max="17" width="22.25" bestFit="1" customWidth="1"/>
    <col min="18" max="18" width="24.875" style="144" bestFit="1" customWidth="1"/>
    <col min="19" max="19" width="9.25" bestFit="1" customWidth="1"/>
    <col min="20" max="20" width="20" bestFit="1" customWidth="1"/>
    <col min="21" max="21" width="13.75" style="144" bestFit="1" customWidth="1"/>
    <col min="22" max="22" width="10.375" bestFit="1" customWidth="1"/>
    <col min="23" max="23" width="14.125" style="17" bestFit="1" customWidth="1"/>
    <col min="26" max="26" width="20.75" bestFit="1" customWidth="1"/>
    <col min="27" max="32" width="20.625" bestFit="1" customWidth="1"/>
  </cols>
  <sheetData>
    <row r="1" spans="1:32" s="206" customFormat="1" ht="14.25">
      <c r="A1" s="207" t="s">
        <v>0</v>
      </c>
      <c r="B1" s="225" t="s">
        <v>1406</v>
      </c>
      <c r="C1" s="225" t="s">
        <v>1411</v>
      </c>
      <c r="D1" s="201" t="s">
        <v>1185</v>
      </c>
      <c r="E1" s="201" t="s">
        <v>1186</v>
      </c>
      <c r="F1" s="201" t="s">
        <v>1187</v>
      </c>
      <c r="G1" s="201" t="s">
        <v>1188</v>
      </c>
      <c r="H1" s="279" t="s">
        <v>1416</v>
      </c>
      <c r="I1" s="279" t="s">
        <v>1417</v>
      </c>
      <c r="J1" s="279" t="s">
        <v>1418</v>
      </c>
      <c r="K1" s="207" t="s">
        <v>1427</v>
      </c>
      <c r="L1" s="207" t="s">
        <v>1426</v>
      </c>
      <c r="M1" s="279" t="s">
        <v>1428</v>
      </c>
      <c r="N1" s="277" t="s">
        <v>1429</v>
      </c>
      <c r="O1" s="207" t="s">
        <v>1425</v>
      </c>
      <c r="P1" s="207" t="s">
        <v>1430</v>
      </c>
      <c r="Q1" s="207" t="s">
        <v>1431</v>
      </c>
      <c r="R1" s="277" t="s">
        <v>1432</v>
      </c>
      <c r="S1" s="207" t="s">
        <v>1433</v>
      </c>
      <c r="T1" s="207" t="s">
        <v>1437</v>
      </c>
      <c r="U1" s="277" t="s">
        <v>1434</v>
      </c>
      <c r="V1" s="207" t="s">
        <v>1438</v>
      </c>
      <c r="W1" s="205" t="s">
        <v>1439</v>
      </c>
      <c r="Z1" s="233" t="s">
        <v>1452</v>
      </c>
      <c r="AA1" s="233" t="s">
        <v>1453</v>
      </c>
      <c r="AB1" s="233" t="s">
        <v>1454</v>
      </c>
      <c r="AC1" s="233" t="s">
        <v>1455</v>
      </c>
      <c r="AD1" s="233" t="s">
        <v>1456</v>
      </c>
      <c r="AE1" s="233" t="s">
        <v>1457</v>
      </c>
      <c r="AF1" s="230" t="s">
        <v>1360</v>
      </c>
    </row>
    <row r="2" spans="1:32">
      <c r="A2" s="69">
        <v>0</v>
      </c>
      <c r="B2" s="135">
        <v>2</v>
      </c>
      <c r="C2" s="135">
        <v>12</v>
      </c>
      <c r="D2" s="214">
        <v>900</v>
      </c>
      <c r="E2" s="214">
        <v>1500</v>
      </c>
      <c r="F2" s="214">
        <v>13500</v>
      </c>
      <c r="G2" s="214">
        <v>100000</v>
      </c>
      <c r="H2" s="279">
        <f>SUMPRODUCT(Loc_Chrg!$B$2:$E$2,D2:G2)</f>
        <v>1020</v>
      </c>
      <c r="I2" s="279">
        <f>SUMPRODUCT(Loc_Chrg!$B$3:$E$3,'chrg_dens_cost(t)'!D2:G2)</f>
        <v>1140</v>
      </c>
      <c r="J2" s="279">
        <f>SUMPRODUCT(Loc_Chrg!$B$4:$E$4,'chrg_dens_cost(t)'!D2:G2)</f>
        <v>27200</v>
      </c>
      <c r="K2" s="321">
        <f>'weight(t,j)'!C2*VLOOKUP('weight(t,j)'!C$1,'chrg_dist(j)'!$A:$D,3,0)+'weight(t,j)'!D2*VLOOKUP('weight(t,j)'!D$1,'chrg_dist(j)'!$A:$D,3,0)+'weight(t,j)'!E2*VLOOKUP('weight(t,j)'!E$1,'chrg_dist(j)'!$A:$D,3,0)+'weight(t,j)'!F2*VLOOKUP('weight(t,j)'!F$1,'chrg_dist(j)'!$A:$D,3,0)+'weight(t,j)'!G2*VLOOKUP('weight(t,j)'!G$1,'chrg_dist(j)'!$A:$D,3,0)+'weight(t,j)'!H2*VLOOKUP('weight(t,j)'!H$1,'chrg_dist(j)'!$A:$D,3,0)+'weight(t,j)'!I2*VLOOKUP('weight(t,j)'!I$1,'chrg_dist(j)'!$A:$D,3,0)+'weight(t,j)'!J2*VLOOKUP('weight(t,j)'!J$1,'chrg_dist(j)'!$A:$D,3,0)+'weight(t,j)'!K2*VLOOKUP('weight(t,j)'!K$1,'chrg_dist(j)'!$A:$D,3,0)</f>
        <v>9.8000000000000004E-2</v>
      </c>
      <c r="L2" s="203">
        <f>K2*nEVs!D2/B2</f>
        <v>13026.503000000001</v>
      </c>
      <c r="M2" s="279">
        <v>0</v>
      </c>
      <c r="N2" s="277">
        <v>0</v>
      </c>
      <c r="O2" s="242">
        <f>'weight(t,j)'!C2*VLOOKUP('weight(t,j)'!C$1,'chrg_dist(j)'!$A:$D,4,0)+'weight(t,j)'!D2*VLOOKUP('weight(t,j)'!D$1,'chrg_dist(j)'!$A:$D,4,0)+'weight(t,j)'!E2*VLOOKUP('weight(t,j)'!E$1,'chrg_dist(j)'!$A:$D,4,0)+'weight(t,j)'!F2*VLOOKUP('weight(t,j)'!F$1,'chrg_dist(j)'!$A:$D,4,0)+'weight(t,j)'!G2*VLOOKUP('weight(t,j)'!G$1,'chrg_dist(j)'!$A:$D,4,0)+'weight(t,j)'!H2*VLOOKUP('weight(t,j)'!H$1,'chrg_dist(j)'!$A:$D,4,0)+'weight(t,j)'!I2*VLOOKUP('weight(t,j)'!I$1,'chrg_dist(j)'!$A:$D,4,0)+'weight(t,j)'!J2*VLOOKUP('weight(t,j)'!J$1,'chrg_dist(j)'!$A:$D,4,0)+'weight(t,j)'!K2*VLOOKUP('weight(t,j)'!K$1,'chrg_dist(j)'!$A:$D,4,0)</f>
        <v>0.14599999999999999</v>
      </c>
      <c r="P2" s="203">
        <f>O2*nEVs!D2/'chrg_dens_cost(t)'!C2</f>
        <v>3234.4718333333331</v>
      </c>
      <c r="Q2" s="78">
        <v>0</v>
      </c>
      <c r="R2" s="277">
        <v>0</v>
      </c>
      <c r="S2" s="203">
        <f>MAX(nEVs!D2/'chrg_dens_cost(t)'!C2-P2,0)</f>
        <v>18919.444833333335</v>
      </c>
      <c r="T2" s="78">
        <v>0</v>
      </c>
      <c r="U2" s="277">
        <v>0</v>
      </c>
      <c r="V2" s="203">
        <f t="shared" ref="V2:V22" si="0">L2+P2+S2</f>
        <v>35180.419666666668</v>
      </c>
      <c r="W2" s="205">
        <v>0</v>
      </c>
      <c r="Z2" s="240">
        <v>0</v>
      </c>
      <c r="AA2" s="240">
        <v>0</v>
      </c>
      <c r="AB2" s="240">
        <v>0</v>
      </c>
      <c r="AC2" s="240">
        <v>0</v>
      </c>
      <c r="AD2" s="240">
        <v>0</v>
      </c>
      <c r="AE2" s="240">
        <v>0</v>
      </c>
      <c r="AF2" s="240">
        <v>0</v>
      </c>
    </row>
    <row r="3" spans="1:32">
      <c r="A3" s="69">
        <v>1</v>
      </c>
      <c r="B3" s="135">
        <f t="shared" ref="B3:G5" si="1">B2</f>
        <v>2</v>
      </c>
      <c r="C3" s="135">
        <f t="shared" ref="C3:C22" si="2">C2-0.25</f>
        <v>11.75</v>
      </c>
      <c r="D3" s="214">
        <f t="shared" si="1"/>
        <v>900</v>
      </c>
      <c r="E3" s="214">
        <f t="shared" si="1"/>
        <v>1500</v>
      </c>
      <c r="F3" s="214">
        <f t="shared" si="1"/>
        <v>13500</v>
      </c>
      <c r="G3" s="214">
        <f t="shared" si="1"/>
        <v>100000</v>
      </c>
      <c r="H3" s="279">
        <f>SUMPRODUCT(Loc_Chrg!$B$2:$E$2,D3:G3)</f>
        <v>1020</v>
      </c>
      <c r="I3" s="279">
        <f>SUMPRODUCT(Loc_Chrg!$B$3:$E$3,'chrg_dens_cost(t)'!D3:G3)</f>
        <v>1140</v>
      </c>
      <c r="J3" s="279">
        <f>SUMPRODUCT(Loc_Chrg!$B$4:$E$4,'chrg_dens_cost(t)'!D3:G3)</f>
        <v>27200</v>
      </c>
      <c r="K3" s="321">
        <f>'weight(t,j)'!C3*VLOOKUP('weight(t,j)'!C$1,'chrg_dist(j)'!$A:$D,3,0)+'weight(t,j)'!D3*VLOOKUP('weight(t,j)'!D$1,'chrg_dist(j)'!$A:$D,3,0)+'weight(t,j)'!E3*VLOOKUP('weight(t,j)'!E$1,'chrg_dist(j)'!$A:$D,3,0)+'weight(t,j)'!F3*VLOOKUP('weight(t,j)'!F$1,'chrg_dist(j)'!$A:$D,3,0)+'weight(t,j)'!G3*VLOOKUP('weight(t,j)'!G$1,'chrg_dist(j)'!$A:$D,3,0)+'weight(t,j)'!H3*VLOOKUP('weight(t,j)'!H$1,'chrg_dist(j)'!$A:$D,3,0)+'weight(t,j)'!I3*VLOOKUP('weight(t,j)'!I$1,'chrg_dist(j)'!$A:$D,3,0)+'weight(t,j)'!J3*VLOOKUP('weight(t,j)'!J$1,'chrg_dist(j)'!$A:$D,3,0)+'weight(t,j)'!K3*VLOOKUP('weight(t,j)'!K$1,'chrg_dist(j)'!$A:$D,3,0)</f>
        <v>9.8000000000000004E-2</v>
      </c>
      <c r="L3" s="203">
        <f>K3*nEVs!D3/B3</f>
        <v>27310.682924571487</v>
      </c>
      <c r="M3" s="280">
        <f t="shared" ref="M3:M21" si="3">L3-L2</f>
        <v>14284.179924571486</v>
      </c>
      <c r="N3" s="278">
        <f>H3*M3</f>
        <v>14569863.523062916</v>
      </c>
      <c r="O3" s="242">
        <f>'weight(t,j)'!C3*VLOOKUP('weight(t,j)'!C$1,'chrg_dist(j)'!$A:$D,4,0)+'weight(t,j)'!D3*VLOOKUP('weight(t,j)'!D$1,'chrg_dist(j)'!$A:$D,4,0)+'weight(t,j)'!E3*VLOOKUP('weight(t,j)'!E$1,'chrg_dist(j)'!$A:$D,4,0)+'weight(t,j)'!F3*VLOOKUP('weight(t,j)'!F$1,'chrg_dist(j)'!$A:$D,4,0)+'weight(t,j)'!G3*VLOOKUP('weight(t,j)'!G$1,'chrg_dist(j)'!$A:$D,4,0)+'weight(t,j)'!H3*VLOOKUP('weight(t,j)'!H$1,'chrg_dist(j)'!$A:$D,4,0)+'weight(t,j)'!I3*VLOOKUP('weight(t,j)'!I$1,'chrg_dist(j)'!$A:$D,4,0)+'weight(t,j)'!J3*VLOOKUP('weight(t,j)'!J$1,'chrg_dist(j)'!$A:$D,4,0)+'weight(t,j)'!K3*VLOOKUP('weight(t,j)'!K$1,'chrg_dist(j)'!$A:$D,4,0)</f>
        <v>0.20179999999999995</v>
      </c>
      <c r="P3" s="203">
        <f>O3*nEVs!D3/'chrg_dens_cost(t)'!C3</f>
        <v>9572.3765769492384</v>
      </c>
      <c r="Q3" s="203">
        <f t="shared" ref="Q3:Q22" si="4">P3-P2</f>
        <v>6337.9047436159053</v>
      </c>
      <c r="R3" s="278">
        <f>'chrg_dens_cost(t)'!I3*'chrg_dens_cost(t)'!Q3</f>
        <v>7225211.4077221323</v>
      </c>
      <c r="S3" s="203">
        <f>MAX(nEVs!D3/'chrg_dens_cost(t)'!C3-P3,0)</f>
        <v>37862.591594256126</v>
      </c>
      <c r="T3" s="203">
        <f>S3-S2</f>
        <v>18943.146760922791</v>
      </c>
      <c r="U3" s="278">
        <f>'chrg_dens_cost(t)'!J2*'chrg_dens_cost(t)'!T3</f>
        <v>515253591.89709991</v>
      </c>
      <c r="V3" s="203">
        <f t="shared" si="0"/>
        <v>74745.651095776848</v>
      </c>
      <c r="W3" s="229">
        <f>N3+R3+U3</f>
        <v>537048666.82788491</v>
      </c>
      <c r="Z3" s="240">
        <v>211841693.12899995</v>
      </c>
      <c r="AA3" s="240">
        <v>148389014.8070001</v>
      </c>
      <c r="AB3" s="240">
        <v>158323279.10300007</v>
      </c>
      <c r="AC3" s="240">
        <v>94870600.781000048</v>
      </c>
      <c r="AD3" s="240">
        <v>104804865.07700005</v>
      </c>
      <c r="AE3" s="240">
        <v>84936336.485000059</v>
      </c>
      <c r="AF3" s="240">
        <v>128432889.95309505</v>
      </c>
    </row>
    <row r="4" spans="1:32">
      <c r="A4" s="69">
        <v>2</v>
      </c>
      <c r="B4" s="135">
        <f t="shared" si="1"/>
        <v>2</v>
      </c>
      <c r="C4" s="135">
        <f t="shared" si="2"/>
        <v>11.5</v>
      </c>
      <c r="D4" s="214">
        <f t="shared" si="1"/>
        <v>900</v>
      </c>
      <c r="E4" s="214">
        <f t="shared" si="1"/>
        <v>1500</v>
      </c>
      <c r="F4" s="214">
        <f t="shared" si="1"/>
        <v>13500</v>
      </c>
      <c r="G4" s="214">
        <f t="shared" si="1"/>
        <v>100000</v>
      </c>
      <c r="H4" s="279">
        <f>SUMPRODUCT(Loc_Chrg!$B$2:$E$2,D4:G4)</f>
        <v>1020</v>
      </c>
      <c r="I4" s="279">
        <f>SUMPRODUCT(Loc_Chrg!$B$3:$E$3,'chrg_dens_cost(t)'!D4:G4)</f>
        <v>1140</v>
      </c>
      <c r="J4" s="279">
        <f>SUMPRODUCT(Loc_Chrg!$B$4:$E$4,'chrg_dens_cost(t)'!D4:G4)</f>
        <v>27200</v>
      </c>
      <c r="K4" s="321">
        <f>'weight(t,j)'!C4*VLOOKUP('weight(t,j)'!C$1,'chrg_dist(j)'!$A:$D,3,0)+'weight(t,j)'!D4*VLOOKUP('weight(t,j)'!D$1,'chrg_dist(j)'!$A:$D,3,0)+'weight(t,j)'!E4*VLOOKUP('weight(t,j)'!E$1,'chrg_dist(j)'!$A:$D,3,0)+'weight(t,j)'!F4*VLOOKUP('weight(t,j)'!F$1,'chrg_dist(j)'!$A:$D,3,0)+'weight(t,j)'!G4*VLOOKUP('weight(t,j)'!G$1,'chrg_dist(j)'!$A:$D,3,0)+'weight(t,j)'!H4*VLOOKUP('weight(t,j)'!H$1,'chrg_dist(j)'!$A:$D,3,0)+'weight(t,j)'!I4*VLOOKUP('weight(t,j)'!I$1,'chrg_dist(j)'!$A:$D,3,0)+'weight(t,j)'!J4*VLOOKUP('weight(t,j)'!J$1,'chrg_dist(j)'!$A:$D,3,0)+'weight(t,j)'!K4*VLOOKUP('weight(t,j)'!K$1,'chrg_dist(j)'!$A:$D,3,0)</f>
        <v>9.8000000000000004E-2</v>
      </c>
      <c r="L4" s="203">
        <f>K4*nEVs!D4/B4</f>
        <v>43067.706283588013</v>
      </c>
      <c r="M4" s="280">
        <f t="shared" si="3"/>
        <v>15757.023359016526</v>
      </c>
      <c r="N4" s="278">
        <f t="shared" ref="N4:N22" si="5">H4*M4</f>
        <v>16072163.826196857</v>
      </c>
      <c r="O4" s="242">
        <f>'weight(t,j)'!C4*VLOOKUP('weight(t,j)'!C$1,'chrg_dist(j)'!$A:$D,4,0)+'weight(t,j)'!D4*VLOOKUP('weight(t,j)'!D$1,'chrg_dist(j)'!$A:$D,4,0)+'weight(t,j)'!E4*VLOOKUP('weight(t,j)'!E$1,'chrg_dist(j)'!$A:$D,4,0)+'weight(t,j)'!F4*VLOOKUP('weight(t,j)'!F$1,'chrg_dist(j)'!$A:$D,4,0)+'weight(t,j)'!G4*VLOOKUP('weight(t,j)'!G$1,'chrg_dist(j)'!$A:$D,4,0)+'weight(t,j)'!H4*VLOOKUP('weight(t,j)'!H$1,'chrg_dist(j)'!$A:$D,4,0)+'weight(t,j)'!I4*VLOOKUP('weight(t,j)'!I$1,'chrg_dist(j)'!$A:$D,4,0)+'weight(t,j)'!J4*VLOOKUP('weight(t,j)'!J$1,'chrg_dist(j)'!$A:$D,4,0)+'weight(t,j)'!K4*VLOOKUP('weight(t,j)'!K$1,'chrg_dist(j)'!$A:$D,4,0)</f>
        <v>0.25279999999999997</v>
      </c>
      <c r="P4" s="203">
        <f>O4*nEVs!D4/'chrg_dens_cost(t)'!C4</f>
        <v>19321.235401048889</v>
      </c>
      <c r="Q4" s="203">
        <f t="shared" si="4"/>
        <v>9748.8588240996505</v>
      </c>
      <c r="R4" s="278">
        <f>'chrg_dens_cost(t)'!I4*'chrg_dens_cost(t)'!Q4</f>
        <v>11113699.059473602</v>
      </c>
      <c r="S4" s="203">
        <f>MAX(nEVs!D4/'chrg_dens_cost(t)'!C4-P4,0)</f>
        <v>57107.702103100193</v>
      </c>
      <c r="T4" s="203">
        <f t="shared" ref="T4:T22" si="6">MAX(0,S4-S3)</f>
        <v>19245.110508844067</v>
      </c>
      <c r="U4" s="278">
        <f>'chrg_dens_cost(t)'!J3*'chrg_dens_cost(t)'!T4</f>
        <v>523467005.84055865</v>
      </c>
      <c r="V4" s="203">
        <f t="shared" si="0"/>
        <v>119496.64378773709</v>
      </c>
      <c r="W4" s="229">
        <f t="shared" ref="W4:W22" si="7">N4+R4+U4</f>
        <v>550652868.72622907</v>
      </c>
      <c r="Z4" s="240">
        <v>261836332.70744404</v>
      </c>
      <c r="AA4" s="240">
        <v>183408822.30145198</v>
      </c>
      <c r="AB4" s="240">
        <v>195687572.97130799</v>
      </c>
      <c r="AC4" s="240">
        <v>117260062.56531592</v>
      </c>
      <c r="AD4" s="240">
        <v>129538813.23517193</v>
      </c>
      <c r="AE4" s="240">
        <v>104981311.89545992</v>
      </c>
      <c r="AF4" s="240">
        <v>158002025.9876506</v>
      </c>
    </row>
    <row r="5" spans="1:32">
      <c r="A5" s="69">
        <v>3</v>
      </c>
      <c r="B5" s="135">
        <f t="shared" si="1"/>
        <v>2</v>
      </c>
      <c r="C5" s="135">
        <f t="shared" si="2"/>
        <v>11.25</v>
      </c>
      <c r="D5" s="214">
        <f t="shared" si="1"/>
        <v>900</v>
      </c>
      <c r="E5" s="214">
        <f t="shared" si="1"/>
        <v>1500</v>
      </c>
      <c r="F5" s="214">
        <f t="shared" si="1"/>
        <v>13500</v>
      </c>
      <c r="G5" s="214">
        <f t="shared" si="1"/>
        <v>100000</v>
      </c>
      <c r="H5" s="279">
        <f>SUMPRODUCT(Loc_Chrg!$B$2:$E$2,D5:G5)</f>
        <v>1020</v>
      </c>
      <c r="I5" s="279">
        <f>SUMPRODUCT(Loc_Chrg!$B$3:$E$3,'chrg_dens_cost(t)'!D5:G5)</f>
        <v>1140</v>
      </c>
      <c r="J5" s="279">
        <f>SUMPRODUCT(Loc_Chrg!$B$4:$E$4,'chrg_dens_cost(t)'!D5:G5)</f>
        <v>27200</v>
      </c>
      <c r="K5" s="321">
        <f>'weight(t,j)'!C5*VLOOKUP('weight(t,j)'!C$1,'chrg_dist(j)'!$A:$D,3,0)+'weight(t,j)'!D5*VLOOKUP('weight(t,j)'!D$1,'chrg_dist(j)'!$A:$D,3,0)+'weight(t,j)'!E5*VLOOKUP('weight(t,j)'!E$1,'chrg_dist(j)'!$A:$D,3,0)+'weight(t,j)'!F5*VLOOKUP('weight(t,j)'!F$1,'chrg_dist(j)'!$A:$D,3,0)+'weight(t,j)'!G5*VLOOKUP('weight(t,j)'!G$1,'chrg_dist(j)'!$A:$D,3,0)+'weight(t,j)'!H5*VLOOKUP('weight(t,j)'!H$1,'chrg_dist(j)'!$A:$D,3,0)+'weight(t,j)'!I5*VLOOKUP('weight(t,j)'!I$1,'chrg_dist(j)'!$A:$D,3,0)+'weight(t,j)'!J5*VLOOKUP('weight(t,j)'!J$1,'chrg_dist(j)'!$A:$D,3,0)+'weight(t,j)'!K5*VLOOKUP('weight(t,j)'!K$1,'chrg_dist(j)'!$A:$D,3,0)</f>
        <v>9.8000000000000004E-2</v>
      </c>
      <c r="L5" s="203">
        <f>K5*nEVs!D5/B5</f>
        <v>60373.623918761441</v>
      </c>
      <c r="M5" s="280">
        <f t="shared" si="3"/>
        <v>17305.917635173428</v>
      </c>
      <c r="N5" s="278">
        <f t="shared" si="5"/>
        <v>17652035.987876896</v>
      </c>
      <c r="O5" s="242">
        <f>'weight(t,j)'!C5*VLOOKUP('weight(t,j)'!C$1,'chrg_dist(j)'!$A:$D,4,0)+'weight(t,j)'!D5*VLOOKUP('weight(t,j)'!D$1,'chrg_dist(j)'!$A:$D,4,0)+'weight(t,j)'!E5*VLOOKUP('weight(t,j)'!E$1,'chrg_dist(j)'!$A:$D,4,0)+'weight(t,j)'!F5*VLOOKUP('weight(t,j)'!F$1,'chrg_dist(j)'!$A:$D,4,0)+'weight(t,j)'!G5*VLOOKUP('weight(t,j)'!G$1,'chrg_dist(j)'!$A:$D,4,0)+'weight(t,j)'!H5*VLOOKUP('weight(t,j)'!H$1,'chrg_dist(j)'!$A:$D,4,0)+'weight(t,j)'!I5*VLOOKUP('weight(t,j)'!I$1,'chrg_dist(j)'!$A:$D,4,0)+'weight(t,j)'!J5*VLOOKUP('weight(t,j)'!J$1,'chrg_dist(j)'!$A:$D,4,0)+'weight(t,j)'!K5*VLOOKUP('weight(t,j)'!K$1,'chrg_dist(j)'!$A:$D,4,0)</f>
        <v>0.30379999999999996</v>
      </c>
      <c r="P5" s="203">
        <f>O5*nEVs!D5/'chrg_dens_cost(t)'!C5</f>
        <v>33272.574959672966</v>
      </c>
      <c r="Q5" s="203">
        <f t="shared" si="4"/>
        <v>13951.339558624077</v>
      </c>
      <c r="R5" s="278">
        <f>'chrg_dens_cost(t)'!I5*'chrg_dens_cost(t)'!Q5</f>
        <v>15904527.096831448</v>
      </c>
      <c r="S5" s="203">
        <f>MAX(nEVs!D5/'chrg_dens_cost(t)'!C5-P5,0)</f>
        <v>76248.738271640294</v>
      </c>
      <c r="T5" s="203">
        <f t="shared" si="6"/>
        <v>19141.0361685401</v>
      </c>
      <c r="U5" s="278">
        <f>'chrg_dens_cost(t)'!J4*'chrg_dens_cost(t)'!T5</f>
        <v>520636183.78429073</v>
      </c>
      <c r="V5" s="203">
        <f t="shared" si="0"/>
        <v>169894.93715007469</v>
      </c>
      <c r="W5" s="229">
        <f t="shared" si="7"/>
        <v>554192746.86899912</v>
      </c>
      <c r="Z5" s="240">
        <v>314639993.13677847</v>
      </c>
      <c r="AA5" s="240">
        <v>220396268.13224486</v>
      </c>
      <c r="AB5" s="240">
        <v>235151233.52052182</v>
      </c>
      <c r="AC5" s="240">
        <v>140907508.51598805</v>
      </c>
      <c r="AD5" s="240">
        <v>155662473.90426502</v>
      </c>
      <c r="AE5" s="240">
        <v>126152543.12771109</v>
      </c>
      <c r="AF5" s="240">
        <v>188857222.20960152</v>
      </c>
    </row>
    <row r="6" spans="1:32">
      <c r="A6" s="69">
        <v>4</v>
      </c>
      <c r="B6" s="135">
        <f t="shared" ref="B6:B22" si="8">B5</f>
        <v>2</v>
      </c>
      <c r="C6" s="135">
        <f t="shared" si="2"/>
        <v>11</v>
      </c>
      <c r="D6" s="214">
        <f t="shared" ref="D6:D19" si="9">D5</f>
        <v>900</v>
      </c>
      <c r="E6" s="214">
        <f t="shared" ref="E6:E19" si="10">E5</f>
        <v>1500</v>
      </c>
      <c r="F6" s="214">
        <f t="shared" ref="F6:F19" si="11">F5</f>
        <v>13500</v>
      </c>
      <c r="G6" s="214">
        <f t="shared" ref="G6:G19" si="12">G5</f>
        <v>100000</v>
      </c>
      <c r="H6" s="279">
        <f>SUMPRODUCT(Loc_Chrg!$B$2:$E$2,D6:G6)</f>
        <v>1020</v>
      </c>
      <c r="I6" s="279">
        <f>SUMPRODUCT(Loc_Chrg!$B$3:$E$3,'chrg_dens_cost(t)'!D6:G6)</f>
        <v>1140</v>
      </c>
      <c r="J6" s="279">
        <f>SUMPRODUCT(Loc_Chrg!$B$4:$E$4,'chrg_dens_cost(t)'!D6:G6)</f>
        <v>27200</v>
      </c>
      <c r="K6" s="321">
        <f>'weight(t,j)'!C6*VLOOKUP('weight(t,j)'!C$1,'chrg_dist(j)'!$A:$D,3,0)+'weight(t,j)'!D6*VLOOKUP('weight(t,j)'!D$1,'chrg_dist(j)'!$A:$D,3,0)+'weight(t,j)'!E6*VLOOKUP('weight(t,j)'!E$1,'chrg_dist(j)'!$A:$D,3,0)+'weight(t,j)'!F6*VLOOKUP('weight(t,j)'!F$1,'chrg_dist(j)'!$A:$D,3,0)+'weight(t,j)'!G6*VLOOKUP('weight(t,j)'!G$1,'chrg_dist(j)'!$A:$D,3,0)+'weight(t,j)'!H6*VLOOKUP('weight(t,j)'!H$1,'chrg_dist(j)'!$A:$D,3,0)+'weight(t,j)'!I6*VLOOKUP('weight(t,j)'!I$1,'chrg_dist(j)'!$A:$D,3,0)+'weight(t,j)'!J6*VLOOKUP('weight(t,j)'!J$1,'chrg_dist(j)'!$A:$D,3,0)+'weight(t,j)'!K6*VLOOKUP('weight(t,j)'!K$1,'chrg_dist(j)'!$A:$D,3,0)</f>
        <v>9.799999999999999E-2</v>
      </c>
      <c r="L6" s="203">
        <f>K6*nEVs!D6/B6</f>
        <v>79306.511627590604</v>
      </c>
      <c r="M6" s="280">
        <f t="shared" si="3"/>
        <v>18932.887708829163</v>
      </c>
      <c r="N6" s="278">
        <f t="shared" si="5"/>
        <v>19311545.463005748</v>
      </c>
      <c r="O6" s="242">
        <f>'weight(t,j)'!C6*VLOOKUP('weight(t,j)'!C$1,'chrg_dist(j)'!$A:$D,4,0)+'weight(t,j)'!D6*VLOOKUP('weight(t,j)'!D$1,'chrg_dist(j)'!$A:$D,4,0)+'weight(t,j)'!E6*VLOOKUP('weight(t,j)'!E$1,'chrg_dist(j)'!$A:$D,4,0)+'weight(t,j)'!F6*VLOOKUP('weight(t,j)'!F$1,'chrg_dist(j)'!$A:$D,4,0)+'weight(t,j)'!G6*VLOOKUP('weight(t,j)'!G$1,'chrg_dist(j)'!$A:$D,4,0)+'weight(t,j)'!H6*VLOOKUP('weight(t,j)'!H$1,'chrg_dist(j)'!$A:$D,4,0)+'weight(t,j)'!I6*VLOOKUP('weight(t,j)'!I$1,'chrg_dist(j)'!$A:$D,4,0)+'weight(t,j)'!J6*VLOOKUP('weight(t,j)'!J$1,'chrg_dist(j)'!$A:$D,4,0)+'weight(t,j)'!K6*VLOOKUP('weight(t,j)'!K$1,'chrg_dist(j)'!$A:$D,4,0)</f>
        <v>0.35479999999999989</v>
      </c>
      <c r="P6" s="203">
        <f>O6*nEVs!D6/'chrg_dens_cost(t)'!C6</f>
        <v>52203.989472113433</v>
      </c>
      <c r="Q6" s="203">
        <f t="shared" si="4"/>
        <v>18931.414512440468</v>
      </c>
      <c r="R6" s="278">
        <f>'chrg_dens_cost(t)'!I6*'chrg_dens_cost(t)'!Q6</f>
        <v>21581812.544182133</v>
      </c>
      <c r="S6" s="203">
        <f>MAX(nEVs!D6/'chrg_dens_cost(t)'!C6-P6,0)</f>
        <v>94932.395736774517</v>
      </c>
      <c r="T6" s="203">
        <f t="shared" si="6"/>
        <v>18683.657465134223</v>
      </c>
      <c r="U6" s="278">
        <f>'chrg_dens_cost(t)'!J5*'chrg_dens_cost(t)'!T6</f>
        <v>508195483.05165088</v>
      </c>
      <c r="V6" s="203">
        <f t="shared" si="0"/>
        <v>226442.89683647855</v>
      </c>
      <c r="W6" s="229">
        <f t="shared" si="7"/>
        <v>549088841.05883873</v>
      </c>
      <c r="Z6" s="240">
        <v>370376220.49243629</v>
      </c>
      <c r="AA6" s="240">
        <v>259437892.77281374</v>
      </c>
      <c r="AB6" s="240">
        <v>276806594.88701403</v>
      </c>
      <c r="AC6" s="240">
        <v>165868267.1673916</v>
      </c>
      <c r="AD6" s="240">
        <v>183236969.28159189</v>
      </c>
      <c r="AE6" s="240">
        <v>148499565.0531913</v>
      </c>
      <c r="AF6" s="240">
        <v>220984476.46052906</v>
      </c>
    </row>
    <row r="7" spans="1:32">
      <c r="A7" s="69">
        <v>5</v>
      </c>
      <c r="B7" s="135">
        <f t="shared" si="8"/>
        <v>2</v>
      </c>
      <c r="C7" s="135">
        <f t="shared" si="2"/>
        <v>10.75</v>
      </c>
      <c r="D7" s="214">
        <f t="shared" si="9"/>
        <v>900</v>
      </c>
      <c r="E7" s="214">
        <f t="shared" si="10"/>
        <v>1500</v>
      </c>
      <c r="F7" s="214">
        <f t="shared" si="11"/>
        <v>13500</v>
      </c>
      <c r="G7" s="214">
        <f t="shared" si="12"/>
        <v>100000</v>
      </c>
      <c r="H7" s="279">
        <f>SUMPRODUCT(Loc_Chrg!$B$2:$E$2,D7:G7)</f>
        <v>1020</v>
      </c>
      <c r="I7" s="279">
        <f>SUMPRODUCT(Loc_Chrg!$B$3:$E$3,'chrg_dens_cost(t)'!D7:G7)</f>
        <v>1140</v>
      </c>
      <c r="J7" s="279">
        <f>SUMPRODUCT(Loc_Chrg!$B$4:$E$4,'chrg_dens_cost(t)'!D7:G7)</f>
        <v>27200</v>
      </c>
      <c r="K7" s="321">
        <f>'weight(t,j)'!C7*VLOOKUP('weight(t,j)'!C$1,'chrg_dist(j)'!$A:$D,3,0)+'weight(t,j)'!D7*VLOOKUP('weight(t,j)'!D$1,'chrg_dist(j)'!$A:$D,3,0)+'weight(t,j)'!E7*VLOOKUP('weight(t,j)'!E$1,'chrg_dist(j)'!$A:$D,3,0)+'weight(t,j)'!F7*VLOOKUP('weight(t,j)'!F$1,'chrg_dist(j)'!$A:$D,3,0)+'weight(t,j)'!G7*VLOOKUP('weight(t,j)'!G$1,'chrg_dist(j)'!$A:$D,3,0)+'weight(t,j)'!H7*VLOOKUP('weight(t,j)'!H$1,'chrg_dist(j)'!$A:$D,3,0)+'weight(t,j)'!I7*VLOOKUP('weight(t,j)'!I$1,'chrg_dist(j)'!$A:$D,3,0)+'weight(t,j)'!J7*VLOOKUP('weight(t,j)'!J$1,'chrg_dist(j)'!$A:$D,3,0)+'weight(t,j)'!K7*VLOOKUP('weight(t,j)'!K$1,'chrg_dist(j)'!$A:$D,3,0)</f>
        <v>9.8000000000000004E-2</v>
      </c>
      <c r="L7" s="203">
        <f>K7*nEVs!D7/B7</f>
        <v>99943.938968627612</v>
      </c>
      <c r="M7" s="280">
        <f t="shared" si="3"/>
        <v>20637.427341037008</v>
      </c>
      <c r="N7" s="278">
        <f t="shared" si="5"/>
        <v>21050175.887857746</v>
      </c>
      <c r="O7" s="242">
        <f>'weight(t,j)'!C7*VLOOKUP('weight(t,j)'!C$1,'chrg_dist(j)'!$A:$D,4,0)+'weight(t,j)'!D7*VLOOKUP('weight(t,j)'!D$1,'chrg_dist(j)'!$A:$D,4,0)+'weight(t,j)'!E7*VLOOKUP('weight(t,j)'!E$1,'chrg_dist(j)'!$A:$D,4,0)+'weight(t,j)'!F7*VLOOKUP('weight(t,j)'!F$1,'chrg_dist(j)'!$A:$D,4,0)+'weight(t,j)'!G7*VLOOKUP('weight(t,j)'!G$1,'chrg_dist(j)'!$A:$D,4,0)+'weight(t,j)'!H7*VLOOKUP('weight(t,j)'!H$1,'chrg_dist(j)'!$A:$D,4,0)+'weight(t,j)'!I7*VLOOKUP('weight(t,j)'!I$1,'chrg_dist(j)'!$A:$D,4,0)+'weight(t,j)'!J7*VLOOKUP('weight(t,j)'!J$1,'chrg_dist(j)'!$A:$D,4,0)+'weight(t,j)'!K7*VLOOKUP('weight(t,j)'!K$1,'chrg_dist(j)'!$A:$D,4,0)</f>
        <v>0.40579999999999983</v>
      </c>
      <c r="P7" s="203">
        <f>O7*nEVs!D7/'chrg_dens_cost(t)'!C7</f>
        <v>76995.254738432021</v>
      </c>
      <c r="Q7" s="203">
        <f t="shared" si="4"/>
        <v>24791.265266318587</v>
      </c>
      <c r="R7" s="278">
        <f>'chrg_dens_cost(t)'!I7*'chrg_dens_cost(t)'!Q7</f>
        <v>28262042.403603189</v>
      </c>
      <c r="S7" s="203">
        <f>MAX(nEVs!D7/'chrg_dens_cost(t)'!C7-P7,0)</f>
        <v>112741.69631733945</v>
      </c>
      <c r="T7" s="203">
        <f t="shared" si="6"/>
        <v>17809.30058056493</v>
      </c>
      <c r="U7" s="278">
        <f>'chrg_dens_cost(t)'!J6*'chrg_dens_cost(t)'!T7</f>
        <v>484412975.7913661</v>
      </c>
      <c r="V7" s="203">
        <f t="shared" si="0"/>
        <v>289680.89002439909</v>
      </c>
      <c r="W7" s="229">
        <f t="shared" si="7"/>
        <v>533725194.08282703</v>
      </c>
      <c r="Z7" s="240">
        <v>429173445.49561048</v>
      </c>
      <c r="AA7" s="240">
        <v>300623658.25049818</v>
      </c>
      <c r="AB7" s="240">
        <v>320749641.82532775</v>
      </c>
      <c r="AC7" s="240">
        <v>192199854.58021495</v>
      </c>
      <c r="AD7" s="240">
        <v>212325838.15504459</v>
      </c>
      <c r="AE7" s="240">
        <v>172073871.00538537</v>
      </c>
      <c r="AF7" s="240">
        <v>254358466.28686872</v>
      </c>
    </row>
    <row r="8" spans="1:32">
      <c r="A8" s="69">
        <v>6</v>
      </c>
      <c r="B8" s="135">
        <f t="shared" si="8"/>
        <v>2</v>
      </c>
      <c r="C8" s="135">
        <f t="shared" si="2"/>
        <v>10.5</v>
      </c>
      <c r="D8" s="214">
        <f t="shared" si="9"/>
        <v>900</v>
      </c>
      <c r="E8" s="214">
        <f t="shared" si="10"/>
        <v>1500</v>
      </c>
      <c r="F8" s="214">
        <f t="shared" si="11"/>
        <v>13500</v>
      </c>
      <c r="G8" s="214">
        <f t="shared" si="12"/>
        <v>100000</v>
      </c>
      <c r="H8" s="279">
        <f>SUMPRODUCT(Loc_Chrg!$B$2:$E$2,D8:G8)</f>
        <v>1020</v>
      </c>
      <c r="I8" s="279">
        <f>SUMPRODUCT(Loc_Chrg!$B$3:$E$3,'chrg_dens_cost(t)'!D8:G8)</f>
        <v>1140</v>
      </c>
      <c r="J8" s="279">
        <f>SUMPRODUCT(Loc_Chrg!$B$4:$E$4,'chrg_dens_cost(t)'!D8:G8)</f>
        <v>27200</v>
      </c>
      <c r="K8" s="321">
        <f>'weight(t,j)'!C8*VLOOKUP('weight(t,j)'!C$1,'chrg_dist(j)'!$A:$D,3,0)+'weight(t,j)'!D8*VLOOKUP('weight(t,j)'!D$1,'chrg_dist(j)'!$A:$D,3,0)+'weight(t,j)'!E8*VLOOKUP('weight(t,j)'!E$1,'chrg_dist(j)'!$A:$D,3,0)+'weight(t,j)'!F8*VLOOKUP('weight(t,j)'!F$1,'chrg_dist(j)'!$A:$D,3,0)+'weight(t,j)'!G8*VLOOKUP('weight(t,j)'!G$1,'chrg_dist(j)'!$A:$D,3,0)+'weight(t,j)'!H8*VLOOKUP('weight(t,j)'!H$1,'chrg_dist(j)'!$A:$D,3,0)+'weight(t,j)'!I8*VLOOKUP('weight(t,j)'!I$1,'chrg_dist(j)'!$A:$D,3,0)+'weight(t,j)'!J8*VLOOKUP('weight(t,j)'!J$1,'chrg_dist(j)'!$A:$D,3,0)+'weight(t,j)'!K8*VLOOKUP('weight(t,j)'!K$1,'chrg_dist(j)'!$A:$D,3,0)</f>
        <v>9.799999999999999E-2</v>
      </c>
      <c r="L8" s="203">
        <f>K8*nEVs!D8/B8</f>
        <v>122363.47550042454</v>
      </c>
      <c r="M8" s="280">
        <f t="shared" si="3"/>
        <v>22419.536531796926</v>
      </c>
      <c r="N8" s="278">
        <f t="shared" si="5"/>
        <v>22867927.262432866</v>
      </c>
      <c r="O8" s="242">
        <f>'weight(t,j)'!C8*VLOOKUP('weight(t,j)'!C$1,'chrg_dist(j)'!$A:$D,4,0)+'weight(t,j)'!D8*VLOOKUP('weight(t,j)'!D$1,'chrg_dist(j)'!$A:$D,4,0)+'weight(t,j)'!E8*VLOOKUP('weight(t,j)'!E$1,'chrg_dist(j)'!$A:$D,4,0)+'weight(t,j)'!F8*VLOOKUP('weight(t,j)'!F$1,'chrg_dist(j)'!$A:$D,4,0)+'weight(t,j)'!G8*VLOOKUP('weight(t,j)'!G$1,'chrg_dist(j)'!$A:$D,4,0)+'weight(t,j)'!H8*VLOOKUP('weight(t,j)'!H$1,'chrg_dist(j)'!$A:$D,4,0)+'weight(t,j)'!I8*VLOOKUP('weight(t,j)'!I$1,'chrg_dist(j)'!$A:$D,4,0)+'weight(t,j)'!J8*VLOOKUP('weight(t,j)'!J$1,'chrg_dist(j)'!$A:$D,4,0)+'weight(t,j)'!K8*VLOOKUP('weight(t,j)'!K$1,'chrg_dist(j)'!$A:$D,4,0)</f>
        <v>0.44659999999999994</v>
      </c>
      <c r="P8" s="203">
        <f>O8*nEVs!D8/'chrg_dens_cost(t)'!C8</f>
        <v>106214.82635274946</v>
      </c>
      <c r="Q8" s="203">
        <f t="shared" si="4"/>
        <v>29219.571614317436</v>
      </c>
      <c r="R8" s="278">
        <f>'chrg_dens_cost(t)'!I8*'chrg_dens_cost(t)'!Q8</f>
        <v>33310311.640321877</v>
      </c>
      <c r="S8" s="203">
        <f>MAX(nEVs!D8/'chrg_dens_cost(t)'!C8-P8,0)</f>
        <v>131615.0580018172</v>
      </c>
      <c r="T8" s="203">
        <f t="shared" si="6"/>
        <v>18873.361684477757</v>
      </c>
      <c r="U8" s="278">
        <f>'chrg_dens_cost(t)'!J7*'chrg_dens_cost(t)'!T8</f>
        <v>513355437.81779498</v>
      </c>
      <c r="V8" s="203">
        <f t="shared" si="0"/>
        <v>360193.3598549912</v>
      </c>
      <c r="W8" s="229">
        <f t="shared" si="7"/>
        <v>569533676.7205497</v>
      </c>
      <c r="Z8" s="240">
        <v>491165165.40053213</v>
      </c>
      <c r="AA8" s="240">
        <v>344047075.55334777</v>
      </c>
      <c r="AB8" s="240">
        <v>367080145.64454162</v>
      </c>
      <c r="AC8" s="240">
        <v>219962055.79735726</v>
      </c>
      <c r="AD8" s="240">
        <v>242995125.88855112</v>
      </c>
      <c r="AE8" s="240">
        <v>196928985.70616335</v>
      </c>
      <c r="AF8" s="240">
        <v>288940378.01307195</v>
      </c>
    </row>
    <row r="9" spans="1:32">
      <c r="A9" s="69">
        <v>7</v>
      </c>
      <c r="B9" s="135">
        <f t="shared" si="8"/>
        <v>2</v>
      </c>
      <c r="C9" s="135">
        <f t="shared" si="2"/>
        <v>10.25</v>
      </c>
      <c r="D9" s="214">
        <f t="shared" si="9"/>
        <v>900</v>
      </c>
      <c r="E9" s="214">
        <f t="shared" si="10"/>
        <v>1500</v>
      </c>
      <c r="F9" s="214">
        <f t="shared" si="11"/>
        <v>13500</v>
      </c>
      <c r="G9" s="214">
        <f t="shared" si="12"/>
        <v>100000</v>
      </c>
      <c r="H9" s="279">
        <f>SUMPRODUCT(Loc_Chrg!$B$2:$E$2,D9:G9)</f>
        <v>1020</v>
      </c>
      <c r="I9" s="279">
        <f>SUMPRODUCT(Loc_Chrg!$B$3:$E$3,'chrg_dens_cost(t)'!D9:G9)</f>
        <v>1140</v>
      </c>
      <c r="J9" s="279">
        <f>SUMPRODUCT(Loc_Chrg!$B$4:$E$4,'chrg_dens_cost(t)'!D9:G9)</f>
        <v>27200</v>
      </c>
      <c r="K9" s="321">
        <f>'weight(t,j)'!C9*VLOOKUP('weight(t,j)'!C$1,'chrg_dist(j)'!$A:$D,3,0)+'weight(t,j)'!D9*VLOOKUP('weight(t,j)'!D$1,'chrg_dist(j)'!$A:$D,3,0)+'weight(t,j)'!E9*VLOOKUP('weight(t,j)'!E$1,'chrg_dist(j)'!$A:$D,3,0)+'weight(t,j)'!F9*VLOOKUP('weight(t,j)'!F$1,'chrg_dist(j)'!$A:$D,3,0)+'weight(t,j)'!G9*VLOOKUP('weight(t,j)'!G$1,'chrg_dist(j)'!$A:$D,3,0)+'weight(t,j)'!H9*VLOOKUP('weight(t,j)'!H$1,'chrg_dist(j)'!$A:$D,3,0)+'weight(t,j)'!I9*VLOOKUP('weight(t,j)'!I$1,'chrg_dist(j)'!$A:$D,3,0)+'weight(t,j)'!J9*VLOOKUP('weight(t,j)'!J$1,'chrg_dist(j)'!$A:$D,3,0)+'weight(t,j)'!K9*VLOOKUP('weight(t,j)'!K$1,'chrg_dist(j)'!$A:$D,3,0)</f>
        <v>0.11</v>
      </c>
      <c r="L9" s="203">
        <f>K9*nEVs!D9/B9</f>
        <v>164598.93863233353</v>
      </c>
      <c r="M9" s="280">
        <f t="shared" si="3"/>
        <v>42235.463131908997</v>
      </c>
      <c r="N9" s="278">
        <f t="shared" si="5"/>
        <v>43080172.394547179</v>
      </c>
      <c r="O9" s="242">
        <f>'weight(t,j)'!C9*VLOOKUP('weight(t,j)'!C$1,'chrg_dist(j)'!$A:$D,4,0)+'weight(t,j)'!D9*VLOOKUP('weight(t,j)'!D$1,'chrg_dist(j)'!$A:$D,4,0)+'weight(t,j)'!E9*VLOOKUP('weight(t,j)'!E$1,'chrg_dist(j)'!$A:$D,4,0)+'weight(t,j)'!F9*VLOOKUP('weight(t,j)'!F$1,'chrg_dist(j)'!$A:$D,4,0)+'weight(t,j)'!G9*VLOOKUP('weight(t,j)'!G$1,'chrg_dist(j)'!$A:$D,4,0)+'weight(t,j)'!H9*VLOOKUP('weight(t,j)'!H$1,'chrg_dist(j)'!$A:$D,4,0)+'weight(t,j)'!I9*VLOOKUP('weight(t,j)'!I$1,'chrg_dist(j)'!$A:$D,4,0)+'weight(t,j)'!J9*VLOOKUP('weight(t,j)'!J$1,'chrg_dist(j)'!$A:$D,4,0)+'weight(t,j)'!K9*VLOOKUP('weight(t,j)'!K$1,'chrg_dist(j)'!$A:$D,4,0)</f>
        <v>0.48709999999999998</v>
      </c>
      <c r="P9" s="203">
        <f>O9*nEVs!D9/'chrg_dens_cost(t)'!C9</f>
        <v>142219.32240853153</v>
      </c>
      <c r="Q9" s="203">
        <f t="shared" si="4"/>
        <v>36004.496055782074</v>
      </c>
      <c r="R9" s="278">
        <f>'chrg_dens_cost(t)'!I9*'chrg_dens_cost(t)'!Q9</f>
        <v>41045125.503591567</v>
      </c>
      <c r="S9" s="203">
        <f>MAX(nEVs!D9/'chrg_dens_cost(t)'!C9-P9,0)</f>
        <v>149752.18736057452</v>
      </c>
      <c r="T9" s="203">
        <f t="shared" si="6"/>
        <v>18137.129358757316</v>
      </c>
      <c r="U9" s="278">
        <f>'chrg_dens_cost(t)'!J8*'chrg_dens_cost(t)'!T9</f>
        <v>493329918.55819899</v>
      </c>
      <c r="V9" s="203">
        <f t="shared" si="0"/>
        <v>456570.44840143959</v>
      </c>
      <c r="W9" s="229">
        <f t="shared" si="7"/>
        <v>577455216.45633769</v>
      </c>
      <c r="Z9" s="240">
        <v>556490132.39880323</v>
      </c>
      <c r="AA9" s="240">
        <v>389805336.60194302</v>
      </c>
      <c r="AB9" s="240">
        <v>415901805.0152657</v>
      </c>
      <c r="AC9" s="240">
        <v>249217009.21840593</v>
      </c>
      <c r="AD9" s="240">
        <v>275313477.63172859</v>
      </c>
      <c r="AE9" s="240">
        <v>223120540.80508327</v>
      </c>
      <c r="AF9" s="240">
        <v>324675337.42519569</v>
      </c>
    </row>
    <row r="10" spans="1:32">
      <c r="A10" s="69">
        <v>8</v>
      </c>
      <c r="B10" s="135">
        <f t="shared" si="8"/>
        <v>2</v>
      </c>
      <c r="C10" s="135">
        <f t="shared" si="2"/>
        <v>10</v>
      </c>
      <c r="D10" s="214">
        <f t="shared" si="9"/>
        <v>900</v>
      </c>
      <c r="E10" s="214">
        <f t="shared" si="10"/>
        <v>1500</v>
      </c>
      <c r="F10" s="214">
        <f t="shared" si="11"/>
        <v>13500</v>
      </c>
      <c r="G10" s="214">
        <f t="shared" si="12"/>
        <v>100000</v>
      </c>
      <c r="H10" s="279">
        <f>SUMPRODUCT(Loc_Chrg!$B$2:$E$2,D10:G10)</f>
        <v>1020</v>
      </c>
      <c r="I10" s="279">
        <f>SUMPRODUCT(Loc_Chrg!$B$3:$E$3,'chrg_dens_cost(t)'!D10:G10)</f>
        <v>1140</v>
      </c>
      <c r="J10" s="279">
        <f>SUMPRODUCT(Loc_Chrg!$B$4:$E$4,'chrg_dens_cost(t)'!D10:G10)</f>
        <v>27200</v>
      </c>
      <c r="K10" s="321">
        <f>'weight(t,j)'!C10*VLOOKUP('weight(t,j)'!C$1,'chrg_dist(j)'!$A:$D,3,0)+'weight(t,j)'!D10*VLOOKUP('weight(t,j)'!D$1,'chrg_dist(j)'!$A:$D,3,0)+'weight(t,j)'!E10*VLOOKUP('weight(t,j)'!E$1,'chrg_dist(j)'!$A:$D,3,0)+'weight(t,j)'!F10*VLOOKUP('weight(t,j)'!F$1,'chrg_dist(j)'!$A:$D,3,0)+'weight(t,j)'!G10*VLOOKUP('weight(t,j)'!G$1,'chrg_dist(j)'!$A:$D,3,0)+'weight(t,j)'!H10*VLOOKUP('weight(t,j)'!H$1,'chrg_dist(j)'!$A:$D,3,0)+'weight(t,j)'!I10*VLOOKUP('weight(t,j)'!I$1,'chrg_dist(j)'!$A:$D,3,0)+'weight(t,j)'!J10*VLOOKUP('weight(t,j)'!J$1,'chrg_dist(j)'!$A:$D,3,0)+'weight(t,j)'!K10*VLOOKUP('weight(t,j)'!K$1,'chrg_dist(j)'!$A:$D,3,0)</f>
        <v>9.8000000000000004E-2</v>
      </c>
      <c r="L10" s="203">
        <f>K10*nEVs!D10/B10</f>
        <v>172859.15437050661</v>
      </c>
      <c r="M10" s="280">
        <f t="shared" si="3"/>
        <v>8260.2157381730794</v>
      </c>
      <c r="N10" s="278">
        <f t="shared" si="5"/>
        <v>8425420.0529365409</v>
      </c>
      <c r="O10" s="242">
        <f>'weight(t,j)'!C10*VLOOKUP('weight(t,j)'!C$1,'chrg_dist(j)'!$A:$D,4,0)+'weight(t,j)'!D10*VLOOKUP('weight(t,j)'!D$1,'chrg_dist(j)'!$A:$D,4,0)+'weight(t,j)'!E10*VLOOKUP('weight(t,j)'!E$1,'chrg_dist(j)'!$A:$D,4,0)+'weight(t,j)'!F10*VLOOKUP('weight(t,j)'!F$1,'chrg_dist(j)'!$A:$D,4,0)+'weight(t,j)'!G10*VLOOKUP('weight(t,j)'!G$1,'chrg_dist(j)'!$A:$D,4,0)+'weight(t,j)'!H10*VLOOKUP('weight(t,j)'!H$1,'chrg_dist(j)'!$A:$D,4,0)+'weight(t,j)'!I10*VLOOKUP('weight(t,j)'!I$1,'chrg_dist(j)'!$A:$D,4,0)+'weight(t,j)'!J10*VLOOKUP('weight(t,j)'!J$1,'chrg_dist(j)'!$A:$D,4,0)+'weight(t,j)'!K10*VLOOKUP('weight(t,j)'!K$1,'chrg_dist(j)'!$A:$D,4,0)</f>
        <v>0.50780000000000003</v>
      </c>
      <c r="P10" s="203">
        <f>O10*nEVs!D10/'chrg_dens_cost(t)'!C10</f>
        <v>179138.52773335361</v>
      </c>
      <c r="Q10" s="203">
        <f t="shared" si="4"/>
        <v>36919.205324822076</v>
      </c>
      <c r="R10" s="278">
        <f>'chrg_dens_cost(t)'!I10*'chrg_dens_cost(t)'!Q10</f>
        <v>42087894.070297167</v>
      </c>
      <c r="S10" s="203">
        <f>MAX(nEVs!D10/'chrg_dens_cost(t)'!C10-P10,0)</f>
        <v>173635.25669625169</v>
      </c>
      <c r="T10" s="203">
        <f t="shared" si="6"/>
        <v>23883.069335677166</v>
      </c>
      <c r="U10" s="278">
        <f>'chrg_dens_cost(t)'!J9*'chrg_dens_cost(t)'!T10</f>
        <v>649619485.93041897</v>
      </c>
      <c r="V10" s="203">
        <f t="shared" si="0"/>
        <v>525632.93880011188</v>
      </c>
      <c r="W10" s="229">
        <f t="shared" si="7"/>
        <v>700132800.05365264</v>
      </c>
      <c r="Z10" s="240">
        <v>625292548.76810932</v>
      </c>
      <c r="AA10" s="240">
        <v>437999450.94545579</v>
      </c>
      <c r="AB10" s="240">
        <v>467322391.81715286</v>
      </c>
      <c r="AC10" s="240">
        <v>280029293.99449939</v>
      </c>
      <c r="AD10" s="240">
        <v>309352234.86619639</v>
      </c>
      <c r="AE10" s="240">
        <v>250706353.12280226</v>
      </c>
      <c r="AF10" s="240">
        <v>361489361.10565162</v>
      </c>
    </row>
    <row r="11" spans="1:32">
      <c r="A11" s="69">
        <v>9</v>
      </c>
      <c r="B11" s="135">
        <f t="shared" si="8"/>
        <v>2</v>
      </c>
      <c r="C11" s="135">
        <f t="shared" si="2"/>
        <v>9.75</v>
      </c>
      <c r="D11" s="214">
        <f t="shared" si="9"/>
        <v>900</v>
      </c>
      <c r="E11" s="214">
        <f t="shared" si="10"/>
        <v>1500</v>
      </c>
      <c r="F11" s="214">
        <f t="shared" si="11"/>
        <v>13500</v>
      </c>
      <c r="G11" s="214">
        <f t="shared" si="12"/>
        <v>100000</v>
      </c>
      <c r="H11" s="279">
        <f>SUMPRODUCT(Loc_Chrg!$B$2:$E$2,D11:G11)</f>
        <v>1020</v>
      </c>
      <c r="I11" s="279">
        <f>SUMPRODUCT(Loc_Chrg!$B$3:$E$3,'chrg_dens_cost(t)'!D11:G11)</f>
        <v>1140</v>
      </c>
      <c r="J11" s="279">
        <f>SUMPRODUCT(Loc_Chrg!$B$4:$E$4,'chrg_dens_cost(t)'!D11:G11)</f>
        <v>27200</v>
      </c>
      <c r="K11" s="321">
        <f>'weight(t,j)'!C11*VLOOKUP('weight(t,j)'!C$1,'chrg_dist(j)'!$A:$D,3,0)+'weight(t,j)'!D11*VLOOKUP('weight(t,j)'!D$1,'chrg_dist(j)'!$A:$D,3,0)+'weight(t,j)'!E11*VLOOKUP('weight(t,j)'!E$1,'chrg_dist(j)'!$A:$D,3,0)+'weight(t,j)'!F11*VLOOKUP('weight(t,j)'!F$1,'chrg_dist(j)'!$A:$D,3,0)+'weight(t,j)'!G11*VLOOKUP('weight(t,j)'!G$1,'chrg_dist(j)'!$A:$D,3,0)+'weight(t,j)'!H11*VLOOKUP('weight(t,j)'!H$1,'chrg_dist(j)'!$A:$D,3,0)+'weight(t,j)'!I11*VLOOKUP('weight(t,j)'!I$1,'chrg_dist(j)'!$A:$D,3,0)+'weight(t,j)'!J11*VLOOKUP('weight(t,j)'!J$1,'chrg_dist(j)'!$A:$D,3,0)+'weight(t,j)'!K11*VLOOKUP('weight(t,j)'!K$1,'chrg_dist(j)'!$A:$D,3,0)</f>
        <v>9.7999999999999976E-2</v>
      </c>
      <c r="L11" s="203">
        <f>K11*nEVs!D11/B11</f>
        <v>201090.44323758717</v>
      </c>
      <c r="M11" s="280">
        <f t="shared" si="3"/>
        <v>28231.288867080555</v>
      </c>
      <c r="N11" s="278">
        <f t="shared" si="5"/>
        <v>28795914.644422166</v>
      </c>
      <c r="O11" s="242">
        <f>'weight(t,j)'!C11*VLOOKUP('weight(t,j)'!C$1,'chrg_dist(j)'!$A:$D,4,0)+'weight(t,j)'!D11*VLOOKUP('weight(t,j)'!D$1,'chrg_dist(j)'!$A:$D,4,0)+'weight(t,j)'!E11*VLOOKUP('weight(t,j)'!E$1,'chrg_dist(j)'!$A:$D,4,0)+'weight(t,j)'!F11*VLOOKUP('weight(t,j)'!F$1,'chrg_dist(j)'!$A:$D,4,0)+'weight(t,j)'!G11*VLOOKUP('weight(t,j)'!G$1,'chrg_dist(j)'!$A:$D,4,0)+'weight(t,j)'!H11*VLOOKUP('weight(t,j)'!H$1,'chrg_dist(j)'!$A:$D,4,0)+'weight(t,j)'!I11*VLOOKUP('weight(t,j)'!I$1,'chrg_dist(j)'!$A:$D,4,0)+'weight(t,j)'!J11*VLOOKUP('weight(t,j)'!J$1,'chrg_dist(j)'!$A:$D,4,0)+'weight(t,j)'!K11*VLOOKUP('weight(t,j)'!K$1,'chrg_dist(j)'!$A:$D,4,0)</f>
        <v>0.5230999999999999</v>
      </c>
      <c r="P11" s="203">
        <f>O11*nEVs!D11/'chrg_dens_cost(t)'!C11</f>
        <v>220178.7773052472</v>
      </c>
      <c r="Q11" s="203">
        <f t="shared" si="4"/>
        <v>41040.249571893597</v>
      </c>
      <c r="R11" s="278">
        <f>'chrg_dens_cost(t)'!I11*'chrg_dens_cost(t)'!Q11</f>
        <v>46785884.511958703</v>
      </c>
      <c r="S11" s="203">
        <f>MAX(nEVs!D11/'chrg_dens_cost(t)'!C11-P11,0)</f>
        <v>200732.66850864544</v>
      </c>
      <c r="T11" s="203">
        <f t="shared" si="6"/>
        <v>27097.411812393751</v>
      </c>
      <c r="U11" s="278">
        <f>'chrg_dens_cost(t)'!J10*'chrg_dens_cost(t)'!T11</f>
        <v>737049601.29711008</v>
      </c>
      <c r="V11" s="203">
        <f t="shared" si="0"/>
        <v>622001.88905147975</v>
      </c>
      <c r="W11" s="229">
        <f t="shared" si="7"/>
        <v>812631400.45349097</v>
      </c>
      <c r="Z11" s="240">
        <v>697722269.00041485</v>
      </c>
      <c r="AA11" s="240">
        <v>488734387.3466379</v>
      </c>
      <c r="AB11" s="240">
        <v>521453902.20263988</v>
      </c>
      <c r="AC11" s="240">
        <v>312466020.54886204</v>
      </c>
      <c r="AD11" s="240">
        <v>345185535.40486407</v>
      </c>
      <c r="AE11" s="240">
        <v>279746505.69286007</v>
      </c>
      <c r="AF11" s="240">
        <v>399285728.72099859</v>
      </c>
    </row>
    <row r="12" spans="1:32">
      <c r="A12" s="69">
        <v>10</v>
      </c>
      <c r="B12" s="135">
        <f t="shared" si="8"/>
        <v>2</v>
      </c>
      <c r="C12" s="135">
        <f t="shared" si="2"/>
        <v>9.5</v>
      </c>
      <c r="D12" s="214">
        <f t="shared" si="9"/>
        <v>900</v>
      </c>
      <c r="E12" s="214">
        <f t="shared" si="10"/>
        <v>1500</v>
      </c>
      <c r="F12" s="214">
        <f t="shared" si="11"/>
        <v>13500</v>
      </c>
      <c r="G12" s="214">
        <f t="shared" si="12"/>
        <v>100000</v>
      </c>
      <c r="H12" s="279">
        <f>SUMPRODUCT(Loc_Chrg!$B$2:$E$2,D12:G12)</f>
        <v>1020</v>
      </c>
      <c r="I12" s="279">
        <f>SUMPRODUCT(Loc_Chrg!$B$3:$E$3,'chrg_dens_cost(t)'!D12:G12)</f>
        <v>1140</v>
      </c>
      <c r="J12" s="279">
        <f>SUMPRODUCT(Loc_Chrg!$B$4:$E$4,'chrg_dens_cost(t)'!D12:G12)</f>
        <v>27200</v>
      </c>
      <c r="K12" s="321">
        <f>'weight(t,j)'!C12*VLOOKUP('weight(t,j)'!C$1,'chrg_dist(j)'!$A:$D,3,0)+'weight(t,j)'!D12*VLOOKUP('weight(t,j)'!D$1,'chrg_dist(j)'!$A:$D,3,0)+'weight(t,j)'!E12*VLOOKUP('weight(t,j)'!E$1,'chrg_dist(j)'!$A:$D,3,0)+'weight(t,j)'!F12*VLOOKUP('weight(t,j)'!F$1,'chrg_dist(j)'!$A:$D,3,0)+'weight(t,j)'!G12*VLOOKUP('weight(t,j)'!G$1,'chrg_dist(j)'!$A:$D,3,0)+'weight(t,j)'!H12*VLOOKUP('weight(t,j)'!H$1,'chrg_dist(j)'!$A:$D,3,0)+'weight(t,j)'!I12*VLOOKUP('weight(t,j)'!I$1,'chrg_dist(j)'!$A:$D,3,0)+'weight(t,j)'!J12*VLOOKUP('weight(t,j)'!J$1,'chrg_dist(j)'!$A:$D,3,0)+'weight(t,j)'!K12*VLOOKUP('weight(t,j)'!K$1,'chrg_dist(j)'!$A:$D,3,0)</f>
        <v>9.799999999999999E-2</v>
      </c>
      <c r="L12" s="203">
        <f>K12*nEVs!D12/B12</f>
        <v>231414.11285828898</v>
      </c>
      <c r="M12" s="280">
        <f t="shared" si="3"/>
        <v>30323.66962070181</v>
      </c>
      <c r="N12" s="278">
        <f t="shared" si="5"/>
        <v>30930143.013115846</v>
      </c>
      <c r="O12" s="242">
        <f>'weight(t,j)'!C12*VLOOKUP('weight(t,j)'!C$1,'chrg_dist(j)'!$A:$D,4,0)+'weight(t,j)'!D12*VLOOKUP('weight(t,j)'!D$1,'chrg_dist(j)'!$A:$D,4,0)+'weight(t,j)'!E12*VLOOKUP('weight(t,j)'!E$1,'chrg_dist(j)'!$A:$D,4,0)+'weight(t,j)'!F12*VLOOKUP('weight(t,j)'!F$1,'chrg_dist(j)'!$A:$D,4,0)+'weight(t,j)'!G12*VLOOKUP('weight(t,j)'!G$1,'chrg_dist(j)'!$A:$D,4,0)+'weight(t,j)'!H12*VLOOKUP('weight(t,j)'!H$1,'chrg_dist(j)'!$A:$D,4,0)+'weight(t,j)'!I12*VLOOKUP('weight(t,j)'!I$1,'chrg_dist(j)'!$A:$D,4,0)+'weight(t,j)'!J12*VLOOKUP('weight(t,j)'!J$1,'chrg_dist(j)'!$A:$D,4,0)+'weight(t,j)'!K12*VLOOKUP('weight(t,j)'!K$1,'chrg_dist(j)'!$A:$D,4,0)</f>
        <v>0.53329999999999989</v>
      </c>
      <c r="P12" s="203">
        <f>O12*nEVs!D12/'chrg_dens_cost(t)'!C12</f>
        <v>265119.54111133295</v>
      </c>
      <c r="Q12" s="203">
        <f t="shared" si="4"/>
        <v>44940.763806085743</v>
      </c>
      <c r="R12" s="278">
        <f>'chrg_dens_cost(t)'!I12*'chrg_dens_cost(t)'!Q12</f>
        <v>51232470.738937743</v>
      </c>
      <c r="S12" s="203">
        <f>MAX(nEVs!D12/'chrg_dens_cost(t)'!C12-P12,0)</f>
        <v>232010.66911055538</v>
      </c>
      <c r="T12" s="203">
        <f t="shared" si="6"/>
        <v>31278.000601909938</v>
      </c>
      <c r="U12" s="278">
        <f>'chrg_dens_cost(t)'!J11*'chrg_dens_cost(t)'!T12</f>
        <v>850761616.37195027</v>
      </c>
      <c r="V12" s="203">
        <f t="shared" si="0"/>
        <v>728544.3230801773</v>
      </c>
      <c r="W12" s="229">
        <f t="shared" si="7"/>
        <v>932924230.12400389</v>
      </c>
      <c r="Z12" s="240">
        <v>773935009.15276933</v>
      </c>
      <c r="AA12" s="240">
        <v>542119220.42604053</v>
      </c>
      <c r="AB12" s="240">
        <v>578412713.05862117</v>
      </c>
      <c r="AC12" s="240">
        <v>346596924.33189249</v>
      </c>
      <c r="AD12" s="240">
        <v>382890416.96447313</v>
      </c>
      <c r="AE12" s="240">
        <v>310303431.69931173</v>
      </c>
      <c r="AF12" s="240">
        <v>437940652.89215642</v>
      </c>
    </row>
    <row r="13" spans="1:32">
      <c r="A13" s="69">
        <v>11</v>
      </c>
      <c r="B13" s="135">
        <f t="shared" si="8"/>
        <v>2</v>
      </c>
      <c r="C13" s="135">
        <f t="shared" si="2"/>
        <v>9.25</v>
      </c>
      <c r="D13" s="214">
        <f t="shared" si="9"/>
        <v>900</v>
      </c>
      <c r="E13" s="214">
        <f t="shared" si="10"/>
        <v>1500</v>
      </c>
      <c r="F13" s="214">
        <f t="shared" si="11"/>
        <v>13500</v>
      </c>
      <c r="G13" s="214">
        <f t="shared" si="12"/>
        <v>100000</v>
      </c>
      <c r="H13" s="279">
        <f>SUMPRODUCT(Loc_Chrg!$B$2:$E$2,D13:G13)</f>
        <v>1020</v>
      </c>
      <c r="I13" s="279">
        <f>SUMPRODUCT(Loc_Chrg!$B$3:$E$3,'chrg_dens_cost(t)'!D13:G13)</f>
        <v>1140</v>
      </c>
      <c r="J13" s="279">
        <f>SUMPRODUCT(Loc_Chrg!$B$4:$E$4,'chrg_dens_cost(t)'!D13:G13)</f>
        <v>27200</v>
      </c>
      <c r="K13" s="321">
        <f>'weight(t,j)'!C13*VLOOKUP('weight(t,j)'!C$1,'chrg_dist(j)'!$A:$D,3,0)+'weight(t,j)'!D13*VLOOKUP('weight(t,j)'!D$1,'chrg_dist(j)'!$A:$D,3,0)+'weight(t,j)'!E13*VLOOKUP('weight(t,j)'!E$1,'chrg_dist(j)'!$A:$D,3,0)+'weight(t,j)'!F13*VLOOKUP('weight(t,j)'!F$1,'chrg_dist(j)'!$A:$D,3,0)+'weight(t,j)'!G13*VLOOKUP('weight(t,j)'!G$1,'chrg_dist(j)'!$A:$D,3,0)+'weight(t,j)'!H13*VLOOKUP('weight(t,j)'!H$1,'chrg_dist(j)'!$A:$D,3,0)+'weight(t,j)'!I13*VLOOKUP('weight(t,j)'!I$1,'chrg_dist(j)'!$A:$D,3,0)+'weight(t,j)'!J13*VLOOKUP('weight(t,j)'!J$1,'chrg_dist(j)'!$A:$D,3,0)+'weight(t,j)'!K13*VLOOKUP('weight(t,j)'!K$1,'chrg_dist(j)'!$A:$D,3,0)</f>
        <v>9.8000000000000004E-2</v>
      </c>
      <c r="L13" s="203">
        <f>K13*nEVs!D13/B13</f>
        <v>263907.73946251126</v>
      </c>
      <c r="M13" s="280">
        <f t="shared" si="3"/>
        <v>32493.626604222285</v>
      </c>
      <c r="N13" s="278">
        <f t="shared" si="5"/>
        <v>33143499.136306729</v>
      </c>
      <c r="O13" s="242">
        <f>'weight(t,j)'!C13*VLOOKUP('weight(t,j)'!C$1,'chrg_dist(j)'!$A:$D,4,0)+'weight(t,j)'!D13*VLOOKUP('weight(t,j)'!D$1,'chrg_dist(j)'!$A:$D,4,0)+'weight(t,j)'!E13*VLOOKUP('weight(t,j)'!E$1,'chrg_dist(j)'!$A:$D,4,0)+'weight(t,j)'!F13*VLOOKUP('weight(t,j)'!F$1,'chrg_dist(j)'!$A:$D,4,0)+'weight(t,j)'!G13*VLOOKUP('weight(t,j)'!G$1,'chrg_dist(j)'!$A:$D,4,0)+'weight(t,j)'!H13*VLOOKUP('weight(t,j)'!H$1,'chrg_dist(j)'!$A:$D,4,0)+'weight(t,j)'!I13*VLOOKUP('weight(t,j)'!I$1,'chrg_dist(j)'!$A:$D,4,0)+'weight(t,j)'!J13*VLOOKUP('weight(t,j)'!J$1,'chrg_dist(j)'!$A:$D,4,0)+'weight(t,j)'!K13*VLOOKUP('weight(t,j)'!K$1,'chrg_dist(j)'!$A:$D,4,0)</f>
        <v>0.54349999999999987</v>
      </c>
      <c r="P13" s="203">
        <f>O13*nEVs!D13/'chrg_dens_cost(t)'!C13</f>
        <v>316456.38477192458</v>
      </c>
      <c r="Q13" s="203">
        <f t="shared" si="4"/>
        <v>51336.843660591636</v>
      </c>
      <c r="R13" s="278">
        <f>'chrg_dens_cost(t)'!I13*'chrg_dens_cost(t)'!Q13</f>
        <v>58524001.773074463</v>
      </c>
      <c r="S13" s="203">
        <f>MAX(nEVs!D13/'chrg_dens_cost(t)'!C13-P13,0)</f>
        <v>265800.07295010786</v>
      </c>
      <c r="T13" s="203">
        <f t="shared" si="6"/>
        <v>33789.403839552484</v>
      </c>
      <c r="U13" s="278">
        <f>'chrg_dens_cost(t)'!J12*'chrg_dens_cost(t)'!T13</f>
        <v>919071784.43582761</v>
      </c>
      <c r="V13" s="203">
        <f t="shared" si="0"/>
        <v>846164.19718454371</v>
      </c>
      <c r="W13" s="229">
        <f t="shared" si="7"/>
        <v>1010739285.3452088</v>
      </c>
      <c r="Z13" s="240">
        <v>854092563.67216182</v>
      </c>
      <c r="AA13" s="240">
        <v>598267282.54159379</v>
      </c>
      <c r="AB13" s="240">
        <v>638319744.05397749</v>
      </c>
      <c r="AC13" s="240">
        <v>382494462.92340851</v>
      </c>
      <c r="AD13" s="240">
        <v>422546924.43579233</v>
      </c>
      <c r="AE13" s="240">
        <v>342442001.41102481</v>
      </c>
      <c r="AF13" s="240">
        <v>477298093.20348412</v>
      </c>
    </row>
    <row r="14" spans="1:32">
      <c r="A14" s="69">
        <v>12</v>
      </c>
      <c r="B14" s="135">
        <f t="shared" si="8"/>
        <v>2</v>
      </c>
      <c r="C14" s="135">
        <f t="shared" si="2"/>
        <v>9</v>
      </c>
      <c r="D14" s="214">
        <f t="shared" si="9"/>
        <v>900</v>
      </c>
      <c r="E14" s="214">
        <f t="shared" si="10"/>
        <v>1500</v>
      </c>
      <c r="F14" s="214">
        <f t="shared" si="11"/>
        <v>13500</v>
      </c>
      <c r="G14" s="214">
        <f t="shared" si="12"/>
        <v>100000</v>
      </c>
      <c r="H14" s="279">
        <f>SUMPRODUCT(Loc_Chrg!$B$2:$E$2,D14:G14)</f>
        <v>1020</v>
      </c>
      <c r="I14" s="279">
        <f>SUMPRODUCT(Loc_Chrg!$B$3:$E$3,'chrg_dens_cost(t)'!D14:G14)</f>
        <v>1140</v>
      </c>
      <c r="J14" s="279">
        <f>SUMPRODUCT(Loc_Chrg!$B$4:$E$4,'chrg_dens_cost(t)'!D14:G14)</f>
        <v>27200</v>
      </c>
      <c r="K14" s="321">
        <f>'weight(t,j)'!C14*VLOOKUP('weight(t,j)'!C$1,'chrg_dist(j)'!$A:$D,3,0)+'weight(t,j)'!D14*VLOOKUP('weight(t,j)'!D$1,'chrg_dist(j)'!$A:$D,3,0)+'weight(t,j)'!E14*VLOOKUP('weight(t,j)'!E$1,'chrg_dist(j)'!$A:$D,3,0)+'weight(t,j)'!F14*VLOOKUP('weight(t,j)'!F$1,'chrg_dist(j)'!$A:$D,3,0)+'weight(t,j)'!G14*VLOOKUP('weight(t,j)'!G$1,'chrg_dist(j)'!$A:$D,3,0)+'weight(t,j)'!H14*VLOOKUP('weight(t,j)'!H$1,'chrg_dist(j)'!$A:$D,3,0)+'weight(t,j)'!I14*VLOOKUP('weight(t,j)'!I$1,'chrg_dist(j)'!$A:$D,3,0)+'weight(t,j)'!J14*VLOOKUP('weight(t,j)'!J$1,'chrg_dist(j)'!$A:$D,3,0)+'weight(t,j)'!K14*VLOOKUP('weight(t,j)'!K$1,'chrg_dist(j)'!$A:$D,3,0)</f>
        <v>9.7999999999999976E-2</v>
      </c>
      <c r="L14" s="203">
        <f>K14*nEVs!D14/B14</f>
        <v>298648.89260880585</v>
      </c>
      <c r="M14" s="280">
        <f t="shared" si="3"/>
        <v>34741.153146294586</v>
      </c>
      <c r="N14" s="278">
        <f t="shared" si="5"/>
        <v>35435976.209220476</v>
      </c>
      <c r="O14" s="242">
        <f>'weight(t,j)'!C14*VLOOKUP('weight(t,j)'!C$1,'chrg_dist(j)'!$A:$D,4,0)+'weight(t,j)'!D14*VLOOKUP('weight(t,j)'!D$1,'chrg_dist(j)'!$A:$D,4,0)+'weight(t,j)'!E14*VLOOKUP('weight(t,j)'!E$1,'chrg_dist(j)'!$A:$D,4,0)+'weight(t,j)'!F14*VLOOKUP('weight(t,j)'!F$1,'chrg_dist(j)'!$A:$D,4,0)+'weight(t,j)'!G14*VLOOKUP('weight(t,j)'!G$1,'chrg_dist(j)'!$A:$D,4,0)+'weight(t,j)'!H14*VLOOKUP('weight(t,j)'!H$1,'chrg_dist(j)'!$A:$D,4,0)+'weight(t,j)'!I14*VLOOKUP('weight(t,j)'!I$1,'chrg_dist(j)'!$A:$D,4,0)+'weight(t,j)'!J14*VLOOKUP('weight(t,j)'!J$1,'chrg_dist(j)'!$A:$D,4,0)+'weight(t,j)'!K14*VLOOKUP('weight(t,j)'!K$1,'chrg_dist(j)'!$A:$D,4,0)</f>
        <v>0.54859999999999987</v>
      </c>
      <c r="P14" s="203">
        <f>O14*nEVs!D14/'chrg_dens_cost(t)'!C14</f>
        <v>371516.51357186143</v>
      </c>
      <c r="Q14" s="203">
        <f t="shared" si="4"/>
        <v>55060.128799936851</v>
      </c>
      <c r="R14" s="278">
        <f>'chrg_dens_cost(t)'!I14*'chrg_dens_cost(t)'!Q14</f>
        <v>62768546.831928007</v>
      </c>
      <c r="S14" s="203">
        <f>MAX(nEVs!D14/'chrg_dens_cost(t)'!C14-P14,0)</f>
        <v>305691.8596907371</v>
      </c>
      <c r="T14" s="203">
        <f t="shared" si="6"/>
        <v>39891.786740629235</v>
      </c>
      <c r="U14" s="278">
        <f>'chrg_dens_cost(t)'!J13*'chrg_dens_cost(t)'!T14</f>
        <v>1085056599.3451152</v>
      </c>
      <c r="V14" s="203">
        <f t="shared" si="0"/>
        <v>975857.26587140432</v>
      </c>
      <c r="W14" s="229">
        <f t="shared" si="7"/>
        <v>1183261122.3862636</v>
      </c>
      <c r="Z14" s="240">
        <v>938363029.95448256</v>
      </c>
      <c r="AA14" s="240">
        <v>657296321.08569717</v>
      </c>
      <c r="AB14" s="240">
        <v>701300625.4673028</v>
      </c>
      <c r="AC14" s="240">
        <v>420233916.59851897</v>
      </c>
      <c r="AD14" s="240">
        <v>464238220.98012447</v>
      </c>
      <c r="AE14" s="240">
        <v>376229612.2169134</v>
      </c>
      <c r="AF14" s="240">
        <v>517163522.47790432</v>
      </c>
    </row>
    <row r="15" spans="1:32">
      <c r="A15" s="69">
        <v>13</v>
      </c>
      <c r="B15" s="135">
        <f t="shared" si="8"/>
        <v>2</v>
      </c>
      <c r="C15" s="135">
        <f t="shared" si="2"/>
        <v>8.75</v>
      </c>
      <c r="D15" s="214">
        <f t="shared" si="9"/>
        <v>900</v>
      </c>
      <c r="E15" s="214">
        <f t="shared" si="10"/>
        <v>1500</v>
      </c>
      <c r="F15" s="214">
        <f t="shared" si="11"/>
        <v>13500</v>
      </c>
      <c r="G15" s="214">
        <f t="shared" si="12"/>
        <v>100000</v>
      </c>
      <c r="H15" s="279">
        <f>SUMPRODUCT(Loc_Chrg!$B$2:$E$2,D15:G15)</f>
        <v>1020</v>
      </c>
      <c r="I15" s="279">
        <f>SUMPRODUCT(Loc_Chrg!$B$3:$E$3,'chrg_dens_cost(t)'!D15:G15)</f>
        <v>1140</v>
      </c>
      <c r="J15" s="279">
        <f>SUMPRODUCT(Loc_Chrg!$B$4:$E$4,'chrg_dens_cost(t)'!D15:G15)</f>
        <v>27200</v>
      </c>
      <c r="K15" s="321">
        <f>'weight(t,j)'!C15*VLOOKUP('weight(t,j)'!C$1,'chrg_dist(j)'!$A:$D,3,0)+'weight(t,j)'!D15*VLOOKUP('weight(t,j)'!D$1,'chrg_dist(j)'!$A:$D,3,0)+'weight(t,j)'!E15*VLOOKUP('weight(t,j)'!E$1,'chrg_dist(j)'!$A:$D,3,0)+'weight(t,j)'!F15*VLOOKUP('weight(t,j)'!F$1,'chrg_dist(j)'!$A:$D,3,0)+'weight(t,j)'!G15*VLOOKUP('weight(t,j)'!G$1,'chrg_dist(j)'!$A:$D,3,0)+'weight(t,j)'!H15*VLOOKUP('weight(t,j)'!H$1,'chrg_dist(j)'!$A:$D,3,0)+'weight(t,j)'!I15*VLOOKUP('weight(t,j)'!I$1,'chrg_dist(j)'!$A:$D,3,0)+'weight(t,j)'!J15*VLOOKUP('weight(t,j)'!J$1,'chrg_dist(j)'!$A:$D,3,0)+'weight(t,j)'!K15*VLOOKUP('weight(t,j)'!K$1,'chrg_dist(j)'!$A:$D,3,0)</f>
        <v>9.7999999999999976E-2</v>
      </c>
      <c r="L15" s="203">
        <f>K15*nEVs!D15/B15</f>
        <v>335715.15222879307</v>
      </c>
      <c r="M15" s="280">
        <f t="shared" si="3"/>
        <v>37066.259619987221</v>
      </c>
      <c r="N15" s="278">
        <f t="shared" si="5"/>
        <v>37807584.812386967</v>
      </c>
      <c r="O15" s="242">
        <f>'weight(t,j)'!C15*VLOOKUP('weight(t,j)'!C$1,'chrg_dist(j)'!$A:$D,4,0)+'weight(t,j)'!D15*VLOOKUP('weight(t,j)'!D$1,'chrg_dist(j)'!$A:$D,4,0)+'weight(t,j)'!E15*VLOOKUP('weight(t,j)'!E$1,'chrg_dist(j)'!$A:$D,4,0)+'weight(t,j)'!F15*VLOOKUP('weight(t,j)'!F$1,'chrg_dist(j)'!$A:$D,4,0)+'weight(t,j)'!G15*VLOOKUP('weight(t,j)'!G$1,'chrg_dist(j)'!$A:$D,4,0)+'weight(t,j)'!H15*VLOOKUP('weight(t,j)'!H$1,'chrg_dist(j)'!$A:$D,4,0)+'weight(t,j)'!I15*VLOOKUP('weight(t,j)'!I$1,'chrg_dist(j)'!$A:$D,4,0)+'weight(t,j)'!J15*VLOOKUP('weight(t,j)'!J$1,'chrg_dist(j)'!$A:$D,4,0)+'weight(t,j)'!K15*VLOOKUP('weight(t,j)'!K$1,'chrg_dist(j)'!$A:$D,4,0)</f>
        <v>0.54859999999999987</v>
      </c>
      <c r="P15" s="203">
        <f>O15*nEVs!D15/'chrg_dens_cost(t)'!C15</f>
        <v>429558.79303257348</v>
      </c>
      <c r="Q15" s="203">
        <f t="shared" si="4"/>
        <v>58042.279460712045</v>
      </c>
      <c r="R15" s="278">
        <f>'chrg_dens_cost(t)'!I15*'chrg_dens_cost(t)'!Q15</f>
        <v>66168198.585211731</v>
      </c>
      <c r="S15" s="203">
        <f>MAX(nEVs!D15/'chrg_dens_cost(t)'!C15-P15,0)</f>
        <v>353450.30837569042</v>
      </c>
      <c r="T15" s="203">
        <f t="shared" si="6"/>
        <v>47758.448684953328</v>
      </c>
      <c r="U15" s="278">
        <f>'chrg_dens_cost(t)'!J14*'chrg_dens_cost(t)'!T15</f>
        <v>1299029804.2307305</v>
      </c>
      <c r="V15" s="203">
        <f t="shared" si="0"/>
        <v>1118724.253637057</v>
      </c>
      <c r="W15" s="229">
        <f t="shared" si="7"/>
        <v>1403005587.6283293</v>
      </c>
      <c r="Z15" s="240">
        <v>1026921040.906438</v>
      </c>
      <c r="AA15" s="240">
        <v>719328661.38816118</v>
      </c>
      <c r="AB15" s="240">
        <v>767485871.99578083</v>
      </c>
      <c r="AC15" s="240">
        <v>459893492.47750473</v>
      </c>
      <c r="AD15" s="240">
        <v>508050703.08512431</v>
      </c>
      <c r="AE15" s="240">
        <v>411736281.86988509</v>
      </c>
      <c r="AF15" s="240">
        <v>557296404.03339732</v>
      </c>
    </row>
    <row r="16" spans="1:32">
      <c r="A16" s="69">
        <v>14</v>
      </c>
      <c r="B16" s="135">
        <f t="shared" si="8"/>
        <v>2</v>
      </c>
      <c r="C16" s="135">
        <f t="shared" si="2"/>
        <v>8.5</v>
      </c>
      <c r="D16" s="214">
        <f t="shared" si="9"/>
        <v>900</v>
      </c>
      <c r="E16" s="214">
        <f t="shared" si="10"/>
        <v>1500</v>
      </c>
      <c r="F16" s="214">
        <f t="shared" si="11"/>
        <v>13500</v>
      </c>
      <c r="G16" s="214">
        <f t="shared" si="12"/>
        <v>100000</v>
      </c>
      <c r="H16" s="279">
        <f>SUMPRODUCT(Loc_Chrg!$B$2:$E$2,D16:G16)</f>
        <v>1020</v>
      </c>
      <c r="I16" s="279">
        <f>SUMPRODUCT(Loc_Chrg!$B$3:$E$3,'chrg_dens_cost(t)'!D16:G16)</f>
        <v>1140</v>
      </c>
      <c r="J16" s="279">
        <f>SUMPRODUCT(Loc_Chrg!$B$4:$E$4,'chrg_dens_cost(t)'!D16:G16)</f>
        <v>27200</v>
      </c>
      <c r="K16" s="321">
        <f>'weight(t,j)'!C16*VLOOKUP('weight(t,j)'!C$1,'chrg_dist(j)'!$A:$D,3,0)+'weight(t,j)'!D16*VLOOKUP('weight(t,j)'!D$1,'chrg_dist(j)'!$A:$D,3,0)+'weight(t,j)'!E16*VLOOKUP('weight(t,j)'!E$1,'chrg_dist(j)'!$A:$D,3,0)+'weight(t,j)'!F16*VLOOKUP('weight(t,j)'!F$1,'chrg_dist(j)'!$A:$D,3,0)+'weight(t,j)'!G16*VLOOKUP('weight(t,j)'!G$1,'chrg_dist(j)'!$A:$D,3,0)+'weight(t,j)'!H16*VLOOKUP('weight(t,j)'!H$1,'chrg_dist(j)'!$A:$D,3,0)+'weight(t,j)'!I16*VLOOKUP('weight(t,j)'!I$1,'chrg_dist(j)'!$A:$D,3,0)+'weight(t,j)'!J16*VLOOKUP('weight(t,j)'!J$1,'chrg_dist(j)'!$A:$D,3,0)+'weight(t,j)'!K16*VLOOKUP('weight(t,j)'!K$1,'chrg_dist(j)'!$A:$D,3,0)</f>
        <v>9.7999999999999976E-2</v>
      </c>
      <c r="L16" s="203">
        <f>K16*nEVs!D16/B16</f>
        <v>375184.06787523325</v>
      </c>
      <c r="M16" s="280">
        <f t="shared" si="3"/>
        <v>39468.915646440175</v>
      </c>
      <c r="N16" s="278">
        <f t="shared" si="5"/>
        <v>40258293.959368981</v>
      </c>
      <c r="O16" s="242">
        <f>'weight(t,j)'!C16*VLOOKUP('weight(t,j)'!C$1,'chrg_dist(j)'!$A:$D,4,0)+'weight(t,j)'!D16*VLOOKUP('weight(t,j)'!D$1,'chrg_dist(j)'!$A:$D,4,0)+'weight(t,j)'!E16*VLOOKUP('weight(t,j)'!E$1,'chrg_dist(j)'!$A:$D,4,0)+'weight(t,j)'!F16*VLOOKUP('weight(t,j)'!F$1,'chrg_dist(j)'!$A:$D,4,0)+'weight(t,j)'!G16*VLOOKUP('weight(t,j)'!G$1,'chrg_dist(j)'!$A:$D,4,0)+'weight(t,j)'!H16*VLOOKUP('weight(t,j)'!H$1,'chrg_dist(j)'!$A:$D,4,0)+'weight(t,j)'!I16*VLOOKUP('weight(t,j)'!I$1,'chrg_dist(j)'!$A:$D,4,0)+'weight(t,j)'!J16*VLOOKUP('weight(t,j)'!J$1,'chrg_dist(j)'!$A:$D,4,0)+'weight(t,j)'!K16*VLOOKUP('weight(t,j)'!K$1,'chrg_dist(j)'!$A:$D,4,0)</f>
        <v>0.54859999999999987</v>
      </c>
      <c r="P16" s="203">
        <f>O16*nEVs!D16/'chrg_dens_cost(t)'!C16</f>
        <v>494180.02313650167</v>
      </c>
      <c r="Q16" s="203">
        <f t="shared" si="4"/>
        <v>64621.230103928188</v>
      </c>
      <c r="R16" s="278">
        <f>'chrg_dens_cost(t)'!I16*'chrg_dens_cost(t)'!Q16</f>
        <v>73668202.318478137</v>
      </c>
      <c r="S16" s="203">
        <f>MAX(nEVs!D16/'chrg_dens_cost(t)'!C16-P16,0)</f>
        <v>406622.06059755199</v>
      </c>
      <c r="T16" s="203">
        <f t="shared" si="6"/>
        <v>53171.752221861563</v>
      </c>
      <c r="U16" s="278">
        <f>'chrg_dens_cost(t)'!J15*'chrg_dens_cost(t)'!T16</f>
        <v>1446271660.4346344</v>
      </c>
      <c r="V16" s="203">
        <f t="shared" si="0"/>
        <v>1275986.1516092869</v>
      </c>
      <c r="W16" s="229">
        <f t="shared" si="7"/>
        <v>1560198156.7124815</v>
      </c>
      <c r="Z16" s="240">
        <v>1119948005.7885494</v>
      </c>
      <c r="AA16" s="240">
        <v>784491375.41979504</v>
      </c>
      <c r="AB16" s="240">
        <v>837011062.75304604</v>
      </c>
      <c r="AC16" s="240">
        <v>501554432.38429016</v>
      </c>
      <c r="AD16" s="240">
        <v>554074119.71754122</v>
      </c>
      <c r="AE16" s="240">
        <v>449034745.05103916</v>
      </c>
      <c r="AF16" s="240">
        <v>597401074.68837082</v>
      </c>
    </row>
    <row r="17" spans="1:32">
      <c r="A17" s="69">
        <v>15</v>
      </c>
      <c r="B17" s="135">
        <f t="shared" si="8"/>
        <v>2</v>
      </c>
      <c r="C17" s="135">
        <f t="shared" si="2"/>
        <v>8.25</v>
      </c>
      <c r="D17" s="214">
        <f t="shared" si="9"/>
        <v>900</v>
      </c>
      <c r="E17" s="214">
        <f t="shared" si="10"/>
        <v>1500</v>
      </c>
      <c r="F17" s="214">
        <f t="shared" si="11"/>
        <v>13500</v>
      </c>
      <c r="G17" s="214">
        <f t="shared" si="12"/>
        <v>100000</v>
      </c>
      <c r="H17" s="279">
        <f>SUMPRODUCT(Loc_Chrg!$B$2:$E$2,D17:G17)</f>
        <v>1020</v>
      </c>
      <c r="I17" s="279">
        <f>SUMPRODUCT(Loc_Chrg!$B$3:$E$3,'chrg_dens_cost(t)'!D17:G17)</f>
        <v>1140</v>
      </c>
      <c r="J17" s="279">
        <f>SUMPRODUCT(Loc_Chrg!$B$4:$E$4,'chrg_dens_cost(t)'!D17:G17)</f>
        <v>27200</v>
      </c>
      <c r="K17" s="321">
        <f>'weight(t,j)'!C17*VLOOKUP('weight(t,j)'!C$1,'chrg_dist(j)'!$A:$D,3,0)+'weight(t,j)'!D17*VLOOKUP('weight(t,j)'!D$1,'chrg_dist(j)'!$A:$D,3,0)+'weight(t,j)'!E17*VLOOKUP('weight(t,j)'!E$1,'chrg_dist(j)'!$A:$D,3,0)+'weight(t,j)'!F17*VLOOKUP('weight(t,j)'!F$1,'chrg_dist(j)'!$A:$D,3,0)+'weight(t,j)'!G17*VLOOKUP('weight(t,j)'!G$1,'chrg_dist(j)'!$A:$D,3,0)+'weight(t,j)'!H17*VLOOKUP('weight(t,j)'!H$1,'chrg_dist(j)'!$A:$D,3,0)+'weight(t,j)'!I17*VLOOKUP('weight(t,j)'!I$1,'chrg_dist(j)'!$A:$D,3,0)+'weight(t,j)'!J17*VLOOKUP('weight(t,j)'!J$1,'chrg_dist(j)'!$A:$D,3,0)+'weight(t,j)'!K17*VLOOKUP('weight(t,j)'!K$1,'chrg_dist(j)'!$A:$D,3,0)</f>
        <v>9.7999999999999976E-2</v>
      </c>
      <c r="L17" s="203">
        <f>K17*nEVs!D17/B17</f>
        <v>417133.23059315851</v>
      </c>
      <c r="M17" s="280">
        <f t="shared" si="3"/>
        <v>41949.162717925268</v>
      </c>
      <c r="N17" s="278">
        <f t="shared" si="5"/>
        <v>42788145.972283773</v>
      </c>
      <c r="O17" s="242">
        <f>'weight(t,j)'!C17*VLOOKUP('weight(t,j)'!C$1,'chrg_dist(j)'!$A:$D,4,0)+'weight(t,j)'!D17*VLOOKUP('weight(t,j)'!D$1,'chrg_dist(j)'!$A:$D,4,0)+'weight(t,j)'!E17*VLOOKUP('weight(t,j)'!E$1,'chrg_dist(j)'!$A:$D,4,0)+'weight(t,j)'!F17*VLOOKUP('weight(t,j)'!F$1,'chrg_dist(j)'!$A:$D,4,0)+'weight(t,j)'!G17*VLOOKUP('weight(t,j)'!G$1,'chrg_dist(j)'!$A:$D,4,0)+'weight(t,j)'!H17*VLOOKUP('weight(t,j)'!H$1,'chrg_dist(j)'!$A:$D,4,0)+'weight(t,j)'!I17*VLOOKUP('weight(t,j)'!I$1,'chrg_dist(j)'!$A:$D,4,0)+'weight(t,j)'!J17*VLOOKUP('weight(t,j)'!J$1,'chrg_dist(j)'!$A:$D,4,0)+'weight(t,j)'!K17*VLOOKUP('weight(t,j)'!K$1,'chrg_dist(j)'!$A:$D,4,0)</f>
        <v>0.54859999999999987</v>
      </c>
      <c r="P17" s="203">
        <f>O17*nEVs!D17/'chrg_dens_cost(t)'!C17</f>
        <v>566083.58763984358</v>
      </c>
      <c r="Q17" s="203">
        <f t="shared" si="4"/>
        <v>71903.564503341913</v>
      </c>
      <c r="R17" s="278">
        <f>'chrg_dens_cost(t)'!I17*'chrg_dens_cost(t)'!Q17</f>
        <v>81970063.533809781</v>
      </c>
      <c r="S17" s="203">
        <f>MAX(nEVs!D17/'chrg_dens_cost(t)'!C17-P17,0)</f>
        <v>465785.87579406763</v>
      </c>
      <c r="T17" s="203">
        <f t="shared" si="6"/>
        <v>59163.815196515643</v>
      </c>
      <c r="U17" s="278">
        <f>'chrg_dens_cost(t)'!J16*'chrg_dens_cost(t)'!T17</f>
        <v>1609255773.3452256</v>
      </c>
      <c r="V17" s="203">
        <f t="shared" si="0"/>
        <v>1449002.6940270697</v>
      </c>
      <c r="W17" s="229">
        <f t="shared" si="7"/>
        <v>1734013982.8513191</v>
      </c>
      <c r="Z17" s="240">
        <v>1217632359.6267734</v>
      </c>
      <c r="AA17" s="240">
        <v>852916456.49807656</v>
      </c>
      <c r="AB17" s="240">
        <v>910017027.67095006</v>
      </c>
      <c r="AC17" s="240">
        <v>545301124.54225349</v>
      </c>
      <c r="AD17" s="240">
        <v>602401695.71512687</v>
      </c>
      <c r="AE17" s="240">
        <v>488200553.36937994</v>
      </c>
      <c r="AF17" s="240">
        <v>637115644.95409131</v>
      </c>
    </row>
    <row r="18" spans="1:32">
      <c r="A18" s="69">
        <v>16</v>
      </c>
      <c r="B18" s="135">
        <f t="shared" si="8"/>
        <v>2</v>
      </c>
      <c r="C18" s="135">
        <f t="shared" si="2"/>
        <v>8</v>
      </c>
      <c r="D18" s="214">
        <f t="shared" si="9"/>
        <v>900</v>
      </c>
      <c r="E18" s="214">
        <f t="shared" si="10"/>
        <v>1500</v>
      </c>
      <c r="F18" s="214">
        <f t="shared" si="11"/>
        <v>13500</v>
      </c>
      <c r="G18" s="214">
        <f t="shared" si="12"/>
        <v>100000</v>
      </c>
      <c r="H18" s="279">
        <f>SUMPRODUCT(Loc_Chrg!$B$2:$E$2,D18:G18)</f>
        <v>1020</v>
      </c>
      <c r="I18" s="279">
        <f>SUMPRODUCT(Loc_Chrg!$B$3:$E$3,'chrg_dens_cost(t)'!D18:G18)</f>
        <v>1140</v>
      </c>
      <c r="J18" s="279">
        <f>SUMPRODUCT(Loc_Chrg!$B$4:$E$4,'chrg_dens_cost(t)'!D18:G18)</f>
        <v>27200</v>
      </c>
      <c r="K18" s="321">
        <f>'weight(t,j)'!C18*VLOOKUP('weight(t,j)'!C$1,'chrg_dist(j)'!$A:$D,3,0)+'weight(t,j)'!D18*VLOOKUP('weight(t,j)'!D$1,'chrg_dist(j)'!$A:$D,3,0)+'weight(t,j)'!E18*VLOOKUP('weight(t,j)'!E$1,'chrg_dist(j)'!$A:$D,3,0)+'weight(t,j)'!F18*VLOOKUP('weight(t,j)'!F$1,'chrg_dist(j)'!$A:$D,3,0)+'weight(t,j)'!G18*VLOOKUP('weight(t,j)'!G$1,'chrg_dist(j)'!$A:$D,3,0)+'weight(t,j)'!H18*VLOOKUP('weight(t,j)'!H$1,'chrg_dist(j)'!$A:$D,3,0)+'weight(t,j)'!I18*VLOOKUP('weight(t,j)'!I$1,'chrg_dist(j)'!$A:$D,3,0)+'weight(t,j)'!J18*VLOOKUP('weight(t,j)'!J$1,'chrg_dist(j)'!$A:$D,3,0)+'weight(t,j)'!K18*VLOOKUP('weight(t,j)'!K$1,'chrg_dist(j)'!$A:$D,3,0)</f>
        <v>9.7999999999999976E-2</v>
      </c>
      <c r="L18" s="203">
        <f>K18*nEVs!D18/B18</f>
        <v>461640.18697395251</v>
      </c>
      <c r="M18" s="280">
        <f t="shared" si="3"/>
        <v>44506.956380793999</v>
      </c>
      <c r="N18" s="278">
        <f t="shared" si="5"/>
        <v>45397095.50840988</v>
      </c>
      <c r="O18" s="242">
        <f>'weight(t,j)'!C18*VLOOKUP('weight(t,j)'!C$1,'chrg_dist(j)'!$A:$D,4,0)+'weight(t,j)'!D18*VLOOKUP('weight(t,j)'!D$1,'chrg_dist(j)'!$A:$D,4,0)+'weight(t,j)'!E18*VLOOKUP('weight(t,j)'!E$1,'chrg_dist(j)'!$A:$D,4,0)+'weight(t,j)'!F18*VLOOKUP('weight(t,j)'!F$1,'chrg_dist(j)'!$A:$D,4,0)+'weight(t,j)'!G18*VLOOKUP('weight(t,j)'!G$1,'chrg_dist(j)'!$A:$D,4,0)+'weight(t,j)'!H18*VLOOKUP('weight(t,j)'!H$1,'chrg_dist(j)'!$A:$D,4,0)+'weight(t,j)'!I18*VLOOKUP('weight(t,j)'!I$1,'chrg_dist(j)'!$A:$D,4,0)+'weight(t,j)'!J18*VLOOKUP('weight(t,j)'!J$1,'chrg_dist(j)'!$A:$D,4,0)+'weight(t,j)'!K18*VLOOKUP('weight(t,j)'!K$1,'chrg_dist(j)'!$A:$D,4,0)</f>
        <v>0.54859999999999987</v>
      </c>
      <c r="P18" s="203">
        <f>O18*nEVs!D18/'chrg_dens_cost(t)'!C18</f>
        <v>646060.7310558937</v>
      </c>
      <c r="Q18" s="203">
        <f t="shared" si="4"/>
        <v>79977.143416050123</v>
      </c>
      <c r="R18" s="278">
        <f>'chrg_dens_cost(t)'!I18*'chrg_dens_cost(t)'!Q18</f>
        <v>91173943.494297147</v>
      </c>
      <c r="S18" s="203">
        <f>MAX(nEVs!D18/'chrg_dens_cost(t)'!C18-P18,0)</f>
        <v>531592.80714296503</v>
      </c>
      <c r="T18" s="203">
        <f>MAX(0,S18-S17)</f>
        <v>65806.9313488974</v>
      </c>
      <c r="U18" s="278">
        <f>'chrg_dens_cost(t)'!J17*'chrg_dens_cost(t)'!T18</f>
        <v>1789948532.6900094</v>
      </c>
      <c r="V18" s="203">
        <f t="shared" si="0"/>
        <v>1639293.7251728112</v>
      </c>
      <c r="W18" s="229">
        <f t="shared" si="7"/>
        <v>1926519571.6927164</v>
      </c>
      <c r="Z18" s="240">
        <v>1320169821.4900801</v>
      </c>
      <c r="AA18" s="240">
        <v>924741000.20317805</v>
      </c>
      <c r="AB18" s="240">
        <v>986650040.5274514</v>
      </c>
      <c r="AC18" s="240">
        <v>591221219.24054837</v>
      </c>
      <c r="AD18" s="240">
        <v>653130259.56482172</v>
      </c>
      <c r="AE18" s="240">
        <v>529312178.91627502</v>
      </c>
      <c r="AF18" s="240">
        <v>936822252.45742059</v>
      </c>
    </row>
    <row r="19" spans="1:32">
      <c r="A19" s="69">
        <v>17</v>
      </c>
      <c r="B19" s="135">
        <f t="shared" si="8"/>
        <v>2</v>
      </c>
      <c r="C19" s="135">
        <f t="shared" si="2"/>
        <v>7.75</v>
      </c>
      <c r="D19" s="214">
        <f t="shared" si="9"/>
        <v>900</v>
      </c>
      <c r="E19" s="214">
        <f t="shared" si="10"/>
        <v>1500</v>
      </c>
      <c r="F19" s="214">
        <f t="shared" si="11"/>
        <v>13500</v>
      </c>
      <c r="G19" s="214">
        <f t="shared" si="12"/>
        <v>100000</v>
      </c>
      <c r="H19" s="279">
        <f>SUMPRODUCT(Loc_Chrg!$B$2:$E$2,D19:G19)</f>
        <v>1020</v>
      </c>
      <c r="I19" s="279">
        <f>SUMPRODUCT(Loc_Chrg!$B$3:$E$3,'chrg_dens_cost(t)'!D19:G19)</f>
        <v>1140</v>
      </c>
      <c r="J19" s="279">
        <f>SUMPRODUCT(Loc_Chrg!$B$4:$E$4,'chrg_dens_cost(t)'!D19:G19)</f>
        <v>27200</v>
      </c>
      <c r="K19" s="321">
        <f>'weight(t,j)'!C19*VLOOKUP('weight(t,j)'!C$1,'chrg_dist(j)'!$A:$D,3,0)+'weight(t,j)'!D19*VLOOKUP('weight(t,j)'!D$1,'chrg_dist(j)'!$A:$D,3,0)+'weight(t,j)'!E19*VLOOKUP('weight(t,j)'!E$1,'chrg_dist(j)'!$A:$D,3,0)+'weight(t,j)'!F19*VLOOKUP('weight(t,j)'!F$1,'chrg_dist(j)'!$A:$D,3,0)+'weight(t,j)'!G19*VLOOKUP('weight(t,j)'!G$1,'chrg_dist(j)'!$A:$D,3,0)+'weight(t,j)'!H19*VLOOKUP('weight(t,j)'!H$1,'chrg_dist(j)'!$A:$D,3,0)+'weight(t,j)'!I19*VLOOKUP('weight(t,j)'!I$1,'chrg_dist(j)'!$A:$D,3,0)+'weight(t,j)'!J19*VLOOKUP('weight(t,j)'!J$1,'chrg_dist(j)'!$A:$D,3,0)+'weight(t,j)'!K19*VLOOKUP('weight(t,j)'!K$1,'chrg_dist(j)'!$A:$D,3,0)</f>
        <v>9.7999999999999976E-2</v>
      </c>
      <c r="L19" s="203">
        <f>K19*nEVs!D19/B19</f>
        <v>508782.53102402407</v>
      </c>
      <c r="M19" s="280">
        <f t="shared" si="3"/>
        <v>47142.344050071551</v>
      </c>
      <c r="N19" s="278">
        <f t="shared" si="5"/>
        <v>48085190.93107298</v>
      </c>
      <c r="O19" s="242">
        <f>'weight(t,j)'!C19*VLOOKUP('weight(t,j)'!C$1,'chrg_dist(j)'!$A:$D,4,0)+'weight(t,j)'!D19*VLOOKUP('weight(t,j)'!D$1,'chrg_dist(j)'!$A:$D,4,0)+'weight(t,j)'!E19*VLOOKUP('weight(t,j)'!E$1,'chrg_dist(j)'!$A:$D,4,0)+'weight(t,j)'!F19*VLOOKUP('weight(t,j)'!F$1,'chrg_dist(j)'!$A:$D,4,0)+'weight(t,j)'!G19*VLOOKUP('weight(t,j)'!G$1,'chrg_dist(j)'!$A:$D,4,0)+'weight(t,j)'!H19*VLOOKUP('weight(t,j)'!H$1,'chrg_dist(j)'!$A:$D,4,0)+'weight(t,j)'!I19*VLOOKUP('weight(t,j)'!I$1,'chrg_dist(j)'!$A:$D,4,0)+'weight(t,j)'!J19*VLOOKUP('weight(t,j)'!J$1,'chrg_dist(j)'!$A:$D,4,0)+'weight(t,j)'!K19*VLOOKUP('weight(t,j)'!K$1,'chrg_dist(j)'!$A:$D,4,0)</f>
        <v>0.54859999999999987</v>
      </c>
      <c r="P19" s="203">
        <f>O19*nEVs!D19/'chrg_dens_cost(t)'!C19</f>
        <v>735004.86246156588</v>
      </c>
      <c r="Q19" s="203">
        <f t="shared" si="4"/>
        <v>88944.131405672175</v>
      </c>
      <c r="R19" s="278">
        <f>'chrg_dens_cost(t)'!I19*'chrg_dens_cost(t)'!Q19</f>
        <v>101396309.80246627</v>
      </c>
      <c r="S19" s="203">
        <f>MAX(nEVs!D19/'chrg_dens_cost(t)'!C19-P19,0)</f>
        <v>604777.97104475193</v>
      </c>
      <c r="T19" s="203">
        <f t="shared" si="6"/>
        <v>73185.163901786902</v>
      </c>
      <c r="U19" s="278">
        <f>'chrg_dens_cost(t)'!J18*'chrg_dens_cost(t)'!T19</f>
        <v>1990636458.1286037</v>
      </c>
      <c r="V19" s="203">
        <f t="shared" si="0"/>
        <v>1848565.3645303417</v>
      </c>
      <c r="W19" s="229">
        <f t="shared" si="7"/>
        <v>2140117958.862143</v>
      </c>
      <c r="Z19" s="240">
        <v>1359774916.1347833</v>
      </c>
      <c r="AA19" s="240">
        <v>952483230.20927334</v>
      </c>
      <c r="AB19" s="240">
        <v>1016249541.7432748</v>
      </c>
      <c r="AC19" s="240">
        <v>608957855.81776488</v>
      </c>
      <c r="AD19" s="240">
        <v>672724167.35176635</v>
      </c>
      <c r="AE19" s="240">
        <v>545191544.28376329</v>
      </c>
      <c r="AF19" s="240">
        <v>1017232170.9721121</v>
      </c>
    </row>
    <row r="20" spans="1:32">
      <c r="A20" s="69">
        <v>18</v>
      </c>
      <c r="B20" s="135">
        <f t="shared" si="8"/>
        <v>2</v>
      </c>
      <c r="C20" s="135">
        <f t="shared" si="2"/>
        <v>7.5</v>
      </c>
      <c r="D20" s="214">
        <f t="shared" ref="D20:G22" si="13">D19</f>
        <v>900</v>
      </c>
      <c r="E20" s="214">
        <f t="shared" si="13"/>
        <v>1500</v>
      </c>
      <c r="F20" s="214">
        <f t="shared" si="13"/>
        <v>13500</v>
      </c>
      <c r="G20" s="214">
        <f t="shared" si="13"/>
        <v>100000</v>
      </c>
      <c r="H20" s="279">
        <f>SUMPRODUCT(Loc_Chrg!$B$2:$E$2,D20:G20)</f>
        <v>1020</v>
      </c>
      <c r="I20" s="279">
        <f>SUMPRODUCT(Loc_Chrg!$B$3:$E$3,'chrg_dens_cost(t)'!D20:G20)</f>
        <v>1140</v>
      </c>
      <c r="J20" s="279">
        <f>SUMPRODUCT(Loc_Chrg!$B$4:$E$4,'chrg_dens_cost(t)'!D20:G20)</f>
        <v>27200</v>
      </c>
      <c r="K20" s="321">
        <f>'weight(t,j)'!C20*VLOOKUP('weight(t,j)'!C$1,'chrg_dist(j)'!$A:$D,3,0)+'weight(t,j)'!D20*VLOOKUP('weight(t,j)'!D$1,'chrg_dist(j)'!$A:$D,3,0)+'weight(t,j)'!E20*VLOOKUP('weight(t,j)'!E$1,'chrg_dist(j)'!$A:$D,3,0)+'weight(t,j)'!F20*VLOOKUP('weight(t,j)'!F$1,'chrg_dist(j)'!$A:$D,3,0)+'weight(t,j)'!G20*VLOOKUP('weight(t,j)'!G$1,'chrg_dist(j)'!$A:$D,3,0)+'weight(t,j)'!H20*VLOOKUP('weight(t,j)'!H$1,'chrg_dist(j)'!$A:$D,3,0)+'weight(t,j)'!I20*VLOOKUP('weight(t,j)'!I$1,'chrg_dist(j)'!$A:$D,3,0)+'weight(t,j)'!J20*VLOOKUP('weight(t,j)'!J$1,'chrg_dist(j)'!$A:$D,3,0)+'weight(t,j)'!K20*VLOOKUP('weight(t,j)'!K$1,'chrg_dist(j)'!$A:$D,3,0)</f>
        <v>9.7999999999999976E-2</v>
      </c>
      <c r="L20" s="203">
        <f>K20*nEVs!D20/B20</f>
        <v>558637.80637338024</v>
      </c>
      <c r="M20" s="280">
        <f t="shared" si="3"/>
        <v>49855.275349356176</v>
      </c>
      <c r="N20" s="278">
        <f t="shared" si="5"/>
        <v>50852380.856343299</v>
      </c>
      <c r="O20" s="242">
        <f>'weight(t,j)'!C20*VLOOKUP('weight(t,j)'!C$1,'chrg_dist(j)'!$A:$D,4,0)+'weight(t,j)'!D20*VLOOKUP('weight(t,j)'!D$1,'chrg_dist(j)'!$A:$D,4,0)+'weight(t,j)'!E20*VLOOKUP('weight(t,j)'!E$1,'chrg_dist(j)'!$A:$D,4,0)+'weight(t,j)'!F20*VLOOKUP('weight(t,j)'!F$1,'chrg_dist(j)'!$A:$D,4,0)+'weight(t,j)'!G20*VLOOKUP('weight(t,j)'!G$1,'chrg_dist(j)'!$A:$D,4,0)+'weight(t,j)'!H20*VLOOKUP('weight(t,j)'!H$1,'chrg_dist(j)'!$A:$D,4,0)+'weight(t,j)'!I20*VLOOKUP('weight(t,j)'!I$1,'chrg_dist(j)'!$A:$D,4,0)+'weight(t,j)'!J20*VLOOKUP('weight(t,j)'!J$1,'chrg_dist(j)'!$A:$D,4,0)+'weight(t,j)'!K20*VLOOKUP('weight(t,j)'!K$1,'chrg_dist(j)'!$A:$D,4,0)</f>
        <v>0.54859999999999987</v>
      </c>
      <c r="P20" s="203">
        <f>O20*nEVs!D20/'chrg_dens_cost(t)'!C20</f>
        <v>833928.43694268411</v>
      </c>
      <c r="Q20" s="203">
        <f t="shared" si="4"/>
        <v>98923.574481118238</v>
      </c>
      <c r="R20" s="278">
        <f>'chrg_dens_cost(t)'!I20*'chrg_dens_cost(t)'!Q20</f>
        <v>112772874.90847479</v>
      </c>
      <c r="S20" s="203">
        <f>MAX(nEVs!D20/'chrg_dens_cost(t)'!C20-P20,0)</f>
        <v>686174.43754270475</v>
      </c>
      <c r="T20" s="203">
        <f t="shared" si="6"/>
        <v>81396.466497952817</v>
      </c>
      <c r="U20" s="278">
        <f>'chrg_dens_cost(t)'!J19*'chrg_dens_cost(t)'!T20</f>
        <v>2213983888.7443166</v>
      </c>
      <c r="V20" s="203">
        <f t="shared" si="0"/>
        <v>2078740.680858769</v>
      </c>
      <c r="W20" s="229">
        <f t="shared" si="7"/>
        <v>2377609144.5091348</v>
      </c>
      <c r="Z20" s="240">
        <v>1400568163.6188254</v>
      </c>
      <c r="AA20" s="240">
        <v>981057727.11555088</v>
      </c>
      <c r="AB20" s="240">
        <v>1046737027.9955724</v>
      </c>
      <c r="AC20" s="240">
        <v>627226591.49229777</v>
      </c>
      <c r="AD20" s="240">
        <v>692905892.37231922</v>
      </c>
      <c r="AE20" s="240">
        <v>561547290.6122762</v>
      </c>
      <c r="AF20" s="240">
        <v>1106243054.1919556</v>
      </c>
    </row>
    <row r="21" spans="1:32">
      <c r="A21" s="69">
        <v>19</v>
      </c>
      <c r="B21" s="135">
        <f t="shared" si="8"/>
        <v>2</v>
      </c>
      <c r="C21" s="135">
        <f t="shared" si="2"/>
        <v>7.25</v>
      </c>
      <c r="D21" s="214">
        <f t="shared" si="13"/>
        <v>900</v>
      </c>
      <c r="E21" s="214">
        <f t="shared" si="13"/>
        <v>1500</v>
      </c>
      <c r="F21" s="214">
        <f t="shared" si="13"/>
        <v>13500</v>
      </c>
      <c r="G21" s="214">
        <f t="shared" si="13"/>
        <v>100000</v>
      </c>
      <c r="H21" s="279">
        <f>SUMPRODUCT(Loc_Chrg!$B$2:$E$2,D21:G21)</f>
        <v>1020</v>
      </c>
      <c r="I21" s="279">
        <f>SUMPRODUCT(Loc_Chrg!$B$3:$E$3,'chrg_dens_cost(t)'!D21:G21)</f>
        <v>1140</v>
      </c>
      <c r="J21" s="279">
        <f>SUMPRODUCT(Loc_Chrg!$B$4:$E$4,'chrg_dens_cost(t)'!D21:G21)</f>
        <v>27200</v>
      </c>
      <c r="K21" s="321">
        <f>'weight(t,j)'!C21*VLOOKUP('weight(t,j)'!C$1,'chrg_dist(j)'!$A:$D,3,0)+'weight(t,j)'!D21*VLOOKUP('weight(t,j)'!D$1,'chrg_dist(j)'!$A:$D,3,0)+'weight(t,j)'!E21*VLOOKUP('weight(t,j)'!E$1,'chrg_dist(j)'!$A:$D,3,0)+'weight(t,j)'!F21*VLOOKUP('weight(t,j)'!F$1,'chrg_dist(j)'!$A:$D,3,0)+'weight(t,j)'!G21*VLOOKUP('weight(t,j)'!G$1,'chrg_dist(j)'!$A:$D,3,0)+'weight(t,j)'!H21*VLOOKUP('weight(t,j)'!H$1,'chrg_dist(j)'!$A:$D,3,0)+'weight(t,j)'!I21*VLOOKUP('weight(t,j)'!I$1,'chrg_dist(j)'!$A:$D,3,0)+'weight(t,j)'!J21*VLOOKUP('weight(t,j)'!J$1,'chrg_dist(j)'!$A:$D,3,0)+'weight(t,j)'!K21*VLOOKUP('weight(t,j)'!K$1,'chrg_dist(j)'!$A:$D,3,0)</f>
        <v>9.7999999999999976E-2</v>
      </c>
      <c r="L21" s="203">
        <f>K21*nEVs!D21/B21</f>
        <v>611283.60998980654</v>
      </c>
      <c r="M21" s="280">
        <f t="shared" si="3"/>
        <v>52645.803616426303</v>
      </c>
      <c r="N21" s="278">
        <f t="shared" si="5"/>
        <v>53698719.688754827</v>
      </c>
      <c r="O21" s="242">
        <f>'weight(t,j)'!C21*VLOOKUP('weight(t,j)'!C$1,'chrg_dist(j)'!$A:$D,4,0)+'weight(t,j)'!D21*VLOOKUP('weight(t,j)'!D$1,'chrg_dist(j)'!$A:$D,4,0)+'weight(t,j)'!E21*VLOOKUP('weight(t,j)'!E$1,'chrg_dist(j)'!$A:$D,4,0)+'weight(t,j)'!F21*VLOOKUP('weight(t,j)'!F$1,'chrg_dist(j)'!$A:$D,4,0)+'weight(t,j)'!G21*VLOOKUP('weight(t,j)'!G$1,'chrg_dist(j)'!$A:$D,4,0)+'weight(t,j)'!H21*VLOOKUP('weight(t,j)'!H$1,'chrg_dist(j)'!$A:$D,4,0)+'weight(t,j)'!I21*VLOOKUP('weight(t,j)'!I$1,'chrg_dist(j)'!$A:$D,4,0)+'weight(t,j)'!J21*VLOOKUP('weight(t,j)'!J$1,'chrg_dist(j)'!$A:$D,4,0)+'weight(t,j)'!K21*VLOOKUP('weight(t,j)'!K$1,'chrg_dist(j)'!$A:$D,4,0)</f>
        <v>0.54859999999999987</v>
      </c>
      <c r="P21" s="203">
        <f>O21*nEVs!D21/'chrg_dens_cost(t)'!C21</f>
        <v>943983.64093007136</v>
      </c>
      <c r="Q21" s="203">
        <f t="shared" si="4"/>
        <v>110055.20398738724</v>
      </c>
      <c r="R21" s="278">
        <f>'chrg_dens_cost(t)'!I21*'chrg_dens_cost(t)'!Q21</f>
        <v>125462932.54562145</v>
      </c>
      <c r="S21" s="203">
        <f>MAX(nEVs!D21/'chrg_dens_cost(t)'!C21-P21,0)</f>
        <v>776730.25066685106</v>
      </c>
      <c r="T21" s="203">
        <f t="shared" si="6"/>
        <v>90555.813124146312</v>
      </c>
      <c r="U21" s="278">
        <f>'chrg_dens_cost(t)'!J20*'chrg_dens_cost(t)'!T21</f>
        <v>2463118116.9767799</v>
      </c>
      <c r="V21" s="203">
        <f t="shared" si="0"/>
        <v>2331997.5015867292</v>
      </c>
      <c r="W21" s="229">
        <f t="shared" si="7"/>
        <v>2642279769.2111564</v>
      </c>
      <c r="Z21" s="240">
        <v>1442585208.5273917</v>
      </c>
      <c r="AA21" s="240">
        <v>1010489458.9290173</v>
      </c>
      <c r="AB21" s="240">
        <v>1078139138.8354394</v>
      </c>
      <c r="AC21" s="240">
        <v>646043389.23706675</v>
      </c>
      <c r="AD21" s="240">
        <v>713693069.143489</v>
      </c>
      <c r="AE21" s="240">
        <v>578393709.33064461</v>
      </c>
      <c r="AF21" s="240">
        <v>1205056786.7129939</v>
      </c>
    </row>
    <row r="22" spans="1:32">
      <c r="A22" s="69">
        <v>20</v>
      </c>
      <c r="B22" s="135">
        <f t="shared" si="8"/>
        <v>2</v>
      </c>
      <c r="C22" s="135">
        <f t="shared" si="2"/>
        <v>7</v>
      </c>
      <c r="D22" s="214">
        <f t="shared" si="13"/>
        <v>900</v>
      </c>
      <c r="E22" s="214">
        <f t="shared" si="13"/>
        <v>1500</v>
      </c>
      <c r="F22" s="214">
        <f t="shared" si="13"/>
        <v>13500</v>
      </c>
      <c r="G22" s="214">
        <f t="shared" si="13"/>
        <v>100000</v>
      </c>
      <c r="H22" s="279">
        <f>SUMPRODUCT(Loc_Chrg!$B$2:$E$2,D22:G22)</f>
        <v>1020</v>
      </c>
      <c r="I22" s="279">
        <f>SUMPRODUCT(Loc_Chrg!$B$3:$E$3,'chrg_dens_cost(t)'!D22:G22)</f>
        <v>1140</v>
      </c>
      <c r="J22" s="279">
        <f>SUMPRODUCT(Loc_Chrg!$B$4:$E$4,'chrg_dens_cost(t)'!D22:G22)</f>
        <v>27200</v>
      </c>
      <c r="K22" s="321">
        <f>'weight(t,j)'!C22*VLOOKUP('weight(t,j)'!C$1,'chrg_dist(j)'!$A:$D,3,0)+'weight(t,j)'!D22*VLOOKUP('weight(t,j)'!D$1,'chrg_dist(j)'!$A:$D,3,0)+'weight(t,j)'!E22*VLOOKUP('weight(t,j)'!E$1,'chrg_dist(j)'!$A:$D,3,0)+'weight(t,j)'!F22*VLOOKUP('weight(t,j)'!F$1,'chrg_dist(j)'!$A:$D,3,0)+'weight(t,j)'!G22*VLOOKUP('weight(t,j)'!G$1,'chrg_dist(j)'!$A:$D,3,0)+'weight(t,j)'!H22*VLOOKUP('weight(t,j)'!H$1,'chrg_dist(j)'!$A:$D,3,0)+'weight(t,j)'!I22*VLOOKUP('weight(t,j)'!I$1,'chrg_dist(j)'!$A:$D,3,0)+'weight(t,j)'!J22*VLOOKUP('weight(t,j)'!J$1,'chrg_dist(j)'!$A:$D,3,0)+'weight(t,j)'!K22*VLOOKUP('weight(t,j)'!K$1,'chrg_dist(j)'!$A:$D,3,0)</f>
        <v>9.7999999999999976E-2</v>
      </c>
      <c r="L22" s="203">
        <f>K22*nEVs!D22/B22</f>
        <v>666797.48254193342</v>
      </c>
      <c r="M22" s="280">
        <f>L22-L21</f>
        <v>55513.872552126879</v>
      </c>
      <c r="N22" s="278">
        <f t="shared" si="5"/>
        <v>56624150.003169417</v>
      </c>
      <c r="O22" s="242">
        <f>'weight(t,j)'!C22*VLOOKUP('weight(t,j)'!C$1,'chrg_dist(j)'!$A:$D,4,0)+'weight(t,j)'!D22*VLOOKUP('weight(t,j)'!D$1,'chrg_dist(j)'!$A:$D,4,0)+'weight(t,j)'!E22*VLOOKUP('weight(t,j)'!E$1,'chrg_dist(j)'!$A:$D,4,0)+'weight(t,j)'!F22*VLOOKUP('weight(t,j)'!F$1,'chrg_dist(j)'!$A:$D,4,0)+'weight(t,j)'!G22*VLOOKUP('weight(t,j)'!G$1,'chrg_dist(j)'!$A:$D,4,0)+'weight(t,j)'!H22*VLOOKUP('weight(t,j)'!H$1,'chrg_dist(j)'!$A:$D,4,0)+'weight(t,j)'!I22*VLOOKUP('weight(t,j)'!I$1,'chrg_dist(j)'!$A:$D,4,0)+'weight(t,j)'!J22*VLOOKUP('weight(t,j)'!J$1,'chrg_dist(j)'!$A:$D,4,0)+'weight(t,j)'!K22*VLOOKUP('weight(t,j)'!K$1,'chrg_dist(j)'!$A:$D,4,0)</f>
        <v>0.54859999999999987</v>
      </c>
      <c r="P22" s="203">
        <f>O22*nEVs!D22/'chrg_dens_cost(t)'!C22</f>
        <v>1066487.1688702761</v>
      </c>
      <c r="Q22" s="203">
        <f t="shared" si="4"/>
        <v>122503.52794020472</v>
      </c>
      <c r="R22" s="278">
        <f>'chrg_dens_cost(t)'!I22*'chrg_dens_cost(t)'!Q22</f>
        <v>139654021.85183337</v>
      </c>
      <c r="S22" s="203">
        <f>MAX(nEVs!D22/'chrg_dens_cost(t)'!C22-P22,0)</f>
        <v>877528.81521699391</v>
      </c>
      <c r="T22" s="203">
        <f t="shared" si="6"/>
        <v>100798.56455014285</v>
      </c>
      <c r="U22" s="278">
        <f>'chrg_dens_cost(t)'!J21*'chrg_dens_cost(t)'!T22</f>
        <v>2741720955.7638855</v>
      </c>
      <c r="V22" s="203">
        <f t="shared" si="0"/>
        <v>2610813.4666292034</v>
      </c>
      <c r="W22" s="229">
        <f t="shared" si="7"/>
        <v>2937999127.6188884</v>
      </c>
      <c r="Z22" s="240">
        <v>1485862764.7832155</v>
      </c>
      <c r="AA22" s="240">
        <v>1040804142.6968901</v>
      </c>
      <c r="AB22" s="240">
        <v>1110483313.000505</v>
      </c>
      <c r="AC22" s="240">
        <v>665424690.91417825</v>
      </c>
      <c r="AD22" s="240">
        <v>735103861.21779335</v>
      </c>
      <c r="AE22" s="240">
        <v>595745520.61056328</v>
      </c>
      <c r="AF22" s="240">
        <v>1315090301.39487</v>
      </c>
    </row>
    <row r="23" spans="1:32">
      <c r="B23"/>
    </row>
    <row r="24" spans="1:32">
      <c r="H24"/>
      <c r="L24"/>
    </row>
    <row r="26" spans="1:32">
      <c r="J26"/>
    </row>
    <row r="28" spans="1:32">
      <c r="D28" s="217"/>
      <c r="E28" s="214"/>
      <c r="F28" s="217"/>
    </row>
  </sheetData>
  <pageMargins left="0.7" right="0.7" top="0.75" bottom="0.75" header="0.3" footer="0.3"/>
  <pageSetup orientation="portrait" r:id="rId1"/>
  <ignoredErrors>
    <ignoredError sqref="I2:J2" formulaRange="1"/>
  </ignoredError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7"/>
  <sheetViews>
    <sheetView zoomScale="90" zoomScaleNormal="90" workbookViewId="0">
      <selection activeCell="Q15" sqref="Q15"/>
    </sheetView>
  </sheetViews>
  <sheetFormatPr defaultRowHeight="15"/>
  <cols>
    <col min="1" max="1" width="6.25" style="1" customWidth="1"/>
    <col min="2" max="2" width="14.375" style="1" bestFit="1" customWidth="1"/>
    <col min="3" max="3" width="6.375" style="1" customWidth="1"/>
    <col min="4" max="4" width="7.75" style="1" bestFit="1" customWidth="1"/>
    <col min="5" max="5" width="6.375" style="1" customWidth="1"/>
    <col min="6" max="14" width="9.125" style="1"/>
    <col min="30" max="30" width="9.125" style="5"/>
  </cols>
  <sheetData>
    <row r="1" spans="1:35">
      <c r="A1" s="5" t="s">
        <v>1</v>
      </c>
      <c r="B1" s="5" t="s">
        <v>142</v>
      </c>
      <c r="C1"/>
      <c r="D1"/>
      <c r="E1"/>
      <c r="F1" s="16">
        <v>0</v>
      </c>
      <c r="G1" s="16">
        <v>1</v>
      </c>
      <c r="H1" s="16">
        <v>2</v>
      </c>
      <c r="I1" s="16">
        <v>3</v>
      </c>
      <c r="J1" s="16">
        <v>4</v>
      </c>
      <c r="K1" s="16">
        <v>5</v>
      </c>
      <c r="L1" s="16">
        <v>6</v>
      </c>
      <c r="M1" s="16">
        <v>7</v>
      </c>
      <c r="N1" s="16">
        <v>8</v>
      </c>
      <c r="O1" s="16">
        <v>9</v>
      </c>
      <c r="P1" s="16">
        <v>10</v>
      </c>
      <c r="Q1" s="16">
        <v>11</v>
      </c>
      <c r="R1" s="16">
        <v>12</v>
      </c>
      <c r="S1" s="16">
        <v>13</v>
      </c>
      <c r="T1" s="16">
        <v>14</v>
      </c>
      <c r="U1" s="16">
        <v>15</v>
      </c>
      <c r="V1" s="16">
        <v>16</v>
      </c>
      <c r="W1" s="16">
        <v>17</v>
      </c>
      <c r="X1" s="16">
        <v>18</v>
      </c>
      <c r="Y1" s="16">
        <v>19</v>
      </c>
      <c r="Z1" s="16">
        <v>20</v>
      </c>
      <c r="AA1" s="16">
        <v>21</v>
      </c>
      <c r="AB1" s="16">
        <v>22</v>
      </c>
      <c r="AC1" s="16">
        <v>23</v>
      </c>
      <c r="AD1" s="5" t="s">
        <v>143</v>
      </c>
      <c r="AF1" s="1" t="s">
        <v>1292</v>
      </c>
      <c r="AG1" s="1" t="s">
        <v>1291</v>
      </c>
      <c r="AH1" s="9" t="s">
        <v>1290</v>
      </c>
    </row>
    <row r="2" spans="1:35">
      <c r="A2" s="5" t="s">
        <v>4</v>
      </c>
      <c r="B2" s="7">
        <f t="shared" ref="B2:B16" si="0">0.95*(AG2/AVERAGE($AG$2:$AG$16))^2 + 0.05*(AH2/AVERAGE($AH$2:$AH$16))+0.1</f>
        <v>0.88955302581292017</v>
      </c>
      <c r="C2" s="31"/>
      <c r="D2" s="16" t="s">
        <v>130</v>
      </c>
      <c r="E2" s="66">
        <v>1</v>
      </c>
      <c r="F2" s="31">
        <v>0</v>
      </c>
      <c r="G2" s="31">
        <v>0</v>
      </c>
      <c r="H2" s="31">
        <v>0</v>
      </c>
      <c r="I2" s="31">
        <v>0</v>
      </c>
      <c r="J2" s="31">
        <v>0</v>
      </c>
      <c r="K2" s="31">
        <v>3.1663117303481414E-5</v>
      </c>
      <c r="L2" s="31">
        <v>8.9205346818867681E-4</v>
      </c>
      <c r="M2" s="31">
        <v>8.0869482570357105E-3</v>
      </c>
      <c r="N2" s="31">
        <v>6.4900926074441909E-2</v>
      </c>
      <c r="O2" s="31">
        <v>0.23724358705350224</v>
      </c>
      <c r="P2" s="31">
        <v>0.34872566112452918</v>
      </c>
      <c r="Q2" s="31">
        <v>0.39742149781191272</v>
      </c>
      <c r="R2" s="31">
        <v>0.41834204045560786</v>
      </c>
      <c r="S2" s="31">
        <v>0.42295670468043212</v>
      </c>
      <c r="T2" s="31">
        <v>0.40305392748550661</v>
      </c>
      <c r="U2" s="31">
        <v>0.34633211755411247</v>
      </c>
      <c r="V2" s="31">
        <v>0.17831523404150854</v>
      </c>
      <c r="W2" s="31">
        <v>2.7821221238588698E-2</v>
      </c>
      <c r="X2" s="31">
        <v>1.2931718700679294E-4</v>
      </c>
      <c r="Y2" s="31">
        <v>2.6647177928672476E-6</v>
      </c>
      <c r="Z2" s="31">
        <v>0</v>
      </c>
      <c r="AA2" s="31">
        <v>0</v>
      </c>
      <c r="AB2" s="31">
        <v>0</v>
      </c>
      <c r="AC2" s="31">
        <v>0</v>
      </c>
      <c r="AD2" s="108">
        <f>AVERAGE(F2:AC2)</f>
        <v>0.11892731517781124</v>
      </c>
      <c r="AE2" s="31"/>
      <c r="AF2">
        <v>1</v>
      </c>
      <c r="AG2" s="129">
        <v>6.3874999999999993</v>
      </c>
      <c r="AH2" s="94">
        <v>2.46E-2</v>
      </c>
      <c r="AI2" s="94"/>
    </row>
    <row r="3" spans="1:35">
      <c r="A3" s="5" t="s">
        <v>5</v>
      </c>
      <c r="B3" s="7">
        <f t="shared" si="0"/>
        <v>0.96232864802205365</v>
      </c>
      <c r="C3" s="31"/>
      <c r="D3" s="16" t="s">
        <v>131</v>
      </c>
      <c r="E3" s="66">
        <v>2</v>
      </c>
      <c r="F3" s="31">
        <v>0</v>
      </c>
      <c r="G3" s="31">
        <v>0</v>
      </c>
      <c r="H3" s="31">
        <v>0</v>
      </c>
      <c r="I3" s="31">
        <v>0</v>
      </c>
      <c r="J3" s="31">
        <v>0</v>
      </c>
      <c r="K3" s="31">
        <v>3.8403285838380937E-5</v>
      </c>
      <c r="L3" s="31">
        <v>2.2860143700691731E-3</v>
      </c>
      <c r="M3" s="31">
        <v>1.6951837361483195E-2</v>
      </c>
      <c r="N3" s="31">
        <v>0.12100138651578157</v>
      </c>
      <c r="O3" s="31">
        <v>0.3094064961059293</v>
      </c>
      <c r="P3" s="31">
        <v>0.44016106323981596</v>
      </c>
      <c r="Q3" s="31">
        <v>0.50564838397679401</v>
      </c>
      <c r="R3" s="31">
        <v>0.51986888560058842</v>
      </c>
      <c r="S3" s="31">
        <v>0.4991228035982731</v>
      </c>
      <c r="T3" s="31">
        <v>0.47220554868388837</v>
      </c>
      <c r="U3" s="31">
        <v>0.38979883744325766</v>
      </c>
      <c r="V3" s="31">
        <v>0.27846081488115099</v>
      </c>
      <c r="W3" s="31">
        <v>9.939209269668281E-2</v>
      </c>
      <c r="X3" s="31">
        <v>5.580075806369481E-3</v>
      </c>
      <c r="Y3" s="31">
        <v>2.3041971503028562E-5</v>
      </c>
      <c r="Z3" s="31">
        <v>0</v>
      </c>
      <c r="AA3" s="31">
        <v>0</v>
      </c>
      <c r="AB3" s="31">
        <v>0</v>
      </c>
      <c r="AC3" s="31">
        <v>0</v>
      </c>
      <c r="AD3" s="108">
        <f t="shared" ref="AD3:AD13" si="1">AVERAGE(F3:AC3)</f>
        <v>0.15249773689739268</v>
      </c>
      <c r="AE3" s="31"/>
      <c r="AF3">
        <v>2</v>
      </c>
      <c r="AG3" s="129">
        <v>6.6624999999999996</v>
      </c>
      <c r="AH3" s="94">
        <v>3.1200000000000002E-2</v>
      </c>
      <c r="AI3" s="94"/>
    </row>
    <row r="4" spans="1:35">
      <c r="A4" s="5" t="s">
        <v>6</v>
      </c>
      <c r="B4" s="7">
        <f t="shared" si="0"/>
        <v>0.84468173298449833</v>
      </c>
      <c r="C4" s="31"/>
      <c r="D4" s="16" t="s">
        <v>132</v>
      </c>
      <c r="E4" s="66">
        <v>3</v>
      </c>
      <c r="F4" s="31">
        <v>0</v>
      </c>
      <c r="G4" s="31">
        <v>0</v>
      </c>
      <c r="H4" s="31">
        <v>0</v>
      </c>
      <c r="I4" s="31">
        <v>0</v>
      </c>
      <c r="J4" s="31">
        <v>0</v>
      </c>
      <c r="K4" s="31">
        <v>3.9861043219184788E-4</v>
      </c>
      <c r="L4" s="31">
        <v>5.6849402889240803E-3</v>
      </c>
      <c r="M4" s="31">
        <v>6.1548240846698542E-2</v>
      </c>
      <c r="N4" s="31">
        <v>0.24789117236137795</v>
      </c>
      <c r="O4" s="31">
        <v>0.40318857410809933</v>
      </c>
      <c r="P4" s="31">
        <v>0.46999038445748831</v>
      </c>
      <c r="Q4" s="31">
        <v>0.51497583674046243</v>
      </c>
      <c r="R4" s="31">
        <v>0.5125954600109045</v>
      </c>
      <c r="S4" s="31">
        <v>0.51601209846567675</v>
      </c>
      <c r="T4" s="31">
        <v>0.48373985802436698</v>
      </c>
      <c r="U4" s="31">
        <v>0.41010962995670286</v>
      </c>
      <c r="V4" s="31">
        <v>0.3201823013640735</v>
      </c>
      <c r="W4" s="31">
        <v>0.16107795837997771</v>
      </c>
      <c r="X4" s="31">
        <v>3.0313202619235972E-2</v>
      </c>
      <c r="Y4" s="31">
        <v>2.8606529246957217E-4</v>
      </c>
      <c r="Z4" s="31">
        <v>0</v>
      </c>
      <c r="AA4" s="31">
        <v>0</v>
      </c>
      <c r="AB4" s="31">
        <v>0</v>
      </c>
      <c r="AC4" s="31">
        <v>0</v>
      </c>
      <c r="AD4" s="108">
        <f t="shared" si="1"/>
        <v>0.17241643055619374</v>
      </c>
      <c r="AE4" s="31"/>
      <c r="AF4">
        <v>3</v>
      </c>
      <c r="AG4" s="129">
        <v>5.9642857142857144</v>
      </c>
      <c r="AH4" s="94">
        <v>9.6500000000000016E-2</v>
      </c>
      <c r="AI4" s="94"/>
    </row>
    <row r="5" spans="1:35">
      <c r="A5" s="5" t="s">
        <v>7</v>
      </c>
      <c r="B5" s="7">
        <f t="shared" si="0"/>
        <v>1.2759418390826158</v>
      </c>
      <c r="C5" s="31"/>
      <c r="D5" s="16" t="s">
        <v>133</v>
      </c>
      <c r="E5" s="66">
        <v>4</v>
      </c>
      <c r="F5" s="31">
        <v>0</v>
      </c>
      <c r="G5" s="31">
        <v>0</v>
      </c>
      <c r="H5" s="31">
        <v>0</v>
      </c>
      <c r="I5" s="31">
        <v>0</v>
      </c>
      <c r="J5" s="31">
        <v>0</v>
      </c>
      <c r="K5" s="31">
        <v>1.6554167417924118E-3</v>
      </c>
      <c r="L5" s="31">
        <v>3.3285773691232097E-2</v>
      </c>
      <c r="M5" s="31">
        <v>0.19523384080463366</v>
      </c>
      <c r="N5" s="31">
        <v>0.39274084263468856</v>
      </c>
      <c r="O5" s="31">
        <v>0.49807180755114522</v>
      </c>
      <c r="P5" s="31">
        <v>0.56493757112756271</v>
      </c>
      <c r="Q5" s="31">
        <v>0.56692309937945995</v>
      </c>
      <c r="R5" s="31">
        <v>0.55685689279474582</v>
      </c>
      <c r="S5" s="31">
        <v>0.54760640335085975</v>
      </c>
      <c r="T5" s="31">
        <v>0.52681266992448395</v>
      </c>
      <c r="U5" s="31">
        <v>0.47432713429132672</v>
      </c>
      <c r="V5" s="31">
        <v>0.38694915688594417</v>
      </c>
      <c r="W5" s="31">
        <v>0.25285287689169667</v>
      </c>
      <c r="X5" s="31">
        <v>7.0833528369997192E-2</v>
      </c>
      <c r="Y5" s="31">
        <v>2.3203422051655217E-3</v>
      </c>
      <c r="Z5" s="31">
        <v>0</v>
      </c>
      <c r="AA5" s="31">
        <v>0</v>
      </c>
      <c r="AB5" s="31">
        <v>0</v>
      </c>
      <c r="AC5" s="31">
        <v>0</v>
      </c>
      <c r="AD5" s="108">
        <f t="shared" si="1"/>
        <v>0.21130863986019724</v>
      </c>
      <c r="AE5" s="31"/>
      <c r="AF5">
        <v>4</v>
      </c>
      <c r="AG5" s="129">
        <v>7.6875</v>
      </c>
      <c r="AH5" s="94">
        <v>7.8700000000000006E-2</v>
      </c>
      <c r="AI5" s="94"/>
    </row>
    <row r="6" spans="1:35">
      <c r="A6" s="5" t="s">
        <v>66</v>
      </c>
      <c r="B6" s="7">
        <f t="shared" si="0"/>
        <v>1.1146835945252636</v>
      </c>
      <c r="C6" s="31"/>
      <c r="D6" s="16" t="s">
        <v>134</v>
      </c>
      <c r="E6" s="66">
        <v>5</v>
      </c>
      <c r="F6" s="31">
        <v>0</v>
      </c>
      <c r="G6" s="31">
        <v>0</v>
      </c>
      <c r="H6" s="31">
        <v>0</v>
      </c>
      <c r="I6" s="31">
        <v>0</v>
      </c>
      <c r="J6" s="31">
        <v>0</v>
      </c>
      <c r="K6" s="31">
        <v>7.6298707815062464E-3</v>
      </c>
      <c r="L6" s="31">
        <v>0.11178444116646467</v>
      </c>
      <c r="M6" s="31">
        <v>0.35665115883293835</v>
      </c>
      <c r="N6" s="31">
        <v>0.51244560882208212</v>
      </c>
      <c r="O6" s="31">
        <v>0.55568770867609862</v>
      </c>
      <c r="P6" s="31">
        <v>0.5967845539587523</v>
      </c>
      <c r="Q6" s="31">
        <v>0.60461192735314184</v>
      </c>
      <c r="R6" s="31">
        <v>0.59848166569659766</v>
      </c>
      <c r="S6" s="31">
        <v>0.59623985429226911</v>
      </c>
      <c r="T6" s="31">
        <v>0.5744792985513989</v>
      </c>
      <c r="U6" s="31">
        <v>0.52190864869697529</v>
      </c>
      <c r="V6" s="31">
        <v>0.44215019669813854</v>
      </c>
      <c r="W6" s="31">
        <v>0.33009160309521951</v>
      </c>
      <c r="X6" s="31">
        <v>0.13340611808589498</v>
      </c>
      <c r="Y6" s="31">
        <v>1.3929733888160812E-2</v>
      </c>
      <c r="Z6" s="31">
        <v>0</v>
      </c>
      <c r="AA6" s="31">
        <v>0</v>
      </c>
      <c r="AB6" s="31">
        <v>0</v>
      </c>
      <c r="AC6" s="31">
        <v>0</v>
      </c>
      <c r="AD6" s="108">
        <f t="shared" si="1"/>
        <v>0.24817843285815164</v>
      </c>
      <c r="AE6" s="31"/>
      <c r="AF6">
        <v>5</v>
      </c>
      <c r="AG6" s="129">
        <v>7.041666666666667</v>
      </c>
      <c r="AH6" s="94">
        <v>0.10339999999999999</v>
      </c>
      <c r="AI6" s="94"/>
    </row>
    <row r="7" spans="1:35">
      <c r="A7" s="5" t="s">
        <v>68</v>
      </c>
      <c r="B7" s="7">
        <f t="shared" si="0"/>
        <v>1.3265937415909566</v>
      </c>
      <c r="C7" s="31"/>
      <c r="D7" s="16" t="s">
        <v>135</v>
      </c>
      <c r="E7" s="66">
        <v>6</v>
      </c>
      <c r="F7" s="31">
        <v>0</v>
      </c>
      <c r="G7" s="31">
        <v>0</v>
      </c>
      <c r="H7" s="31">
        <v>0</v>
      </c>
      <c r="I7" s="31">
        <v>0</v>
      </c>
      <c r="J7" s="31">
        <v>0</v>
      </c>
      <c r="K7" s="31">
        <v>1.246821455282586E-2</v>
      </c>
      <c r="L7" s="31">
        <v>0.13037633395540496</v>
      </c>
      <c r="M7" s="31">
        <v>0.36648522147346219</v>
      </c>
      <c r="N7" s="31">
        <v>0.50393653791703508</v>
      </c>
      <c r="O7" s="31">
        <v>0.57607844272333009</v>
      </c>
      <c r="P7" s="31">
        <v>0.62058267832253344</v>
      </c>
      <c r="Q7" s="31">
        <v>0.62292872721699444</v>
      </c>
      <c r="R7" s="31">
        <v>0.62555817668613267</v>
      </c>
      <c r="S7" s="31">
        <v>0.6110923642772893</v>
      </c>
      <c r="T7" s="31">
        <v>0.57919396806750822</v>
      </c>
      <c r="U7" s="31">
        <v>0.55471242196390957</v>
      </c>
      <c r="V7" s="31">
        <v>0.49987237303859605</v>
      </c>
      <c r="W7" s="31">
        <v>0.40874560794296566</v>
      </c>
      <c r="X7" s="31">
        <v>0.20832904777931063</v>
      </c>
      <c r="Y7" s="31">
        <v>3.7612334898215749E-2</v>
      </c>
      <c r="Z7" s="31">
        <v>2.1000000000000001E-2</v>
      </c>
      <c r="AA7" s="31">
        <v>0</v>
      </c>
      <c r="AB7" s="31">
        <v>0</v>
      </c>
      <c r="AC7" s="31">
        <v>0</v>
      </c>
      <c r="AD7" s="108">
        <f t="shared" si="1"/>
        <v>0.26579051878397975</v>
      </c>
      <c r="AE7" s="31"/>
      <c r="AF7">
        <v>6</v>
      </c>
      <c r="AG7" s="129">
        <v>8</v>
      </c>
      <c r="AH7" s="94">
        <v>2.2700000000000001E-2</v>
      </c>
      <c r="AI7" s="94"/>
    </row>
    <row r="8" spans="1:35">
      <c r="A8" s="5" t="s">
        <v>69</v>
      </c>
      <c r="B8" s="7">
        <f t="shared" si="0"/>
        <v>0.9078509832526227</v>
      </c>
      <c r="C8" s="31"/>
      <c r="D8" s="16" t="s">
        <v>136</v>
      </c>
      <c r="E8" s="66">
        <v>7</v>
      </c>
      <c r="F8" s="31">
        <v>0</v>
      </c>
      <c r="G8" s="31">
        <v>0</v>
      </c>
      <c r="H8" s="31">
        <v>0</v>
      </c>
      <c r="I8" s="31">
        <v>0</v>
      </c>
      <c r="J8" s="31">
        <v>0</v>
      </c>
      <c r="K8" s="31">
        <v>8.4568737859278698E-3</v>
      </c>
      <c r="L8" s="31">
        <v>0.12650841770500537</v>
      </c>
      <c r="M8" s="31">
        <v>0.42423937442743404</v>
      </c>
      <c r="N8" s="31">
        <v>0.61609482331502818</v>
      </c>
      <c r="O8" s="31">
        <v>0.67412516643082587</v>
      </c>
      <c r="P8" s="31">
        <v>0.70930194926636081</v>
      </c>
      <c r="Q8" s="31">
        <v>0.71732682527363334</v>
      </c>
      <c r="R8" s="31">
        <v>0.72081948655955475</v>
      </c>
      <c r="S8" s="31">
        <v>0.71393510976762953</v>
      </c>
      <c r="T8" s="31">
        <v>0.70172223787860277</v>
      </c>
      <c r="U8" s="31">
        <v>0.66364577184011164</v>
      </c>
      <c r="V8" s="31">
        <v>0.62182757177611869</v>
      </c>
      <c r="W8" s="31">
        <v>0.53408374429258565</v>
      </c>
      <c r="X8" s="31">
        <v>0.27895363092472586</v>
      </c>
      <c r="Y8" s="31">
        <v>3.15E-2</v>
      </c>
      <c r="Z8" s="31">
        <v>0</v>
      </c>
      <c r="AA8" s="31">
        <v>0</v>
      </c>
      <c r="AB8" s="31">
        <v>0</v>
      </c>
      <c r="AC8" s="31">
        <v>0</v>
      </c>
      <c r="AD8" s="108">
        <f t="shared" si="1"/>
        <v>0.31427254096848106</v>
      </c>
      <c r="AE8" s="31"/>
      <c r="AF8">
        <v>7</v>
      </c>
      <c r="AG8" s="129">
        <v>6.354166666666667</v>
      </c>
      <c r="AH8" s="94">
        <v>5.970000000000001E-2</v>
      </c>
      <c r="AI8" s="94"/>
    </row>
    <row r="9" spans="1:35">
      <c r="A9" s="5" t="s">
        <v>70</v>
      </c>
      <c r="B9" s="7">
        <f t="shared" si="0"/>
        <v>1.3273794158837766</v>
      </c>
      <c r="C9" s="31"/>
      <c r="D9" s="16" t="s">
        <v>137</v>
      </c>
      <c r="E9" s="66">
        <v>8</v>
      </c>
      <c r="F9" s="31">
        <v>0</v>
      </c>
      <c r="G9" s="31">
        <v>0</v>
      </c>
      <c r="H9" s="31">
        <v>0</v>
      </c>
      <c r="I9" s="31">
        <v>0</v>
      </c>
      <c r="J9" s="31">
        <v>0</v>
      </c>
      <c r="K9" s="31">
        <v>3.3117739722176021E-3</v>
      </c>
      <c r="L9" s="31">
        <v>5.6259716516489824E-2</v>
      </c>
      <c r="M9" s="31">
        <v>0.31480380362132904</v>
      </c>
      <c r="N9" s="31">
        <v>0.58071003574354441</v>
      </c>
      <c r="O9" s="31">
        <v>0.66629512831864368</v>
      </c>
      <c r="P9" s="31">
        <v>0.69927916190686001</v>
      </c>
      <c r="Q9" s="31">
        <v>0.70643988560871629</v>
      </c>
      <c r="R9" s="31">
        <v>0.6971519333676246</v>
      </c>
      <c r="S9" s="31">
        <v>0.69354437572039862</v>
      </c>
      <c r="T9" s="31">
        <v>0.67996732506952928</v>
      </c>
      <c r="U9" s="31">
        <v>0.64186719006711312</v>
      </c>
      <c r="V9" s="31">
        <v>0.58648353871205494</v>
      </c>
      <c r="W9" s="31">
        <v>0.4331157061435803</v>
      </c>
      <c r="X9" s="31">
        <v>0.15507967862823355</v>
      </c>
      <c r="Y9" s="31">
        <v>1.0441775045403041E-2</v>
      </c>
      <c r="Z9" s="31">
        <v>0</v>
      </c>
      <c r="AA9" s="31">
        <v>0</v>
      </c>
      <c r="AB9" s="31">
        <v>0</v>
      </c>
      <c r="AC9" s="31">
        <v>0</v>
      </c>
      <c r="AD9" s="108">
        <f t="shared" si="1"/>
        <v>0.28853129285173912</v>
      </c>
      <c r="AE9" s="31"/>
      <c r="AF9">
        <v>8</v>
      </c>
      <c r="AG9" s="129">
        <v>7.625</v>
      </c>
      <c r="AH9" s="94">
        <v>0.1714</v>
      </c>
      <c r="AI9" s="94"/>
    </row>
    <row r="10" spans="1:35">
      <c r="A10" s="5" t="s">
        <v>71</v>
      </c>
      <c r="B10" s="7">
        <f t="shared" si="0"/>
        <v>1.1717055778105416</v>
      </c>
      <c r="C10" s="31"/>
      <c r="D10" s="16" t="s">
        <v>138</v>
      </c>
      <c r="E10" s="66">
        <v>9</v>
      </c>
      <c r="F10" s="31">
        <v>0</v>
      </c>
      <c r="G10" s="31">
        <v>0</v>
      </c>
      <c r="H10" s="31">
        <v>0</v>
      </c>
      <c r="I10" s="31">
        <v>0</v>
      </c>
      <c r="J10" s="31">
        <v>0</v>
      </c>
      <c r="K10" s="31">
        <v>2.0903927344516245E-3</v>
      </c>
      <c r="L10" s="31">
        <v>2.287189980860144E-2</v>
      </c>
      <c r="M10" s="31">
        <v>0.18831341194845197</v>
      </c>
      <c r="N10" s="31">
        <v>0.47965531589221772</v>
      </c>
      <c r="O10" s="31">
        <v>0.59470920904242486</v>
      </c>
      <c r="P10" s="31">
        <v>0.62978677032720198</v>
      </c>
      <c r="Q10" s="31">
        <v>0.64794854631475252</v>
      </c>
      <c r="R10" s="31">
        <v>0.65180063100650054</v>
      </c>
      <c r="S10" s="31">
        <v>0.64283793108424381</v>
      </c>
      <c r="T10" s="31">
        <v>0.61508489527153154</v>
      </c>
      <c r="U10" s="31">
        <v>0.55937630509384895</v>
      </c>
      <c r="V10" s="31">
        <v>0.46179857171789779</v>
      </c>
      <c r="W10" s="31">
        <v>0.22883420794352946</v>
      </c>
      <c r="X10" s="31">
        <v>3.0780625469725976E-2</v>
      </c>
      <c r="Y10" s="31">
        <v>4.8827034851655748E-4</v>
      </c>
      <c r="Z10" s="31">
        <v>0</v>
      </c>
      <c r="AA10" s="31">
        <v>0</v>
      </c>
      <c r="AB10" s="31">
        <v>0</v>
      </c>
      <c r="AC10" s="31">
        <v>0</v>
      </c>
      <c r="AD10" s="108">
        <f t="shared" si="1"/>
        <v>0.23984904100016236</v>
      </c>
      <c r="AE10" s="31"/>
      <c r="AF10">
        <v>9</v>
      </c>
      <c r="AG10" s="129">
        <v>7.25</v>
      </c>
      <c r="AH10" s="94">
        <v>0.10439999999999999</v>
      </c>
      <c r="AI10" s="94"/>
    </row>
    <row r="11" spans="1:35">
      <c r="A11" s="5" t="s">
        <v>1255</v>
      </c>
      <c r="B11" s="7">
        <f t="shared" si="0"/>
        <v>1.2531896451192137</v>
      </c>
      <c r="C11" s="31"/>
      <c r="D11" s="16" t="s">
        <v>139</v>
      </c>
      <c r="E11" s="66">
        <v>10</v>
      </c>
      <c r="F11" s="31">
        <v>0</v>
      </c>
      <c r="G11" s="31">
        <v>0</v>
      </c>
      <c r="H11" s="31">
        <v>0</v>
      </c>
      <c r="I11" s="31">
        <v>0</v>
      </c>
      <c r="J11" s="31">
        <v>0</v>
      </c>
      <c r="K11" s="31">
        <v>1.2484986600110374E-3</v>
      </c>
      <c r="L11" s="31">
        <v>9.1638077415650016E-3</v>
      </c>
      <c r="M11" s="31">
        <v>9.3897287859685069E-2</v>
      </c>
      <c r="N11" s="31">
        <v>0.3745019465792504</v>
      </c>
      <c r="O11" s="31">
        <v>0.56020001638805572</v>
      </c>
      <c r="P11" s="31">
        <v>0.61145601988196296</v>
      </c>
      <c r="Q11" s="31">
        <v>0.62595976533232833</v>
      </c>
      <c r="R11" s="31">
        <v>0.62668848727462489</v>
      </c>
      <c r="S11" s="31">
        <v>0.61531860669677663</v>
      </c>
      <c r="T11" s="31">
        <v>0.57913095532911196</v>
      </c>
      <c r="U11" s="31">
        <v>0.5059955810303941</v>
      </c>
      <c r="V11" s="31">
        <v>0.32186718674969289</v>
      </c>
      <c r="W11" s="31">
        <v>6.9307899059527944E-2</v>
      </c>
      <c r="X11" s="31">
        <v>1.4436500513121972E-3</v>
      </c>
      <c r="Y11" s="31">
        <v>1.0972367382394554E-5</v>
      </c>
      <c r="Z11" s="31">
        <v>0</v>
      </c>
      <c r="AA11" s="31">
        <v>0</v>
      </c>
      <c r="AB11" s="31">
        <v>0</v>
      </c>
      <c r="AC11" s="31">
        <v>0</v>
      </c>
      <c r="AD11" s="108">
        <f t="shared" si="1"/>
        <v>0.20817461170840343</v>
      </c>
      <c r="AE11" s="31"/>
      <c r="AF11">
        <v>10</v>
      </c>
      <c r="AG11" s="129">
        <v>7.5625</v>
      </c>
      <c r="AH11" s="94">
        <v>9.6400000000000013E-2</v>
      </c>
      <c r="AI11" s="94"/>
    </row>
    <row r="12" spans="1:35">
      <c r="A12" s="5" t="s">
        <v>1256</v>
      </c>
      <c r="B12" s="7">
        <f t="shared" si="0"/>
        <v>0.80670741714491301</v>
      </c>
      <c r="C12" s="31"/>
      <c r="D12" s="16" t="s">
        <v>140</v>
      </c>
      <c r="E12" s="66">
        <v>11</v>
      </c>
      <c r="F12" s="31">
        <v>0</v>
      </c>
      <c r="G12" s="31">
        <v>0</v>
      </c>
      <c r="H12" s="31">
        <v>0</v>
      </c>
      <c r="I12" s="31">
        <v>0</v>
      </c>
      <c r="J12" s="31">
        <v>0</v>
      </c>
      <c r="K12" s="31">
        <v>7.3828357672969027E-5</v>
      </c>
      <c r="L12" s="31">
        <v>2.7960727052450582E-3</v>
      </c>
      <c r="M12" s="31">
        <v>3.0949286431203937E-2</v>
      </c>
      <c r="N12" s="31">
        <v>0.19954942964423494</v>
      </c>
      <c r="O12" s="31">
        <v>0.41301244812176813</v>
      </c>
      <c r="P12" s="31">
        <v>0.49154795140178437</v>
      </c>
      <c r="Q12" s="31">
        <v>0.51298811401508881</v>
      </c>
      <c r="R12" s="31">
        <v>0.50998011787125797</v>
      </c>
      <c r="S12" s="31">
        <v>0.49850819427675352</v>
      </c>
      <c r="T12" s="31">
        <v>0.46411765993821968</v>
      </c>
      <c r="U12" s="31">
        <v>0.37170900883611468</v>
      </c>
      <c r="V12" s="31">
        <v>0.15013098419066806</v>
      </c>
      <c r="W12" s="31">
        <v>1.0682853631604799E-2</v>
      </c>
      <c r="X12" s="31">
        <v>5.7369806599377221E-5</v>
      </c>
      <c r="Y12" s="31">
        <v>5.7996799021228357E-6</v>
      </c>
      <c r="Z12" s="31">
        <v>0</v>
      </c>
      <c r="AA12" s="31">
        <v>0</v>
      </c>
      <c r="AB12" s="31">
        <v>0</v>
      </c>
      <c r="AC12" s="31">
        <v>0</v>
      </c>
      <c r="AD12" s="108">
        <f t="shared" si="1"/>
        <v>0.1523378799545049</v>
      </c>
      <c r="AE12" s="31"/>
      <c r="AF12">
        <v>11</v>
      </c>
      <c r="AG12" s="129">
        <v>6</v>
      </c>
      <c r="AH12" s="94">
        <v>3.5099999999999999E-2</v>
      </c>
      <c r="AI12" s="94"/>
    </row>
    <row r="13" spans="1:35">
      <c r="A13" s="5" t="s">
        <v>1257</v>
      </c>
      <c r="B13" s="7">
        <f t="shared" si="0"/>
        <v>1.1318805778105416</v>
      </c>
      <c r="C13" s="31"/>
      <c r="D13" s="16" t="s">
        <v>141</v>
      </c>
      <c r="E13" s="66">
        <v>12</v>
      </c>
      <c r="F13" s="31">
        <v>0</v>
      </c>
      <c r="G13" s="31">
        <v>0</v>
      </c>
      <c r="H13" s="31">
        <v>0</v>
      </c>
      <c r="I13" s="31">
        <v>0</v>
      </c>
      <c r="J13" s="31">
        <v>0</v>
      </c>
      <c r="K13" s="31">
        <v>2.3355467713954117E-5</v>
      </c>
      <c r="L13" s="31">
        <v>9.3468895287455317E-4</v>
      </c>
      <c r="M13" s="31">
        <v>8.3408801878854123E-3</v>
      </c>
      <c r="N13" s="31">
        <v>9.8275105697155057E-2</v>
      </c>
      <c r="O13" s="31">
        <v>0.33048660832098564</v>
      </c>
      <c r="P13" s="31">
        <v>0.47776806870244592</v>
      </c>
      <c r="Q13" s="31">
        <v>0.51781015598344027</v>
      </c>
      <c r="R13" s="31">
        <v>0.52660921088359336</v>
      </c>
      <c r="S13" s="31">
        <v>0.5156100395751646</v>
      </c>
      <c r="T13" s="31">
        <v>0.46782945507557833</v>
      </c>
      <c r="U13" s="31">
        <v>0.3642987421503619</v>
      </c>
      <c r="V13" s="31">
        <v>0.13642367586415893</v>
      </c>
      <c r="W13" s="31">
        <v>6.3100517335096433E-3</v>
      </c>
      <c r="X13" s="31">
        <v>1.8558975686793066E-4</v>
      </c>
      <c r="Y13" s="31">
        <v>2.7336869592708719E-4</v>
      </c>
      <c r="Z13" s="31">
        <v>0</v>
      </c>
      <c r="AA13" s="31">
        <v>0</v>
      </c>
      <c r="AB13" s="31">
        <v>0</v>
      </c>
      <c r="AC13" s="31">
        <v>0</v>
      </c>
      <c r="AD13" s="108">
        <f t="shared" si="1"/>
        <v>0.14379912487698593</v>
      </c>
      <c r="AE13" s="31"/>
      <c r="AF13">
        <v>12</v>
      </c>
      <c r="AG13" s="129">
        <v>7.25</v>
      </c>
      <c r="AH13" s="94">
        <v>5.1299999999999998E-2</v>
      </c>
      <c r="AI13" s="94"/>
    </row>
    <row r="14" spans="1:35">
      <c r="A14" s="5" t="s">
        <v>1258</v>
      </c>
      <c r="B14" s="7">
        <f t="shared" si="0"/>
        <v>1.2755962921903059</v>
      </c>
      <c r="C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F14">
        <v>13</v>
      </c>
      <c r="AG14" s="129">
        <v>7.666666666666667</v>
      </c>
      <c r="AH14" s="94">
        <v>8.6300000000000002E-2</v>
      </c>
      <c r="AI14" s="94"/>
    </row>
    <row r="15" spans="1:35">
      <c r="A15" s="5" t="s">
        <v>1259</v>
      </c>
      <c r="B15" s="7">
        <f t="shared" si="0"/>
        <v>1.2039531628813704</v>
      </c>
      <c r="C15" s="7"/>
      <c r="D15" s="16"/>
      <c r="E15" s="66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5"/>
      <c r="AF15">
        <v>14</v>
      </c>
      <c r="AG15" s="129">
        <v>7.583333333333333</v>
      </c>
      <c r="AH15" s="94">
        <v>2.2800000000000001E-2</v>
      </c>
      <c r="AI15" s="94"/>
    </row>
    <row r="16" spans="1:35">
      <c r="A16" s="5" t="s">
        <v>1260</v>
      </c>
      <c r="B16" s="7">
        <f t="shared" si="0"/>
        <v>1.1222320864037234</v>
      </c>
      <c r="C16" s="7"/>
      <c r="D16" s="16"/>
      <c r="E16" s="66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5"/>
      <c r="AF16">
        <v>15</v>
      </c>
      <c r="AG16" s="129">
        <v>7.3125</v>
      </c>
      <c r="AH16" s="94">
        <v>1.55E-2</v>
      </c>
      <c r="AI16" s="94"/>
    </row>
    <row r="17" spans="4:31">
      <c r="D17" s="16"/>
      <c r="E17" s="66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5"/>
    </row>
    <row r="18" spans="4:31">
      <c r="D18" s="16"/>
      <c r="E18" s="66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5"/>
    </row>
    <row r="19" spans="4:31">
      <c r="D19" s="16"/>
      <c r="E19" s="66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5"/>
    </row>
    <row r="20" spans="4:31">
      <c r="D20" s="16"/>
      <c r="E20" s="66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5"/>
    </row>
    <row r="21" spans="4:31">
      <c r="D21" s="16"/>
      <c r="E21" s="66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5"/>
    </row>
    <row r="22" spans="4:31">
      <c r="D22" s="16"/>
      <c r="E22" s="66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5"/>
    </row>
    <row r="23" spans="4:31">
      <c r="D23" s="16"/>
      <c r="E23" s="66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5"/>
    </row>
    <row r="24" spans="4:31">
      <c r="D24" s="16"/>
      <c r="E24" s="66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5"/>
    </row>
    <row r="25" spans="4:31">
      <c r="D25" s="16"/>
      <c r="E25" s="66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5"/>
    </row>
    <row r="26" spans="4:31">
      <c r="AE26" s="35"/>
    </row>
    <row r="37" spans="4:4">
      <c r="D37" s="5"/>
    </row>
  </sheetData>
  <phoneticPr fontId="22" type="noConversion"/>
  <conditionalFormatting sqref="F2:AC13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5:AD25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D2:AD13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5"/>
  <sheetViews>
    <sheetView zoomScale="90" zoomScaleNormal="90" workbookViewId="0">
      <selection activeCell="B2" sqref="B2:B16"/>
    </sheetView>
  </sheetViews>
  <sheetFormatPr defaultRowHeight="15"/>
  <cols>
    <col min="1" max="1" width="6.25" style="1" customWidth="1"/>
    <col min="2" max="2" width="8.375" style="1" customWidth="1"/>
    <col min="3" max="5" width="6.375" style="1" customWidth="1"/>
    <col min="6" max="14" width="9.125" style="1"/>
    <col min="30" max="30" width="9.125" style="5"/>
  </cols>
  <sheetData>
    <row r="1" spans="1:35">
      <c r="A1" s="5" t="s">
        <v>1</v>
      </c>
      <c r="B1" s="5"/>
      <c r="C1"/>
      <c r="D1"/>
      <c r="E1"/>
      <c r="F1" s="16">
        <v>0</v>
      </c>
      <c r="G1" s="16">
        <v>1</v>
      </c>
      <c r="H1" s="16">
        <v>2</v>
      </c>
      <c r="I1" s="16">
        <v>3</v>
      </c>
      <c r="J1" s="16">
        <v>4</v>
      </c>
      <c r="K1" s="16">
        <v>5</v>
      </c>
      <c r="L1" s="16">
        <v>6</v>
      </c>
      <c r="M1" s="16">
        <v>7</v>
      </c>
      <c r="N1" s="16">
        <v>8</v>
      </c>
      <c r="O1" s="16">
        <v>9</v>
      </c>
      <c r="P1" s="16">
        <v>10</v>
      </c>
      <c r="Q1" s="16">
        <v>11</v>
      </c>
      <c r="R1" s="16">
        <v>12</v>
      </c>
      <c r="S1" s="16">
        <v>13</v>
      </c>
      <c r="T1" s="16">
        <v>14</v>
      </c>
      <c r="U1" s="16">
        <v>15</v>
      </c>
      <c r="V1" s="16">
        <v>16</v>
      </c>
      <c r="W1" s="16">
        <v>17</v>
      </c>
      <c r="X1" s="16">
        <v>18</v>
      </c>
      <c r="Y1" s="16">
        <v>19</v>
      </c>
      <c r="Z1" s="16">
        <v>20</v>
      </c>
      <c r="AA1" s="16">
        <v>21</v>
      </c>
      <c r="AB1" s="16">
        <v>22</v>
      </c>
      <c r="AC1" s="16">
        <v>23</v>
      </c>
      <c r="AD1" s="5" t="s">
        <v>143</v>
      </c>
      <c r="AI1" t="s">
        <v>1295</v>
      </c>
    </row>
    <row r="2" spans="1:35">
      <c r="A2" s="5" t="s">
        <v>4</v>
      </c>
      <c r="B2" s="1">
        <f>(C2/AVERAGE($C$2:$C$16))</f>
        <v>1.3503645086921303</v>
      </c>
      <c r="C2" s="78">
        <v>0.25800000000000001</v>
      </c>
      <c r="D2" s="16" t="s">
        <v>130</v>
      </c>
      <c r="E2" s="66">
        <v>1</v>
      </c>
      <c r="F2" s="31">
        <v>0.38039518696186703</v>
      </c>
      <c r="G2" s="31">
        <v>0.37400408396401075</v>
      </c>
      <c r="H2" s="31">
        <v>0.36401987149761994</v>
      </c>
      <c r="I2" s="31">
        <v>0.35758426369478835</v>
      </c>
      <c r="J2" s="31">
        <v>0.34952350436234758</v>
      </c>
      <c r="K2" s="31">
        <v>0.3475144948556716</v>
      </c>
      <c r="L2" s="31">
        <v>0.34822576490414753</v>
      </c>
      <c r="M2" s="31">
        <v>0.35093081148761851</v>
      </c>
      <c r="N2" s="31">
        <v>0.35486162819274486</v>
      </c>
      <c r="O2" s="31">
        <v>0.355116005910522</v>
      </c>
      <c r="P2" s="31">
        <v>0.34892141470200139</v>
      </c>
      <c r="Q2" s="31">
        <v>0.3413715408392905</v>
      </c>
      <c r="R2" s="31">
        <v>0.3360676911951756</v>
      </c>
      <c r="S2" s="31">
        <v>0.33584874950050425</v>
      </c>
      <c r="T2" s="31">
        <v>0.33522293900501893</v>
      </c>
      <c r="U2" s="31">
        <v>0.33461662154956651</v>
      </c>
      <c r="V2" s="31">
        <v>0.33958205394569724</v>
      </c>
      <c r="W2" s="31">
        <v>0.35069947686683367</v>
      </c>
      <c r="X2" s="31">
        <v>0.36854206314572374</v>
      </c>
      <c r="Y2" s="31">
        <v>0.37944719266067667</v>
      </c>
      <c r="Z2" s="31">
        <v>0.38631800517350873</v>
      </c>
      <c r="AA2" s="31">
        <v>0.38912877890788516</v>
      </c>
      <c r="AB2" s="31">
        <v>0.39163899191076484</v>
      </c>
      <c r="AC2" s="31">
        <v>0.38769949370270984</v>
      </c>
      <c r="AD2" s="51">
        <f>AVERAGE(F2:AC2)</f>
        <v>0.35863669287236233</v>
      </c>
      <c r="AF2" s="31"/>
    </row>
    <row r="3" spans="1:35">
      <c r="A3" s="5" t="s">
        <v>5</v>
      </c>
      <c r="B3" s="1">
        <f t="shared" ref="B3:B16" si="0">(C3/AVERAGE($C$2:$C$16))</f>
        <v>1.4916817247180507</v>
      </c>
      <c r="C3" s="78">
        <v>0.28499999999999998</v>
      </c>
      <c r="D3" s="16" t="s">
        <v>131</v>
      </c>
      <c r="E3" s="66">
        <v>2</v>
      </c>
      <c r="F3" s="31">
        <v>0.3807151116404161</v>
      </c>
      <c r="G3" s="31">
        <v>0.37888767141060059</v>
      </c>
      <c r="H3" s="31">
        <v>0.3784947123784192</v>
      </c>
      <c r="I3" s="31">
        <v>0.37983398750304642</v>
      </c>
      <c r="J3" s="31">
        <v>0.37890129072002737</v>
      </c>
      <c r="K3" s="31">
        <v>0.38396070280585209</v>
      </c>
      <c r="L3" s="31">
        <v>0.38665232371936659</v>
      </c>
      <c r="M3" s="31">
        <v>0.39011940616583574</v>
      </c>
      <c r="N3" s="31">
        <v>0.39171076760783868</v>
      </c>
      <c r="O3" s="31">
        <v>0.3785465109367841</v>
      </c>
      <c r="P3" s="31">
        <v>0.37019061277802107</v>
      </c>
      <c r="Q3" s="31">
        <v>0.37146511549975836</v>
      </c>
      <c r="R3" s="31">
        <v>0.37756524291990884</v>
      </c>
      <c r="S3" s="31">
        <v>0.38240274417251419</v>
      </c>
      <c r="T3" s="31">
        <v>0.38591384732528217</v>
      </c>
      <c r="U3" s="31">
        <v>0.38791646672943092</v>
      </c>
      <c r="V3" s="31">
        <v>0.38731147247702685</v>
      </c>
      <c r="W3" s="31">
        <v>0.38447342785055189</v>
      </c>
      <c r="X3" s="31">
        <v>0.38313360408075814</v>
      </c>
      <c r="Y3" s="31">
        <v>0.38774106164238198</v>
      </c>
      <c r="Z3" s="31">
        <v>0.39047276592629504</v>
      </c>
      <c r="AA3" s="31">
        <v>0.38771162844286267</v>
      </c>
      <c r="AB3" s="31">
        <v>0.3834276456167473</v>
      </c>
      <c r="AC3" s="31">
        <v>0.37977660567328142</v>
      </c>
      <c r="AD3" s="51">
        <f t="shared" ref="AD3:AD13" si="1">AVERAGE(F3:AC3)</f>
        <v>0.38280519691762538</v>
      </c>
      <c r="AF3" s="31"/>
    </row>
    <row r="4" spans="1:35">
      <c r="A4" s="5" t="s">
        <v>6</v>
      </c>
      <c r="B4" s="1">
        <f t="shared" si="0"/>
        <v>0.77014144183438227</v>
      </c>
      <c r="C4" s="78">
        <v>0.14714285714285716</v>
      </c>
      <c r="D4" s="16" t="s">
        <v>132</v>
      </c>
      <c r="E4" s="66">
        <v>3</v>
      </c>
      <c r="F4" s="31">
        <v>0.40939276221917498</v>
      </c>
      <c r="G4" s="31">
        <v>0.40126116311376775</v>
      </c>
      <c r="H4" s="31">
        <v>0.39677860301063128</v>
      </c>
      <c r="I4" s="31">
        <v>0.39266802433036924</v>
      </c>
      <c r="J4" s="31">
        <v>0.39094069570681378</v>
      </c>
      <c r="K4" s="31">
        <v>0.38708736706314173</v>
      </c>
      <c r="L4" s="31">
        <v>0.39031417519993672</v>
      </c>
      <c r="M4" s="31">
        <v>0.39228306906296939</v>
      </c>
      <c r="N4" s="31">
        <v>0.39321695995605671</v>
      </c>
      <c r="O4" s="31">
        <v>0.38315348439973185</v>
      </c>
      <c r="P4" s="31">
        <v>0.38075429135995198</v>
      </c>
      <c r="Q4" s="31">
        <v>0.38934407372586172</v>
      </c>
      <c r="R4" s="31">
        <v>0.40153077380322599</v>
      </c>
      <c r="S4" s="31">
        <v>0.41101949513779368</v>
      </c>
      <c r="T4" s="31">
        <v>0.41953466176106163</v>
      </c>
      <c r="U4" s="31">
        <v>0.42985451597635899</v>
      </c>
      <c r="V4" s="31">
        <v>0.43247503893094663</v>
      </c>
      <c r="W4" s="31">
        <v>0.43288855602024834</v>
      </c>
      <c r="X4" s="31">
        <v>0.42987426720235244</v>
      </c>
      <c r="Y4" s="31">
        <v>0.42796840298697492</v>
      </c>
      <c r="Z4" s="31">
        <v>0.4306475341546408</v>
      </c>
      <c r="AA4" s="31">
        <v>0.42880198863433122</v>
      </c>
      <c r="AB4" s="31">
        <v>0.42455660460934008</v>
      </c>
      <c r="AC4" s="31">
        <v>0.42013607368326106</v>
      </c>
      <c r="AD4" s="51">
        <f t="shared" si="1"/>
        <v>0.40818677425203931</v>
      </c>
      <c r="AF4" s="31"/>
    </row>
    <row r="5" spans="1:35">
      <c r="A5" s="5" t="s">
        <v>7</v>
      </c>
      <c r="B5" s="1">
        <f t="shared" si="0"/>
        <v>1.1514736120630567</v>
      </c>
      <c r="C5" s="78">
        <v>0.21999999999999997</v>
      </c>
      <c r="D5" s="16" t="s">
        <v>133</v>
      </c>
      <c r="E5" s="66">
        <v>4</v>
      </c>
      <c r="F5" s="31">
        <v>0.31790037152421852</v>
      </c>
      <c r="G5" s="31">
        <v>0.30784773977824298</v>
      </c>
      <c r="H5" s="31">
        <v>0.30246853210684949</v>
      </c>
      <c r="I5" s="31">
        <v>0.30084250919962296</v>
      </c>
      <c r="J5" s="31">
        <v>0.29818842207014457</v>
      </c>
      <c r="K5" s="31">
        <v>0.29499195078373147</v>
      </c>
      <c r="L5" s="31">
        <v>0.29603808802323206</v>
      </c>
      <c r="M5" s="31">
        <v>0.2883162945839417</v>
      </c>
      <c r="N5" s="31">
        <v>0.2789875839985162</v>
      </c>
      <c r="O5" s="31">
        <v>0.27614072877613233</v>
      </c>
      <c r="P5" s="31">
        <v>0.28962171507447243</v>
      </c>
      <c r="Q5" s="31">
        <v>0.30983954764528759</v>
      </c>
      <c r="R5" s="31">
        <v>0.32771379397760808</v>
      </c>
      <c r="S5" s="31">
        <v>0.34569954437170469</v>
      </c>
      <c r="T5" s="31">
        <v>0.36267075303324114</v>
      </c>
      <c r="U5" s="31">
        <v>0.36627164035384163</v>
      </c>
      <c r="V5" s="31">
        <v>0.37214866283070464</v>
      </c>
      <c r="W5" s="31">
        <v>0.36605928240116808</v>
      </c>
      <c r="X5" s="31">
        <v>0.3541622346984612</v>
      </c>
      <c r="Y5" s="31">
        <v>0.34483384684548657</v>
      </c>
      <c r="Z5" s="31">
        <v>0.34155049598329873</v>
      </c>
      <c r="AA5" s="31">
        <v>0.33348763888992733</v>
      </c>
      <c r="AB5" s="31">
        <v>0.32150309841978891</v>
      </c>
      <c r="AC5" s="31">
        <v>0.31032312994967365</v>
      </c>
      <c r="AD5" s="51">
        <f t="shared" si="1"/>
        <v>0.32115031688830398</v>
      </c>
      <c r="AF5" s="31"/>
    </row>
    <row r="6" spans="1:35">
      <c r="A6" s="5" t="s">
        <v>66</v>
      </c>
      <c r="B6" s="1">
        <f t="shared" si="0"/>
        <v>0.94211477350613726</v>
      </c>
      <c r="C6" s="78">
        <v>0.17999999999999997</v>
      </c>
      <c r="D6" s="16" t="s">
        <v>134</v>
      </c>
      <c r="E6" s="66">
        <v>5</v>
      </c>
      <c r="F6" s="31">
        <v>0.29528676687760275</v>
      </c>
      <c r="G6" s="31">
        <v>0.28699609294716094</v>
      </c>
      <c r="H6" s="31">
        <v>0.28484966396290373</v>
      </c>
      <c r="I6" s="31">
        <v>0.28627184905415992</v>
      </c>
      <c r="J6" s="31">
        <v>0.28682494792846369</v>
      </c>
      <c r="K6" s="31">
        <v>0.28970694871474756</v>
      </c>
      <c r="L6" s="31">
        <v>0.29320653031901944</v>
      </c>
      <c r="M6" s="31">
        <v>0.28478243879338733</v>
      </c>
      <c r="N6" s="31">
        <v>0.27925235370121149</v>
      </c>
      <c r="O6" s="31">
        <v>0.27445919588735584</v>
      </c>
      <c r="P6" s="31">
        <v>0.27643596442218976</v>
      </c>
      <c r="Q6" s="31">
        <v>0.28540928203271526</v>
      </c>
      <c r="R6" s="31">
        <v>0.2957888094781787</v>
      </c>
      <c r="S6" s="31">
        <v>0.3135635251226504</v>
      </c>
      <c r="T6" s="31">
        <v>0.33057275166689959</v>
      </c>
      <c r="U6" s="31">
        <v>0.35145554217949077</v>
      </c>
      <c r="V6" s="31">
        <v>0.37019958474015552</v>
      </c>
      <c r="W6" s="31">
        <v>0.37777511583271078</v>
      </c>
      <c r="X6" s="31">
        <v>0.37027607233101206</v>
      </c>
      <c r="Y6" s="31">
        <v>0.35963635798365579</v>
      </c>
      <c r="Z6" s="31">
        <v>0.35749990143213045</v>
      </c>
      <c r="AA6" s="31">
        <v>0.34860865468386176</v>
      </c>
      <c r="AB6" s="31">
        <v>0.3291887135513365</v>
      </c>
      <c r="AC6" s="31">
        <v>0.31251112687360311</v>
      </c>
      <c r="AD6" s="51">
        <f t="shared" si="1"/>
        <v>0.31418992460485845</v>
      </c>
      <c r="AF6" s="31"/>
    </row>
    <row r="7" spans="1:35">
      <c r="A7" s="5" t="s">
        <v>68</v>
      </c>
      <c r="B7" s="1">
        <f t="shared" si="0"/>
        <v>0.78509564458844783</v>
      </c>
      <c r="C7" s="78">
        <v>0.15</v>
      </c>
      <c r="D7" s="16" t="s">
        <v>135</v>
      </c>
      <c r="E7" s="66">
        <v>6</v>
      </c>
      <c r="F7" s="31">
        <v>0.30532000240328094</v>
      </c>
      <c r="G7" s="31">
        <v>0.2902625971754132</v>
      </c>
      <c r="H7" s="31">
        <v>0.28065782125151217</v>
      </c>
      <c r="I7" s="31">
        <v>0.27792427739262943</v>
      </c>
      <c r="J7" s="31">
        <v>0.27743198131206981</v>
      </c>
      <c r="K7" s="31">
        <v>0.27856512722032517</v>
      </c>
      <c r="L7" s="31">
        <v>0.27615957635126326</v>
      </c>
      <c r="M7" s="31">
        <v>0.25603678848722977</v>
      </c>
      <c r="N7" s="31">
        <v>0.24320601125766092</v>
      </c>
      <c r="O7" s="31">
        <v>0.2373241155207898</v>
      </c>
      <c r="P7" s="31">
        <v>0.24422319939631812</v>
      </c>
      <c r="Q7" s="31">
        <v>0.25492526565318263</v>
      </c>
      <c r="R7" s="31">
        <v>0.2692153744791031</v>
      </c>
      <c r="S7" s="31">
        <v>0.28732563505274594</v>
      </c>
      <c r="T7" s="31">
        <v>0.31316992062556731</v>
      </c>
      <c r="U7" s="31">
        <v>0.33894807831920504</v>
      </c>
      <c r="V7" s="31">
        <v>0.35955641715557479</v>
      </c>
      <c r="W7" s="31">
        <v>0.37380728171546918</v>
      </c>
      <c r="X7" s="31">
        <v>0.3763816216563371</v>
      </c>
      <c r="Y7" s="31">
        <v>0.36501346789411848</v>
      </c>
      <c r="Z7" s="31">
        <v>0.36531712685714357</v>
      </c>
      <c r="AA7" s="31">
        <v>0.35908209727252871</v>
      </c>
      <c r="AB7" s="31">
        <v>0.34115782741032319</v>
      </c>
      <c r="AC7" s="31">
        <v>0.31901308846833376</v>
      </c>
      <c r="AD7" s="51">
        <f>AVERAGE(F7:AC7)</f>
        <v>0.30375102918033853</v>
      </c>
      <c r="AF7" s="31"/>
    </row>
    <row r="8" spans="1:35">
      <c r="A8" s="5" t="s">
        <v>69</v>
      </c>
      <c r="B8" s="1">
        <f t="shared" si="0"/>
        <v>0.74584086235902536</v>
      </c>
      <c r="C8" s="78">
        <v>0.14249999999999999</v>
      </c>
      <c r="D8" s="16" t="s">
        <v>136</v>
      </c>
      <c r="E8" s="66">
        <v>7</v>
      </c>
      <c r="F8" s="31">
        <v>0.40258026746021558</v>
      </c>
      <c r="G8" s="31">
        <v>0.38609448067803492</v>
      </c>
      <c r="H8" s="31">
        <v>0.38210437802168346</v>
      </c>
      <c r="I8" s="31">
        <v>0.38251369958912407</v>
      </c>
      <c r="J8" s="31">
        <v>0.38520031814965006</v>
      </c>
      <c r="K8" s="31">
        <v>0.38703789217842299</v>
      </c>
      <c r="L8" s="31">
        <v>0.38722375379688007</v>
      </c>
      <c r="M8" s="31">
        <v>0.36973339771487135</v>
      </c>
      <c r="N8" s="31">
        <v>0.35242893552456483</v>
      </c>
      <c r="O8" s="31">
        <v>0.34692415265653725</v>
      </c>
      <c r="P8" s="31">
        <v>0.3493818893629051</v>
      </c>
      <c r="Q8" s="31">
        <v>0.35747004868042487</v>
      </c>
      <c r="R8" s="31">
        <v>0.37278231572474596</v>
      </c>
      <c r="S8" s="31">
        <v>0.39408617526598932</v>
      </c>
      <c r="T8" s="31">
        <v>0.41541565976383188</v>
      </c>
      <c r="U8" s="31">
        <v>0.44008568331415665</v>
      </c>
      <c r="V8" s="31">
        <v>0.46291377594762179</v>
      </c>
      <c r="W8" s="31">
        <v>0.48076681875792021</v>
      </c>
      <c r="X8" s="31">
        <v>0.48773015866441688</v>
      </c>
      <c r="Y8" s="31">
        <v>0.48121238317959331</v>
      </c>
      <c r="Z8" s="31">
        <v>0.48456670290772791</v>
      </c>
      <c r="AA8" s="31">
        <v>0.48066015568290688</v>
      </c>
      <c r="AB8" s="31">
        <v>0.45669249476541401</v>
      </c>
      <c r="AC8" s="31">
        <v>0.42942718593815987</v>
      </c>
      <c r="AD8" s="51">
        <f t="shared" si="1"/>
        <v>0.41145969682190836</v>
      </c>
      <c r="AF8" s="31"/>
    </row>
    <row r="9" spans="1:35">
      <c r="A9" s="5" t="s">
        <v>70</v>
      </c>
      <c r="B9" s="1">
        <f t="shared" si="0"/>
        <v>1.0206243379649822</v>
      </c>
      <c r="C9" s="78">
        <v>0.19500000000000001</v>
      </c>
      <c r="D9" s="16" t="s">
        <v>137</v>
      </c>
      <c r="E9" s="66">
        <v>8</v>
      </c>
      <c r="F9" s="31">
        <v>0.4212366881604685</v>
      </c>
      <c r="G9" s="31">
        <v>0.40447577196391982</v>
      </c>
      <c r="H9" s="31">
        <v>0.40045178240022672</v>
      </c>
      <c r="I9" s="31">
        <v>0.40061111541122213</v>
      </c>
      <c r="J9" s="31">
        <v>0.40280547016443363</v>
      </c>
      <c r="K9" s="31">
        <v>0.4056459675575354</v>
      </c>
      <c r="L9" s="31">
        <v>0.40506040179867386</v>
      </c>
      <c r="M9" s="31">
        <v>0.39599791321197253</v>
      </c>
      <c r="N9" s="31">
        <v>0.38137774590854578</v>
      </c>
      <c r="O9" s="31">
        <v>0.37011228561219445</v>
      </c>
      <c r="P9" s="31">
        <v>0.36970357723641084</v>
      </c>
      <c r="Q9" s="31">
        <v>0.37575474614376392</v>
      </c>
      <c r="R9" s="31">
        <v>0.39195313967844331</v>
      </c>
      <c r="S9" s="31">
        <v>0.41461247551334751</v>
      </c>
      <c r="T9" s="31">
        <v>0.43808822762922184</v>
      </c>
      <c r="U9" s="31">
        <v>0.46020072559936925</v>
      </c>
      <c r="V9" s="31">
        <v>0.48036266090969343</v>
      </c>
      <c r="W9" s="31">
        <v>0.49509029811926025</v>
      </c>
      <c r="X9" s="31">
        <v>0.49856054334374783</v>
      </c>
      <c r="Y9" s="31">
        <v>0.49593211344411381</v>
      </c>
      <c r="Z9" s="31">
        <v>0.49256775673675723</v>
      </c>
      <c r="AA9" s="31">
        <v>0.48049833763203992</v>
      </c>
      <c r="AB9" s="31">
        <v>0.46079510195413953</v>
      </c>
      <c r="AC9" s="31">
        <v>0.43492683736021864</v>
      </c>
      <c r="AD9" s="51">
        <f t="shared" si="1"/>
        <v>0.42820090347873846</v>
      </c>
      <c r="AF9" s="31"/>
    </row>
    <row r="10" spans="1:35">
      <c r="A10" s="5" t="s">
        <v>71</v>
      </c>
      <c r="B10" s="1">
        <f t="shared" si="0"/>
        <v>0.94211477350613737</v>
      </c>
      <c r="C10" s="78">
        <v>0.18</v>
      </c>
      <c r="D10" s="16" t="s">
        <v>138</v>
      </c>
      <c r="E10" s="66">
        <v>9</v>
      </c>
      <c r="F10" s="31">
        <v>0.45824315964536216</v>
      </c>
      <c r="G10" s="31">
        <v>0.43832388686484841</v>
      </c>
      <c r="H10" s="31">
        <v>0.42480210718471811</v>
      </c>
      <c r="I10" s="31">
        <v>0.41861758522866466</v>
      </c>
      <c r="J10" s="31">
        <v>0.41615242567592658</v>
      </c>
      <c r="K10" s="31">
        <v>0.41575943437050039</v>
      </c>
      <c r="L10" s="31">
        <v>0.41614229187696938</v>
      </c>
      <c r="M10" s="31">
        <v>0.41090579649535147</v>
      </c>
      <c r="N10" s="31">
        <v>0.39319866102609213</v>
      </c>
      <c r="O10" s="31">
        <v>0.37746819727193182</v>
      </c>
      <c r="P10" s="31">
        <v>0.37535546155554561</v>
      </c>
      <c r="Q10" s="31">
        <v>0.3809141730161138</v>
      </c>
      <c r="R10" s="31">
        <v>0.39234251638041984</v>
      </c>
      <c r="S10" s="31">
        <v>0.41365082962948541</v>
      </c>
      <c r="T10" s="31">
        <v>0.44094528119705317</v>
      </c>
      <c r="U10" s="31">
        <v>0.47027865956949316</v>
      </c>
      <c r="V10" s="31">
        <v>0.47027865956949316</v>
      </c>
      <c r="W10" s="31">
        <v>0.47027865956949316</v>
      </c>
      <c r="X10" s="31">
        <v>0.47027865956949316</v>
      </c>
      <c r="Y10" s="31">
        <v>0.47027865956949316</v>
      </c>
      <c r="Z10" s="31">
        <v>0.47027865956949316</v>
      </c>
      <c r="AA10" s="31">
        <v>0.47027865956949316</v>
      </c>
      <c r="AB10" s="31">
        <v>0.50895230234909938</v>
      </c>
      <c r="AC10" s="31">
        <v>0.4804016147165136</v>
      </c>
      <c r="AD10" s="51">
        <f>AVERAGE(F10:AC10)</f>
        <v>0.43558859756129359</v>
      </c>
      <c r="AF10" s="31"/>
    </row>
    <row r="11" spans="1:35">
      <c r="A11" s="5" t="s">
        <v>1255</v>
      </c>
      <c r="B11" s="1">
        <f t="shared" si="0"/>
        <v>1.0258583089289053</v>
      </c>
      <c r="C11" s="78">
        <v>0.19600000000000001</v>
      </c>
      <c r="D11" s="16" t="s">
        <v>139</v>
      </c>
      <c r="E11" s="66">
        <v>10</v>
      </c>
      <c r="F11" s="31">
        <v>0.30383604632092792</v>
      </c>
      <c r="G11" s="31">
        <v>0.29795031006789152</v>
      </c>
      <c r="H11" s="31">
        <v>0.29561375939682594</v>
      </c>
      <c r="I11" s="31">
        <v>0.29504623438196809</v>
      </c>
      <c r="J11" s="31">
        <v>0.29300014291668691</v>
      </c>
      <c r="K11" s="31">
        <v>0.29075899195809901</v>
      </c>
      <c r="L11" s="31">
        <v>0.29197362781019942</v>
      </c>
      <c r="M11" s="31">
        <v>0.29252343481350435</v>
      </c>
      <c r="N11" s="31">
        <v>0.28970139771659259</v>
      </c>
      <c r="O11" s="31">
        <v>0.27427940163897513</v>
      </c>
      <c r="P11" s="31">
        <v>0.27272447669067562</v>
      </c>
      <c r="Q11" s="31">
        <v>0.27845113811867739</v>
      </c>
      <c r="R11" s="31">
        <v>0.28946251115645727</v>
      </c>
      <c r="S11" s="31">
        <v>0.29530974542810484</v>
      </c>
      <c r="T11" s="31">
        <v>0.30764622563591876</v>
      </c>
      <c r="U11" s="31">
        <v>0.31737631857049303</v>
      </c>
      <c r="V11" s="31">
        <v>0.32237160371832946</v>
      </c>
      <c r="W11" s="31">
        <v>0.32284004987076981</v>
      </c>
      <c r="X11" s="31">
        <v>0.33143880419881366</v>
      </c>
      <c r="Y11" s="31">
        <v>0.3386330914471542</v>
      </c>
      <c r="Z11" s="31">
        <v>0.33625313326144629</v>
      </c>
      <c r="AA11" s="31">
        <v>0.32575458208810154</v>
      </c>
      <c r="AB11" s="31">
        <v>0.3192827637042821</v>
      </c>
      <c r="AC11" s="31">
        <v>0.31051531712416758</v>
      </c>
      <c r="AD11" s="51">
        <f t="shared" si="1"/>
        <v>0.3038642961681276</v>
      </c>
      <c r="AF11" s="31"/>
    </row>
    <row r="12" spans="1:35">
      <c r="A12" s="5" t="s">
        <v>1256</v>
      </c>
      <c r="B12" s="1">
        <f t="shared" si="0"/>
        <v>0.84397781793258131</v>
      </c>
      <c r="C12" s="78">
        <v>0.16124999999999998</v>
      </c>
      <c r="D12" s="16" t="s">
        <v>140</v>
      </c>
      <c r="E12" s="66">
        <v>11</v>
      </c>
      <c r="F12" s="31">
        <v>0.44992863578680103</v>
      </c>
      <c r="G12" s="31">
        <v>0.44344852317899436</v>
      </c>
      <c r="H12" s="31">
        <v>0.44086982635003952</v>
      </c>
      <c r="I12" s="31">
        <v>0.43497876501156379</v>
      </c>
      <c r="J12" s="31">
        <v>0.43067480504673938</v>
      </c>
      <c r="K12" s="31">
        <v>0.43067002860646664</v>
      </c>
      <c r="L12" s="31">
        <v>0.43054745482162549</v>
      </c>
      <c r="M12" s="31">
        <v>0.43179833352795882</v>
      </c>
      <c r="N12" s="31">
        <v>0.43711589930123573</v>
      </c>
      <c r="O12" s="31">
        <v>0.43584517254917376</v>
      </c>
      <c r="P12" s="31">
        <v>0.43550523845867062</v>
      </c>
      <c r="Q12" s="31">
        <v>0.43695947088229825</v>
      </c>
      <c r="R12" s="31">
        <v>0.44784759239709043</v>
      </c>
      <c r="S12" s="31">
        <v>0.45714938709611302</v>
      </c>
      <c r="T12" s="31">
        <v>0.45335460211902895</v>
      </c>
      <c r="U12" s="31">
        <v>0.4450051586092833</v>
      </c>
      <c r="V12" s="31">
        <v>0.4344185982965858</v>
      </c>
      <c r="W12" s="31">
        <v>0.43274716693352161</v>
      </c>
      <c r="X12" s="31">
        <v>0.44510452793090671</v>
      </c>
      <c r="Y12" s="31">
        <v>0.45218621382713825</v>
      </c>
      <c r="Z12" s="31">
        <v>0.45742793747446037</v>
      </c>
      <c r="AA12" s="31">
        <v>0.45811271118871988</v>
      </c>
      <c r="AB12" s="31">
        <v>0.45747389457546439</v>
      </c>
      <c r="AC12" s="31">
        <v>0.45631964196492203</v>
      </c>
      <c r="AD12" s="51">
        <f t="shared" si="1"/>
        <v>0.44314539941395009</v>
      </c>
      <c r="AF12" s="31"/>
    </row>
    <row r="13" spans="1:35">
      <c r="A13" s="5" t="s">
        <v>1257</v>
      </c>
      <c r="B13" s="1">
        <f t="shared" si="0"/>
        <v>0.99445448314536733</v>
      </c>
      <c r="C13" s="78">
        <v>0.19</v>
      </c>
      <c r="D13" s="16" t="s">
        <v>141</v>
      </c>
      <c r="E13" s="66">
        <v>12</v>
      </c>
      <c r="F13" s="31">
        <v>0.42803162627410057</v>
      </c>
      <c r="G13" s="31">
        <v>0.423722760776023</v>
      </c>
      <c r="H13" s="31">
        <v>0.42213385210064663</v>
      </c>
      <c r="I13" s="31">
        <v>0.42196654759811481</v>
      </c>
      <c r="J13" s="31">
        <v>0.41867461205273376</v>
      </c>
      <c r="K13" s="31">
        <v>0.41538112739158861</v>
      </c>
      <c r="L13" s="31">
        <v>0.41318215756432958</v>
      </c>
      <c r="M13" s="31">
        <v>0.41658169210883106</v>
      </c>
      <c r="N13" s="31">
        <v>0.42428747801855821</v>
      </c>
      <c r="O13" s="31">
        <v>0.42157504086196235</v>
      </c>
      <c r="P13" s="31">
        <v>0.40932095424885595</v>
      </c>
      <c r="Q13" s="31">
        <v>0.4015296119664028</v>
      </c>
      <c r="R13" s="31">
        <v>0.40057722850388061</v>
      </c>
      <c r="S13" s="31">
        <v>0.39896559946396293</v>
      </c>
      <c r="T13" s="31">
        <v>0.39640190969397376</v>
      </c>
      <c r="U13" s="31">
        <v>0.39198212105253155</v>
      </c>
      <c r="V13" s="31">
        <v>0.38600756882901521</v>
      </c>
      <c r="W13" s="31">
        <v>0.39205757589954532</v>
      </c>
      <c r="X13" s="31">
        <v>0.40506743736610296</v>
      </c>
      <c r="Y13" s="31">
        <v>0.40681435584942616</v>
      </c>
      <c r="Z13" s="31">
        <v>0.40572126103832379</v>
      </c>
      <c r="AA13" s="31">
        <v>0.4039032123228285</v>
      </c>
      <c r="AB13" s="31">
        <v>0.40373290640850368</v>
      </c>
      <c r="AC13" s="31">
        <v>0.40649591574015109</v>
      </c>
      <c r="AD13" s="51">
        <f t="shared" si="1"/>
        <v>0.40892143971376638</v>
      </c>
      <c r="AF13" s="31"/>
    </row>
    <row r="14" spans="1:35">
      <c r="A14" s="5" t="s">
        <v>1258</v>
      </c>
      <c r="B14" s="1">
        <f t="shared" si="0"/>
        <v>1.1514736120630569</v>
      </c>
      <c r="C14" s="78">
        <v>0.22</v>
      </c>
      <c r="AD14" s="51">
        <f>AVERAGE(AD2:AD13)</f>
        <v>0.37665835565610933</v>
      </c>
    </row>
    <row r="15" spans="1:35">
      <c r="A15" s="5" t="s">
        <v>1259</v>
      </c>
      <c r="B15" s="1">
        <f t="shared" si="0"/>
        <v>0.81649947037198578</v>
      </c>
      <c r="C15" s="78">
        <v>0.156</v>
      </c>
      <c r="E15" s="1">
        <v>1</v>
      </c>
      <c r="F15" s="31">
        <v>0.44500000000000001</v>
      </c>
      <c r="G15" s="31">
        <v>0.44800000000000001</v>
      </c>
      <c r="H15" s="31">
        <v>0.44800000000000001</v>
      </c>
      <c r="I15" s="31">
        <v>0.44700000000000001</v>
      </c>
      <c r="J15" s="31">
        <v>0.44600000000000001</v>
      </c>
      <c r="K15" s="31">
        <v>0.44600000000000001</v>
      </c>
      <c r="L15" s="31">
        <v>0.44800000000000001</v>
      </c>
      <c r="M15" s="31">
        <v>0.44800000000000001</v>
      </c>
      <c r="N15" s="31">
        <v>0.44900000000000001</v>
      </c>
      <c r="O15" s="31">
        <v>0.45</v>
      </c>
      <c r="P15" s="31">
        <v>0.45</v>
      </c>
      <c r="Q15" s="31">
        <v>0.45100000000000001</v>
      </c>
      <c r="R15" s="31">
        <v>0.45400000000000001</v>
      </c>
      <c r="S15" s="31">
        <v>0.45900000000000002</v>
      </c>
      <c r="T15" s="31">
        <v>0.46500000000000002</v>
      </c>
      <c r="U15" s="31">
        <v>0.46600000000000003</v>
      </c>
      <c r="V15" s="31">
        <v>0.46600000000000003</v>
      </c>
      <c r="W15" s="31">
        <v>0.46500000000000002</v>
      </c>
      <c r="X15" s="31">
        <v>0.46500000000000002</v>
      </c>
      <c r="Y15" s="31">
        <v>0.46600000000000003</v>
      </c>
      <c r="Z15" s="31">
        <v>0.46800000000000003</v>
      </c>
      <c r="AA15" s="31">
        <v>0.46800000000000003</v>
      </c>
      <c r="AB15" s="31">
        <v>0.46700000000000003</v>
      </c>
      <c r="AC15" s="31">
        <v>0.46400000000000002</v>
      </c>
      <c r="AD15" s="51">
        <f>AVERAGE(F15:AC15)</f>
        <v>0.45620833333333333</v>
      </c>
      <c r="AE15" s="31"/>
    </row>
    <row r="16" spans="1:35">
      <c r="A16" s="5" t="s">
        <v>1260</v>
      </c>
      <c r="B16" s="1">
        <f t="shared" si="0"/>
        <v>0.96828462832575235</v>
      </c>
      <c r="C16" s="78">
        <v>0.185</v>
      </c>
      <c r="E16" s="1">
        <v>2</v>
      </c>
      <c r="F16" s="31">
        <v>0.34</v>
      </c>
      <c r="G16" s="31">
        <v>0.33900000000000002</v>
      </c>
      <c r="H16" s="31">
        <v>0.33700000000000002</v>
      </c>
      <c r="I16" s="31">
        <v>0.33600000000000002</v>
      </c>
      <c r="J16" s="31">
        <v>0.33300000000000002</v>
      </c>
      <c r="K16" s="31">
        <v>0.33</v>
      </c>
      <c r="L16" s="31">
        <v>0.33</v>
      </c>
      <c r="M16" s="31">
        <v>0.32800000000000001</v>
      </c>
      <c r="N16" s="31">
        <v>0.32800000000000001</v>
      </c>
      <c r="O16" s="31">
        <v>0.32700000000000001</v>
      </c>
      <c r="P16" s="31">
        <v>0.32300000000000001</v>
      </c>
      <c r="Q16" s="31">
        <v>0.32200000000000001</v>
      </c>
      <c r="R16" s="31">
        <v>0.32300000000000001</v>
      </c>
      <c r="S16" s="31">
        <v>0.32600000000000001</v>
      </c>
      <c r="T16" s="31">
        <v>0.32800000000000001</v>
      </c>
      <c r="U16" s="31">
        <v>0.32900000000000001</v>
      </c>
      <c r="V16" s="31">
        <v>0.32900000000000001</v>
      </c>
      <c r="W16" s="31">
        <v>0.32700000000000001</v>
      </c>
      <c r="X16" s="31">
        <v>0.32600000000000001</v>
      </c>
      <c r="Y16" s="31">
        <v>0.32900000000000001</v>
      </c>
      <c r="Z16" s="31">
        <v>0.33300000000000002</v>
      </c>
      <c r="AA16" s="31">
        <v>0.33400000000000002</v>
      </c>
      <c r="AB16" s="31">
        <v>0.33500000000000002</v>
      </c>
      <c r="AC16" s="31">
        <v>0.33100000000000002</v>
      </c>
      <c r="AD16" s="51">
        <f t="shared" ref="AD16:AD26" si="2">AVERAGE(F16:AC16)</f>
        <v>0.33012499999999995</v>
      </c>
      <c r="AE16" s="31"/>
    </row>
    <row r="17" spans="5:31">
      <c r="E17" s="1">
        <v>3</v>
      </c>
      <c r="F17" s="31">
        <v>0.224</v>
      </c>
      <c r="G17" s="31">
        <v>0.22600000000000001</v>
      </c>
      <c r="H17" s="31">
        <v>0.22700000000000001</v>
      </c>
      <c r="I17" s="31">
        <v>0.22700000000000001</v>
      </c>
      <c r="J17" s="31">
        <v>0.22900000000000001</v>
      </c>
      <c r="K17" s="31">
        <v>0.23100000000000001</v>
      </c>
      <c r="L17" s="31">
        <v>0.23300000000000001</v>
      </c>
      <c r="M17" s="31">
        <v>0.23300000000000001</v>
      </c>
      <c r="N17" s="31">
        <v>0.23400000000000001</v>
      </c>
      <c r="O17" s="31">
        <v>0.23100000000000001</v>
      </c>
      <c r="P17" s="31">
        <v>0.23</v>
      </c>
      <c r="Q17" s="31">
        <v>0.23100000000000001</v>
      </c>
      <c r="R17" s="31">
        <v>0.23599999999999999</v>
      </c>
      <c r="S17" s="31">
        <v>0.24</v>
      </c>
      <c r="T17" s="31">
        <v>0.245</v>
      </c>
      <c r="U17" s="31">
        <v>0.24399999999999999</v>
      </c>
      <c r="V17" s="31">
        <v>0.24399999999999999</v>
      </c>
      <c r="W17" s="31">
        <v>0.23799999999999999</v>
      </c>
      <c r="X17" s="31">
        <v>0.23100000000000001</v>
      </c>
      <c r="Y17" s="31">
        <v>0.22700000000000001</v>
      </c>
      <c r="Z17" s="31">
        <v>0.22800000000000001</v>
      </c>
      <c r="AA17" s="31">
        <v>0.22900000000000001</v>
      </c>
      <c r="AB17" s="31">
        <v>0.22600000000000001</v>
      </c>
      <c r="AC17" s="31">
        <v>0.22600000000000001</v>
      </c>
      <c r="AD17" s="51">
        <f t="shared" si="2"/>
        <v>0.23208333333333331</v>
      </c>
      <c r="AE17" s="31"/>
    </row>
    <row r="18" spans="5:31">
      <c r="E18" s="1">
        <v>4</v>
      </c>
      <c r="F18" s="31">
        <v>0.36399999999999999</v>
      </c>
      <c r="G18" s="31">
        <v>0.35899999999999999</v>
      </c>
      <c r="H18" s="31">
        <v>0.35499999999999998</v>
      </c>
      <c r="I18" s="31">
        <v>0.35</v>
      </c>
      <c r="J18" s="31">
        <v>0.34799999999999998</v>
      </c>
      <c r="K18" s="31">
        <v>0.34699999999999998</v>
      </c>
      <c r="L18" s="31">
        <v>0.34799999999999998</v>
      </c>
      <c r="M18" s="31">
        <v>0.34300000000000003</v>
      </c>
      <c r="N18" s="31">
        <v>0.33600000000000002</v>
      </c>
      <c r="O18" s="31">
        <v>0.33100000000000002</v>
      </c>
      <c r="P18" s="31">
        <v>0.33600000000000002</v>
      </c>
      <c r="Q18" s="31">
        <v>0.35099999999999998</v>
      </c>
      <c r="R18" s="31">
        <v>0.36599999999999999</v>
      </c>
      <c r="S18" s="31">
        <v>0.38</v>
      </c>
      <c r="T18" s="31">
        <v>0.39700000000000002</v>
      </c>
      <c r="U18" s="31">
        <v>0.41</v>
      </c>
      <c r="V18" s="31">
        <v>0.42199999999999999</v>
      </c>
      <c r="W18" s="31">
        <v>0.42799999999999999</v>
      </c>
      <c r="X18" s="31">
        <v>0.42</v>
      </c>
      <c r="Y18" s="31">
        <v>0.41299999999999998</v>
      </c>
      <c r="Z18" s="31">
        <v>0.40899999999999997</v>
      </c>
      <c r="AA18" s="31">
        <v>0.40100000000000002</v>
      </c>
      <c r="AB18" s="31">
        <v>0.39200000000000002</v>
      </c>
      <c r="AC18" s="31">
        <v>0.38200000000000001</v>
      </c>
      <c r="AD18" s="51">
        <f t="shared" si="2"/>
        <v>0.37449999999999989</v>
      </c>
      <c r="AE18" s="31"/>
    </row>
    <row r="19" spans="5:31">
      <c r="E19" s="1">
        <v>5</v>
      </c>
      <c r="F19" s="31">
        <v>0.26200000000000001</v>
      </c>
      <c r="G19" s="31">
        <v>0.251</v>
      </c>
      <c r="H19" s="31">
        <v>0.24399999999999999</v>
      </c>
      <c r="I19" s="31">
        <v>0.24</v>
      </c>
      <c r="J19" s="31">
        <v>0.24</v>
      </c>
      <c r="K19" s="31">
        <v>0.24</v>
      </c>
      <c r="L19" s="31">
        <v>0.23899999999999999</v>
      </c>
      <c r="M19" s="31">
        <v>0.23799999999999999</v>
      </c>
      <c r="N19" s="31">
        <v>0.23300000000000001</v>
      </c>
      <c r="O19" s="31">
        <v>0.23599999999999999</v>
      </c>
      <c r="P19" s="31">
        <v>0.24399999999999999</v>
      </c>
      <c r="Q19" s="31">
        <v>0.25600000000000001</v>
      </c>
      <c r="R19" s="31">
        <v>0.27200000000000002</v>
      </c>
      <c r="S19" s="31">
        <v>0.28999999999999998</v>
      </c>
      <c r="T19" s="31">
        <v>0.308</v>
      </c>
      <c r="U19" s="31">
        <v>0.32300000000000001</v>
      </c>
      <c r="V19" s="31">
        <v>0.33900000000000002</v>
      </c>
      <c r="W19" s="31">
        <v>0.34300000000000003</v>
      </c>
      <c r="X19" s="31">
        <v>0.33700000000000002</v>
      </c>
      <c r="Y19" s="31">
        <v>0.32600000000000001</v>
      </c>
      <c r="Z19" s="31">
        <v>0.316</v>
      </c>
      <c r="AA19" s="31">
        <v>0.30199999999999999</v>
      </c>
      <c r="AB19" s="31">
        <v>0.28499999999999998</v>
      </c>
      <c r="AC19" s="31">
        <v>0.26700000000000002</v>
      </c>
      <c r="AD19" s="51">
        <f t="shared" si="2"/>
        <v>0.27629166666666666</v>
      </c>
      <c r="AE19" s="31"/>
    </row>
    <row r="20" spans="5:31">
      <c r="E20" s="1">
        <v>6</v>
      </c>
      <c r="F20" s="31">
        <v>0.33600000000000002</v>
      </c>
      <c r="G20" s="31">
        <v>0.32600000000000001</v>
      </c>
      <c r="H20" s="31">
        <v>0.317</v>
      </c>
      <c r="I20" s="31">
        <v>0.312</v>
      </c>
      <c r="J20" s="31">
        <v>0.31</v>
      </c>
      <c r="K20" s="31">
        <v>0.308</v>
      </c>
      <c r="L20" s="31">
        <v>0.30599999999999999</v>
      </c>
      <c r="M20" s="31">
        <v>0.30099999999999999</v>
      </c>
      <c r="N20" s="31">
        <v>0.29499999999999998</v>
      </c>
      <c r="O20" s="31">
        <v>0.29599999999999999</v>
      </c>
      <c r="P20" s="31">
        <v>0.30199999999999999</v>
      </c>
      <c r="Q20" s="31">
        <v>0.312</v>
      </c>
      <c r="R20" s="31">
        <v>0.32700000000000001</v>
      </c>
      <c r="S20" s="31">
        <v>0.34799999999999998</v>
      </c>
      <c r="T20" s="31">
        <v>0.371</v>
      </c>
      <c r="U20" s="31">
        <v>0.39400000000000002</v>
      </c>
      <c r="V20" s="31">
        <v>0.41499999999999998</v>
      </c>
      <c r="W20" s="31">
        <v>0.42599999999999999</v>
      </c>
      <c r="X20" s="31">
        <v>0.42699999999999999</v>
      </c>
      <c r="Y20" s="31">
        <v>0.41899999999999998</v>
      </c>
      <c r="Z20" s="31">
        <v>0.41</v>
      </c>
      <c r="AA20" s="31">
        <v>0.39800000000000002</v>
      </c>
      <c r="AB20" s="31">
        <v>0.38300000000000001</v>
      </c>
      <c r="AC20" s="31">
        <v>0.36499999999999999</v>
      </c>
      <c r="AD20" s="51">
        <f>AVERAGE(F20:AC20)</f>
        <v>0.35016666666666657</v>
      </c>
      <c r="AE20" s="31"/>
    </row>
    <row r="21" spans="5:31">
      <c r="E21" s="1">
        <v>7</v>
      </c>
      <c r="F21" s="31">
        <v>0.44900000000000001</v>
      </c>
      <c r="G21" s="31">
        <v>0.43099999999999999</v>
      </c>
      <c r="H21" s="31">
        <v>0.41799999999999998</v>
      </c>
      <c r="I21" s="31">
        <v>0.41099999999999998</v>
      </c>
      <c r="J21" s="31">
        <v>0.40699999999999997</v>
      </c>
      <c r="K21" s="31">
        <v>0.40799999999999997</v>
      </c>
      <c r="L21" s="31">
        <v>0.40799999999999997</v>
      </c>
      <c r="M21" s="31">
        <v>0.40400000000000003</v>
      </c>
      <c r="N21" s="31">
        <v>0.4</v>
      </c>
      <c r="O21" s="31">
        <v>0.40500000000000003</v>
      </c>
      <c r="P21" s="31">
        <v>0.41599999999999998</v>
      </c>
      <c r="Q21" s="31">
        <v>0.43099999999999999</v>
      </c>
      <c r="R21" s="31">
        <v>0.44600000000000001</v>
      </c>
      <c r="S21" s="31">
        <v>0.46899999999999997</v>
      </c>
      <c r="T21" s="31">
        <v>0.496</v>
      </c>
      <c r="U21" s="31">
        <v>0.52500000000000002</v>
      </c>
      <c r="V21" s="31">
        <v>0.54800000000000004</v>
      </c>
      <c r="W21" s="31">
        <v>0.56100000000000005</v>
      </c>
      <c r="X21" s="31">
        <v>0.56399999999999995</v>
      </c>
      <c r="Y21" s="31">
        <v>0.55200000000000005</v>
      </c>
      <c r="Z21" s="31">
        <v>0.53700000000000003</v>
      </c>
      <c r="AA21" s="31">
        <v>0.52300000000000002</v>
      </c>
      <c r="AB21" s="31">
        <v>0.5</v>
      </c>
      <c r="AC21" s="31">
        <v>0.47499999999999998</v>
      </c>
      <c r="AD21" s="51">
        <f t="shared" si="2"/>
        <v>0.46600000000000003</v>
      </c>
      <c r="AE21" s="31"/>
    </row>
    <row r="22" spans="5:31">
      <c r="E22" s="1">
        <v>8</v>
      </c>
      <c r="F22" s="31">
        <v>0.36199999999999999</v>
      </c>
      <c r="G22" s="31">
        <v>0.34499999999999997</v>
      </c>
      <c r="H22" s="31">
        <v>0.33200000000000002</v>
      </c>
      <c r="I22" s="31">
        <v>0.32600000000000001</v>
      </c>
      <c r="J22" s="31">
        <v>0.32300000000000001</v>
      </c>
      <c r="K22" s="31">
        <v>0.32200000000000001</v>
      </c>
      <c r="L22" s="31">
        <v>0.32</v>
      </c>
      <c r="M22" s="31">
        <v>0.316</v>
      </c>
      <c r="N22" s="31">
        <v>0.31</v>
      </c>
      <c r="O22" s="31">
        <v>0.307</v>
      </c>
      <c r="P22" s="31">
        <v>0.311</v>
      </c>
      <c r="Q22" s="31">
        <v>0.31900000000000001</v>
      </c>
      <c r="R22" s="31">
        <v>0.33300000000000002</v>
      </c>
      <c r="S22" s="31">
        <v>0.35299999999999998</v>
      </c>
      <c r="T22" s="31">
        <v>0.378</v>
      </c>
      <c r="U22" s="31">
        <v>0.40500000000000003</v>
      </c>
      <c r="V22" s="31">
        <v>0.42799999999999999</v>
      </c>
      <c r="W22" s="31">
        <v>0.44500000000000001</v>
      </c>
      <c r="X22" s="31">
        <v>0.44900000000000001</v>
      </c>
      <c r="Y22" s="31">
        <v>0.443</v>
      </c>
      <c r="Z22" s="31">
        <v>0.435</v>
      </c>
      <c r="AA22" s="31">
        <v>0.42099999999999999</v>
      </c>
      <c r="AB22" s="31">
        <v>0.4</v>
      </c>
      <c r="AC22" s="31">
        <v>0.376</v>
      </c>
      <c r="AD22" s="51">
        <f t="shared" si="2"/>
        <v>0.36495833333333327</v>
      </c>
      <c r="AE22" s="31"/>
    </row>
    <row r="23" spans="5:31">
      <c r="E23" s="1">
        <v>9</v>
      </c>
      <c r="F23" s="31">
        <v>0.22900000000000001</v>
      </c>
      <c r="G23" s="31">
        <v>0.218</v>
      </c>
      <c r="H23" s="31">
        <v>0.21199999999999999</v>
      </c>
      <c r="I23" s="31">
        <v>0.20699999999999999</v>
      </c>
      <c r="J23" s="31">
        <v>0.20300000000000001</v>
      </c>
      <c r="K23" s="31">
        <v>0.20399999999999999</v>
      </c>
      <c r="L23" s="31">
        <v>0.20300000000000001</v>
      </c>
      <c r="M23" s="31">
        <v>0.20399999999999999</v>
      </c>
      <c r="N23" s="31">
        <v>0.20599999999999999</v>
      </c>
      <c r="O23" s="31">
        <v>0.20699999999999999</v>
      </c>
      <c r="P23" s="31">
        <v>0.21199999999999999</v>
      </c>
      <c r="Q23" s="31">
        <v>0.219</v>
      </c>
      <c r="R23" s="31">
        <v>0.22900000000000001</v>
      </c>
      <c r="S23" s="31">
        <v>0.24299999999999999</v>
      </c>
      <c r="T23" s="31">
        <v>0.25900000000000001</v>
      </c>
      <c r="U23" s="31">
        <v>0.27300000000000002</v>
      </c>
      <c r="V23" s="31">
        <v>0.28499999999999998</v>
      </c>
      <c r="W23" s="31">
        <v>0.29299999999999998</v>
      </c>
      <c r="X23" s="31">
        <v>0.29099999999999998</v>
      </c>
      <c r="Y23" s="31">
        <v>0.28599999999999998</v>
      </c>
      <c r="Z23" s="31">
        <v>0.28199999999999997</v>
      </c>
      <c r="AA23" s="31">
        <v>0.27400000000000002</v>
      </c>
      <c r="AB23" s="31">
        <v>0.25900000000000001</v>
      </c>
      <c r="AC23" s="31">
        <v>0.24099999999999999</v>
      </c>
      <c r="AD23" s="51">
        <f>AVERAGE(F23:AC23)</f>
        <v>0.239125</v>
      </c>
      <c r="AE23" s="31"/>
    </row>
    <row r="24" spans="5:31">
      <c r="E24" s="1">
        <v>10</v>
      </c>
      <c r="F24" s="31">
        <v>0.31</v>
      </c>
      <c r="G24" s="31">
        <v>0.30299999999999999</v>
      </c>
      <c r="H24" s="31">
        <v>0.29799999999999999</v>
      </c>
      <c r="I24" s="31">
        <v>0.29499999999999998</v>
      </c>
      <c r="J24" s="31">
        <v>0.29399999999999998</v>
      </c>
      <c r="K24" s="31">
        <v>0.29199999999999998</v>
      </c>
      <c r="L24" s="31">
        <v>0.29199999999999998</v>
      </c>
      <c r="M24" s="31">
        <v>0.29199999999999998</v>
      </c>
      <c r="N24" s="31">
        <v>0.29399999999999998</v>
      </c>
      <c r="O24" s="31">
        <v>0.29099999999999998</v>
      </c>
      <c r="P24" s="31">
        <v>0.28799999999999998</v>
      </c>
      <c r="Q24" s="31">
        <v>0.28799999999999998</v>
      </c>
      <c r="R24" s="31">
        <v>0.29399999999999998</v>
      </c>
      <c r="S24" s="31">
        <v>0.30399999999999999</v>
      </c>
      <c r="T24" s="31">
        <v>0.317</v>
      </c>
      <c r="U24" s="31">
        <v>0.32900000000000001</v>
      </c>
      <c r="V24" s="31">
        <v>0.34</v>
      </c>
      <c r="W24" s="31">
        <v>0.34499999999999997</v>
      </c>
      <c r="X24" s="31">
        <v>0.35</v>
      </c>
      <c r="Y24" s="31">
        <v>0.35299999999999998</v>
      </c>
      <c r="Z24" s="31">
        <v>0.35099999999999998</v>
      </c>
      <c r="AA24" s="31">
        <v>0.34599999999999997</v>
      </c>
      <c r="AB24" s="31">
        <v>0.33600000000000002</v>
      </c>
      <c r="AC24" s="31">
        <v>0.32500000000000001</v>
      </c>
      <c r="AD24" s="51">
        <f t="shared" si="2"/>
        <v>0.31362499999999999</v>
      </c>
      <c r="AE24" s="31"/>
    </row>
    <row r="25" spans="5:31">
      <c r="E25" s="1">
        <v>11</v>
      </c>
      <c r="F25" s="31">
        <v>0.33</v>
      </c>
      <c r="G25" s="31">
        <v>0.32800000000000001</v>
      </c>
      <c r="H25" s="31">
        <v>0.32700000000000001</v>
      </c>
      <c r="I25" s="31">
        <v>0.32800000000000001</v>
      </c>
      <c r="J25" s="31">
        <v>0.33100000000000002</v>
      </c>
      <c r="K25" s="31">
        <v>0.33400000000000002</v>
      </c>
      <c r="L25" s="31">
        <v>0.33500000000000002</v>
      </c>
      <c r="M25" s="31">
        <v>0.33400000000000002</v>
      </c>
      <c r="N25" s="31">
        <v>0.33500000000000002</v>
      </c>
      <c r="O25" s="31">
        <v>0.33700000000000002</v>
      </c>
      <c r="P25" s="31">
        <v>0.33400000000000002</v>
      </c>
      <c r="Q25" s="31">
        <v>0.33</v>
      </c>
      <c r="R25" s="31">
        <v>0.32900000000000001</v>
      </c>
      <c r="S25" s="31">
        <v>0.33</v>
      </c>
      <c r="T25" s="31">
        <v>0.33300000000000002</v>
      </c>
      <c r="U25" s="31">
        <v>0.33400000000000002</v>
      </c>
      <c r="V25" s="31">
        <v>0.33400000000000002</v>
      </c>
      <c r="W25" s="31">
        <v>0.33500000000000002</v>
      </c>
      <c r="X25" s="31">
        <v>0.34</v>
      </c>
      <c r="Y25" s="31">
        <v>0.34300000000000003</v>
      </c>
      <c r="Z25" s="31">
        <v>0.34300000000000003</v>
      </c>
      <c r="AA25" s="31">
        <v>0.34100000000000003</v>
      </c>
      <c r="AB25" s="31">
        <v>0.33500000000000002</v>
      </c>
      <c r="AC25" s="31">
        <v>0.33100000000000002</v>
      </c>
      <c r="AD25" s="51">
        <f t="shared" si="2"/>
        <v>0.33379166666666665</v>
      </c>
      <c r="AE25" s="31"/>
    </row>
    <row r="26" spans="5:31">
      <c r="E26" s="1">
        <v>12</v>
      </c>
      <c r="F26" s="31">
        <v>0.39500000000000002</v>
      </c>
      <c r="G26" s="31">
        <v>0.39600000000000002</v>
      </c>
      <c r="H26" s="31">
        <v>0.39600000000000002</v>
      </c>
      <c r="I26" s="31">
        <v>0.39300000000000002</v>
      </c>
      <c r="J26" s="31">
        <v>0.39200000000000002</v>
      </c>
      <c r="K26" s="31">
        <v>0.39100000000000001</v>
      </c>
      <c r="L26" s="31">
        <v>0.39100000000000001</v>
      </c>
      <c r="M26" s="31">
        <v>0.38800000000000001</v>
      </c>
      <c r="N26" s="31">
        <v>0.38600000000000001</v>
      </c>
      <c r="O26" s="31">
        <v>0.38600000000000001</v>
      </c>
      <c r="P26" s="31">
        <v>0.38300000000000001</v>
      </c>
      <c r="Q26" s="31">
        <v>0.378</v>
      </c>
      <c r="R26" s="31">
        <v>0.375</v>
      </c>
      <c r="S26" s="31">
        <v>0.371</v>
      </c>
      <c r="T26" s="31">
        <v>0.36899999999999999</v>
      </c>
      <c r="U26" s="31">
        <v>0.36199999999999999</v>
      </c>
      <c r="V26" s="31">
        <v>0.35599999999999998</v>
      </c>
      <c r="W26" s="31">
        <v>0.35399999999999998</v>
      </c>
      <c r="X26" s="31">
        <v>0.35799999999999998</v>
      </c>
      <c r="Y26" s="31">
        <v>0.36199999999999999</v>
      </c>
      <c r="Z26" s="31">
        <v>0.36799999999999999</v>
      </c>
      <c r="AA26" s="31">
        <v>0.374</v>
      </c>
      <c r="AB26" s="31">
        <v>0.379</v>
      </c>
      <c r="AC26" s="31">
        <v>0.38100000000000001</v>
      </c>
      <c r="AD26" s="51">
        <f t="shared" si="2"/>
        <v>0.37850000000000006</v>
      </c>
      <c r="AE26" s="31"/>
    </row>
    <row r="27" spans="5:31">
      <c r="AD27" s="51">
        <f>AVERAGE(AD15:AD26)</f>
        <v>0.34294791666666669</v>
      </c>
    </row>
    <row r="45" spans="14:14">
      <c r="N45" s="12" t="s">
        <v>1294</v>
      </c>
    </row>
  </sheetData>
  <phoneticPr fontId="22" type="noConversion"/>
  <conditionalFormatting sqref="C19:C32 B2:B1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5:AC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:AD1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5:AD2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2:AF13 F2:AC1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6"/>
  <sheetViews>
    <sheetView zoomScale="90" zoomScaleNormal="90" workbookViewId="0"/>
  </sheetViews>
  <sheetFormatPr defaultRowHeight="14.25"/>
  <cols>
    <col min="1" max="1" width="9.125" customWidth="1"/>
    <col min="2" max="3" width="20.125" bestFit="1" customWidth="1"/>
    <col min="6" max="6" width="4.625" style="1" customWidth="1"/>
    <col min="7" max="8" width="16.125" customWidth="1"/>
    <col min="23" max="23" width="15.25" bestFit="1" customWidth="1"/>
  </cols>
  <sheetData>
    <row r="1" spans="1:23" ht="15">
      <c r="A1" s="5" t="s">
        <v>1</v>
      </c>
      <c r="B1" s="5" t="s">
        <v>144</v>
      </c>
      <c r="C1" s="5" t="s">
        <v>145</v>
      </c>
      <c r="G1" s="5" t="s">
        <v>146</v>
      </c>
      <c r="H1" s="5" t="s">
        <v>147</v>
      </c>
      <c r="W1" s="5" t="s">
        <v>1293</v>
      </c>
    </row>
    <row r="2" spans="1:23" ht="15">
      <c r="A2" s="5" t="s">
        <v>4</v>
      </c>
      <c r="B2" s="1">
        <v>1</v>
      </c>
      <c r="C2" s="1">
        <v>0</v>
      </c>
      <c r="D2" s="35">
        <f>W2</f>
        <v>0</v>
      </c>
      <c r="E2" s="16" t="s">
        <v>130</v>
      </c>
      <c r="F2" s="5">
        <v>1</v>
      </c>
      <c r="G2" s="31">
        <v>0.3</v>
      </c>
      <c r="H2" s="31">
        <v>0.3</v>
      </c>
      <c r="W2" s="94">
        <v>0</v>
      </c>
    </row>
    <row r="3" spans="1:23" ht="15">
      <c r="A3" s="5" t="s">
        <v>5</v>
      </c>
      <c r="B3" s="1">
        <v>1</v>
      </c>
      <c r="C3" s="1">
        <v>1</v>
      </c>
      <c r="D3" s="35">
        <f t="shared" ref="D3:D16" si="0">W3</f>
        <v>7.0000000000000001E-3</v>
      </c>
      <c r="E3" s="16" t="s">
        <v>131</v>
      </c>
      <c r="F3" s="5">
        <v>2</v>
      </c>
      <c r="G3" s="31">
        <v>0.32</v>
      </c>
      <c r="H3" s="31">
        <v>0.3</v>
      </c>
      <c r="W3" s="94">
        <v>7.0000000000000001E-3</v>
      </c>
    </row>
    <row r="4" spans="1:23" ht="15">
      <c r="A4" s="5" t="s">
        <v>6</v>
      </c>
      <c r="B4" s="1">
        <v>1</v>
      </c>
      <c r="C4" s="1">
        <v>1</v>
      </c>
      <c r="D4" s="35">
        <f t="shared" si="0"/>
        <v>3.3000000000000002E-2</v>
      </c>
      <c r="E4" s="16" t="s">
        <v>132</v>
      </c>
      <c r="F4" s="5">
        <v>3</v>
      </c>
      <c r="G4" s="31">
        <v>0.4</v>
      </c>
      <c r="H4" s="31">
        <v>0.35</v>
      </c>
      <c r="W4" s="94">
        <v>3.3000000000000002E-2</v>
      </c>
    </row>
    <row r="5" spans="1:23" ht="15">
      <c r="A5" s="5" t="s">
        <v>7</v>
      </c>
      <c r="B5" s="1">
        <v>1</v>
      </c>
      <c r="C5" s="1">
        <v>1</v>
      </c>
      <c r="D5" s="35">
        <f t="shared" si="0"/>
        <v>1.7000000000000001E-2</v>
      </c>
      <c r="E5" s="16" t="s">
        <v>133</v>
      </c>
      <c r="F5" s="5">
        <v>4</v>
      </c>
      <c r="G5" s="31">
        <v>0.5</v>
      </c>
      <c r="H5" s="31">
        <v>0.4</v>
      </c>
      <c r="W5" s="94">
        <v>1.7000000000000001E-2</v>
      </c>
    </row>
    <row r="6" spans="1:23" ht="15">
      <c r="A6" s="5" t="s">
        <v>66</v>
      </c>
      <c r="B6" s="1">
        <v>1</v>
      </c>
      <c r="C6" s="1">
        <v>1</v>
      </c>
      <c r="D6" s="35">
        <f t="shared" si="0"/>
        <v>1.6E-2</v>
      </c>
      <c r="E6" s="16" t="s">
        <v>134</v>
      </c>
      <c r="F6" s="5">
        <v>5</v>
      </c>
      <c r="G6" s="31">
        <v>0.55000000000000004</v>
      </c>
      <c r="H6" s="31">
        <v>0.45</v>
      </c>
      <c r="W6" s="94">
        <v>1.6E-2</v>
      </c>
    </row>
    <row r="7" spans="1:23" ht="15">
      <c r="A7" s="5" t="s">
        <v>68</v>
      </c>
      <c r="B7" s="1">
        <v>1</v>
      </c>
      <c r="C7" s="1">
        <v>1</v>
      </c>
      <c r="D7" s="35">
        <f t="shared" si="0"/>
        <v>2.5000000000000001E-2</v>
      </c>
      <c r="E7" s="16" t="s">
        <v>135</v>
      </c>
      <c r="F7" s="5">
        <v>6</v>
      </c>
      <c r="G7" s="31">
        <v>0.45</v>
      </c>
      <c r="H7" s="31">
        <v>0.35</v>
      </c>
      <c r="W7" s="94">
        <v>2.5000000000000001E-2</v>
      </c>
    </row>
    <row r="8" spans="1:23" ht="15">
      <c r="A8" s="5" t="s">
        <v>69</v>
      </c>
      <c r="B8" s="1">
        <v>1</v>
      </c>
      <c r="C8" s="1">
        <v>1</v>
      </c>
      <c r="D8" s="35">
        <f t="shared" si="0"/>
        <v>9.1999999999999998E-2</v>
      </c>
      <c r="E8" s="16" t="s">
        <v>136</v>
      </c>
      <c r="F8" s="5">
        <v>7</v>
      </c>
      <c r="G8" s="31">
        <v>0.3</v>
      </c>
      <c r="H8" s="31">
        <v>0.32</v>
      </c>
      <c r="W8" s="94">
        <v>9.1999999999999998E-2</v>
      </c>
    </row>
    <row r="9" spans="1:23" ht="15">
      <c r="A9" s="5" t="s">
        <v>70</v>
      </c>
      <c r="B9" s="1">
        <v>1</v>
      </c>
      <c r="C9" s="1">
        <v>1</v>
      </c>
      <c r="D9" s="35">
        <f t="shared" si="0"/>
        <v>1.9000000000000003E-2</v>
      </c>
      <c r="E9" s="16" t="s">
        <v>137</v>
      </c>
      <c r="F9" s="5">
        <v>8</v>
      </c>
      <c r="G9" s="31">
        <v>0.2</v>
      </c>
      <c r="H9" s="31">
        <v>0.3</v>
      </c>
      <c r="W9" s="94">
        <v>1.9000000000000003E-2</v>
      </c>
    </row>
    <row r="10" spans="1:23" ht="15">
      <c r="A10" s="5" t="s">
        <v>71</v>
      </c>
      <c r="B10" s="1">
        <v>1</v>
      </c>
      <c r="C10" s="1">
        <v>1</v>
      </c>
      <c r="D10" s="35">
        <f t="shared" si="0"/>
        <v>1.0999999999999999E-2</v>
      </c>
      <c r="E10" s="16" t="s">
        <v>138</v>
      </c>
      <c r="F10" s="5">
        <v>9</v>
      </c>
      <c r="G10" s="31">
        <v>0.15</v>
      </c>
      <c r="H10" s="31">
        <v>0.25</v>
      </c>
      <c r="W10" s="94">
        <v>1.0999999999999999E-2</v>
      </c>
    </row>
    <row r="11" spans="1:23" ht="15">
      <c r="A11" s="5" t="s">
        <v>1255</v>
      </c>
      <c r="B11" s="1">
        <v>1</v>
      </c>
      <c r="C11" s="1">
        <v>1</v>
      </c>
      <c r="D11" s="35">
        <f t="shared" si="0"/>
        <v>0.10300000000000001</v>
      </c>
      <c r="E11" s="16" t="s">
        <v>139</v>
      </c>
      <c r="F11" s="5">
        <v>10</v>
      </c>
      <c r="G11" s="31">
        <v>0.15</v>
      </c>
      <c r="H11" s="31">
        <v>0.2</v>
      </c>
      <c r="W11" s="94">
        <v>0.10300000000000001</v>
      </c>
    </row>
    <row r="12" spans="1:23" ht="15">
      <c r="A12" s="5" t="s">
        <v>1256</v>
      </c>
      <c r="B12" s="1">
        <v>1</v>
      </c>
      <c r="C12" s="1">
        <v>1</v>
      </c>
      <c r="D12" s="35">
        <f t="shared" si="0"/>
        <v>0.26000000000000006</v>
      </c>
      <c r="E12" s="16" t="s">
        <v>140</v>
      </c>
      <c r="F12" s="5">
        <v>11</v>
      </c>
      <c r="G12" s="31">
        <v>0.15</v>
      </c>
      <c r="H12" s="31">
        <v>0.2</v>
      </c>
      <c r="W12" s="94">
        <v>0.26000000000000006</v>
      </c>
    </row>
    <row r="13" spans="1:23" ht="15">
      <c r="A13" s="5" t="s">
        <v>1257</v>
      </c>
      <c r="B13" s="1">
        <v>1</v>
      </c>
      <c r="C13" s="1">
        <v>1</v>
      </c>
      <c r="D13" s="35">
        <f t="shared" si="0"/>
        <v>0.121</v>
      </c>
      <c r="E13" s="16" t="s">
        <v>141</v>
      </c>
      <c r="F13" s="5">
        <v>12</v>
      </c>
      <c r="G13" s="31">
        <v>0.2</v>
      </c>
      <c r="H13" s="31">
        <v>0.25</v>
      </c>
      <c r="W13" s="94">
        <v>0.121</v>
      </c>
    </row>
    <row r="14" spans="1:23" ht="15">
      <c r="A14" s="5" t="s">
        <v>1258</v>
      </c>
      <c r="B14" s="1">
        <v>1</v>
      </c>
      <c r="C14" s="1">
        <v>1</v>
      </c>
      <c r="D14" s="35">
        <f t="shared" si="0"/>
        <v>0.10200000000000001</v>
      </c>
      <c r="W14" s="94">
        <v>0.10200000000000001</v>
      </c>
    </row>
    <row r="15" spans="1:23" ht="15">
      <c r="A15" s="5" t="s">
        <v>1259</v>
      </c>
      <c r="B15" s="1">
        <v>1</v>
      </c>
      <c r="C15" s="1">
        <v>1</v>
      </c>
      <c r="D15" s="35">
        <f t="shared" si="0"/>
        <v>0.17500000000000002</v>
      </c>
      <c r="W15" s="94">
        <v>0.17500000000000002</v>
      </c>
    </row>
    <row r="16" spans="1:23" ht="15">
      <c r="A16" s="5" t="s">
        <v>1260</v>
      </c>
      <c r="B16" s="1">
        <v>1</v>
      </c>
      <c r="C16" s="1">
        <v>1</v>
      </c>
      <c r="D16" s="35">
        <f t="shared" si="0"/>
        <v>1.9000000000000003E-2</v>
      </c>
      <c r="W16" s="94">
        <v>1.9000000000000003E-2</v>
      </c>
    </row>
  </sheetData>
  <phoneticPr fontId="22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zoomScale="85" zoomScaleNormal="85" workbookViewId="0">
      <selection activeCell="I18" sqref="I18"/>
    </sheetView>
  </sheetViews>
  <sheetFormatPr defaultRowHeight="14.25"/>
  <cols>
    <col min="1" max="1" width="30.625" style="1" bestFit="1" customWidth="1"/>
    <col min="3" max="3" width="17.375" style="1" customWidth="1"/>
    <col min="4" max="5" width="16.625" style="1" customWidth="1"/>
    <col min="6" max="7" width="17.375" style="1" customWidth="1"/>
    <col min="8" max="8" width="15.625" style="1" customWidth="1"/>
    <col min="9" max="9" width="17.125" style="1" customWidth="1"/>
    <col min="10" max="10" width="15.125" style="1" customWidth="1"/>
    <col min="11" max="11" width="10.625" style="1" customWidth="1"/>
    <col min="12" max="12" width="16" style="1" customWidth="1"/>
    <col min="13" max="13" width="19.75" style="1" customWidth="1"/>
    <col min="14" max="14" width="16.625" style="1" customWidth="1"/>
    <col min="16" max="16" width="12.75" customWidth="1"/>
    <col min="17" max="17" width="13.625" bestFit="1" customWidth="1"/>
  </cols>
  <sheetData>
    <row r="1" spans="1:17" s="10" customFormat="1" ht="54.75" customHeight="1">
      <c r="A1" s="11"/>
      <c r="B1" s="11" t="s">
        <v>64</v>
      </c>
      <c r="C1" s="11" t="s">
        <v>90</v>
      </c>
      <c r="D1" s="21" t="s">
        <v>1342</v>
      </c>
      <c r="E1" s="21" t="s">
        <v>1343</v>
      </c>
      <c r="F1" s="21" t="s">
        <v>91</v>
      </c>
      <c r="G1" s="29" t="s">
        <v>95</v>
      </c>
      <c r="H1" s="11" t="s">
        <v>92</v>
      </c>
      <c r="I1" s="27" t="s">
        <v>93</v>
      </c>
      <c r="J1" s="11" t="s">
        <v>101</v>
      </c>
      <c r="K1" s="11"/>
      <c r="L1" s="29" t="s">
        <v>94</v>
      </c>
      <c r="M1" s="27" t="s">
        <v>98</v>
      </c>
      <c r="N1" s="11" t="s">
        <v>102</v>
      </c>
      <c r="P1" s="10">
        <v>0.42148760000000002</v>
      </c>
      <c r="Q1" s="10">
        <f>1-P1</f>
        <v>0.57851239999999993</v>
      </c>
    </row>
    <row r="2" spans="1:17">
      <c r="B2">
        <v>1</v>
      </c>
      <c r="C2" s="4">
        <f t="shared" ref="C2:C11" si="0">B2*B$14</f>
        <v>14600</v>
      </c>
      <c r="D2" s="22">
        <f t="shared" ref="D2:D11" si="1">B$19*C2</f>
        <v>292.00000000000006</v>
      </c>
      <c r="E2" s="22">
        <f t="shared" ref="E2:E11" si="2">C$19*C2</f>
        <v>876</v>
      </c>
      <c r="F2" s="22">
        <f t="shared" ref="F2:F11" si="3">B$28*C2</f>
        <v>1021.9999999999999</v>
      </c>
      <c r="G2" s="30">
        <f t="shared" ref="G2:G11" si="4">B$26*C2</f>
        <v>700.80000000000007</v>
      </c>
      <c r="H2" s="4">
        <f t="shared" ref="H2:H11" si="5">C2*B$16/1000</f>
        <v>2.92</v>
      </c>
      <c r="I2" s="28">
        <f t="shared" ref="I2:I11" si="6">H2*B$18</f>
        <v>198.56</v>
      </c>
      <c r="J2" s="4">
        <f>I2-G2</f>
        <v>-502.24000000000007</v>
      </c>
      <c r="K2" s="4"/>
      <c r="L2" s="30">
        <f t="shared" ref="L2:L11" si="7">C2*B$30</f>
        <v>1834.1979999999999</v>
      </c>
      <c r="M2" s="28">
        <f t="shared" ref="M2:M11" si="8">B$32*H2</f>
        <v>2394.4</v>
      </c>
      <c r="N2" s="4">
        <f>M2-L2</f>
        <v>560.20200000000023</v>
      </c>
      <c r="P2" s="4">
        <f>P$1*J2</f>
        <v>-211.68793222400004</v>
      </c>
      <c r="Q2" s="4">
        <f>Q$1*N2</f>
        <v>324.08380350480007</v>
      </c>
    </row>
    <row r="3" spans="1:17">
      <c r="B3">
        <v>200000</v>
      </c>
      <c r="C3" s="4">
        <f t="shared" si="0"/>
        <v>2920000000</v>
      </c>
      <c r="D3" s="22">
        <f t="shared" si="1"/>
        <v>58400000.000000015</v>
      </c>
      <c r="E3" s="22">
        <f t="shared" si="2"/>
        <v>175200000</v>
      </c>
      <c r="F3" s="22">
        <f t="shared" si="3"/>
        <v>204399999.99999997</v>
      </c>
      <c r="G3" s="30">
        <f t="shared" si="4"/>
        <v>140160000</v>
      </c>
      <c r="H3" s="4">
        <f t="shared" si="5"/>
        <v>584000</v>
      </c>
      <c r="I3" s="28">
        <f t="shared" si="6"/>
        <v>39712000</v>
      </c>
      <c r="J3" s="4">
        <f t="shared" ref="J3:J11" si="9">I3-G3</f>
        <v>-100448000</v>
      </c>
      <c r="K3" s="4"/>
      <c r="L3" s="30">
        <f t="shared" si="7"/>
        <v>366839600</v>
      </c>
      <c r="M3" s="28">
        <f t="shared" si="8"/>
        <v>478880000</v>
      </c>
      <c r="N3" s="4">
        <f t="shared" ref="N3:N11" si="10">M3-L3</f>
        <v>112040400</v>
      </c>
      <c r="P3" s="4">
        <f t="shared" ref="P3:P11" si="11">P$1*J3</f>
        <v>-42337586.444800004</v>
      </c>
      <c r="Q3" s="4">
        <f t="shared" ref="Q3:Q11" si="12">Q$1*N3</f>
        <v>64816760.700959995</v>
      </c>
    </row>
    <row r="4" spans="1:17">
      <c r="B4">
        <v>300000</v>
      </c>
      <c r="C4" s="4">
        <f t="shared" si="0"/>
        <v>4380000000</v>
      </c>
      <c r="D4" s="22">
        <f t="shared" si="1"/>
        <v>87600000.000000015</v>
      </c>
      <c r="E4" s="22">
        <f t="shared" si="2"/>
        <v>262800000</v>
      </c>
      <c r="F4" s="22">
        <f t="shared" si="3"/>
        <v>306599999.99999994</v>
      </c>
      <c r="G4" s="30">
        <f t="shared" si="4"/>
        <v>210240000</v>
      </c>
      <c r="H4" s="4">
        <f t="shared" si="5"/>
        <v>876000</v>
      </c>
      <c r="I4" s="28">
        <f t="shared" si="6"/>
        <v>59568000</v>
      </c>
      <c r="J4" s="4">
        <f t="shared" si="9"/>
        <v>-150672000</v>
      </c>
      <c r="K4" s="4"/>
      <c r="L4" s="30">
        <f t="shared" si="7"/>
        <v>550259400</v>
      </c>
      <c r="M4" s="28">
        <f t="shared" si="8"/>
        <v>718320000</v>
      </c>
      <c r="N4" s="4">
        <f t="shared" si="10"/>
        <v>168060600</v>
      </c>
      <c r="P4" s="4">
        <f t="shared" si="11"/>
        <v>-63506379.667199999</v>
      </c>
      <c r="Q4" s="4">
        <f t="shared" si="12"/>
        <v>97225141.051439986</v>
      </c>
    </row>
    <row r="5" spans="1:17">
      <c r="B5">
        <v>400000</v>
      </c>
      <c r="C5" s="4">
        <f t="shared" si="0"/>
        <v>5840000000</v>
      </c>
      <c r="D5" s="22">
        <f t="shared" si="1"/>
        <v>116800000.00000003</v>
      </c>
      <c r="E5" s="22">
        <f t="shared" si="2"/>
        <v>350400000</v>
      </c>
      <c r="F5" s="22">
        <f t="shared" si="3"/>
        <v>408799999.99999994</v>
      </c>
      <c r="G5" s="30">
        <f t="shared" si="4"/>
        <v>280320000</v>
      </c>
      <c r="H5" s="4">
        <f t="shared" si="5"/>
        <v>1168000</v>
      </c>
      <c r="I5" s="28">
        <f t="shared" si="6"/>
        <v>79424000</v>
      </c>
      <c r="J5" s="4">
        <f t="shared" si="9"/>
        <v>-200896000</v>
      </c>
      <c r="K5" s="4"/>
      <c r="L5" s="30">
        <f t="shared" si="7"/>
        <v>733679200</v>
      </c>
      <c r="M5" s="28">
        <f t="shared" si="8"/>
        <v>957760000</v>
      </c>
      <c r="N5" s="4">
        <f t="shared" si="10"/>
        <v>224080800</v>
      </c>
      <c r="P5" s="4">
        <f t="shared" si="11"/>
        <v>-84675172.889600009</v>
      </c>
      <c r="Q5" s="4">
        <f t="shared" si="12"/>
        <v>129633521.40191999</v>
      </c>
    </row>
    <row r="6" spans="1:17">
      <c r="B6">
        <v>500000</v>
      </c>
      <c r="C6" s="4">
        <f t="shared" si="0"/>
        <v>7300000000</v>
      </c>
      <c r="D6" s="22">
        <f t="shared" si="1"/>
        <v>146000000.00000003</v>
      </c>
      <c r="E6" s="22">
        <f t="shared" si="2"/>
        <v>438000000</v>
      </c>
      <c r="F6" s="22">
        <f t="shared" si="3"/>
        <v>510999999.99999994</v>
      </c>
      <c r="G6" s="30">
        <f t="shared" si="4"/>
        <v>350400000</v>
      </c>
      <c r="H6" s="4">
        <f t="shared" si="5"/>
        <v>1460000</v>
      </c>
      <c r="I6" s="28">
        <f t="shared" si="6"/>
        <v>99280000</v>
      </c>
      <c r="J6" s="4">
        <f t="shared" si="9"/>
        <v>-251120000</v>
      </c>
      <c r="K6" s="4"/>
      <c r="L6" s="30">
        <f t="shared" si="7"/>
        <v>917098999.99999988</v>
      </c>
      <c r="M6" s="28">
        <f t="shared" si="8"/>
        <v>1197200000</v>
      </c>
      <c r="N6" s="4">
        <f t="shared" si="10"/>
        <v>280101000.00000012</v>
      </c>
      <c r="P6" s="4">
        <f t="shared" si="11"/>
        <v>-105843966.112</v>
      </c>
      <c r="Q6" s="4">
        <f t="shared" si="12"/>
        <v>162041901.75240004</v>
      </c>
    </row>
    <row r="7" spans="1:17">
      <c r="B7">
        <v>600000</v>
      </c>
      <c r="C7" s="4">
        <f t="shared" si="0"/>
        <v>8760000000</v>
      </c>
      <c r="D7" s="22">
        <f t="shared" si="1"/>
        <v>175200000.00000003</v>
      </c>
      <c r="E7" s="22">
        <f t="shared" si="2"/>
        <v>525600000</v>
      </c>
      <c r="F7" s="22">
        <f t="shared" si="3"/>
        <v>613199999.99999988</v>
      </c>
      <c r="G7" s="30">
        <f t="shared" si="4"/>
        <v>420480000</v>
      </c>
      <c r="H7" s="4">
        <f t="shared" si="5"/>
        <v>1752000</v>
      </c>
      <c r="I7" s="28">
        <f t="shared" si="6"/>
        <v>119136000</v>
      </c>
      <c r="J7" s="4">
        <f t="shared" si="9"/>
        <v>-301344000</v>
      </c>
      <c r="K7" s="4"/>
      <c r="L7" s="30">
        <f t="shared" si="7"/>
        <v>1100518800</v>
      </c>
      <c r="M7" s="28">
        <f t="shared" si="8"/>
        <v>1436640000</v>
      </c>
      <c r="N7" s="4">
        <f t="shared" si="10"/>
        <v>336121200</v>
      </c>
      <c r="P7" s="4">
        <f t="shared" si="11"/>
        <v>-127012759.3344</v>
      </c>
      <c r="Q7" s="4">
        <f t="shared" si="12"/>
        <v>194450282.10287997</v>
      </c>
    </row>
    <row r="8" spans="1:17">
      <c r="B8">
        <v>700000</v>
      </c>
      <c r="C8" s="4">
        <f t="shared" si="0"/>
        <v>10220000000</v>
      </c>
      <c r="D8" s="22">
        <f t="shared" si="1"/>
        <v>204400000.00000003</v>
      </c>
      <c r="E8" s="22">
        <f t="shared" si="2"/>
        <v>613200000</v>
      </c>
      <c r="F8" s="22">
        <f t="shared" si="3"/>
        <v>715399999.99999988</v>
      </c>
      <c r="G8" s="30">
        <f t="shared" si="4"/>
        <v>490560000</v>
      </c>
      <c r="H8" s="4">
        <f t="shared" si="5"/>
        <v>2044000</v>
      </c>
      <c r="I8" s="28">
        <f t="shared" si="6"/>
        <v>138992000</v>
      </c>
      <c r="J8" s="4">
        <f t="shared" si="9"/>
        <v>-351568000</v>
      </c>
      <c r="K8" s="4"/>
      <c r="L8" s="30">
        <f t="shared" si="7"/>
        <v>1283938600</v>
      </c>
      <c r="M8" s="28">
        <f t="shared" si="8"/>
        <v>1676080000</v>
      </c>
      <c r="N8" s="4">
        <f t="shared" si="10"/>
        <v>392141400</v>
      </c>
      <c r="P8" s="4">
        <f t="shared" si="11"/>
        <v>-148181552.55680001</v>
      </c>
      <c r="Q8" s="4">
        <f t="shared" si="12"/>
        <v>226858662.45335996</v>
      </c>
    </row>
    <row r="9" spans="1:17">
      <c r="B9">
        <v>800000</v>
      </c>
      <c r="C9" s="4">
        <f t="shared" si="0"/>
        <v>11680000000</v>
      </c>
      <c r="D9" s="22">
        <f t="shared" si="1"/>
        <v>233600000.00000006</v>
      </c>
      <c r="E9" s="22">
        <f t="shared" si="2"/>
        <v>700800000</v>
      </c>
      <c r="F9" s="22">
        <f t="shared" si="3"/>
        <v>817599999.99999988</v>
      </c>
      <c r="G9" s="30">
        <f t="shared" si="4"/>
        <v>560640000</v>
      </c>
      <c r="H9" s="4">
        <f t="shared" si="5"/>
        <v>2336000</v>
      </c>
      <c r="I9" s="28">
        <f t="shared" si="6"/>
        <v>158848000</v>
      </c>
      <c r="J9" s="4">
        <f t="shared" si="9"/>
        <v>-401792000</v>
      </c>
      <c r="K9" s="4"/>
      <c r="L9" s="30">
        <f t="shared" si="7"/>
        <v>1467358400</v>
      </c>
      <c r="M9" s="28">
        <f t="shared" si="8"/>
        <v>1915520000</v>
      </c>
      <c r="N9" s="4">
        <f t="shared" si="10"/>
        <v>448161600</v>
      </c>
      <c r="P9" s="4">
        <f t="shared" si="11"/>
        <v>-169350345.77920002</v>
      </c>
      <c r="Q9" s="4">
        <f t="shared" si="12"/>
        <v>259267042.80383998</v>
      </c>
    </row>
    <row r="10" spans="1:17">
      <c r="B10">
        <v>900000</v>
      </c>
      <c r="C10" s="4">
        <f t="shared" si="0"/>
        <v>13140000000</v>
      </c>
      <c r="D10" s="22">
        <f t="shared" si="1"/>
        <v>262800000.00000006</v>
      </c>
      <c r="E10" s="22">
        <f t="shared" si="2"/>
        <v>788400000</v>
      </c>
      <c r="F10" s="22">
        <f t="shared" si="3"/>
        <v>919799999.99999988</v>
      </c>
      <c r="G10" s="30">
        <f t="shared" si="4"/>
        <v>630720000</v>
      </c>
      <c r="H10" s="4">
        <f t="shared" si="5"/>
        <v>2628000</v>
      </c>
      <c r="I10" s="28">
        <f t="shared" si="6"/>
        <v>178704000</v>
      </c>
      <c r="J10" s="4">
        <f t="shared" si="9"/>
        <v>-452016000</v>
      </c>
      <c r="K10" s="4"/>
      <c r="L10" s="30">
        <f t="shared" si="7"/>
        <v>1650778200</v>
      </c>
      <c r="M10" s="28">
        <f t="shared" si="8"/>
        <v>2154960000</v>
      </c>
      <c r="N10" s="4">
        <f t="shared" si="10"/>
        <v>504181800</v>
      </c>
      <c r="P10" s="4">
        <f t="shared" si="11"/>
        <v>-190519139.0016</v>
      </c>
      <c r="Q10" s="4">
        <f t="shared" si="12"/>
        <v>291675423.15431994</v>
      </c>
    </row>
    <row r="11" spans="1:17">
      <c r="B11">
        <v>1000000</v>
      </c>
      <c r="C11" s="4">
        <f t="shared" si="0"/>
        <v>14600000000</v>
      </c>
      <c r="D11" s="22">
        <f t="shared" si="1"/>
        <v>292000000.00000006</v>
      </c>
      <c r="E11" s="22">
        <f t="shared" si="2"/>
        <v>876000000</v>
      </c>
      <c r="F11" s="22">
        <f t="shared" si="3"/>
        <v>1021999999.9999999</v>
      </c>
      <c r="G11" s="30">
        <f t="shared" si="4"/>
        <v>700800000</v>
      </c>
      <c r="H11" s="4">
        <f t="shared" si="5"/>
        <v>2920000</v>
      </c>
      <c r="I11" s="28">
        <f t="shared" si="6"/>
        <v>198560000</v>
      </c>
      <c r="J11" s="4">
        <f t="shared" si="9"/>
        <v>-502240000</v>
      </c>
      <c r="K11" s="4"/>
      <c r="L11" s="30">
        <f t="shared" si="7"/>
        <v>1834197999.9999998</v>
      </c>
      <c r="M11" s="28">
        <f t="shared" si="8"/>
        <v>2394400000</v>
      </c>
      <c r="N11" s="4">
        <f t="shared" si="10"/>
        <v>560202000.00000024</v>
      </c>
      <c r="P11" s="4">
        <f t="shared" si="11"/>
        <v>-211687932.22400001</v>
      </c>
      <c r="Q11" s="4">
        <f t="shared" si="12"/>
        <v>324083803.50480008</v>
      </c>
    </row>
    <row r="13" spans="1:17">
      <c r="B13" s="1">
        <v>40</v>
      </c>
      <c r="C13" t="s">
        <v>73</v>
      </c>
      <c r="D13"/>
      <c r="E13"/>
      <c r="F13"/>
    </row>
    <row r="14" spans="1:17">
      <c r="B14" s="1">
        <f>B13*365</f>
        <v>14600</v>
      </c>
      <c r="C14" t="s">
        <v>79</v>
      </c>
      <c r="D14"/>
      <c r="E14"/>
      <c r="F14"/>
    </row>
    <row r="15" spans="1:17">
      <c r="B15" s="1"/>
      <c r="C15"/>
      <c r="D15"/>
      <c r="E15"/>
      <c r="F15"/>
    </row>
    <row r="16" spans="1:17">
      <c r="A16" s="6" t="s">
        <v>83</v>
      </c>
      <c r="B16" s="6">
        <v>0.2</v>
      </c>
      <c r="C16" s="6" t="s">
        <v>72</v>
      </c>
      <c r="D16" s="13"/>
      <c r="E16" s="13"/>
      <c r="F16" s="13"/>
      <c r="L16" s="7"/>
    </row>
    <row r="17" spans="1:14">
      <c r="A17" s="6" t="s">
        <v>1344</v>
      </c>
      <c r="B17" s="6">
        <v>0.1</v>
      </c>
      <c r="C17" s="6">
        <v>0.3</v>
      </c>
      <c r="D17" s="13" t="s">
        <v>78</v>
      </c>
      <c r="E17" s="13" t="s">
        <v>1345</v>
      </c>
      <c r="F17" s="13"/>
      <c r="L17" s="7"/>
    </row>
    <row r="18" spans="1:14">
      <c r="A18" s="6" t="s">
        <v>80</v>
      </c>
      <c r="B18" s="143">
        <v>68</v>
      </c>
      <c r="C18" s="130">
        <v>90</v>
      </c>
      <c r="D18" s="144" t="s">
        <v>77</v>
      </c>
      <c r="E18" s="13" t="s">
        <v>1313</v>
      </c>
      <c r="F18" s="13"/>
    </row>
    <row r="19" spans="1:14" s="16" customFormat="1" ht="15">
      <c r="A19" s="14" t="s">
        <v>81</v>
      </c>
      <c r="B19" s="43">
        <f>B16*B17</f>
        <v>2.0000000000000004E-2</v>
      </c>
      <c r="C19" s="43">
        <f>B16*C17</f>
        <v>0.06</v>
      </c>
      <c r="D19" s="144" t="s">
        <v>76</v>
      </c>
      <c r="E19" s="15"/>
      <c r="F19" s="15"/>
      <c r="G19" s="5"/>
      <c r="H19" s="5"/>
      <c r="I19" s="5"/>
      <c r="J19" s="5"/>
      <c r="K19" s="5"/>
      <c r="L19" s="5"/>
      <c r="M19" s="5"/>
      <c r="N19" s="5"/>
    </row>
    <row r="20" spans="1:14" s="16" customFormat="1" ht="15">
      <c r="A20" s="14" t="s">
        <v>82</v>
      </c>
      <c r="B20" s="43">
        <f>$B16*B18/1000</f>
        <v>1.3600000000000001E-2</v>
      </c>
      <c r="C20" s="43">
        <f>$B16*C18/1000</f>
        <v>1.7999999999999999E-2</v>
      </c>
      <c r="D20" s="144" t="s">
        <v>76</v>
      </c>
      <c r="E20" s="15"/>
      <c r="F20" s="15"/>
      <c r="G20" s="5"/>
      <c r="H20" s="5"/>
      <c r="I20" s="5"/>
      <c r="J20" s="5"/>
      <c r="K20" s="5"/>
      <c r="L20" s="5"/>
      <c r="M20" s="5"/>
      <c r="N20" s="5"/>
    </row>
    <row r="21" spans="1:14">
      <c r="B21" s="1"/>
      <c r="C21"/>
      <c r="D21"/>
      <c r="E21"/>
      <c r="F21"/>
    </row>
    <row r="22" spans="1:14">
      <c r="A22" s="9" t="s">
        <v>84</v>
      </c>
      <c r="B22" s="9">
        <v>0.06</v>
      </c>
      <c r="C22" s="17" t="s">
        <v>74</v>
      </c>
      <c r="D22" s="17"/>
      <c r="E22" s="17"/>
      <c r="F22" s="17"/>
    </row>
    <row r="23" spans="1:14">
      <c r="A23" s="9" t="s">
        <v>85</v>
      </c>
      <c r="B23" s="9">
        <v>1.5</v>
      </c>
      <c r="C23" s="17" t="s">
        <v>75</v>
      </c>
      <c r="D23" s="17"/>
      <c r="E23" s="17"/>
      <c r="F23" s="17"/>
    </row>
    <row r="24" spans="1:14" ht="15.75">
      <c r="A24" s="9" t="s">
        <v>86</v>
      </c>
      <c r="B24" s="18">
        <v>0.8</v>
      </c>
      <c r="C24" s="17" t="s">
        <v>75</v>
      </c>
      <c r="D24" s="17"/>
      <c r="E24" s="17"/>
      <c r="F24" s="17"/>
      <c r="H24" s="4"/>
      <c r="I24" s="149"/>
    </row>
    <row r="25" spans="1:14" ht="15">
      <c r="A25" s="19" t="s">
        <v>87</v>
      </c>
      <c r="B25" s="19">
        <f>B23*B22</f>
        <v>0.09</v>
      </c>
      <c r="C25" s="20" t="s">
        <v>76</v>
      </c>
      <c r="D25" s="20"/>
      <c r="E25" s="20"/>
      <c r="F25" s="20"/>
    </row>
    <row r="26" spans="1:14" ht="15">
      <c r="A26" s="19" t="s">
        <v>89</v>
      </c>
      <c r="B26" s="20">
        <f>B22*B24</f>
        <v>4.8000000000000001E-2</v>
      </c>
      <c r="C26" s="20" t="s">
        <v>76</v>
      </c>
      <c r="D26" s="20"/>
      <c r="E26" s="20"/>
      <c r="F26" s="20"/>
    </row>
    <row r="28" spans="1:14">
      <c r="A28" s="1" t="s">
        <v>88</v>
      </c>
      <c r="B28" s="34">
        <f>B25-B19</f>
        <v>6.9999999999999993E-2</v>
      </c>
      <c r="C28" s="12" t="s">
        <v>76</v>
      </c>
      <c r="D28" s="12"/>
      <c r="E28" s="12"/>
      <c r="F28" s="12"/>
    </row>
    <row r="30" spans="1:14" s="24" customFormat="1">
      <c r="A30" s="23" t="s">
        <v>96</v>
      </c>
      <c r="B30" s="24">
        <v>0.12562999999999999</v>
      </c>
      <c r="C30" s="25" t="s">
        <v>97</v>
      </c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</row>
    <row r="32" spans="1:14">
      <c r="A32" s="23" t="s">
        <v>100</v>
      </c>
      <c r="B32" s="24">
        <f>emissions!B2</f>
        <v>820</v>
      </c>
      <c r="C32" s="25" t="s">
        <v>99</v>
      </c>
      <c r="D32" s="12" t="s">
        <v>12</v>
      </c>
      <c r="E32" s="99">
        <f>B32*0.001*B$16</f>
        <v>0.16400000000000003</v>
      </c>
      <c r="F32" s="25" t="s">
        <v>97</v>
      </c>
    </row>
    <row r="33" spans="1:6">
      <c r="B33" s="24">
        <f>emissions!B3</f>
        <v>490</v>
      </c>
      <c r="D33" s="12" t="s">
        <v>13</v>
      </c>
      <c r="E33" s="99">
        <f t="shared" ref="E33:E39" si="13">B33*0.001*B$16</f>
        <v>9.8000000000000004E-2</v>
      </c>
      <c r="F33" s="25"/>
    </row>
    <row r="34" spans="1:6">
      <c r="B34" s="24">
        <f>emissions!B4</f>
        <v>230</v>
      </c>
      <c r="D34" s="12" t="s">
        <v>14</v>
      </c>
      <c r="E34" s="99">
        <f t="shared" si="13"/>
        <v>4.6000000000000006E-2</v>
      </c>
    </row>
    <row r="35" spans="1:6">
      <c r="B35" s="24">
        <f>emissions!B5</f>
        <v>38</v>
      </c>
      <c r="D35" s="12" t="s">
        <v>15</v>
      </c>
      <c r="E35" s="99">
        <f t="shared" si="13"/>
        <v>7.6E-3</v>
      </c>
    </row>
    <row r="36" spans="1:6">
      <c r="B36" s="24">
        <f>emissions!B6</f>
        <v>24</v>
      </c>
      <c r="D36" s="12" t="s">
        <v>16</v>
      </c>
      <c r="E36" s="99">
        <f t="shared" si="13"/>
        <v>4.8000000000000004E-3</v>
      </c>
    </row>
    <row r="37" spans="1:6">
      <c r="B37" s="24">
        <f>emissions!B7</f>
        <v>24</v>
      </c>
      <c r="D37" s="12" t="s">
        <v>17</v>
      </c>
      <c r="E37" s="99">
        <f t="shared" si="13"/>
        <v>4.8000000000000004E-3</v>
      </c>
    </row>
    <row r="38" spans="1:6">
      <c r="B38" s="24">
        <f>emissions!B8</f>
        <v>12</v>
      </c>
      <c r="D38" s="12" t="s">
        <v>18</v>
      </c>
      <c r="E38" s="99">
        <f t="shared" si="13"/>
        <v>2.4000000000000002E-3</v>
      </c>
    </row>
    <row r="39" spans="1:6">
      <c r="B39" s="24">
        <f>emissions!B9</f>
        <v>24</v>
      </c>
      <c r="D39" s="12" t="s">
        <v>19</v>
      </c>
      <c r="E39" s="99">
        <f t="shared" si="13"/>
        <v>4.8000000000000004E-3</v>
      </c>
    </row>
    <row r="41" spans="1:6">
      <c r="A41" s="23" t="s">
        <v>96</v>
      </c>
      <c r="B41" s="24">
        <v>3.4000000000000002E-4</v>
      </c>
      <c r="C41" s="25" t="s">
        <v>1351</v>
      </c>
      <c r="D41" s="23"/>
      <c r="E41" s="23"/>
      <c r="F41" s="23"/>
    </row>
    <row r="43" spans="1:6">
      <c r="A43" s="23" t="s">
        <v>100</v>
      </c>
      <c r="B43" s="24">
        <f>emissions!B13</f>
        <v>0</v>
      </c>
      <c r="C43" s="25" t="s">
        <v>1352</v>
      </c>
      <c r="D43" s="12" t="s">
        <v>12</v>
      </c>
      <c r="E43" s="99">
        <f>B43*0.001*B$16</f>
        <v>0</v>
      </c>
      <c r="F43" s="25" t="s">
        <v>97</v>
      </c>
    </row>
    <row r="44" spans="1:6">
      <c r="B44" s="24">
        <f>emissions!B14</f>
        <v>0</v>
      </c>
      <c r="D44" s="12" t="s">
        <v>13</v>
      </c>
      <c r="E44" s="99">
        <f t="shared" ref="E44:E50" si="14">B44*0.001*B$16</f>
        <v>0</v>
      </c>
      <c r="F44" s="25"/>
    </row>
    <row r="45" spans="1:6">
      <c r="B45" s="24">
        <f>emissions!B15</f>
        <v>0</v>
      </c>
      <c r="D45" s="12" t="s">
        <v>14</v>
      </c>
      <c r="E45" s="99">
        <f t="shared" si="14"/>
        <v>0</v>
      </c>
    </row>
    <row r="46" spans="1:6">
      <c r="B46" s="24">
        <f>emissions!B16</f>
        <v>0</v>
      </c>
      <c r="D46" s="12" t="s">
        <v>15</v>
      </c>
      <c r="E46" s="99">
        <f t="shared" si="14"/>
        <v>0</v>
      </c>
    </row>
    <row r="47" spans="1:6">
      <c r="B47" s="24">
        <f>emissions!B17</f>
        <v>0</v>
      </c>
      <c r="D47" s="12" t="s">
        <v>16</v>
      </c>
      <c r="E47" s="99">
        <f t="shared" si="14"/>
        <v>0</v>
      </c>
    </row>
    <row r="48" spans="1:6">
      <c r="B48" s="24">
        <f>emissions!B18</f>
        <v>0</v>
      </c>
      <c r="D48" s="12" t="s">
        <v>17</v>
      </c>
      <c r="E48" s="99">
        <f t="shared" si="14"/>
        <v>0</v>
      </c>
    </row>
    <row r="49" spans="2:5">
      <c r="B49" s="24">
        <f>emissions!B19</f>
        <v>0</v>
      </c>
      <c r="D49" s="12" t="s">
        <v>18</v>
      </c>
      <c r="E49" s="99">
        <f t="shared" si="14"/>
        <v>0</v>
      </c>
    </row>
    <row r="50" spans="2:5">
      <c r="B50" s="24">
        <f>emissions!B20</f>
        <v>0</v>
      </c>
      <c r="D50" s="12" t="s">
        <v>19</v>
      </c>
      <c r="E50" s="99">
        <f t="shared" si="14"/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"/>
  <sheetViews>
    <sheetView zoomScale="85" zoomScaleNormal="85" workbookViewId="0">
      <selection activeCell="B15" sqref="B15"/>
    </sheetView>
  </sheetViews>
  <sheetFormatPr defaultRowHeight="15"/>
  <cols>
    <col min="1" max="1" width="20" bestFit="1" customWidth="1"/>
    <col min="2" max="2" width="21.125" bestFit="1" customWidth="1"/>
    <col min="3" max="3" width="11.375" bestFit="1" customWidth="1"/>
    <col min="4" max="4" width="16.875" bestFit="1" customWidth="1"/>
    <col min="5" max="5" width="23.625" bestFit="1" customWidth="1"/>
    <col min="6" max="6" width="17" bestFit="1" customWidth="1"/>
    <col min="7" max="7" width="15.875" bestFit="1" customWidth="1"/>
    <col min="8" max="8" width="21.375" bestFit="1" customWidth="1"/>
    <col min="9" max="9" width="16.875" bestFit="1" customWidth="1"/>
    <col min="10" max="20" width="14.875" bestFit="1" customWidth="1"/>
    <col min="21" max="30" width="13.625" bestFit="1" customWidth="1"/>
    <col min="31" max="31" width="16.125" style="5" bestFit="1" customWidth="1"/>
    <col min="32" max="32" width="15.875" style="5" bestFit="1" customWidth="1"/>
    <col min="33" max="33" width="17.375" style="5" bestFit="1" customWidth="1"/>
    <col min="34" max="34" width="15.875" style="5" bestFit="1" customWidth="1"/>
    <col min="35" max="35" width="18.375" style="45" bestFit="1" customWidth="1"/>
    <col min="36" max="36" width="15.875" style="1" bestFit="1" customWidth="1"/>
    <col min="37" max="37" width="11.875" style="1" customWidth="1"/>
    <col min="38" max="38" width="11.375" bestFit="1" customWidth="1"/>
    <col min="39" max="41" width="9.625" style="46" customWidth="1"/>
  </cols>
  <sheetData>
    <row r="1" spans="1:44">
      <c r="A1" s="1" t="s">
        <v>109</v>
      </c>
      <c r="B1" s="1" t="s">
        <v>111</v>
      </c>
      <c r="C1" s="1" t="s">
        <v>110</v>
      </c>
      <c r="D1" s="3" t="s">
        <v>104</v>
      </c>
      <c r="E1" s="6" t="s">
        <v>105</v>
      </c>
      <c r="F1" s="40" t="s">
        <v>106</v>
      </c>
      <c r="G1" s="19" t="s">
        <v>113</v>
      </c>
      <c r="H1" s="14" t="s">
        <v>114</v>
      </c>
      <c r="I1" s="41" t="s">
        <v>115</v>
      </c>
      <c r="J1">
        <v>0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 s="5" t="s">
        <v>120</v>
      </c>
      <c r="AF1" s="5" t="s">
        <v>118</v>
      </c>
      <c r="AG1" s="5" t="s">
        <v>119</v>
      </c>
      <c r="AH1" s="5" t="s">
        <v>117</v>
      </c>
      <c r="AI1" s="45" t="s">
        <v>1236</v>
      </c>
      <c r="AJ1" s="1" t="s">
        <v>1237</v>
      </c>
      <c r="AK1" s="1" t="s">
        <v>116</v>
      </c>
      <c r="AM1" s="8">
        <v>0</v>
      </c>
      <c r="AN1" s="46">
        <v>0.5</v>
      </c>
      <c r="AO1" s="46">
        <v>1</v>
      </c>
    </row>
    <row r="2" spans="1:44">
      <c r="A2" s="50">
        <v>0.8</v>
      </c>
      <c r="B2" s="54">
        <f t="shared" ref="B2:B9" si="0">B$14/A2</f>
        <v>5.1369863013698636</v>
      </c>
      <c r="C2" s="1" t="s">
        <v>12</v>
      </c>
      <c r="D2" s="26">
        <f>'unitCosts(t,k)_'!$C2</f>
        <v>2250000</v>
      </c>
      <c r="E2" s="38">
        <f>'unitCosts(t,k)_'!$D2</f>
        <v>93000</v>
      </c>
      <c r="F2" s="40">
        <f>'unitCosts(t,k)_'!$E2</f>
        <v>8.39</v>
      </c>
      <c r="G2" s="37">
        <f>D2*B2</f>
        <v>11558219.178082192</v>
      </c>
      <c r="H2" s="39">
        <f>$E2*$B2</f>
        <v>477739.72602739732</v>
      </c>
      <c r="I2" s="42">
        <f t="shared" ref="I2:I9" si="1">$F2*$B$13</f>
        <v>302040</v>
      </c>
      <c r="J2" s="4" t="e">
        <f>((1+$B$12)^(-J$1))*($H2*(1+#REF!)^2+$I2*(1+#REF!)^2)</f>
        <v>#REF!</v>
      </c>
      <c r="K2" s="4" t="e">
        <f>((1+$B$12)^(-K$1))*($H2*(1+#REF!)^2+$I2*(1+#REF!)^2)</f>
        <v>#REF!</v>
      </c>
      <c r="L2" s="4" t="e">
        <f>((1+$B$12)^(-L$1))*($H2*(1+#REF!)^2+$I2*(1+#REF!)^2)</f>
        <v>#REF!</v>
      </c>
      <c r="M2" s="4" t="e">
        <f>((1+$B$12)^(-M$1))*($H2*(1+#REF!)^2+$I2*(1+#REF!)^2)</f>
        <v>#REF!</v>
      </c>
      <c r="N2" s="4" t="e">
        <f>((1+$B$12)^(-N$1))*($H2*(1+#REF!)^2+$I2*(1+#REF!)^2)</f>
        <v>#REF!</v>
      </c>
      <c r="O2" s="4" t="e">
        <f>((1+$B$12)^(-O$1))*($H2*(1+#REF!)^2+$I2*(1+#REF!)^2)</f>
        <v>#REF!</v>
      </c>
      <c r="P2" s="4" t="e">
        <f>((1+$B$12)^(-P$1))*($H2*(1+#REF!)^2+$I2*(1+#REF!)^2)</f>
        <v>#REF!</v>
      </c>
      <c r="Q2" s="4" t="e">
        <f>((1+$B$12)^(-Q$1))*($H2*(1+#REF!)^2+$I2*(1+#REF!)^2)</f>
        <v>#REF!</v>
      </c>
      <c r="R2" s="4" t="e">
        <f>((1+$B$12)^(-R$1))*($H2*(1+#REF!)^2+$I2*(1+#REF!)^2)</f>
        <v>#REF!</v>
      </c>
      <c r="S2" s="4" t="e">
        <f>((1+$B$12)^(-S$1))*($H2*(1+#REF!)^2+$I2*(1+#REF!)^2)</f>
        <v>#REF!</v>
      </c>
      <c r="T2" s="4" t="e">
        <f>((1+$B$12)^(-T$1))*($H2*(1+#REF!)^2+$I2*(1+#REF!)^2)</f>
        <v>#REF!</v>
      </c>
      <c r="U2" s="4" t="e">
        <f>((1+$B$12)^(-U$1))*($H2*(1+#REF!)^2+$I2*(1+#REF!)^2)</f>
        <v>#REF!</v>
      </c>
      <c r="V2" s="4" t="e">
        <f>((1+$B$12)^(-V$1))*($H2*(1+#REF!)^2+$I2*(1+#REF!)^2)</f>
        <v>#REF!</v>
      </c>
      <c r="W2" s="4" t="e">
        <f>((1+$B$12)^(-W$1))*($H2*(1+#REF!)^2+$I2*(1+#REF!)^2)</f>
        <v>#REF!</v>
      </c>
      <c r="X2" s="4" t="e">
        <f>((1+$B$12)^(-X$1))*($H2*(1+#REF!)^2+$I2*(1+#REF!)^2)</f>
        <v>#REF!</v>
      </c>
      <c r="Y2" s="4" t="e">
        <f>((1+$B$12)^(-Y$1))*($H2*(1+#REF!)^2+$I2*(1+#REF!)^2)</f>
        <v>#REF!</v>
      </c>
      <c r="Z2" s="4" t="e">
        <f>((1+$B$12)^(-Z$1))*($H2*(1+#REF!)^2+$I2*(1+#REF!)^2)</f>
        <v>#REF!</v>
      </c>
      <c r="AA2" s="4" t="e">
        <f>((1+$B$12)^(-AA$1))*($H2*(1+#REF!)^2+$I2*(1+#REF!)^2)</f>
        <v>#REF!</v>
      </c>
      <c r="AB2" s="4" t="e">
        <f>((1+$B$12)^(-AB$1))*($H2*(1+#REF!)^2+$I2*(1+#REF!)^2)</f>
        <v>#REF!</v>
      </c>
      <c r="AC2" s="4" t="e">
        <f>((1+$B$12)^(-AC$1))*($H2*(1+#REF!)^2+$I2*(1+#REF!)^2)</f>
        <v>#REF!</v>
      </c>
      <c r="AD2" s="4" t="e">
        <f>((1+$B$12)^(-AD$1))*($H2*(1+#REF!)^2+$I2*(1+#REF!)^2)</f>
        <v>#REF!</v>
      </c>
      <c r="AE2" s="36" t="e">
        <f>SUM(J2:AD2)</f>
        <v>#REF!</v>
      </c>
      <c r="AF2" s="32" t="e">
        <f>(AE2-MIN(AE$2:AE$9))/(MAX(AE$2:AE$9)-MIN(AE$2:AE$9))</f>
        <v>#REF!</v>
      </c>
      <c r="AG2" s="36" t="e">
        <f>G2+AE2</f>
        <v>#REF!</v>
      </c>
      <c r="AH2" s="32" t="e">
        <f>(AG2-MIN(AG$2:AG$9))/(MAX(AG$2:AG$9)-MIN(AG$2:AG$9))</f>
        <v>#REF!</v>
      </c>
      <c r="AI2" s="45">
        <f>emissions!B2</f>
        <v>820</v>
      </c>
      <c r="AJ2" s="4">
        <f>AI2*$B$13</f>
        <v>29520000</v>
      </c>
      <c r="AK2" s="32">
        <f>(AJ2-MIN(AJ$2:AJ$9))/(MAX(AJ$2:AJ$9)-MIN(AJ$2:AJ$9))</f>
        <v>1</v>
      </c>
      <c r="AL2" s="1" t="str">
        <f>C2</f>
        <v>coal</v>
      </c>
      <c r="AM2" s="47" t="e">
        <f>$AH2*AM$1+$AK2*(1-AM$1)</f>
        <v>#REF!</v>
      </c>
      <c r="AN2" s="47" t="e">
        <f>(AQ2-MIN(AQ$2:AQ$9))/(MAX(AQ$2:AQ$9)-MIN(AQ$2:AQ$9))</f>
        <v>#REF!</v>
      </c>
      <c r="AO2" s="47" t="e">
        <f t="shared" ref="AO2:AO9" si="2">$AH2*AO$1+$AK2*(1-AO$1)</f>
        <v>#REF!</v>
      </c>
      <c r="AQ2" t="e">
        <f>$AH2*AN$1+$AK2*(1-AN$1)</f>
        <v>#REF!</v>
      </c>
      <c r="AR2">
        <v>884.57799999999997</v>
      </c>
    </row>
    <row r="3" spans="1:44">
      <c r="A3" s="50">
        <v>0.85</v>
      </c>
      <c r="B3" s="54">
        <f t="shared" si="0"/>
        <v>4.8348106365834012</v>
      </c>
      <c r="C3" s="1" t="s">
        <v>13</v>
      </c>
      <c r="D3" s="26">
        <f>'unitCosts(t,k)_'!$C3</f>
        <v>1170000</v>
      </c>
      <c r="E3" s="38">
        <f>'unitCosts(t,k)_'!$D3</f>
        <v>40000</v>
      </c>
      <c r="F3" s="40">
        <f>'unitCosts(t,k)_'!$E3</f>
        <v>6.44</v>
      </c>
      <c r="G3" s="37">
        <f t="shared" ref="G3:G9" si="3">D3*B3</f>
        <v>5656728.4448025795</v>
      </c>
      <c r="H3" s="39">
        <f t="shared" ref="H3:H9" si="4">$E3*$B3</f>
        <v>193392.42546333605</v>
      </c>
      <c r="I3" s="42">
        <f t="shared" si="1"/>
        <v>231840</v>
      </c>
      <c r="J3" s="4" t="e">
        <f>((1+$B$12)^(-J$1))*($H3*(1+#REF!)^2+$I3*(1+#REF!)^2)</f>
        <v>#REF!</v>
      </c>
      <c r="K3" s="4" t="e">
        <f>((1+$B$12)^(-K$1))*($H3*(1+#REF!)^2+$I3*(1+#REF!)^2)</f>
        <v>#REF!</v>
      </c>
      <c r="L3" s="4" t="e">
        <f>((1+$B$12)^(-L$1))*($H3*(1+#REF!)^2+$I3*(1+#REF!)^2)</f>
        <v>#REF!</v>
      </c>
      <c r="M3" s="4" t="e">
        <f>((1+$B$12)^(-M$1))*($H3*(1+#REF!)^2+$I3*(1+#REF!)^2)</f>
        <v>#REF!</v>
      </c>
      <c r="N3" s="4" t="e">
        <f>((1+$B$12)^(-N$1))*($H3*(1+#REF!)^2+$I3*(1+#REF!)^2)</f>
        <v>#REF!</v>
      </c>
      <c r="O3" s="4" t="e">
        <f>((1+$B$12)^(-O$1))*($H3*(1+#REF!)^2+$I3*(1+#REF!)^2)</f>
        <v>#REF!</v>
      </c>
      <c r="P3" s="4" t="e">
        <f>((1+$B$12)^(-P$1))*($H3*(1+#REF!)^2+$I3*(1+#REF!)^2)</f>
        <v>#REF!</v>
      </c>
      <c r="Q3" s="4" t="e">
        <f>((1+$B$12)^(-Q$1))*($H3*(1+#REF!)^2+$I3*(1+#REF!)^2)</f>
        <v>#REF!</v>
      </c>
      <c r="R3" s="4" t="e">
        <f>((1+$B$12)^(-R$1))*($H3*(1+#REF!)^2+$I3*(1+#REF!)^2)</f>
        <v>#REF!</v>
      </c>
      <c r="S3" s="4" t="e">
        <f>((1+$B$12)^(-S$1))*($H3*(1+#REF!)^2+$I3*(1+#REF!)^2)</f>
        <v>#REF!</v>
      </c>
      <c r="T3" s="4" t="e">
        <f>((1+$B$12)^(-T$1))*($H3*(1+#REF!)^2+$I3*(1+#REF!)^2)</f>
        <v>#REF!</v>
      </c>
      <c r="U3" s="4" t="e">
        <f>((1+$B$12)^(-U$1))*($H3*(1+#REF!)^2+$I3*(1+#REF!)^2)</f>
        <v>#REF!</v>
      </c>
      <c r="V3" s="4" t="e">
        <f>((1+$B$12)^(-V$1))*($H3*(1+#REF!)^2+$I3*(1+#REF!)^2)</f>
        <v>#REF!</v>
      </c>
      <c r="W3" s="4" t="e">
        <f>((1+$B$12)^(-W$1))*($H3*(1+#REF!)^2+$I3*(1+#REF!)^2)</f>
        <v>#REF!</v>
      </c>
      <c r="X3" s="4" t="e">
        <f>((1+$B$12)^(-X$1))*($H3*(1+#REF!)^2+$I3*(1+#REF!)^2)</f>
        <v>#REF!</v>
      </c>
      <c r="Y3" s="4" t="e">
        <f>((1+$B$12)^(-Y$1))*($H3*(1+#REF!)^2+$I3*(1+#REF!)^2)</f>
        <v>#REF!</v>
      </c>
      <c r="Z3" s="4" t="e">
        <f>((1+$B$12)^(-Z$1))*($H3*(1+#REF!)^2+$I3*(1+#REF!)^2)</f>
        <v>#REF!</v>
      </c>
      <c r="AA3" s="4" t="e">
        <f>((1+$B$12)^(-AA$1))*($H3*(1+#REF!)^2+$I3*(1+#REF!)^2)</f>
        <v>#REF!</v>
      </c>
      <c r="AB3" s="4" t="e">
        <f>((1+$B$12)^(-AB$1))*($H3*(1+#REF!)^2+$I3*(1+#REF!)^2)</f>
        <v>#REF!</v>
      </c>
      <c r="AC3" s="4" t="e">
        <f>((1+$B$12)^(-AC$1))*($H3*(1+#REF!)^2+$I3*(1+#REF!)^2)</f>
        <v>#REF!</v>
      </c>
      <c r="AD3" s="4" t="e">
        <f>((1+$B$12)^(-AD$1))*($H3*(1+#REF!)^2+$I3*(1+#REF!)^2)</f>
        <v>#REF!</v>
      </c>
      <c r="AE3" s="36" t="e">
        <f t="shared" ref="AE3:AE9" si="5">SUM(J3:AD3)</f>
        <v>#REF!</v>
      </c>
      <c r="AF3" s="32" t="e">
        <f t="shared" ref="AF3:AF9" si="6">(AE3-MIN(AE$2:AE$9))/(MAX(AE$2:AE$9)-MIN(AE$2:AE$9))</f>
        <v>#REF!</v>
      </c>
      <c r="AG3" s="36" t="e">
        <f t="shared" ref="AG3:AG9" si="7">G3+AE3</f>
        <v>#REF!</v>
      </c>
      <c r="AH3" s="32" t="e">
        <f t="shared" ref="AH3:AH9" si="8">(AG3-MIN(AG$2:AG$9))/(MAX(AG$2:AG$9)-MIN(AG$2:AG$9))</f>
        <v>#REF!</v>
      </c>
      <c r="AI3" s="45">
        <f>emissions!B3</f>
        <v>490</v>
      </c>
      <c r="AJ3" s="4">
        <f t="shared" ref="AJ3:AJ9" si="9">AI3*$B$13</f>
        <v>17640000</v>
      </c>
      <c r="AK3" s="32">
        <f t="shared" ref="AK3:AK9" si="10">(AJ3-MIN(AJ$2:AJ$9))/(MAX(AJ$2:AJ$9)-MIN(AJ$2:AJ$9))</f>
        <v>0.59158415841584155</v>
      </c>
      <c r="AL3" s="1" t="str">
        <f t="shared" ref="AL3:AL9" si="11">C3</f>
        <v>naturalGas</v>
      </c>
      <c r="AM3" s="47" t="e">
        <f t="shared" ref="AM3:AM9" si="12">$AH3*AM$1+$AK3*(1-AM$1)</f>
        <v>#REF!</v>
      </c>
      <c r="AN3" s="47" t="e">
        <f t="shared" ref="AN3:AN9" si="13">(AQ3-MIN(AQ$2:AQ$9))/(MAX(AQ$2:AQ$9)-MIN(AQ$2:AQ$9))</f>
        <v>#REF!</v>
      </c>
      <c r="AO3" s="47" t="e">
        <f t="shared" si="2"/>
        <v>#REF!</v>
      </c>
      <c r="AQ3" t="e">
        <f t="shared" ref="AQ3:AQ9" si="14">$AH3*AN$1+$AK3*(1-AN$1)</f>
        <v>#REF!</v>
      </c>
      <c r="AR3">
        <v>520.34</v>
      </c>
    </row>
    <row r="4" spans="1:44">
      <c r="A4" s="50">
        <v>0.83</v>
      </c>
      <c r="B4" s="54">
        <f t="shared" si="0"/>
        <v>4.9513120977058929</v>
      </c>
      <c r="C4" s="1" t="s">
        <v>14</v>
      </c>
      <c r="D4" s="26">
        <f>'unitCosts(t,k)_'!$C4</f>
        <v>3067000</v>
      </c>
      <c r="E4" s="38">
        <f>'unitCosts(t,k)_'!$D4</f>
        <v>115000</v>
      </c>
      <c r="F4" s="40">
        <f>'unitCosts(t,k)_'!$E4</f>
        <v>19</v>
      </c>
      <c r="G4" s="37">
        <f t="shared" si="3"/>
        <v>15185674.203663973</v>
      </c>
      <c r="H4" s="39">
        <f t="shared" si="4"/>
        <v>569400.89123617765</v>
      </c>
      <c r="I4" s="42">
        <f t="shared" si="1"/>
        <v>684000</v>
      </c>
      <c r="J4" s="4" t="e">
        <f>((1+$B$12)^(-J$1))*($H4*(1+#REF!)^2+$I4*(1+#REF!)^2)</f>
        <v>#REF!</v>
      </c>
      <c r="K4" s="4" t="e">
        <f>((1+$B$12)^(-K$1))*($H4*(1+#REF!)^2+$I4*(1+#REF!)^2)</f>
        <v>#REF!</v>
      </c>
      <c r="L4" s="4" t="e">
        <f>((1+$B$12)^(-L$1))*($H4*(1+#REF!)^2+$I4*(1+#REF!)^2)</f>
        <v>#REF!</v>
      </c>
      <c r="M4" s="4" t="e">
        <f>((1+$B$12)^(-M$1))*($H4*(1+#REF!)^2+$I4*(1+#REF!)^2)</f>
        <v>#REF!</v>
      </c>
      <c r="N4" s="4" t="e">
        <f>((1+$B$12)^(-N$1))*($H4*(1+#REF!)^2+$I4*(1+#REF!)^2)</f>
        <v>#REF!</v>
      </c>
      <c r="O4" s="4" t="e">
        <f>((1+$B$12)^(-O$1))*($H4*(1+#REF!)^2+$I4*(1+#REF!)^2)</f>
        <v>#REF!</v>
      </c>
      <c r="P4" s="4" t="e">
        <f>((1+$B$12)^(-P$1))*($H4*(1+#REF!)^2+$I4*(1+#REF!)^2)</f>
        <v>#REF!</v>
      </c>
      <c r="Q4" s="4" t="e">
        <f>((1+$B$12)^(-Q$1))*($H4*(1+#REF!)^2+$I4*(1+#REF!)^2)</f>
        <v>#REF!</v>
      </c>
      <c r="R4" s="4" t="e">
        <f>((1+$B$12)^(-R$1))*($H4*(1+#REF!)^2+$I4*(1+#REF!)^2)</f>
        <v>#REF!</v>
      </c>
      <c r="S4" s="4" t="e">
        <f>((1+$B$12)^(-S$1))*($H4*(1+#REF!)^2+$I4*(1+#REF!)^2)</f>
        <v>#REF!</v>
      </c>
      <c r="T4" s="4" t="e">
        <f>((1+$B$12)^(-T$1))*($H4*(1+#REF!)^2+$I4*(1+#REF!)^2)</f>
        <v>#REF!</v>
      </c>
      <c r="U4" s="4" t="e">
        <f>((1+$B$12)^(-U$1))*($H4*(1+#REF!)^2+$I4*(1+#REF!)^2)</f>
        <v>#REF!</v>
      </c>
      <c r="V4" s="4" t="e">
        <f>((1+$B$12)^(-V$1))*($H4*(1+#REF!)^2+$I4*(1+#REF!)^2)</f>
        <v>#REF!</v>
      </c>
      <c r="W4" s="4" t="e">
        <f>((1+$B$12)^(-W$1))*($H4*(1+#REF!)^2+$I4*(1+#REF!)^2)</f>
        <v>#REF!</v>
      </c>
      <c r="X4" s="4" t="e">
        <f>((1+$B$12)^(-X$1))*($H4*(1+#REF!)^2+$I4*(1+#REF!)^2)</f>
        <v>#REF!</v>
      </c>
      <c r="Y4" s="4" t="e">
        <f>((1+$B$12)^(-Y$1))*($H4*(1+#REF!)^2+$I4*(1+#REF!)^2)</f>
        <v>#REF!</v>
      </c>
      <c r="Z4" s="4" t="e">
        <f>((1+$B$12)^(-Z$1))*($H4*(1+#REF!)^2+$I4*(1+#REF!)^2)</f>
        <v>#REF!</v>
      </c>
      <c r="AA4" s="4" t="e">
        <f>((1+$B$12)^(-AA$1))*($H4*(1+#REF!)^2+$I4*(1+#REF!)^2)</f>
        <v>#REF!</v>
      </c>
      <c r="AB4" s="4" t="e">
        <f>((1+$B$12)^(-AB$1))*($H4*(1+#REF!)^2+$I4*(1+#REF!)^2)</f>
        <v>#REF!</v>
      </c>
      <c r="AC4" s="4" t="e">
        <f>((1+$B$12)^(-AC$1))*($H4*(1+#REF!)^2+$I4*(1+#REF!)^2)</f>
        <v>#REF!</v>
      </c>
      <c r="AD4" s="4" t="e">
        <f>((1+$B$12)^(-AD$1))*($H4*(1+#REF!)^2+$I4*(1+#REF!)^2)</f>
        <v>#REF!</v>
      </c>
      <c r="AE4" s="36" t="e">
        <f t="shared" si="5"/>
        <v>#REF!</v>
      </c>
      <c r="AF4" s="32" t="e">
        <f t="shared" si="6"/>
        <v>#REF!</v>
      </c>
      <c r="AG4" s="36" t="e">
        <f t="shared" si="7"/>
        <v>#REF!</v>
      </c>
      <c r="AH4" s="32" t="e">
        <f t="shared" si="8"/>
        <v>#REF!</v>
      </c>
      <c r="AI4" s="45">
        <f>emissions!B4</f>
        <v>230</v>
      </c>
      <c r="AJ4" s="4">
        <f t="shared" si="9"/>
        <v>8280000</v>
      </c>
      <c r="AK4" s="32">
        <f t="shared" si="10"/>
        <v>0.26980198019801982</v>
      </c>
      <c r="AL4" s="1" t="str">
        <f t="shared" si="11"/>
        <v>bioMass</v>
      </c>
      <c r="AM4" s="47" t="e">
        <f t="shared" si="12"/>
        <v>#REF!</v>
      </c>
      <c r="AN4" s="47" t="e">
        <f t="shared" si="13"/>
        <v>#REF!</v>
      </c>
      <c r="AO4" s="47" t="e">
        <f t="shared" si="2"/>
        <v>#REF!</v>
      </c>
      <c r="AQ4" t="e">
        <f t="shared" si="14"/>
        <v>#REF!</v>
      </c>
      <c r="AR4">
        <v>230</v>
      </c>
    </row>
    <row r="5" spans="1:44">
      <c r="A5" s="50">
        <v>0.9</v>
      </c>
      <c r="B5" s="54">
        <f t="shared" si="0"/>
        <v>4.5662100456621006</v>
      </c>
      <c r="C5" s="1" t="s">
        <v>15</v>
      </c>
      <c r="D5" s="26">
        <f>'unitCosts(t,k)_'!$C5</f>
        <v>2450000</v>
      </c>
      <c r="E5" s="38">
        <f>'unitCosts(t,k)_'!$D5</f>
        <v>48000</v>
      </c>
      <c r="F5" s="40">
        <f>'unitCosts(t,k)_'!$E5</f>
        <v>0</v>
      </c>
      <c r="G5" s="37">
        <f t="shared" si="3"/>
        <v>11187214.611872146</v>
      </c>
      <c r="H5" s="39">
        <f t="shared" si="4"/>
        <v>219178.08219178082</v>
      </c>
      <c r="I5" s="42">
        <f t="shared" si="1"/>
        <v>0</v>
      </c>
      <c r="J5" s="4" t="e">
        <f>((1+$B$12)^(-J$1))*($H5*(1+#REF!)^2+$I5*(1+#REF!)^2)</f>
        <v>#REF!</v>
      </c>
      <c r="K5" s="4" t="e">
        <f>((1+$B$12)^(-K$1))*($H5*(1+#REF!)^2+$I5*(1+#REF!)^2)</f>
        <v>#REF!</v>
      </c>
      <c r="L5" s="4" t="e">
        <f>((1+$B$12)^(-L$1))*($H5*(1+#REF!)^2+$I5*(1+#REF!)^2)</f>
        <v>#REF!</v>
      </c>
      <c r="M5" s="4" t="e">
        <f>((1+$B$12)^(-M$1))*($H5*(1+#REF!)^2+$I5*(1+#REF!)^2)</f>
        <v>#REF!</v>
      </c>
      <c r="N5" s="4" t="e">
        <f>((1+$B$12)^(-N$1))*($H5*(1+#REF!)^2+$I5*(1+#REF!)^2)</f>
        <v>#REF!</v>
      </c>
      <c r="O5" s="4" t="e">
        <f>((1+$B$12)^(-O$1))*($H5*(1+#REF!)^2+$I5*(1+#REF!)^2)</f>
        <v>#REF!</v>
      </c>
      <c r="P5" s="4" t="e">
        <f>((1+$B$12)^(-P$1))*($H5*(1+#REF!)^2+$I5*(1+#REF!)^2)</f>
        <v>#REF!</v>
      </c>
      <c r="Q5" s="4" t="e">
        <f>((1+$B$12)^(-Q$1))*($H5*(1+#REF!)^2+$I5*(1+#REF!)^2)</f>
        <v>#REF!</v>
      </c>
      <c r="R5" s="4" t="e">
        <f>((1+$B$12)^(-R$1))*($H5*(1+#REF!)^2+$I5*(1+#REF!)^2)</f>
        <v>#REF!</v>
      </c>
      <c r="S5" s="4" t="e">
        <f>((1+$B$12)^(-S$1))*($H5*(1+#REF!)^2+$I5*(1+#REF!)^2)</f>
        <v>#REF!</v>
      </c>
      <c r="T5" s="4" t="e">
        <f>((1+$B$12)^(-T$1))*($H5*(1+#REF!)^2+$I5*(1+#REF!)^2)</f>
        <v>#REF!</v>
      </c>
      <c r="U5" s="4" t="e">
        <f>((1+$B$12)^(-U$1))*($H5*(1+#REF!)^2+$I5*(1+#REF!)^2)</f>
        <v>#REF!</v>
      </c>
      <c r="V5" s="4" t="e">
        <f>((1+$B$12)^(-V$1))*($H5*(1+#REF!)^2+$I5*(1+#REF!)^2)</f>
        <v>#REF!</v>
      </c>
      <c r="W5" s="4" t="e">
        <f>((1+$B$12)^(-W$1))*($H5*(1+#REF!)^2+$I5*(1+#REF!)^2)</f>
        <v>#REF!</v>
      </c>
      <c r="X5" s="4" t="e">
        <f>((1+$B$12)^(-X$1))*($H5*(1+#REF!)^2+$I5*(1+#REF!)^2)</f>
        <v>#REF!</v>
      </c>
      <c r="Y5" s="4" t="e">
        <f>((1+$B$12)^(-Y$1))*($H5*(1+#REF!)^2+$I5*(1+#REF!)^2)</f>
        <v>#REF!</v>
      </c>
      <c r="Z5" s="4" t="e">
        <f>((1+$B$12)^(-Z$1))*($H5*(1+#REF!)^2+$I5*(1+#REF!)^2)</f>
        <v>#REF!</v>
      </c>
      <c r="AA5" s="4" t="e">
        <f>((1+$B$12)^(-AA$1))*($H5*(1+#REF!)^2+$I5*(1+#REF!)^2)</f>
        <v>#REF!</v>
      </c>
      <c r="AB5" s="4" t="e">
        <f>((1+$B$12)^(-AB$1))*($H5*(1+#REF!)^2+$I5*(1+#REF!)^2)</f>
        <v>#REF!</v>
      </c>
      <c r="AC5" s="4" t="e">
        <f>((1+$B$12)^(-AC$1))*($H5*(1+#REF!)^2+$I5*(1+#REF!)^2)</f>
        <v>#REF!</v>
      </c>
      <c r="AD5" s="4" t="e">
        <f>((1+$B$12)^(-AD$1))*($H5*(1+#REF!)^2+$I5*(1+#REF!)^2)</f>
        <v>#REF!</v>
      </c>
      <c r="AE5" s="36" t="e">
        <f t="shared" si="5"/>
        <v>#REF!</v>
      </c>
      <c r="AF5" s="32" t="e">
        <f t="shared" si="6"/>
        <v>#REF!</v>
      </c>
      <c r="AG5" s="36" t="e">
        <f t="shared" si="7"/>
        <v>#REF!</v>
      </c>
      <c r="AH5" s="32" t="e">
        <f t="shared" si="8"/>
        <v>#REF!</v>
      </c>
      <c r="AI5" s="45">
        <f>emissions!B5</f>
        <v>38</v>
      </c>
      <c r="AJ5" s="4">
        <f t="shared" si="9"/>
        <v>1368000</v>
      </c>
      <c r="AK5" s="32">
        <f t="shared" si="10"/>
        <v>3.2178217821782179E-2</v>
      </c>
      <c r="AL5" s="1" t="str">
        <f t="shared" si="11"/>
        <v>geoThermal</v>
      </c>
      <c r="AM5" s="47" t="e">
        <f t="shared" si="12"/>
        <v>#REF!</v>
      </c>
      <c r="AN5" s="47" t="e">
        <f t="shared" si="13"/>
        <v>#REF!</v>
      </c>
      <c r="AO5" s="47" t="e">
        <f t="shared" si="2"/>
        <v>#REF!</v>
      </c>
      <c r="AQ5" t="e">
        <f t="shared" si="14"/>
        <v>#REF!</v>
      </c>
      <c r="AR5">
        <v>38</v>
      </c>
    </row>
    <row r="6" spans="1:44">
      <c r="A6" s="44">
        <v>0.4</v>
      </c>
      <c r="B6" s="54">
        <f t="shared" si="0"/>
        <v>10.273972602739727</v>
      </c>
      <c r="C6" s="1" t="s">
        <v>16</v>
      </c>
      <c r="D6" s="26">
        <f>'unitCosts(t,k)_'!$C6</f>
        <v>3100000</v>
      </c>
      <c r="E6" s="38">
        <f>'unitCosts(t,k)_'!$D6</f>
        <v>63000</v>
      </c>
      <c r="F6" s="40">
        <f>'unitCosts(t,k)_'!$E6</f>
        <v>0</v>
      </c>
      <c r="G6" s="37">
        <f t="shared" si="3"/>
        <v>31849315.068493154</v>
      </c>
      <c r="H6" s="39">
        <f t="shared" si="4"/>
        <v>647260.27397260279</v>
      </c>
      <c r="I6" s="42">
        <f t="shared" si="1"/>
        <v>0</v>
      </c>
      <c r="J6" s="4" t="e">
        <f>((1+$B$12)^(-J$1))*($H6*(1+#REF!)^2+$I6*(1+#REF!)^2)</f>
        <v>#REF!</v>
      </c>
      <c r="K6" s="4" t="e">
        <f>((1+$B$12)^(-K$1))*($H6*(1+#REF!)^2+$I6*(1+#REF!)^2)</f>
        <v>#REF!</v>
      </c>
      <c r="L6" s="4" t="e">
        <f>((1+$B$12)^(-L$1))*($H6*(1+#REF!)^2+$I6*(1+#REF!)^2)</f>
        <v>#REF!</v>
      </c>
      <c r="M6" s="4" t="e">
        <f>((1+$B$12)^(-M$1))*($H6*(1+#REF!)^2+$I6*(1+#REF!)^2)</f>
        <v>#REF!</v>
      </c>
      <c r="N6" s="4" t="e">
        <f>((1+$B$12)^(-N$1))*($H6*(1+#REF!)^2+$I6*(1+#REF!)^2)</f>
        <v>#REF!</v>
      </c>
      <c r="O6" s="4" t="e">
        <f>((1+$B$12)^(-O$1))*($H6*(1+#REF!)^2+$I6*(1+#REF!)^2)</f>
        <v>#REF!</v>
      </c>
      <c r="P6" s="4" t="e">
        <f>((1+$B$12)^(-P$1))*($H6*(1+#REF!)^2+$I6*(1+#REF!)^2)</f>
        <v>#REF!</v>
      </c>
      <c r="Q6" s="4" t="e">
        <f>((1+$B$12)^(-Q$1))*($H6*(1+#REF!)^2+$I6*(1+#REF!)^2)</f>
        <v>#REF!</v>
      </c>
      <c r="R6" s="4" t="e">
        <f>((1+$B$12)^(-R$1))*($H6*(1+#REF!)^2+$I6*(1+#REF!)^2)</f>
        <v>#REF!</v>
      </c>
      <c r="S6" s="4" t="e">
        <f>((1+$B$12)^(-S$1))*($H6*(1+#REF!)^2+$I6*(1+#REF!)^2)</f>
        <v>#REF!</v>
      </c>
      <c r="T6" s="4" t="e">
        <f>((1+$B$12)^(-T$1))*($H6*(1+#REF!)^2+$I6*(1+#REF!)^2)</f>
        <v>#REF!</v>
      </c>
      <c r="U6" s="4" t="e">
        <f>((1+$B$12)^(-U$1))*($H6*(1+#REF!)^2+$I6*(1+#REF!)^2)</f>
        <v>#REF!</v>
      </c>
      <c r="V6" s="4" t="e">
        <f>((1+$B$12)^(-V$1))*($H6*(1+#REF!)^2+$I6*(1+#REF!)^2)</f>
        <v>#REF!</v>
      </c>
      <c r="W6" s="4" t="e">
        <f>((1+$B$12)^(-W$1))*($H6*(1+#REF!)^2+$I6*(1+#REF!)^2)</f>
        <v>#REF!</v>
      </c>
      <c r="X6" s="4" t="e">
        <f>((1+$B$12)^(-X$1))*($H6*(1+#REF!)^2+$I6*(1+#REF!)^2)</f>
        <v>#REF!</v>
      </c>
      <c r="Y6" s="4" t="e">
        <f>((1+$B$12)^(-Y$1))*($H6*(1+#REF!)^2+$I6*(1+#REF!)^2)</f>
        <v>#REF!</v>
      </c>
      <c r="Z6" s="4" t="e">
        <f>((1+$B$12)^(-Z$1))*($H6*(1+#REF!)^2+$I6*(1+#REF!)^2)</f>
        <v>#REF!</v>
      </c>
      <c r="AA6" s="4" t="e">
        <f>((1+$B$12)^(-AA$1))*($H6*(1+#REF!)^2+$I6*(1+#REF!)^2)</f>
        <v>#REF!</v>
      </c>
      <c r="AB6" s="4" t="e">
        <f>((1+$B$12)^(-AB$1))*($H6*(1+#REF!)^2+$I6*(1+#REF!)^2)</f>
        <v>#REF!</v>
      </c>
      <c r="AC6" s="4" t="e">
        <f>((1+$B$12)^(-AC$1))*($H6*(1+#REF!)^2+$I6*(1+#REF!)^2)</f>
        <v>#REF!</v>
      </c>
      <c r="AD6" s="4" t="e">
        <f>((1+$B$12)^(-AD$1))*($H6*(1+#REF!)^2+$I6*(1+#REF!)^2)</f>
        <v>#REF!</v>
      </c>
      <c r="AE6" s="36" t="e">
        <f t="shared" si="5"/>
        <v>#REF!</v>
      </c>
      <c r="AF6" s="32" t="e">
        <f t="shared" si="6"/>
        <v>#REF!</v>
      </c>
      <c r="AG6" s="36" t="e">
        <f t="shared" si="7"/>
        <v>#REF!</v>
      </c>
      <c r="AH6" s="32" t="e">
        <f t="shared" si="8"/>
        <v>#REF!</v>
      </c>
      <c r="AI6" s="45">
        <f>emissions!B6</f>
        <v>24</v>
      </c>
      <c r="AJ6" s="4">
        <f t="shared" si="9"/>
        <v>864000</v>
      </c>
      <c r="AK6" s="32">
        <f t="shared" si="10"/>
        <v>1.4851485148514851E-2</v>
      </c>
      <c r="AL6" s="1" t="str">
        <f t="shared" si="11"/>
        <v>hydroRiver</v>
      </c>
      <c r="AM6" s="47" t="e">
        <f t="shared" si="12"/>
        <v>#REF!</v>
      </c>
      <c r="AN6" s="47" t="e">
        <f t="shared" si="13"/>
        <v>#REF!</v>
      </c>
      <c r="AO6" s="47" t="e">
        <f t="shared" si="2"/>
        <v>#REF!</v>
      </c>
      <c r="AQ6" t="e">
        <f t="shared" si="14"/>
        <v>#REF!</v>
      </c>
      <c r="AR6">
        <v>24</v>
      </c>
    </row>
    <row r="7" spans="1:44">
      <c r="A7" s="44">
        <v>0.35</v>
      </c>
      <c r="B7" s="54">
        <f t="shared" si="0"/>
        <v>11.741682974559689</v>
      </c>
      <c r="C7" s="1" t="s">
        <v>17</v>
      </c>
      <c r="D7" s="26">
        <f>'unitCosts(t,k)_'!$C7</f>
        <v>2133000</v>
      </c>
      <c r="E7" s="38">
        <f>'unitCosts(t,k)_'!$D7</f>
        <v>52000</v>
      </c>
      <c r="F7" s="40">
        <f>'unitCosts(t,k)_'!$E7</f>
        <v>0</v>
      </c>
      <c r="G7" s="37">
        <f t="shared" si="3"/>
        <v>25045009.784735817</v>
      </c>
      <c r="H7" s="39">
        <f t="shared" si="4"/>
        <v>610567.51467710384</v>
      </c>
      <c r="I7" s="42">
        <f t="shared" si="1"/>
        <v>0</v>
      </c>
      <c r="J7" s="4" t="e">
        <f>((1+$B$12)^(-J$1))*($H7*(1+#REF!)^2+$I7*(1+#REF!)^2)</f>
        <v>#REF!</v>
      </c>
      <c r="K7" s="4" t="e">
        <f>((1+$B$12)^(-K$1))*($H7*(1+#REF!)^2+$I7*(1+#REF!)^2)</f>
        <v>#REF!</v>
      </c>
      <c r="L7" s="4" t="e">
        <f>((1+$B$12)^(-L$1))*($H7*(1+#REF!)^2+$I7*(1+#REF!)^2)</f>
        <v>#REF!</v>
      </c>
      <c r="M7" s="4" t="e">
        <f>((1+$B$12)^(-M$1))*($H7*(1+#REF!)^2+$I7*(1+#REF!)^2)</f>
        <v>#REF!</v>
      </c>
      <c r="N7" s="4" t="e">
        <f>((1+$B$12)^(-N$1))*($H7*(1+#REF!)^2+$I7*(1+#REF!)^2)</f>
        <v>#REF!</v>
      </c>
      <c r="O7" s="4" t="e">
        <f>((1+$B$12)^(-O$1))*($H7*(1+#REF!)^2+$I7*(1+#REF!)^2)</f>
        <v>#REF!</v>
      </c>
      <c r="P7" s="4" t="e">
        <f>((1+$B$12)^(-P$1))*($H7*(1+#REF!)^2+$I7*(1+#REF!)^2)</f>
        <v>#REF!</v>
      </c>
      <c r="Q7" s="4" t="e">
        <f>((1+$B$12)^(-Q$1))*($H7*(1+#REF!)^2+$I7*(1+#REF!)^2)</f>
        <v>#REF!</v>
      </c>
      <c r="R7" s="4" t="e">
        <f>((1+$B$12)^(-R$1))*($H7*(1+#REF!)^2+$I7*(1+#REF!)^2)</f>
        <v>#REF!</v>
      </c>
      <c r="S7" s="4" t="e">
        <f>((1+$B$12)^(-S$1))*($H7*(1+#REF!)^2+$I7*(1+#REF!)^2)</f>
        <v>#REF!</v>
      </c>
      <c r="T7" s="4" t="e">
        <f>((1+$B$12)^(-T$1))*($H7*(1+#REF!)^2+$I7*(1+#REF!)^2)</f>
        <v>#REF!</v>
      </c>
      <c r="U7" s="4" t="e">
        <f>((1+$B$12)^(-U$1))*($H7*(1+#REF!)^2+$I7*(1+#REF!)^2)</f>
        <v>#REF!</v>
      </c>
      <c r="V7" s="4" t="e">
        <f>((1+$B$12)^(-V$1))*($H7*(1+#REF!)^2+$I7*(1+#REF!)^2)</f>
        <v>#REF!</v>
      </c>
      <c r="W7" s="4" t="e">
        <f>((1+$B$12)^(-W$1))*($H7*(1+#REF!)^2+$I7*(1+#REF!)^2)</f>
        <v>#REF!</v>
      </c>
      <c r="X7" s="4" t="e">
        <f>((1+$B$12)^(-X$1))*($H7*(1+#REF!)^2+$I7*(1+#REF!)^2)</f>
        <v>#REF!</v>
      </c>
      <c r="Y7" s="4" t="e">
        <f>((1+$B$12)^(-Y$1))*($H7*(1+#REF!)^2+$I7*(1+#REF!)^2)</f>
        <v>#REF!</v>
      </c>
      <c r="Z7" s="4" t="e">
        <f>((1+$B$12)^(-Z$1))*($H7*(1+#REF!)^2+$I7*(1+#REF!)^2)</f>
        <v>#REF!</v>
      </c>
      <c r="AA7" s="4" t="e">
        <f>((1+$B$12)^(-AA$1))*($H7*(1+#REF!)^2+$I7*(1+#REF!)^2)</f>
        <v>#REF!</v>
      </c>
      <c r="AB7" s="4" t="e">
        <f>((1+$B$12)^(-AB$1))*($H7*(1+#REF!)^2+$I7*(1+#REF!)^2)</f>
        <v>#REF!</v>
      </c>
      <c r="AC7" s="4" t="e">
        <f>((1+$B$12)^(-AC$1))*($H7*(1+#REF!)^2+$I7*(1+#REF!)^2)</f>
        <v>#REF!</v>
      </c>
      <c r="AD7" s="4" t="e">
        <f>((1+$B$12)^(-AD$1))*($H7*(1+#REF!)^2+$I7*(1+#REF!)^2)</f>
        <v>#REF!</v>
      </c>
      <c r="AE7" s="36" t="e">
        <f t="shared" si="5"/>
        <v>#REF!</v>
      </c>
      <c r="AF7" s="32" t="e">
        <f t="shared" si="6"/>
        <v>#REF!</v>
      </c>
      <c r="AG7" s="36" t="e">
        <f t="shared" si="7"/>
        <v>#REF!</v>
      </c>
      <c r="AH7" s="32" t="e">
        <f t="shared" si="8"/>
        <v>#REF!</v>
      </c>
      <c r="AI7" s="45">
        <f>emissions!B7</f>
        <v>24</v>
      </c>
      <c r="AJ7" s="4">
        <f t="shared" si="9"/>
        <v>864000</v>
      </c>
      <c r="AK7" s="32">
        <f t="shared" si="10"/>
        <v>1.4851485148514851E-2</v>
      </c>
      <c r="AL7" s="1" t="str">
        <f t="shared" si="11"/>
        <v>hydroDam</v>
      </c>
      <c r="AM7" s="47" t="e">
        <f t="shared" si="12"/>
        <v>#REF!</v>
      </c>
      <c r="AN7" s="47" t="e">
        <f t="shared" si="13"/>
        <v>#REF!</v>
      </c>
      <c r="AO7" s="47" t="e">
        <f t="shared" si="2"/>
        <v>#REF!</v>
      </c>
      <c r="AQ7" t="e">
        <f t="shared" si="14"/>
        <v>#REF!</v>
      </c>
      <c r="AR7">
        <v>24</v>
      </c>
    </row>
    <row r="8" spans="1:44">
      <c r="A8" s="44">
        <v>0.35</v>
      </c>
      <c r="B8" s="54">
        <f t="shared" si="0"/>
        <v>11.741682974559689</v>
      </c>
      <c r="C8" s="1" t="s">
        <v>18</v>
      </c>
      <c r="D8" s="26">
        <f>'unitCosts(t,k)_'!$C8</f>
        <v>1600000</v>
      </c>
      <c r="E8" s="38">
        <f>'unitCosts(t,k)_'!$D8</f>
        <v>41000</v>
      </c>
      <c r="F8" s="40">
        <f>'unitCosts(t,k)_'!$E8</f>
        <v>0</v>
      </c>
      <c r="G8" s="37">
        <f t="shared" si="3"/>
        <v>18786692.759295501</v>
      </c>
      <c r="H8" s="39">
        <f t="shared" si="4"/>
        <v>481409.00195694726</v>
      </c>
      <c r="I8" s="42">
        <f t="shared" si="1"/>
        <v>0</v>
      </c>
      <c r="J8" s="4" t="e">
        <f>((1+$B$12)^(-J$1))*($H8*(1+#REF!)^2+$I8*(1+#REF!)^2)</f>
        <v>#REF!</v>
      </c>
      <c r="K8" s="4" t="e">
        <f>((1+$B$12)^(-K$1))*($H8*(1+#REF!)^2+$I8*(1+#REF!)^2)</f>
        <v>#REF!</v>
      </c>
      <c r="L8" s="4" t="e">
        <f>((1+$B$12)^(-L$1))*($H8*(1+#REF!)^2+$I8*(1+#REF!)^2)</f>
        <v>#REF!</v>
      </c>
      <c r="M8" s="4" t="e">
        <f>((1+$B$12)^(-M$1))*($H8*(1+#REF!)^2+$I8*(1+#REF!)^2)</f>
        <v>#REF!</v>
      </c>
      <c r="N8" s="4" t="e">
        <f>((1+$B$12)^(-N$1))*($H8*(1+#REF!)^2+$I8*(1+#REF!)^2)</f>
        <v>#REF!</v>
      </c>
      <c r="O8" s="4" t="e">
        <f>((1+$B$12)^(-O$1))*($H8*(1+#REF!)^2+$I8*(1+#REF!)^2)</f>
        <v>#REF!</v>
      </c>
      <c r="P8" s="4" t="e">
        <f>((1+$B$12)^(-P$1))*($H8*(1+#REF!)^2+$I8*(1+#REF!)^2)</f>
        <v>#REF!</v>
      </c>
      <c r="Q8" s="4" t="e">
        <f>((1+$B$12)^(-Q$1))*($H8*(1+#REF!)^2+$I8*(1+#REF!)^2)</f>
        <v>#REF!</v>
      </c>
      <c r="R8" s="4" t="e">
        <f>((1+$B$12)^(-R$1))*($H8*(1+#REF!)^2+$I8*(1+#REF!)^2)</f>
        <v>#REF!</v>
      </c>
      <c r="S8" s="4" t="e">
        <f>((1+$B$12)^(-S$1))*($H8*(1+#REF!)^2+$I8*(1+#REF!)^2)</f>
        <v>#REF!</v>
      </c>
      <c r="T8" s="4" t="e">
        <f>((1+$B$12)^(-T$1))*($H8*(1+#REF!)^2+$I8*(1+#REF!)^2)</f>
        <v>#REF!</v>
      </c>
      <c r="U8" s="4" t="e">
        <f>((1+$B$12)^(-U$1))*($H8*(1+#REF!)^2+$I8*(1+#REF!)^2)</f>
        <v>#REF!</v>
      </c>
      <c r="V8" s="4" t="e">
        <f>((1+$B$12)^(-V$1))*($H8*(1+#REF!)^2+$I8*(1+#REF!)^2)</f>
        <v>#REF!</v>
      </c>
      <c r="W8" s="4" t="e">
        <f>((1+$B$12)^(-W$1))*($H8*(1+#REF!)^2+$I8*(1+#REF!)^2)</f>
        <v>#REF!</v>
      </c>
      <c r="X8" s="4" t="e">
        <f>((1+$B$12)^(-X$1))*($H8*(1+#REF!)^2+$I8*(1+#REF!)^2)</f>
        <v>#REF!</v>
      </c>
      <c r="Y8" s="4" t="e">
        <f>((1+$B$12)^(-Y$1))*($H8*(1+#REF!)^2+$I8*(1+#REF!)^2)</f>
        <v>#REF!</v>
      </c>
      <c r="Z8" s="4" t="e">
        <f>((1+$B$12)^(-Z$1))*($H8*(1+#REF!)^2+$I8*(1+#REF!)^2)</f>
        <v>#REF!</v>
      </c>
      <c r="AA8" s="4" t="e">
        <f>((1+$B$12)^(-AA$1))*($H8*(1+#REF!)^2+$I8*(1+#REF!)^2)</f>
        <v>#REF!</v>
      </c>
      <c r="AB8" s="4" t="e">
        <f>((1+$B$12)^(-AB$1))*($H8*(1+#REF!)^2+$I8*(1+#REF!)^2)</f>
        <v>#REF!</v>
      </c>
      <c r="AC8" s="4" t="e">
        <f>((1+$B$12)^(-AC$1))*($H8*(1+#REF!)^2+$I8*(1+#REF!)^2)</f>
        <v>#REF!</v>
      </c>
      <c r="AD8" s="4" t="e">
        <f>((1+$B$12)^(-AD$1))*($H8*(1+#REF!)^2+$I8*(1+#REF!)^2)</f>
        <v>#REF!</v>
      </c>
      <c r="AE8" s="36" t="e">
        <f t="shared" si="5"/>
        <v>#REF!</v>
      </c>
      <c r="AF8" s="32" t="e">
        <f t="shared" si="6"/>
        <v>#REF!</v>
      </c>
      <c r="AG8" s="36" t="e">
        <f t="shared" si="7"/>
        <v>#REF!</v>
      </c>
      <c r="AH8" s="32" t="e">
        <f t="shared" si="8"/>
        <v>#REF!</v>
      </c>
      <c r="AI8" s="45">
        <f>emissions!B8</f>
        <v>12</v>
      </c>
      <c r="AJ8" s="4">
        <f t="shared" si="9"/>
        <v>432000</v>
      </c>
      <c r="AK8" s="32">
        <f t="shared" si="10"/>
        <v>0</v>
      </c>
      <c r="AL8" s="1" t="str">
        <f t="shared" si="11"/>
        <v>wind</v>
      </c>
      <c r="AM8" s="47" t="e">
        <f t="shared" si="12"/>
        <v>#REF!</v>
      </c>
      <c r="AN8" s="47" t="e">
        <f t="shared" si="13"/>
        <v>#REF!</v>
      </c>
      <c r="AO8" s="47" t="e">
        <f t="shared" si="2"/>
        <v>#REF!</v>
      </c>
      <c r="AQ8" t="e">
        <f t="shared" si="14"/>
        <v>#REF!</v>
      </c>
      <c r="AR8">
        <v>11</v>
      </c>
    </row>
    <row r="9" spans="1:44">
      <c r="A9" s="44">
        <v>0.25</v>
      </c>
      <c r="B9" s="54">
        <f t="shared" si="0"/>
        <v>16.438356164383563</v>
      </c>
      <c r="C9" s="1" t="s">
        <v>19</v>
      </c>
      <c r="D9" s="26">
        <f>'unitCosts(t,k)_'!$C9</f>
        <v>777000</v>
      </c>
      <c r="E9" s="38">
        <f>'unitCosts(t,k)_'!$D9</f>
        <v>12000</v>
      </c>
      <c r="F9" s="40">
        <f>'unitCosts(t,k)_'!$E9</f>
        <v>0</v>
      </c>
      <c r="G9" s="37">
        <f t="shared" si="3"/>
        <v>12772602.739726029</v>
      </c>
      <c r="H9" s="39">
        <f t="shared" si="4"/>
        <v>197260.27397260276</v>
      </c>
      <c r="I9" s="42">
        <f t="shared" si="1"/>
        <v>0</v>
      </c>
      <c r="J9" s="4" t="e">
        <f>((1+$B$12)^(-J$1))*($H9*(1+#REF!)^2+$I9*(1+#REF!)^2)</f>
        <v>#REF!</v>
      </c>
      <c r="K9" s="4" t="e">
        <f>((1+$B$12)^(-K$1))*($H9*(1+#REF!)^2+$I9*(1+#REF!)^2)</f>
        <v>#REF!</v>
      </c>
      <c r="L9" s="4" t="e">
        <f>((1+$B$12)^(-L$1))*($H9*(1+#REF!)^2+$I9*(1+#REF!)^2)</f>
        <v>#REF!</v>
      </c>
      <c r="M9" s="4" t="e">
        <f>((1+$B$12)^(-M$1))*($H9*(1+#REF!)^2+$I9*(1+#REF!)^2)</f>
        <v>#REF!</v>
      </c>
      <c r="N9" s="4" t="e">
        <f>((1+$B$12)^(-N$1))*($H9*(1+#REF!)^2+$I9*(1+#REF!)^2)</f>
        <v>#REF!</v>
      </c>
      <c r="O9" s="4" t="e">
        <f>((1+$B$12)^(-O$1))*($H9*(1+#REF!)^2+$I9*(1+#REF!)^2)</f>
        <v>#REF!</v>
      </c>
      <c r="P9" s="4" t="e">
        <f>((1+$B$12)^(-P$1))*($H9*(1+#REF!)^2+$I9*(1+#REF!)^2)</f>
        <v>#REF!</v>
      </c>
      <c r="Q9" s="4" t="e">
        <f>((1+$B$12)^(-Q$1))*($H9*(1+#REF!)^2+$I9*(1+#REF!)^2)</f>
        <v>#REF!</v>
      </c>
      <c r="R9" s="4" t="e">
        <f>((1+$B$12)^(-R$1))*($H9*(1+#REF!)^2+$I9*(1+#REF!)^2)</f>
        <v>#REF!</v>
      </c>
      <c r="S9" s="4" t="e">
        <f>((1+$B$12)^(-S$1))*($H9*(1+#REF!)^2+$I9*(1+#REF!)^2)</f>
        <v>#REF!</v>
      </c>
      <c r="T9" s="4" t="e">
        <f>((1+$B$12)^(-T$1))*($H9*(1+#REF!)^2+$I9*(1+#REF!)^2)</f>
        <v>#REF!</v>
      </c>
      <c r="U9" s="4" t="e">
        <f>((1+$B$12)^(-U$1))*($H9*(1+#REF!)^2+$I9*(1+#REF!)^2)</f>
        <v>#REF!</v>
      </c>
      <c r="V9" s="4" t="e">
        <f>((1+$B$12)^(-V$1))*($H9*(1+#REF!)^2+$I9*(1+#REF!)^2)</f>
        <v>#REF!</v>
      </c>
      <c r="W9" s="4" t="e">
        <f>((1+$B$12)^(-W$1))*($H9*(1+#REF!)^2+$I9*(1+#REF!)^2)</f>
        <v>#REF!</v>
      </c>
      <c r="X9" s="4" t="e">
        <f>((1+$B$12)^(-X$1))*($H9*(1+#REF!)^2+$I9*(1+#REF!)^2)</f>
        <v>#REF!</v>
      </c>
      <c r="Y9" s="4" t="e">
        <f>((1+$B$12)^(-Y$1))*($H9*(1+#REF!)^2+$I9*(1+#REF!)^2)</f>
        <v>#REF!</v>
      </c>
      <c r="Z9" s="4" t="e">
        <f>((1+$B$12)^(-Z$1))*($H9*(1+#REF!)^2+$I9*(1+#REF!)^2)</f>
        <v>#REF!</v>
      </c>
      <c r="AA9" s="4" t="e">
        <f>((1+$B$12)^(-AA$1))*($H9*(1+#REF!)^2+$I9*(1+#REF!)^2)</f>
        <v>#REF!</v>
      </c>
      <c r="AB9" s="4" t="e">
        <f>((1+$B$12)^(-AB$1))*($H9*(1+#REF!)^2+$I9*(1+#REF!)^2)</f>
        <v>#REF!</v>
      </c>
      <c r="AC9" s="4" t="e">
        <f>((1+$B$12)^(-AC$1))*($H9*(1+#REF!)^2+$I9*(1+#REF!)^2)</f>
        <v>#REF!</v>
      </c>
      <c r="AD9" s="4" t="e">
        <f>((1+$B$12)^(-AD$1))*($H9*(1+#REF!)^2+$I9*(1+#REF!)^2)</f>
        <v>#REF!</v>
      </c>
      <c r="AE9" s="36" t="e">
        <f t="shared" si="5"/>
        <v>#REF!</v>
      </c>
      <c r="AF9" s="32" t="e">
        <f t="shared" si="6"/>
        <v>#REF!</v>
      </c>
      <c r="AG9" s="36" t="e">
        <f t="shared" si="7"/>
        <v>#REF!</v>
      </c>
      <c r="AH9" s="32" t="e">
        <f t="shared" si="8"/>
        <v>#REF!</v>
      </c>
      <c r="AI9" s="45">
        <f>emissions!B9</f>
        <v>24</v>
      </c>
      <c r="AJ9" s="4">
        <f t="shared" si="9"/>
        <v>864000</v>
      </c>
      <c r="AK9" s="32">
        <f t="shared" si="10"/>
        <v>1.4851485148514851E-2</v>
      </c>
      <c r="AL9" s="1" t="str">
        <f t="shared" si="11"/>
        <v>solar</v>
      </c>
      <c r="AM9" s="47" t="e">
        <f t="shared" si="12"/>
        <v>#REF!</v>
      </c>
      <c r="AN9" s="47" t="e">
        <f t="shared" si="13"/>
        <v>#REF!</v>
      </c>
      <c r="AO9" s="47" t="e">
        <f t="shared" si="2"/>
        <v>#REF!</v>
      </c>
      <c r="AQ9" t="e">
        <f t="shared" si="14"/>
        <v>#REF!</v>
      </c>
      <c r="AR9">
        <v>45</v>
      </c>
    </row>
    <row r="10" spans="1:44">
      <c r="C10" s="1"/>
      <c r="D10" s="4"/>
      <c r="E10" s="4"/>
      <c r="F10" s="1"/>
      <c r="G10" s="1"/>
      <c r="H10" s="4"/>
      <c r="I10" s="4"/>
      <c r="J10" s="4"/>
      <c r="K10" s="4"/>
      <c r="L10" s="4"/>
      <c r="M10" s="4"/>
      <c r="N10" s="4"/>
      <c r="O10" s="4"/>
      <c r="P10" s="4"/>
      <c r="Q10" s="4"/>
    </row>
    <row r="12" spans="1:44">
      <c r="A12" s="1" t="s">
        <v>107</v>
      </c>
      <c r="B12" s="48">
        <v>0.05</v>
      </c>
    </row>
    <row r="13" spans="1:44">
      <c r="A13" s="1" t="s">
        <v>108</v>
      </c>
      <c r="B13" s="49">
        <v>36000</v>
      </c>
    </row>
    <row r="14" spans="1:44">
      <c r="A14" s="1" t="s">
        <v>112</v>
      </c>
      <c r="B14" s="54">
        <f>B13/(365*24)</f>
        <v>4.1095890410958908</v>
      </c>
    </row>
    <row r="20" spans="1:2">
      <c r="A20" s="12"/>
      <c r="B20" s="35"/>
    </row>
    <row r="21" spans="1:2">
      <c r="A21" s="12"/>
      <c r="B21" s="35"/>
    </row>
    <row r="22" spans="1:2">
      <c r="A22" s="12"/>
      <c r="B22" s="35"/>
    </row>
    <row r="23" spans="1:2">
      <c r="A23" s="12"/>
      <c r="B23" s="35"/>
    </row>
    <row r="24" spans="1:2">
      <c r="A24" s="12"/>
      <c r="B24" s="35"/>
    </row>
    <row r="25" spans="1:2">
      <c r="A25" s="12"/>
      <c r="B25" s="35"/>
    </row>
    <row r="26" spans="1:2">
      <c r="A26" s="12"/>
      <c r="B26" s="35"/>
    </row>
    <row r="27" spans="1:2">
      <c r="A27" s="12"/>
      <c r="B27" s="35"/>
    </row>
    <row r="28" spans="1:2">
      <c r="A28" s="12"/>
      <c r="B28" s="35"/>
    </row>
    <row r="29" spans="1:2">
      <c r="A29" s="12"/>
      <c r="B29" s="35"/>
    </row>
  </sheetData>
  <conditionalFormatting sqref="AF2:AF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H2:AH9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K2:AK9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M2:AM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N2:AN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O2:AO9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ignoredErrors>
    <ignoredError sqref="AG2:AG9" formula="1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4"/>
  <sheetViews>
    <sheetView zoomScale="90" zoomScaleNormal="90" workbookViewId="0"/>
  </sheetViews>
  <sheetFormatPr defaultRowHeight="12.75"/>
  <cols>
    <col min="1" max="1" width="18.25" style="55" bestFit="1" customWidth="1"/>
    <col min="2" max="2" width="25.25" style="55" bestFit="1" customWidth="1"/>
    <col min="3" max="3" width="8.875" style="56" customWidth="1"/>
    <col min="4" max="5" width="12" style="55" bestFit="1" customWidth="1"/>
    <col min="6" max="254" width="9.125" style="57"/>
    <col min="255" max="255" width="18.25" style="57" bestFit="1" customWidth="1"/>
    <col min="256" max="256" width="25.25" style="57" bestFit="1" customWidth="1"/>
    <col min="257" max="257" width="8.875" style="57" customWidth="1"/>
    <col min="258" max="259" width="12" style="57" bestFit="1" customWidth="1"/>
    <col min="260" max="510" width="9.125" style="57"/>
    <col min="511" max="511" width="18.25" style="57" bestFit="1" customWidth="1"/>
    <col min="512" max="512" width="25.25" style="57" bestFit="1" customWidth="1"/>
    <col min="513" max="513" width="8.875" style="57" customWidth="1"/>
    <col min="514" max="515" width="12" style="57" bestFit="1" customWidth="1"/>
    <col min="516" max="766" width="9.125" style="57"/>
    <col min="767" max="767" width="18.25" style="57" bestFit="1" customWidth="1"/>
    <col min="768" max="768" width="25.25" style="57" bestFit="1" customWidth="1"/>
    <col min="769" max="769" width="8.875" style="57" customWidth="1"/>
    <col min="770" max="771" width="12" style="57" bestFit="1" customWidth="1"/>
    <col min="772" max="1022" width="9.125" style="57"/>
    <col min="1023" max="1023" width="18.25" style="57" bestFit="1" customWidth="1"/>
    <col min="1024" max="1024" width="25.25" style="57" bestFit="1" customWidth="1"/>
    <col min="1025" max="1025" width="8.875" style="57" customWidth="1"/>
    <col min="1026" max="1027" width="12" style="57" bestFit="1" customWidth="1"/>
    <col min="1028" max="1278" width="9.125" style="57"/>
    <col min="1279" max="1279" width="18.25" style="57" bestFit="1" customWidth="1"/>
    <col min="1280" max="1280" width="25.25" style="57" bestFit="1" customWidth="1"/>
    <col min="1281" max="1281" width="8.875" style="57" customWidth="1"/>
    <col min="1282" max="1283" width="12" style="57" bestFit="1" customWidth="1"/>
    <col min="1284" max="1534" width="9.125" style="57"/>
    <col min="1535" max="1535" width="18.25" style="57" bestFit="1" customWidth="1"/>
    <col min="1536" max="1536" width="25.25" style="57" bestFit="1" customWidth="1"/>
    <col min="1537" max="1537" width="8.875" style="57" customWidth="1"/>
    <col min="1538" max="1539" width="12" style="57" bestFit="1" customWidth="1"/>
    <col min="1540" max="1790" width="9.125" style="57"/>
    <col min="1791" max="1791" width="18.25" style="57" bestFit="1" customWidth="1"/>
    <col min="1792" max="1792" width="25.25" style="57" bestFit="1" customWidth="1"/>
    <col min="1793" max="1793" width="8.875" style="57" customWidth="1"/>
    <col min="1794" max="1795" width="12" style="57" bestFit="1" customWidth="1"/>
    <col min="1796" max="2046" width="9.125" style="57"/>
    <col min="2047" max="2047" width="18.25" style="57" bestFit="1" customWidth="1"/>
    <col min="2048" max="2048" width="25.25" style="57" bestFit="1" customWidth="1"/>
    <col min="2049" max="2049" width="8.875" style="57" customWidth="1"/>
    <col min="2050" max="2051" width="12" style="57" bestFit="1" customWidth="1"/>
    <col min="2052" max="2302" width="9.125" style="57"/>
    <col min="2303" max="2303" width="18.25" style="57" bestFit="1" customWidth="1"/>
    <col min="2304" max="2304" width="25.25" style="57" bestFit="1" customWidth="1"/>
    <col min="2305" max="2305" width="8.875" style="57" customWidth="1"/>
    <col min="2306" max="2307" width="12" style="57" bestFit="1" customWidth="1"/>
    <col min="2308" max="2558" width="9.125" style="57"/>
    <col min="2559" max="2559" width="18.25" style="57" bestFit="1" customWidth="1"/>
    <col min="2560" max="2560" width="25.25" style="57" bestFit="1" customWidth="1"/>
    <col min="2561" max="2561" width="8.875" style="57" customWidth="1"/>
    <col min="2562" max="2563" width="12" style="57" bestFit="1" customWidth="1"/>
    <col min="2564" max="2814" width="9.125" style="57"/>
    <col min="2815" max="2815" width="18.25" style="57" bestFit="1" customWidth="1"/>
    <col min="2816" max="2816" width="25.25" style="57" bestFit="1" customWidth="1"/>
    <col min="2817" max="2817" width="8.875" style="57" customWidth="1"/>
    <col min="2818" max="2819" width="12" style="57" bestFit="1" customWidth="1"/>
    <col min="2820" max="3070" width="9.125" style="57"/>
    <col min="3071" max="3071" width="18.25" style="57" bestFit="1" customWidth="1"/>
    <col min="3072" max="3072" width="25.25" style="57" bestFit="1" customWidth="1"/>
    <col min="3073" max="3073" width="8.875" style="57" customWidth="1"/>
    <col min="3074" max="3075" width="12" style="57" bestFit="1" customWidth="1"/>
    <col min="3076" max="3326" width="9.125" style="57"/>
    <col min="3327" max="3327" width="18.25" style="57" bestFit="1" customWidth="1"/>
    <col min="3328" max="3328" width="25.25" style="57" bestFit="1" customWidth="1"/>
    <col min="3329" max="3329" width="8.875" style="57" customWidth="1"/>
    <col min="3330" max="3331" width="12" style="57" bestFit="1" customWidth="1"/>
    <col min="3332" max="3582" width="9.125" style="57"/>
    <col min="3583" max="3583" width="18.25" style="57" bestFit="1" customWidth="1"/>
    <col min="3584" max="3584" width="25.25" style="57" bestFit="1" customWidth="1"/>
    <col min="3585" max="3585" width="8.875" style="57" customWidth="1"/>
    <col min="3586" max="3587" width="12" style="57" bestFit="1" customWidth="1"/>
    <col min="3588" max="3838" width="9.125" style="57"/>
    <col min="3839" max="3839" width="18.25" style="57" bestFit="1" customWidth="1"/>
    <col min="3840" max="3840" width="25.25" style="57" bestFit="1" customWidth="1"/>
    <col min="3841" max="3841" width="8.875" style="57" customWidth="1"/>
    <col min="3842" max="3843" width="12" style="57" bestFit="1" customWidth="1"/>
    <col min="3844" max="4094" width="9.125" style="57"/>
    <col min="4095" max="4095" width="18.25" style="57" bestFit="1" customWidth="1"/>
    <col min="4096" max="4096" width="25.25" style="57" bestFit="1" customWidth="1"/>
    <col min="4097" max="4097" width="8.875" style="57" customWidth="1"/>
    <col min="4098" max="4099" width="12" style="57" bestFit="1" customWidth="1"/>
    <col min="4100" max="4350" width="9.125" style="57"/>
    <col min="4351" max="4351" width="18.25" style="57" bestFit="1" customWidth="1"/>
    <col min="4352" max="4352" width="25.25" style="57" bestFit="1" customWidth="1"/>
    <col min="4353" max="4353" width="8.875" style="57" customWidth="1"/>
    <col min="4354" max="4355" width="12" style="57" bestFit="1" customWidth="1"/>
    <col min="4356" max="4606" width="9.125" style="57"/>
    <col min="4607" max="4607" width="18.25" style="57" bestFit="1" customWidth="1"/>
    <col min="4608" max="4608" width="25.25" style="57" bestFit="1" customWidth="1"/>
    <col min="4609" max="4609" width="8.875" style="57" customWidth="1"/>
    <col min="4610" max="4611" width="12" style="57" bestFit="1" customWidth="1"/>
    <col min="4612" max="4862" width="9.125" style="57"/>
    <col min="4863" max="4863" width="18.25" style="57" bestFit="1" customWidth="1"/>
    <col min="4864" max="4864" width="25.25" style="57" bestFit="1" customWidth="1"/>
    <col min="4865" max="4865" width="8.875" style="57" customWidth="1"/>
    <col min="4866" max="4867" width="12" style="57" bestFit="1" customWidth="1"/>
    <col min="4868" max="5118" width="9.125" style="57"/>
    <col min="5119" max="5119" width="18.25" style="57" bestFit="1" customWidth="1"/>
    <col min="5120" max="5120" width="25.25" style="57" bestFit="1" customWidth="1"/>
    <col min="5121" max="5121" width="8.875" style="57" customWidth="1"/>
    <col min="5122" max="5123" width="12" style="57" bestFit="1" customWidth="1"/>
    <col min="5124" max="5374" width="9.125" style="57"/>
    <col min="5375" max="5375" width="18.25" style="57" bestFit="1" customWidth="1"/>
    <col min="5376" max="5376" width="25.25" style="57" bestFit="1" customWidth="1"/>
    <col min="5377" max="5377" width="8.875" style="57" customWidth="1"/>
    <col min="5378" max="5379" width="12" style="57" bestFit="1" customWidth="1"/>
    <col min="5380" max="5630" width="9.125" style="57"/>
    <col min="5631" max="5631" width="18.25" style="57" bestFit="1" customWidth="1"/>
    <col min="5632" max="5632" width="25.25" style="57" bestFit="1" customWidth="1"/>
    <col min="5633" max="5633" width="8.875" style="57" customWidth="1"/>
    <col min="5634" max="5635" width="12" style="57" bestFit="1" customWidth="1"/>
    <col min="5636" max="5886" width="9.125" style="57"/>
    <col min="5887" max="5887" width="18.25" style="57" bestFit="1" customWidth="1"/>
    <col min="5888" max="5888" width="25.25" style="57" bestFit="1" customWidth="1"/>
    <col min="5889" max="5889" width="8.875" style="57" customWidth="1"/>
    <col min="5890" max="5891" width="12" style="57" bestFit="1" customWidth="1"/>
    <col min="5892" max="6142" width="9.125" style="57"/>
    <col min="6143" max="6143" width="18.25" style="57" bestFit="1" customWidth="1"/>
    <col min="6144" max="6144" width="25.25" style="57" bestFit="1" customWidth="1"/>
    <col min="6145" max="6145" width="8.875" style="57" customWidth="1"/>
    <col min="6146" max="6147" width="12" style="57" bestFit="1" customWidth="1"/>
    <col min="6148" max="6398" width="9.125" style="57"/>
    <col min="6399" max="6399" width="18.25" style="57" bestFit="1" customWidth="1"/>
    <col min="6400" max="6400" width="25.25" style="57" bestFit="1" customWidth="1"/>
    <col min="6401" max="6401" width="8.875" style="57" customWidth="1"/>
    <col min="6402" max="6403" width="12" style="57" bestFit="1" customWidth="1"/>
    <col min="6404" max="6654" width="9.125" style="57"/>
    <col min="6655" max="6655" width="18.25" style="57" bestFit="1" customWidth="1"/>
    <col min="6656" max="6656" width="25.25" style="57" bestFit="1" customWidth="1"/>
    <col min="6657" max="6657" width="8.875" style="57" customWidth="1"/>
    <col min="6658" max="6659" width="12" style="57" bestFit="1" customWidth="1"/>
    <col min="6660" max="6910" width="9.125" style="57"/>
    <col min="6911" max="6911" width="18.25" style="57" bestFit="1" customWidth="1"/>
    <col min="6912" max="6912" width="25.25" style="57" bestFit="1" customWidth="1"/>
    <col min="6913" max="6913" width="8.875" style="57" customWidth="1"/>
    <col min="6914" max="6915" width="12" style="57" bestFit="1" customWidth="1"/>
    <col min="6916" max="7166" width="9.125" style="57"/>
    <col min="7167" max="7167" width="18.25" style="57" bestFit="1" customWidth="1"/>
    <col min="7168" max="7168" width="25.25" style="57" bestFit="1" customWidth="1"/>
    <col min="7169" max="7169" width="8.875" style="57" customWidth="1"/>
    <col min="7170" max="7171" width="12" style="57" bestFit="1" customWidth="1"/>
    <col min="7172" max="7422" width="9.125" style="57"/>
    <col min="7423" max="7423" width="18.25" style="57" bestFit="1" customWidth="1"/>
    <col min="7424" max="7424" width="25.25" style="57" bestFit="1" customWidth="1"/>
    <col min="7425" max="7425" width="8.875" style="57" customWidth="1"/>
    <col min="7426" max="7427" width="12" style="57" bestFit="1" customWidth="1"/>
    <col min="7428" max="7678" width="9.125" style="57"/>
    <col min="7679" max="7679" width="18.25" style="57" bestFit="1" customWidth="1"/>
    <col min="7680" max="7680" width="25.25" style="57" bestFit="1" customWidth="1"/>
    <col min="7681" max="7681" width="8.875" style="57" customWidth="1"/>
    <col min="7682" max="7683" width="12" style="57" bestFit="1" customWidth="1"/>
    <col min="7684" max="7934" width="9.125" style="57"/>
    <col min="7935" max="7935" width="18.25" style="57" bestFit="1" customWidth="1"/>
    <col min="7936" max="7936" width="25.25" style="57" bestFit="1" customWidth="1"/>
    <col min="7937" max="7937" width="8.875" style="57" customWidth="1"/>
    <col min="7938" max="7939" width="12" style="57" bestFit="1" customWidth="1"/>
    <col min="7940" max="8190" width="9.125" style="57"/>
    <col min="8191" max="8191" width="18.25" style="57" bestFit="1" customWidth="1"/>
    <col min="8192" max="8192" width="25.25" style="57" bestFit="1" customWidth="1"/>
    <col min="8193" max="8193" width="8.875" style="57" customWidth="1"/>
    <col min="8194" max="8195" width="12" style="57" bestFit="1" customWidth="1"/>
    <col min="8196" max="8446" width="9.125" style="57"/>
    <col min="8447" max="8447" width="18.25" style="57" bestFit="1" customWidth="1"/>
    <col min="8448" max="8448" width="25.25" style="57" bestFit="1" customWidth="1"/>
    <col min="8449" max="8449" width="8.875" style="57" customWidth="1"/>
    <col min="8450" max="8451" width="12" style="57" bestFit="1" customWidth="1"/>
    <col min="8452" max="8702" width="9.125" style="57"/>
    <col min="8703" max="8703" width="18.25" style="57" bestFit="1" customWidth="1"/>
    <col min="8704" max="8704" width="25.25" style="57" bestFit="1" customWidth="1"/>
    <col min="8705" max="8705" width="8.875" style="57" customWidth="1"/>
    <col min="8706" max="8707" width="12" style="57" bestFit="1" customWidth="1"/>
    <col min="8708" max="8958" width="9.125" style="57"/>
    <col min="8959" max="8959" width="18.25" style="57" bestFit="1" customWidth="1"/>
    <col min="8960" max="8960" width="25.25" style="57" bestFit="1" customWidth="1"/>
    <col min="8961" max="8961" width="8.875" style="57" customWidth="1"/>
    <col min="8962" max="8963" width="12" style="57" bestFit="1" customWidth="1"/>
    <col min="8964" max="9214" width="9.125" style="57"/>
    <col min="9215" max="9215" width="18.25" style="57" bestFit="1" customWidth="1"/>
    <col min="9216" max="9216" width="25.25" style="57" bestFit="1" customWidth="1"/>
    <col min="9217" max="9217" width="8.875" style="57" customWidth="1"/>
    <col min="9218" max="9219" width="12" style="57" bestFit="1" customWidth="1"/>
    <col min="9220" max="9470" width="9.125" style="57"/>
    <col min="9471" max="9471" width="18.25" style="57" bestFit="1" customWidth="1"/>
    <col min="9472" max="9472" width="25.25" style="57" bestFit="1" customWidth="1"/>
    <col min="9473" max="9473" width="8.875" style="57" customWidth="1"/>
    <col min="9474" max="9475" width="12" style="57" bestFit="1" customWidth="1"/>
    <col min="9476" max="9726" width="9.125" style="57"/>
    <col min="9727" max="9727" width="18.25" style="57" bestFit="1" customWidth="1"/>
    <col min="9728" max="9728" width="25.25" style="57" bestFit="1" customWidth="1"/>
    <col min="9729" max="9729" width="8.875" style="57" customWidth="1"/>
    <col min="9730" max="9731" width="12" style="57" bestFit="1" customWidth="1"/>
    <col min="9732" max="9982" width="9.125" style="57"/>
    <col min="9983" max="9983" width="18.25" style="57" bestFit="1" customWidth="1"/>
    <col min="9984" max="9984" width="25.25" style="57" bestFit="1" customWidth="1"/>
    <col min="9985" max="9985" width="8.875" style="57" customWidth="1"/>
    <col min="9986" max="9987" width="12" style="57" bestFit="1" customWidth="1"/>
    <col min="9988" max="10238" width="9.125" style="57"/>
    <col min="10239" max="10239" width="18.25" style="57" bestFit="1" customWidth="1"/>
    <col min="10240" max="10240" width="25.25" style="57" bestFit="1" customWidth="1"/>
    <col min="10241" max="10241" width="8.875" style="57" customWidth="1"/>
    <col min="10242" max="10243" width="12" style="57" bestFit="1" customWidth="1"/>
    <col min="10244" max="10494" width="9.125" style="57"/>
    <col min="10495" max="10495" width="18.25" style="57" bestFit="1" customWidth="1"/>
    <col min="10496" max="10496" width="25.25" style="57" bestFit="1" customWidth="1"/>
    <col min="10497" max="10497" width="8.875" style="57" customWidth="1"/>
    <col min="10498" max="10499" width="12" style="57" bestFit="1" customWidth="1"/>
    <col min="10500" max="10750" width="9.125" style="57"/>
    <col min="10751" max="10751" width="18.25" style="57" bestFit="1" customWidth="1"/>
    <col min="10752" max="10752" width="25.25" style="57" bestFit="1" customWidth="1"/>
    <col min="10753" max="10753" width="8.875" style="57" customWidth="1"/>
    <col min="10754" max="10755" width="12" style="57" bestFit="1" customWidth="1"/>
    <col min="10756" max="11006" width="9.125" style="57"/>
    <col min="11007" max="11007" width="18.25" style="57" bestFit="1" customWidth="1"/>
    <col min="11008" max="11008" width="25.25" style="57" bestFit="1" customWidth="1"/>
    <col min="11009" max="11009" width="8.875" style="57" customWidth="1"/>
    <col min="11010" max="11011" width="12" style="57" bestFit="1" customWidth="1"/>
    <col min="11012" max="11262" width="9.125" style="57"/>
    <col min="11263" max="11263" width="18.25" style="57" bestFit="1" customWidth="1"/>
    <col min="11264" max="11264" width="25.25" style="57" bestFit="1" customWidth="1"/>
    <col min="11265" max="11265" width="8.875" style="57" customWidth="1"/>
    <col min="11266" max="11267" width="12" style="57" bestFit="1" customWidth="1"/>
    <col min="11268" max="11518" width="9.125" style="57"/>
    <col min="11519" max="11519" width="18.25" style="57" bestFit="1" customWidth="1"/>
    <col min="11520" max="11520" width="25.25" style="57" bestFit="1" customWidth="1"/>
    <col min="11521" max="11521" width="8.875" style="57" customWidth="1"/>
    <col min="11522" max="11523" width="12" style="57" bestFit="1" customWidth="1"/>
    <col min="11524" max="11774" width="9.125" style="57"/>
    <col min="11775" max="11775" width="18.25" style="57" bestFit="1" customWidth="1"/>
    <col min="11776" max="11776" width="25.25" style="57" bestFit="1" customWidth="1"/>
    <col min="11777" max="11777" width="8.875" style="57" customWidth="1"/>
    <col min="11778" max="11779" width="12" style="57" bestFit="1" customWidth="1"/>
    <col min="11780" max="12030" width="9.125" style="57"/>
    <col min="12031" max="12031" width="18.25" style="57" bestFit="1" customWidth="1"/>
    <col min="12032" max="12032" width="25.25" style="57" bestFit="1" customWidth="1"/>
    <col min="12033" max="12033" width="8.875" style="57" customWidth="1"/>
    <col min="12034" max="12035" width="12" style="57" bestFit="1" customWidth="1"/>
    <col min="12036" max="12286" width="9.125" style="57"/>
    <col min="12287" max="12287" width="18.25" style="57" bestFit="1" customWidth="1"/>
    <col min="12288" max="12288" width="25.25" style="57" bestFit="1" customWidth="1"/>
    <col min="12289" max="12289" width="8.875" style="57" customWidth="1"/>
    <col min="12290" max="12291" width="12" style="57" bestFit="1" customWidth="1"/>
    <col min="12292" max="12542" width="9.125" style="57"/>
    <col min="12543" max="12543" width="18.25" style="57" bestFit="1" customWidth="1"/>
    <col min="12544" max="12544" width="25.25" style="57" bestFit="1" customWidth="1"/>
    <col min="12545" max="12545" width="8.875" style="57" customWidth="1"/>
    <col min="12546" max="12547" width="12" style="57" bestFit="1" customWidth="1"/>
    <col min="12548" max="12798" width="9.125" style="57"/>
    <col min="12799" max="12799" width="18.25" style="57" bestFit="1" customWidth="1"/>
    <col min="12800" max="12800" width="25.25" style="57" bestFit="1" customWidth="1"/>
    <col min="12801" max="12801" width="8.875" style="57" customWidth="1"/>
    <col min="12802" max="12803" width="12" style="57" bestFit="1" customWidth="1"/>
    <col min="12804" max="13054" width="9.125" style="57"/>
    <col min="13055" max="13055" width="18.25" style="57" bestFit="1" customWidth="1"/>
    <col min="13056" max="13056" width="25.25" style="57" bestFit="1" customWidth="1"/>
    <col min="13057" max="13057" width="8.875" style="57" customWidth="1"/>
    <col min="13058" max="13059" width="12" style="57" bestFit="1" customWidth="1"/>
    <col min="13060" max="13310" width="9.125" style="57"/>
    <col min="13311" max="13311" width="18.25" style="57" bestFit="1" customWidth="1"/>
    <col min="13312" max="13312" width="25.25" style="57" bestFit="1" customWidth="1"/>
    <col min="13313" max="13313" width="8.875" style="57" customWidth="1"/>
    <col min="13314" max="13315" width="12" style="57" bestFit="1" customWidth="1"/>
    <col min="13316" max="13566" width="9.125" style="57"/>
    <col min="13567" max="13567" width="18.25" style="57" bestFit="1" customWidth="1"/>
    <col min="13568" max="13568" width="25.25" style="57" bestFit="1" customWidth="1"/>
    <col min="13569" max="13569" width="8.875" style="57" customWidth="1"/>
    <col min="13570" max="13571" width="12" style="57" bestFit="1" customWidth="1"/>
    <col min="13572" max="13822" width="9.125" style="57"/>
    <col min="13823" max="13823" width="18.25" style="57" bestFit="1" customWidth="1"/>
    <col min="13824" max="13824" width="25.25" style="57" bestFit="1" customWidth="1"/>
    <col min="13825" max="13825" width="8.875" style="57" customWidth="1"/>
    <col min="13826" max="13827" width="12" style="57" bestFit="1" customWidth="1"/>
    <col min="13828" max="14078" width="9.125" style="57"/>
    <col min="14079" max="14079" width="18.25" style="57" bestFit="1" customWidth="1"/>
    <col min="14080" max="14080" width="25.25" style="57" bestFit="1" customWidth="1"/>
    <col min="14081" max="14081" width="8.875" style="57" customWidth="1"/>
    <col min="14082" max="14083" width="12" style="57" bestFit="1" customWidth="1"/>
    <col min="14084" max="14334" width="9.125" style="57"/>
    <col min="14335" max="14335" width="18.25" style="57" bestFit="1" customWidth="1"/>
    <col min="14336" max="14336" width="25.25" style="57" bestFit="1" customWidth="1"/>
    <col min="14337" max="14337" width="8.875" style="57" customWidth="1"/>
    <col min="14338" max="14339" width="12" style="57" bestFit="1" customWidth="1"/>
    <col min="14340" max="14590" width="9.125" style="57"/>
    <col min="14591" max="14591" width="18.25" style="57" bestFit="1" customWidth="1"/>
    <col min="14592" max="14592" width="25.25" style="57" bestFit="1" customWidth="1"/>
    <col min="14593" max="14593" width="8.875" style="57" customWidth="1"/>
    <col min="14594" max="14595" width="12" style="57" bestFit="1" customWidth="1"/>
    <col min="14596" max="14846" width="9.125" style="57"/>
    <col min="14847" max="14847" width="18.25" style="57" bestFit="1" customWidth="1"/>
    <col min="14848" max="14848" width="25.25" style="57" bestFit="1" customWidth="1"/>
    <col min="14849" max="14849" width="8.875" style="57" customWidth="1"/>
    <col min="14850" max="14851" width="12" style="57" bestFit="1" customWidth="1"/>
    <col min="14852" max="15102" width="9.125" style="57"/>
    <col min="15103" max="15103" width="18.25" style="57" bestFit="1" customWidth="1"/>
    <col min="15104" max="15104" width="25.25" style="57" bestFit="1" customWidth="1"/>
    <col min="15105" max="15105" width="8.875" style="57" customWidth="1"/>
    <col min="15106" max="15107" width="12" style="57" bestFit="1" customWidth="1"/>
    <col min="15108" max="15358" width="9.125" style="57"/>
    <col min="15359" max="15359" width="18.25" style="57" bestFit="1" customWidth="1"/>
    <col min="15360" max="15360" width="25.25" style="57" bestFit="1" customWidth="1"/>
    <col min="15361" max="15361" width="8.875" style="57" customWidth="1"/>
    <col min="15362" max="15363" width="12" style="57" bestFit="1" customWidth="1"/>
    <col min="15364" max="15614" width="9.125" style="57"/>
    <col min="15615" max="15615" width="18.25" style="57" bestFit="1" customWidth="1"/>
    <col min="15616" max="15616" width="25.25" style="57" bestFit="1" customWidth="1"/>
    <col min="15617" max="15617" width="8.875" style="57" customWidth="1"/>
    <col min="15618" max="15619" width="12" style="57" bestFit="1" customWidth="1"/>
    <col min="15620" max="15870" width="9.125" style="57"/>
    <col min="15871" max="15871" width="18.25" style="57" bestFit="1" customWidth="1"/>
    <col min="15872" max="15872" width="25.25" style="57" bestFit="1" customWidth="1"/>
    <col min="15873" max="15873" width="8.875" style="57" customWidth="1"/>
    <col min="15874" max="15875" width="12" style="57" bestFit="1" customWidth="1"/>
    <col min="15876" max="16126" width="9.125" style="57"/>
    <col min="16127" max="16127" width="18.25" style="57" bestFit="1" customWidth="1"/>
    <col min="16128" max="16128" width="25.25" style="57" bestFit="1" customWidth="1"/>
    <col min="16129" max="16129" width="8.875" style="57" customWidth="1"/>
    <col min="16130" max="16131" width="12" style="57" bestFit="1" customWidth="1"/>
    <col min="16132" max="16384" width="9.125" style="57"/>
  </cols>
  <sheetData>
    <row r="1" spans="1:7">
      <c r="A1" s="55" t="s">
        <v>148</v>
      </c>
      <c r="B1" s="55" t="s">
        <v>149</v>
      </c>
      <c r="C1" s="56" t="s">
        <v>150</v>
      </c>
      <c r="D1" s="55" t="s">
        <v>151</v>
      </c>
      <c r="E1" s="55" t="s">
        <v>152</v>
      </c>
    </row>
    <row r="2" spans="1:7" ht="14.25">
      <c r="A2" s="58" t="s">
        <v>153</v>
      </c>
      <c r="B2" s="59" t="s">
        <v>154</v>
      </c>
      <c r="C2" s="60">
        <v>15855</v>
      </c>
      <c r="D2" s="55">
        <v>37.546393999999999</v>
      </c>
      <c r="E2" s="55">
        <v>35.394623000000003</v>
      </c>
      <c r="G2"/>
    </row>
    <row r="3" spans="1:7" ht="14.25">
      <c r="A3" s="58" t="s">
        <v>153</v>
      </c>
      <c r="B3" s="59" t="s">
        <v>155</v>
      </c>
      <c r="C3" s="60">
        <v>159955</v>
      </c>
      <c r="D3" s="55">
        <v>37.030205000000002</v>
      </c>
      <c r="E3" s="55">
        <v>35.819629999999997</v>
      </c>
      <c r="G3"/>
    </row>
    <row r="4" spans="1:7" ht="14.25">
      <c r="A4" s="58" t="s">
        <v>153</v>
      </c>
      <c r="B4" s="59" t="s">
        <v>156</v>
      </c>
      <c r="C4" s="60">
        <v>389319</v>
      </c>
      <c r="D4" s="55">
        <v>36.986770999999997</v>
      </c>
      <c r="E4" s="55">
        <v>35.325783999999999</v>
      </c>
      <c r="G4"/>
    </row>
    <row r="5" spans="1:7" ht="14.25">
      <c r="A5" s="58" t="s">
        <v>153</v>
      </c>
      <c r="B5" s="59" t="s">
        <v>157</v>
      </c>
      <c r="C5" s="60">
        <v>16072</v>
      </c>
      <c r="D5" s="55">
        <v>37.814712</v>
      </c>
      <c r="E5" s="55">
        <v>35.91328</v>
      </c>
      <c r="G5"/>
    </row>
    <row r="6" spans="1:7" ht="14.25">
      <c r="A6" s="58" t="s">
        <v>153</v>
      </c>
      <c r="B6" s="59" t="s">
        <v>158</v>
      </c>
      <c r="C6" s="60">
        <v>27399</v>
      </c>
      <c r="D6" s="55">
        <v>37.257365999999998</v>
      </c>
      <c r="E6" s="55">
        <v>35.662765</v>
      </c>
      <c r="G6"/>
    </row>
    <row r="7" spans="1:7" ht="14.25">
      <c r="A7" s="58" t="s">
        <v>153</v>
      </c>
      <c r="B7" s="59" t="s">
        <v>159</v>
      </c>
      <c r="C7" s="60">
        <v>21967</v>
      </c>
      <c r="D7" s="55">
        <v>37.256802</v>
      </c>
      <c r="E7" s="55">
        <v>35.058703999999999</v>
      </c>
      <c r="G7"/>
    </row>
    <row r="8" spans="1:7" ht="14.25">
      <c r="A8" s="58" t="s">
        <v>153</v>
      </c>
      <c r="B8" s="59" t="s">
        <v>160</v>
      </c>
      <c r="C8" s="60">
        <v>23321</v>
      </c>
      <c r="D8" s="55">
        <v>36.566208000000003</v>
      </c>
      <c r="E8" s="55">
        <v>35.383986999999998</v>
      </c>
      <c r="G8"/>
    </row>
    <row r="9" spans="1:7" ht="14.25">
      <c r="A9" s="58" t="s">
        <v>153</v>
      </c>
      <c r="B9" s="59" t="s">
        <v>161</v>
      </c>
      <c r="C9" s="60">
        <v>132320</v>
      </c>
      <c r="D9" s="55">
        <v>37.450592</v>
      </c>
      <c r="E9" s="55">
        <v>35.812640999999999</v>
      </c>
      <c r="G9"/>
    </row>
    <row r="10" spans="1:7" ht="14.25">
      <c r="A10" s="58" t="s">
        <v>153</v>
      </c>
      <c r="B10" s="59" t="s">
        <v>162</v>
      </c>
      <c r="C10" s="60">
        <v>20005</v>
      </c>
      <c r="D10" s="55">
        <v>37.422314</v>
      </c>
      <c r="E10" s="55">
        <v>34.87162</v>
      </c>
      <c r="G10"/>
    </row>
    <row r="11" spans="1:7" ht="14.25">
      <c r="A11" s="58" t="s">
        <v>153</v>
      </c>
      <c r="B11" s="59" t="s">
        <v>163</v>
      </c>
      <c r="C11" s="60">
        <v>14030</v>
      </c>
      <c r="D11" s="55">
        <v>37.984591999999999</v>
      </c>
      <c r="E11" s="55">
        <v>36.088386</v>
      </c>
      <c r="G11"/>
    </row>
    <row r="12" spans="1:7" ht="14.25">
      <c r="A12" s="58" t="s">
        <v>153</v>
      </c>
      <c r="B12" s="59" t="s">
        <v>164</v>
      </c>
      <c r="C12" s="60">
        <v>208227</v>
      </c>
      <c r="D12" s="55">
        <v>36.986770999999997</v>
      </c>
      <c r="E12" s="55">
        <v>35.325783999999999</v>
      </c>
      <c r="G12"/>
    </row>
    <row r="13" spans="1:7" ht="14.25">
      <c r="A13" s="58" t="s">
        <v>153</v>
      </c>
      <c r="B13" s="59" t="s">
        <v>165</v>
      </c>
      <c r="C13" s="60">
        <v>792536</v>
      </c>
      <c r="D13" s="55">
        <v>36.987484000000002</v>
      </c>
      <c r="E13" s="55">
        <v>35.324333000000003</v>
      </c>
      <c r="G13"/>
    </row>
    <row r="14" spans="1:7" ht="14.25">
      <c r="A14" s="58" t="s">
        <v>153</v>
      </c>
      <c r="B14" s="59" t="s">
        <v>166</v>
      </c>
      <c r="C14" s="60">
        <v>16660</v>
      </c>
      <c r="D14" s="55">
        <v>38.261538999999999</v>
      </c>
      <c r="E14" s="55">
        <v>36.220061999999999</v>
      </c>
      <c r="G14"/>
    </row>
    <row r="15" spans="1:7" ht="14.25">
      <c r="A15" s="58" t="s">
        <v>153</v>
      </c>
      <c r="B15" s="59" t="s">
        <v>167</v>
      </c>
      <c r="C15" s="60">
        <v>18653</v>
      </c>
      <c r="D15" s="55">
        <v>36.767615999999997</v>
      </c>
      <c r="E15" s="55">
        <v>35.788592999999999</v>
      </c>
      <c r="G15"/>
    </row>
    <row r="16" spans="1:7" ht="14.25">
      <c r="A16" s="58" t="s">
        <v>153</v>
      </c>
      <c r="B16" s="59" t="s">
        <v>168</v>
      </c>
      <c r="C16" s="60">
        <v>407054</v>
      </c>
      <c r="D16" s="55">
        <v>36.989792000000001</v>
      </c>
      <c r="E16" s="55">
        <v>35.340851000000001</v>
      </c>
      <c r="G16"/>
    </row>
    <row r="17" spans="1:7" ht="14.25">
      <c r="A17" s="58" t="s">
        <v>169</v>
      </c>
      <c r="B17" s="59" t="s">
        <v>170</v>
      </c>
      <c r="C17" s="60">
        <v>312207</v>
      </c>
      <c r="D17" s="55">
        <v>37.755453000000003</v>
      </c>
      <c r="E17" s="55">
        <v>38.273491999999997</v>
      </c>
      <c r="G17"/>
    </row>
    <row r="18" spans="1:7" ht="14.25">
      <c r="A18" s="58" t="s">
        <v>169</v>
      </c>
      <c r="B18" s="59" t="s">
        <v>171</v>
      </c>
      <c r="C18" s="60">
        <v>77207</v>
      </c>
      <c r="D18" s="55">
        <v>37.693294999999999</v>
      </c>
      <c r="E18" s="55">
        <v>37.862082999999998</v>
      </c>
      <c r="G18"/>
    </row>
    <row r="19" spans="1:7" ht="14.25">
      <c r="A19" s="58" t="s">
        <v>169</v>
      </c>
      <c r="B19" s="59" t="s">
        <v>172</v>
      </c>
      <c r="C19" s="60">
        <v>15294</v>
      </c>
      <c r="D19" s="55">
        <v>38.032749000000003</v>
      </c>
      <c r="E19" s="55">
        <v>38.237053000000003</v>
      </c>
      <c r="G19"/>
    </row>
    <row r="20" spans="1:7" ht="14.25">
      <c r="A20" s="58" t="s">
        <v>169</v>
      </c>
      <c r="B20" s="59" t="s">
        <v>173</v>
      </c>
      <c r="C20" s="60">
        <v>16416</v>
      </c>
      <c r="D20" s="55">
        <v>38.028556999999999</v>
      </c>
      <c r="E20" s="55">
        <v>39.032806000000001</v>
      </c>
    </row>
    <row r="21" spans="1:7" ht="14.25">
      <c r="A21" s="58" t="s">
        <v>169</v>
      </c>
      <c r="B21" s="59" t="s">
        <v>174</v>
      </c>
      <c r="C21" s="60">
        <v>50150</v>
      </c>
      <c r="D21" s="55">
        <v>37.772210999999999</v>
      </c>
      <c r="E21" s="55">
        <v>37.602452999999997</v>
      </c>
    </row>
    <row r="22" spans="1:7" ht="14.25">
      <c r="A22" s="58" t="s">
        <v>169</v>
      </c>
      <c r="B22" s="59" t="s">
        <v>175</v>
      </c>
      <c r="C22" s="60">
        <v>127534</v>
      </c>
      <c r="D22" s="55">
        <v>37.782749000000003</v>
      </c>
      <c r="E22" s="55">
        <v>38.624240999999998</v>
      </c>
    </row>
    <row r="23" spans="1:7" ht="14.25">
      <c r="A23" s="58" t="s">
        <v>169</v>
      </c>
      <c r="B23" s="59" t="s">
        <v>176</v>
      </c>
      <c r="C23" s="60">
        <v>7313</v>
      </c>
      <c r="D23" s="55">
        <v>37.567379000000003</v>
      </c>
      <c r="E23" s="55">
        <v>38.466437999999997</v>
      </c>
    </row>
    <row r="24" spans="1:7" ht="14.25">
      <c r="A24" s="58" t="s">
        <v>169</v>
      </c>
      <c r="B24" s="59" t="s">
        <v>177</v>
      </c>
      <c r="C24" s="60">
        <v>16341</v>
      </c>
      <c r="D24" s="55">
        <v>38.033732999999998</v>
      </c>
      <c r="E24" s="55">
        <v>38.613185999999999</v>
      </c>
    </row>
    <row r="25" spans="1:7" ht="14.25">
      <c r="A25" s="58" t="s">
        <v>169</v>
      </c>
      <c r="B25" s="59" t="s">
        <v>178</v>
      </c>
      <c r="C25" s="60">
        <v>9686</v>
      </c>
      <c r="D25" s="55">
        <v>37.794665999999999</v>
      </c>
      <c r="E25" s="55">
        <v>37.914580999999998</v>
      </c>
    </row>
    <row r="26" spans="1:7" ht="14.25">
      <c r="A26" s="58" t="s">
        <v>179</v>
      </c>
      <c r="B26" s="59" t="s">
        <v>180</v>
      </c>
      <c r="C26" s="60">
        <v>319574</v>
      </c>
      <c r="D26" s="55">
        <v>38.750127999999997</v>
      </c>
      <c r="E26" s="55">
        <v>30.537548000000001</v>
      </c>
    </row>
    <row r="27" spans="1:7" ht="14.25">
      <c r="A27" s="58" t="s">
        <v>179</v>
      </c>
      <c r="B27" s="59" t="s">
        <v>181</v>
      </c>
      <c r="C27" s="60">
        <v>9536</v>
      </c>
      <c r="D27" s="55">
        <v>37.896988</v>
      </c>
      <c r="E27" s="55">
        <v>30.009063999999999</v>
      </c>
    </row>
    <row r="28" spans="1:7" ht="14.25">
      <c r="A28" s="58" t="s">
        <v>179</v>
      </c>
      <c r="B28" s="59" t="s">
        <v>182</v>
      </c>
      <c r="C28" s="60">
        <v>7687</v>
      </c>
      <c r="D28" s="55">
        <v>38.940366999999995</v>
      </c>
      <c r="E28" s="55">
        <v>30.9508765</v>
      </c>
    </row>
    <row r="29" spans="1:7" ht="14.25">
      <c r="A29" s="58" t="s">
        <v>179</v>
      </c>
      <c r="B29" s="59" t="s">
        <v>183</v>
      </c>
      <c r="C29" s="60">
        <v>45944</v>
      </c>
      <c r="D29" s="55">
        <v>38.711468000000004</v>
      </c>
      <c r="E29" s="55">
        <v>31.048351</v>
      </c>
    </row>
    <row r="30" spans="1:7" ht="14.25">
      <c r="A30" s="58" t="s">
        <v>179</v>
      </c>
      <c r="B30" s="59" t="s">
        <v>184</v>
      </c>
      <c r="C30" s="60">
        <v>30777</v>
      </c>
      <c r="D30" s="55">
        <v>38.592410999999998</v>
      </c>
      <c r="E30" s="55">
        <v>31.027479</v>
      </c>
    </row>
    <row r="31" spans="1:7" ht="14.25">
      <c r="A31" s="58" t="s">
        <v>179</v>
      </c>
      <c r="B31" s="59" t="s">
        <v>185</v>
      </c>
      <c r="C31" s="60">
        <v>14131</v>
      </c>
      <c r="D31" s="55">
        <v>38.703018</v>
      </c>
      <c r="E31" s="55">
        <v>30.781464</v>
      </c>
    </row>
    <row r="32" spans="1:7" ht="14.25">
      <c r="A32" s="58" t="s">
        <v>179</v>
      </c>
      <c r="B32" s="59" t="s">
        <v>186</v>
      </c>
      <c r="C32" s="60">
        <v>11364</v>
      </c>
      <c r="D32" s="55">
        <v>37.912314000000002</v>
      </c>
      <c r="E32" s="55">
        <v>29.855041</v>
      </c>
    </row>
    <row r="33" spans="1:5" ht="14.25">
      <c r="A33" s="58" t="s">
        <v>179</v>
      </c>
      <c r="B33" s="59" t="s">
        <v>187</v>
      </c>
      <c r="C33" s="60">
        <v>47378</v>
      </c>
      <c r="D33" s="55">
        <v>38.068787</v>
      </c>
      <c r="E33" s="55">
        <v>30.165402</v>
      </c>
    </row>
    <row r="34" spans="1:5" ht="14.25">
      <c r="A34" s="58" t="s">
        <v>179</v>
      </c>
      <c r="B34" s="59" t="s">
        <v>188</v>
      </c>
      <c r="C34" s="60">
        <v>42327</v>
      </c>
      <c r="D34" s="55">
        <v>39.019275999999998</v>
      </c>
      <c r="E34" s="55">
        <v>31.150925000000001</v>
      </c>
    </row>
    <row r="35" spans="1:5" ht="14.25">
      <c r="A35" s="58" t="s">
        <v>179</v>
      </c>
      <c r="B35" s="59" t="s">
        <v>189</v>
      </c>
      <c r="C35" s="60">
        <v>7183</v>
      </c>
      <c r="D35" s="55">
        <v>38.040599999999998</v>
      </c>
      <c r="E35" s="55">
        <v>29.887321</v>
      </c>
    </row>
    <row r="36" spans="1:5" ht="14.25">
      <c r="A36" s="58" t="s">
        <v>179</v>
      </c>
      <c r="B36" s="59" t="s">
        <v>190</v>
      </c>
      <c r="C36" s="60">
        <v>9035</v>
      </c>
      <c r="D36" s="55">
        <v>38.578415</v>
      </c>
      <c r="E36" s="55">
        <v>29.968225</v>
      </c>
    </row>
    <row r="37" spans="1:5" ht="14.25">
      <c r="A37" s="58" t="s">
        <v>179</v>
      </c>
      <c r="B37" s="59" t="s">
        <v>191</v>
      </c>
      <c r="C37" s="60">
        <v>27455</v>
      </c>
      <c r="D37" s="55">
        <v>39.032204</v>
      </c>
      <c r="E37" s="55">
        <v>30.416830000000001</v>
      </c>
    </row>
    <row r="38" spans="1:5" ht="14.25">
      <c r="A38" s="58" t="s">
        <v>179</v>
      </c>
      <c r="B38" s="59" t="s">
        <v>192</v>
      </c>
      <c r="C38" s="60">
        <v>24999</v>
      </c>
      <c r="D38" s="55">
        <v>38.861457999999999</v>
      </c>
      <c r="E38" s="55">
        <v>30.750827999999998</v>
      </c>
    </row>
    <row r="39" spans="1:5" ht="14.25">
      <c r="A39" s="58" t="s">
        <v>179</v>
      </c>
      <c r="B39" s="59" t="s">
        <v>193</v>
      </c>
      <c r="C39" s="60">
        <v>2161</v>
      </c>
      <c r="D39" s="55">
        <v>38.258774000000003</v>
      </c>
      <c r="E39" s="55">
        <v>30.151112000000001</v>
      </c>
    </row>
    <row r="40" spans="1:5" ht="14.25">
      <c r="A40" s="58" t="s">
        <v>179</v>
      </c>
      <c r="B40" s="59" t="s">
        <v>194</v>
      </c>
      <c r="C40" s="60">
        <v>55210</v>
      </c>
      <c r="D40" s="55">
        <v>38.464371</v>
      </c>
      <c r="E40" s="55">
        <v>30.272120999999999</v>
      </c>
    </row>
    <row r="41" spans="1:5" ht="14.25">
      <c r="A41" s="58" t="s">
        <v>179</v>
      </c>
      <c r="B41" s="59" t="s">
        <v>195</v>
      </c>
      <c r="C41" s="60">
        <v>38830</v>
      </c>
      <c r="D41" s="55">
        <v>38.745975999999999</v>
      </c>
      <c r="E41" s="55">
        <v>30.244312000000001</v>
      </c>
    </row>
    <row r="42" spans="1:5" ht="14.25">
      <c r="A42" s="58" t="s">
        <v>179</v>
      </c>
      <c r="B42" s="59" t="s">
        <v>196</v>
      </c>
      <c r="C42" s="60">
        <v>14279</v>
      </c>
      <c r="D42" s="55">
        <v>38.529121000000004</v>
      </c>
      <c r="E42" s="55">
        <v>31.228429999999999</v>
      </c>
    </row>
    <row r="43" spans="1:5" ht="14.25">
      <c r="A43" s="58" t="s">
        <v>179</v>
      </c>
      <c r="B43" s="59" t="s">
        <v>197</v>
      </c>
      <c r="C43" s="60">
        <v>36309</v>
      </c>
      <c r="D43" s="55">
        <v>38.533192</v>
      </c>
      <c r="E43" s="55">
        <v>30.544657000000001</v>
      </c>
    </row>
    <row r="44" spans="1:5" ht="14.25">
      <c r="A44" s="58" t="s">
        <v>198</v>
      </c>
      <c r="B44" s="59" t="s">
        <v>199</v>
      </c>
      <c r="C44" s="60">
        <v>150335</v>
      </c>
      <c r="D44" s="55">
        <v>39.714666000000001</v>
      </c>
      <c r="E44" s="55">
        <v>43.040151000000002</v>
      </c>
    </row>
    <row r="45" spans="1:5" ht="14.25">
      <c r="A45" s="58" t="s">
        <v>198</v>
      </c>
      <c r="B45" s="59" t="s">
        <v>200</v>
      </c>
      <c r="C45" s="60">
        <v>40286</v>
      </c>
      <c r="D45" s="55">
        <v>39.539372</v>
      </c>
      <c r="E45" s="55">
        <v>43.672007999999998</v>
      </c>
    </row>
    <row r="46" spans="1:5" ht="14.25">
      <c r="A46" s="58" t="s">
        <v>198</v>
      </c>
      <c r="B46" s="59" t="s">
        <v>201</v>
      </c>
      <c r="C46" s="60">
        <v>118643</v>
      </c>
      <c r="D46" s="55">
        <v>39.547848000000002</v>
      </c>
      <c r="E46" s="55">
        <v>44.080272999999998</v>
      </c>
    </row>
    <row r="47" spans="1:5" ht="14.25">
      <c r="A47" s="58" t="s">
        <v>198</v>
      </c>
      <c r="B47" s="59" t="s">
        <v>202</v>
      </c>
      <c r="C47" s="60">
        <v>31545</v>
      </c>
      <c r="D47" s="55">
        <v>39.798115000000003</v>
      </c>
      <c r="E47" s="55">
        <v>42.676215999999997</v>
      </c>
    </row>
    <row r="48" spans="1:5" ht="14.25">
      <c r="A48" s="58" t="s">
        <v>198</v>
      </c>
      <c r="B48" s="59" t="s">
        <v>203</v>
      </c>
      <c r="C48" s="60">
        <v>17106</v>
      </c>
      <c r="D48" s="55">
        <v>39.609656999999999</v>
      </c>
      <c r="E48" s="55">
        <v>42.989052000000001</v>
      </c>
    </row>
    <row r="49" spans="1:5" ht="14.25">
      <c r="A49" s="58" t="s">
        <v>198</v>
      </c>
      <c r="B49" s="59" t="s">
        <v>204</v>
      </c>
      <c r="C49" s="60">
        <v>118481</v>
      </c>
      <c r="D49" s="55">
        <v>39.235579999999999</v>
      </c>
      <c r="E49" s="55">
        <v>42.858421</v>
      </c>
    </row>
    <row r="50" spans="1:5" ht="14.25">
      <c r="A50" s="58" t="s">
        <v>198</v>
      </c>
      <c r="B50" s="59" t="s">
        <v>205</v>
      </c>
      <c r="C50" s="60">
        <v>19321</v>
      </c>
      <c r="D50" s="55">
        <v>39.636620000000001</v>
      </c>
      <c r="E50" s="55">
        <v>43.375149</v>
      </c>
    </row>
    <row r="51" spans="1:5" ht="14.25">
      <c r="A51" s="58" t="s">
        <v>198</v>
      </c>
      <c r="B51" s="59" t="s">
        <v>206</v>
      </c>
      <c r="C51" s="60">
        <v>28927</v>
      </c>
      <c r="D51" s="55">
        <v>39.539917000000003</v>
      </c>
      <c r="E51" s="55">
        <v>42.771411999999998</v>
      </c>
    </row>
    <row r="52" spans="1:5" ht="14.25">
      <c r="A52" s="58" t="s">
        <v>207</v>
      </c>
      <c r="B52" s="59" t="s">
        <v>208</v>
      </c>
      <c r="C52" s="60">
        <v>7633</v>
      </c>
      <c r="D52" s="55">
        <v>38.874485</v>
      </c>
      <c r="E52" s="55">
        <v>33.917034000000001</v>
      </c>
    </row>
    <row r="53" spans="1:5" ht="14.25">
      <c r="A53" s="58" t="s">
        <v>207</v>
      </c>
      <c r="B53" s="59" t="s">
        <v>209</v>
      </c>
      <c r="C53" s="60">
        <v>315222</v>
      </c>
      <c r="D53" s="55">
        <v>38.366019999999999</v>
      </c>
      <c r="E53" s="55">
        <v>34.030171000000003</v>
      </c>
    </row>
    <row r="54" spans="1:5" ht="14.25">
      <c r="A54" s="58" t="s">
        <v>207</v>
      </c>
      <c r="B54" s="59" t="s">
        <v>210</v>
      </c>
      <c r="C54" s="60">
        <v>27151</v>
      </c>
      <c r="D54" s="55">
        <v>38.400002000000001</v>
      </c>
      <c r="E54" s="55">
        <v>33.415581000000003</v>
      </c>
    </row>
    <row r="55" spans="1:5" ht="14.25">
      <c r="A55" s="58" t="s">
        <v>207</v>
      </c>
      <c r="B55" s="59" t="s">
        <v>211</v>
      </c>
      <c r="C55" s="60">
        <v>19443</v>
      </c>
      <c r="D55" s="55">
        <v>38.394931999999997</v>
      </c>
      <c r="E55" s="55">
        <v>34.345557999999997</v>
      </c>
    </row>
    <row r="56" spans="1:5" ht="14.25">
      <c r="A56" s="58" t="s">
        <v>207</v>
      </c>
      <c r="B56" s="59" t="s">
        <v>212</v>
      </c>
      <c r="C56" s="60">
        <v>10677</v>
      </c>
      <c r="D56" s="55">
        <v>38.285518499999995</v>
      </c>
      <c r="E56" s="55">
        <v>34.416646999999998</v>
      </c>
    </row>
    <row r="57" spans="1:5" ht="14.25">
      <c r="A57" s="58" t="s">
        <v>207</v>
      </c>
      <c r="B57" s="59" t="s">
        <v>213</v>
      </c>
      <c r="C57" s="60">
        <v>32130</v>
      </c>
      <c r="D57" s="55">
        <v>38.752904999999998</v>
      </c>
      <c r="E57" s="55">
        <v>34.093613500000004</v>
      </c>
    </row>
    <row r="58" spans="1:5" ht="14.25">
      <c r="A58" s="58" t="s">
        <v>207</v>
      </c>
      <c r="B58" s="59" t="s">
        <v>214</v>
      </c>
      <c r="C58" s="60">
        <v>5183</v>
      </c>
      <c r="D58" s="55">
        <v>38.983176999999998</v>
      </c>
      <c r="E58" s="55">
        <v>33.843398999999998</v>
      </c>
    </row>
    <row r="59" spans="1:5" ht="14.25">
      <c r="A59" s="58" t="s">
        <v>207</v>
      </c>
      <c r="B59" s="59" t="s">
        <v>215</v>
      </c>
      <c r="C59" s="60">
        <v>11630</v>
      </c>
      <c r="D59" s="55">
        <v>38.296653749999997</v>
      </c>
      <c r="E59" s="55">
        <v>33.642630499999996</v>
      </c>
    </row>
    <row r="60" spans="1:5" ht="14.25">
      <c r="A60" s="58" t="s">
        <v>216</v>
      </c>
      <c r="B60" s="59" t="s">
        <v>217</v>
      </c>
      <c r="C60" s="60">
        <v>147380</v>
      </c>
      <c r="D60" s="55">
        <v>40.651573999999997</v>
      </c>
      <c r="E60" s="55">
        <v>35.826664999999998</v>
      </c>
    </row>
    <row r="61" spans="1:5" ht="14.25">
      <c r="A61" s="58" t="s">
        <v>216</v>
      </c>
      <c r="B61" s="59" t="s">
        <v>218</v>
      </c>
      <c r="C61" s="60">
        <v>10291</v>
      </c>
      <c r="D61" s="55">
        <v>40.396346999999999</v>
      </c>
      <c r="E61" s="55">
        <v>35.524951999999999</v>
      </c>
    </row>
    <row r="62" spans="1:5" ht="14.25">
      <c r="A62" s="58" t="s">
        <v>216</v>
      </c>
      <c r="B62" s="59" t="s">
        <v>219</v>
      </c>
      <c r="C62" s="60">
        <v>22179</v>
      </c>
      <c r="D62" s="55">
        <v>40.873837000000002</v>
      </c>
      <c r="E62" s="55">
        <v>35.214373999999999</v>
      </c>
    </row>
    <row r="63" spans="1:5" ht="14.25">
      <c r="A63" s="58" t="s">
        <v>216</v>
      </c>
      <c r="B63" s="59" t="s">
        <v>220</v>
      </c>
      <c r="C63" s="60">
        <v>3565</v>
      </c>
      <c r="D63" s="55">
        <v>40.783417</v>
      </c>
      <c r="E63" s="55">
        <v>35.024700000000003</v>
      </c>
    </row>
    <row r="64" spans="1:5" ht="14.25">
      <c r="A64" s="58" t="s">
        <v>216</v>
      </c>
      <c r="B64" s="59" t="s">
        <v>221</v>
      </c>
      <c r="C64" s="60">
        <v>74727</v>
      </c>
      <c r="D64" s="55">
        <v>40.874737000000003</v>
      </c>
      <c r="E64" s="55">
        <v>35.457709999999999</v>
      </c>
    </row>
    <row r="65" spans="1:5" ht="14.25">
      <c r="A65" s="58" t="s">
        <v>216</v>
      </c>
      <c r="B65" s="59" t="s">
        <v>222</v>
      </c>
      <c r="C65" s="60">
        <v>47066</v>
      </c>
      <c r="D65" s="55">
        <v>40.833247999999998</v>
      </c>
      <c r="E65" s="55">
        <v>35.642864000000003</v>
      </c>
    </row>
    <row r="66" spans="1:5" ht="14.25">
      <c r="A66" s="58" t="s">
        <v>216</v>
      </c>
      <c r="B66" s="59" t="s">
        <v>223</v>
      </c>
      <c r="C66" s="60">
        <v>30123</v>
      </c>
      <c r="D66" s="55">
        <v>40.761246</v>
      </c>
      <c r="E66" s="55">
        <v>36.322913999999997</v>
      </c>
    </row>
    <row r="67" spans="1:5" ht="14.25">
      <c r="A67" s="58" t="s">
        <v>224</v>
      </c>
      <c r="B67" s="59" t="s">
        <v>225</v>
      </c>
      <c r="C67" s="60">
        <v>38588</v>
      </c>
      <c r="D67" s="55">
        <v>40.129902000000001</v>
      </c>
      <c r="E67" s="55">
        <v>33.086224000000001</v>
      </c>
    </row>
    <row r="68" spans="1:5" ht="14.25">
      <c r="A68" s="58" t="s">
        <v>224</v>
      </c>
      <c r="B68" s="59" t="s">
        <v>226</v>
      </c>
      <c r="C68" s="60">
        <v>407675</v>
      </c>
      <c r="D68" s="55">
        <v>39.953735000000002</v>
      </c>
      <c r="E68" s="55">
        <v>32.858252999999998</v>
      </c>
    </row>
    <row r="69" spans="1:5" ht="14.25">
      <c r="A69" s="58" t="s">
        <v>224</v>
      </c>
      <c r="B69" s="59" t="s">
        <v>227</v>
      </c>
      <c r="C69" s="60">
        <v>13093</v>
      </c>
      <c r="D69" s="55">
        <v>40.017021</v>
      </c>
      <c r="E69" s="55">
        <v>32.332259999999998</v>
      </c>
    </row>
    <row r="70" spans="1:5" ht="14.25">
      <c r="A70" s="58" t="s">
        <v>224</v>
      </c>
      <c r="B70" s="59" t="s">
        <v>228</v>
      </c>
      <c r="C70" s="60">
        <v>22966</v>
      </c>
      <c r="D70" s="55">
        <v>39.553722</v>
      </c>
      <c r="E70" s="55">
        <v>33.123657000000001</v>
      </c>
    </row>
    <row r="71" spans="1:5" ht="14.25">
      <c r="A71" s="58" t="s">
        <v>224</v>
      </c>
      <c r="B71" s="59" t="s">
        <v>229</v>
      </c>
      <c r="C71" s="60">
        <v>48393</v>
      </c>
      <c r="D71" s="55">
        <v>40.164219000000003</v>
      </c>
      <c r="E71" s="55">
        <v>31.918096999999999</v>
      </c>
    </row>
    <row r="72" spans="1:5" ht="14.25">
      <c r="A72" s="58" t="s">
        <v>224</v>
      </c>
      <c r="B72" s="59" t="s">
        <v>230</v>
      </c>
      <c r="C72" s="60">
        <v>8350</v>
      </c>
      <c r="D72" s="55">
        <v>40.491959000000001</v>
      </c>
      <c r="E72" s="55">
        <v>32.476429000000003</v>
      </c>
    </row>
    <row r="73" spans="1:5" ht="14.25">
      <c r="A73" s="58" t="s">
        <v>224</v>
      </c>
      <c r="B73" s="59" t="s">
        <v>231</v>
      </c>
      <c r="C73" s="60">
        <v>949265</v>
      </c>
      <c r="D73" s="55">
        <v>39.918002999999999</v>
      </c>
      <c r="E73" s="55">
        <v>32.850990000000003</v>
      </c>
    </row>
    <row r="74" spans="1:5" ht="14.25">
      <c r="A74" s="58" t="s">
        <v>224</v>
      </c>
      <c r="B74" s="59" t="s">
        <v>232</v>
      </c>
      <c r="C74" s="60">
        <v>91363</v>
      </c>
      <c r="D74" s="55">
        <v>40.234279999999998</v>
      </c>
      <c r="E74" s="55">
        <v>33.033985000000001</v>
      </c>
    </row>
    <row r="75" spans="1:5" ht="14.25">
      <c r="A75" s="58" t="s">
        <v>224</v>
      </c>
      <c r="B75" s="59" t="s">
        <v>233</v>
      </c>
      <c r="C75" s="60">
        <v>44236</v>
      </c>
      <c r="D75" s="55">
        <v>39.919418</v>
      </c>
      <c r="E75" s="55">
        <v>33.234524</v>
      </c>
    </row>
    <row r="76" spans="1:5" ht="14.25">
      <c r="A76" s="58" t="s">
        <v>224</v>
      </c>
      <c r="B76" s="59" t="s">
        <v>234</v>
      </c>
      <c r="C76" s="60">
        <v>606472</v>
      </c>
      <c r="D76" s="55">
        <v>39.945045</v>
      </c>
      <c r="E76" s="55">
        <v>32.667534000000003</v>
      </c>
    </row>
    <row r="77" spans="1:5" ht="14.25">
      <c r="A77" s="58" t="s">
        <v>224</v>
      </c>
      <c r="B77" s="59" t="s">
        <v>235</v>
      </c>
      <c r="C77" s="60">
        <v>2965</v>
      </c>
      <c r="D77" s="55">
        <v>39.022530000000003</v>
      </c>
      <c r="E77" s="55">
        <v>33.806579999999997</v>
      </c>
    </row>
    <row r="78" spans="1:5" ht="14.25">
      <c r="A78" s="58" t="s">
        <v>224</v>
      </c>
      <c r="B78" s="59" t="s">
        <v>236</v>
      </c>
      <c r="C78" s="60">
        <v>142961</v>
      </c>
      <c r="D78" s="55">
        <v>39.938336999999997</v>
      </c>
      <c r="E78" s="55">
        <v>32.847847000000002</v>
      </c>
    </row>
    <row r="79" spans="1:5" ht="14.25">
      <c r="A79" s="58" t="s">
        <v>224</v>
      </c>
      <c r="B79" s="59" t="s">
        <v>237</v>
      </c>
      <c r="C79" s="60">
        <v>8155</v>
      </c>
      <c r="D79" s="55">
        <v>40.210979999999999</v>
      </c>
      <c r="E79" s="55">
        <v>32.244132999999998</v>
      </c>
    </row>
    <row r="80" spans="1:5" ht="14.25">
      <c r="A80" s="58" t="s">
        <v>224</v>
      </c>
      <c r="B80" s="59" t="s">
        <v>238</v>
      </c>
      <c r="C80" s="60">
        <v>27298</v>
      </c>
      <c r="D80" s="55">
        <v>39.434826000000001</v>
      </c>
      <c r="E80" s="55">
        <v>32.495865000000002</v>
      </c>
    </row>
    <row r="81" spans="1:5" ht="14.25">
      <c r="A81" s="58" t="s">
        <v>224</v>
      </c>
      <c r="B81" s="59" t="s">
        <v>239</v>
      </c>
      <c r="C81" s="60">
        <v>57913</v>
      </c>
      <c r="D81" s="55">
        <v>40.206142</v>
      </c>
      <c r="E81" s="55">
        <v>32.680405</v>
      </c>
    </row>
    <row r="82" spans="1:5" ht="14.25">
      <c r="A82" s="58" t="s">
        <v>224</v>
      </c>
      <c r="B82" s="59" t="s">
        <v>240</v>
      </c>
      <c r="C82" s="60">
        <v>12502</v>
      </c>
      <c r="D82" s="55">
        <v>40.101413999999998</v>
      </c>
      <c r="E82" s="55">
        <v>33.409374</v>
      </c>
    </row>
    <row r="83" spans="1:5" ht="14.25">
      <c r="A83" s="58" t="s">
        <v>224</v>
      </c>
      <c r="B83" s="59" t="s">
        <v>241</v>
      </c>
      <c r="C83" s="60">
        <v>942884</v>
      </c>
      <c r="D83" s="55">
        <v>39.986485000000002</v>
      </c>
      <c r="E83" s="55">
        <v>32.865603999999998</v>
      </c>
    </row>
    <row r="84" spans="1:5" ht="14.25">
      <c r="A84" s="58" t="s">
        <v>224</v>
      </c>
      <c r="B84" s="59" t="s">
        <v>242</v>
      </c>
      <c r="C84" s="60">
        <v>26968</v>
      </c>
      <c r="D84" s="55">
        <v>40.470694999999999</v>
      </c>
      <c r="E84" s="55">
        <v>32.646362000000003</v>
      </c>
    </row>
    <row r="85" spans="1:5" ht="14.25">
      <c r="A85" s="58" t="s">
        <v>224</v>
      </c>
      <c r="B85" s="59" t="s">
        <v>243</v>
      </c>
      <c r="C85" s="60">
        <v>682420</v>
      </c>
      <c r="D85" s="55">
        <v>39.935501000000002</v>
      </c>
      <c r="E85" s="55">
        <v>32.877155000000002</v>
      </c>
    </row>
    <row r="86" spans="1:5" ht="14.25">
      <c r="A86" s="58" t="s">
        <v>224</v>
      </c>
      <c r="B86" s="59" t="s">
        <v>244</v>
      </c>
      <c r="C86" s="60">
        <v>26961</v>
      </c>
      <c r="D86" s="55">
        <v>40.187958000000002</v>
      </c>
      <c r="E86" s="55">
        <v>31.352350000000001</v>
      </c>
    </row>
    <row r="87" spans="1:5" ht="14.25">
      <c r="A87" s="58" t="s">
        <v>224</v>
      </c>
      <c r="B87" s="59" t="s">
        <v>245</v>
      </c>
      <c r="C87" s="60">
        <v>127526</v>
      </c>
      <c r="D87" s="55">
        <v>39.579815000000004</v>
      </c>
      <c r="E87" s="55">
        <v>32.132449999999999</v>
      </c>
    </row>
    <row r="88" spans="1:5" ht="14.25">
      <c r="A88" s="58" t="s">
        <v>224</v>
      </c>
      <c r="B88" s="59" t="s">
        <v>246</v>
      </c>
      <c r="C88" s="60">
        <v>159676</v>
      </c>
      <c r="D88" s="55">
        <v>39.938336999999997</v>
      </c>
      <c r="E88" s="55">
        <v>32.847847000000002</v>
      </c>
    </row>
    <row r="89" spans="1:5" ht="14.25">
      <c r="A89" s="58" t="s">
        <v>224</v>
      </c>
      <c r="B89" s="59" t="s">
        <v>247</v>
      </c>
      <c r="C89" s="60">
        <v>561411</v>
      </c>
      <c r="D89" s="55">
        <v>39.965561000000001</v>
      </c>
      <c r="E89" s="55">
        <v>32.576613999999999</v>
      </c>
    </row>
    <row r="90" spans="1:5" ht="14.25">
      <c r="A90" s="58" t="s">
        <v>224</v>
      </c>
      <c r="B90" s="59" t="s">
        <v>248</v>
      </c>
      <c r="C90" s="60">
        <v>33475</v>
      </c>
      <c r="D90" s="55">
        <v>39.056414000000004</v>
      </c>
      <c r="E90" s="55">
        <v>33.443550500000001</v>
      </c>
    </row>
    <row r="91" spans="1:5" ht="14.25">
      <c r="A91" s="58" t="s">
        <v>224</v>
      </c>
      <c r="B91" s="59" t="s">
        <v>249</v>
      </c>
      <c r="C91" s="60">
        <v>703809</v>
      </c>
      <c r="D91" s="55">
        <v>39.961792000000003</v>
      </c>
      <c r="E91" s="55">
        <v>32.810177000000003</v>
      </c>
    </row>
    <row r="92" spans="1:5" ht="14.25">
      <c r="A92" s="58" t="s">
        <v>250</v>
      </c>
      <c r="B92" s="59" t="s">
        <v>251</v>
      </c>
      <c r="C92" s="60">
        <v>10575</v>
      </c>
      <c r="D92" s="55">
        <v>37.046317999999999</v>
      </c>
      <c r="E92" s="55">
        <v>31.789957000000001</v>
      </c>
    </row>
    <row r="93" spans="1:5" ht="14.25">
      <c r="A93" s="58" t="s">
        <v>250</v>
      </c>
      <c r="B93" s="59" t="s">
        <v>252</v>
      </c>
      <c r="C93" s="60">
        <v>75633</v>
      </c>
      <c r="D93" s="55">
        <v>37.797381999999999</v>
      </c>
      <c r="E93" s="55">
        <v>31.071047</v>
      </c>
    </row>
    <row r="94" spans="1:5" ht="14.25">
      <c r="A94" s="58" t="s">
        <v>250</v>
      </c>
      <c r="B94" s="59" t="s">
        <v>253</v>
      </c>
      <c r="C94" s="60">
        <v>350636</v>
      </c>
      <c r="D94" s="55">
        <v>36.548634</v>
      </c>
      <c r="E94" s="55">
        <v>32.008265999999999</v>
      </c>
    </row>
    <row r="95" spans="1:5" ht="14.25">
      <c r="A95" s="58" t="s">
        <v>250</v>
      </c>
      <c r="B95" s="59" t="s">
        <v>254</v>
      </c>
      <c r="C95" s="60">
        <v>27150</v>
      </c>
      <c r="D95" s="55">
        <v>36.242176000000001</v>
      </c>
      <c r="E95" s="55">
        <v>29.982165999999999</v>
      </c>
    </row>
    <row r="96" spans="1:5" ht="14.25">
      <c r="A96" s="58" t="s">
        <v>250</v>
      </c>
      <c r="B96" s="59" t="s">
        <v>255</v>
      </c>
      <c r="C96" s="60">
        <v>73809</v>
      </c>
      <c r="D96" s="55">
        <v>36.9568862</v>
      </c>
      <c r="E96" s="55">
        <v>30.581124999999997</v>
      </c>
    </row>
    <row r="97" spans="1:5" ht="14.25">
      <c r="A97" s="58" t="s">
        <v>250</v>
      </c>
      <c r="B97" s="59" t="s">
        <v>256</v>
      </c>
      <c r="C97" s="60">
        <v>40614</v>
      </c>
      <c r="D97" s="55">
        <v>36.733929000000003</v>
      </c>
      <c r="E97" s="55">
        <v>29.925761999999999</v>
      </c>
    </row>
    <row r="98" spans="1:5" ht="14.25">
      <c r="A98" s="58" t="s">
        <v>250</v>
      </c>
      <c r="B98" s="59" t="s">
        <v>257</v>
      </c>
      <c r="C98" s="60">
        <v>49407</v>
      </c>
      <c r="D98" s="55">
        <v>36.303542999999998</v>
      </c>
      <c r="E98" s="55">
        <v>30.149639000000001</v>
      </c>
    </row>
    <row r="99" spans="1:5" ht="14.25">
      <c r="A99" s="58" t="s">
        <v>250</v>
      </c>
      <c r="B99" s="59" t="s">
        <v>258</v>
      </c>
      <c r="C99" s="60">
        <v>52126</v>
      </c>
      <c r="D99" s="55">
        <v>36.271729000000001</v>
      </c>
      <c r="E99" s="55">
        <v>32.297744999999999</v>
      </c>
    </row>
    <row r="100" spans="1:5" ht="14.25">
      <c r="A100" s="58" t="s">
        <v>250</v>
      </c>
      <c r="B100" s="59" t="s">
        <v>259</v>
      </c>
      <c r="C100" s="60">
        <v>7170</v>
      </c>
      <c r="D100" s="55">
        <v>36.815083000000001</v>
      </c>
      <c r="E100" s="55">
        <v>31.998792999999999</v>
      </c>
    </row>
    <row r="101" spans="1:5" ht="14.25">
      <c r="A101" s="58" t="s">
        <v>250</v>
      </c>
      <c r="B101" s="59" t="s">
        <v>260</v>
      </c>
      <c r="C101" s="60">
        <v>2868</v>
      </c>
      <c r="D101" s="55">
        <v>37.101972500000002</v>
      </c>
      <c r="E101" s="55">
        <v>31.642811500000001</v>
      </c>
    </row>
    <row r="102" spans="1:5" ht="14.25">
      <c r="A102" s="58" t="s">
        <v>250</v>
      </c>
      <c r="B102" s="59" t="s">
        <v>261</v>
      </c>
      <c r="C102" s="60">
        <v>61488</v>
      </c>
      <c r="D102" s="55">
        <v>36.195174999999999</v>
      </c>
      <c r="E102" s="55">
        <v>29.635352999999999</v>
      </c>
    </row>
    <row r="103" spans="1:5" ht="14.25">
      <c r="A103" s="58" t="s">
        <v>250</v>
      </c>
      <c r="B103" s="59" t="s">
        <v>262</v>
      </c>
      <c r="C103" s="60">
        <v>46615</v>
      </c>
      <c r="D103" s="55">
        <v>36.627048500000001</v>
      </c>
      <c r="E103" s="55">
        <v>30.483295499999997</v>
      </c>
    </row>
    <row r="104" spans="1:5" ht="14.25">
      <c r="A104" s="58" t="s">
        <v>250</v>
      </c>
      <c r="B104" s="59" t="s">
        <v>263</v>
      </c>
      <c r="C104" s="60">
        <v>591895</v>
      </c>
      <c r="D104" s="55">
        <v>36.929653000000002</v>
      </c>
      <c r="E104" s="55">
        <v>30.677654</v>
      </c>
    </row>
    <row r="105" spans="1:5" ht="14.25">
      <c r="A105" s="58" t="s">
        <v>250</v>
      </c>
      <c r="B105" s="59" t="s">
        <v>264</v>
      </c>
      <c r="C105" s="60">
        <v>199609</v>
      </c>
      <c r="D105" s="55">
        <v>36.893332999999998</v>
      </c>
      <c r="E105" s="55">
        <v>30.636524000000001</v>
      </c>
    </row>
    <row r="106" spans="1:5" ht="14.25">
      <c r="A106" s="58" t="s">
        <v>250</v>
      </c>
      <c r="B106" s="59" t="s">
        <v>265</v>
      </c>
      <c r="C106" s="60">
        <v>55883</v>
      </c>
      <c r="D106" s="55">
        <v>37.065818999999998</v>
      </c>
      <c r="E106" s="55">
        <v>30.195008999999999</v>
      </c>
    </row>
    <row r="107" spans="1:5" ht="14.25">
      <c r="A107" s="58" t="s">
        <v>250</v>
      </c>
      <c r="B107" s="59" t="s">
        <v>266</v>
      </c>
      <c r="C107" s="60">
        <v>72478</v>
      </c>
      <c r="D107" s="55">
        <v>36.367953999999997</v>
      </c>
      <c r="E107" s="55">
        <v>30.286923999999999</v>
      </c>
    </row>
    <row r="108" spans="1:5" ht="14.25">
      <c r="A108" s="58" t="s">
        <v>250</v>
      </c>
      <c r="B108" s="59" t="s">
        <v>267</v>
      </c>
      <c r="C108" s="60">
        <v>245740</v>
      </c>
      <c r="D108" s="55">
        <v>36.781967000000002</v>
      </c>
      <c r="E108" s="55">
        <v>31.441965</v>
      </c>
    </row>
    <row r="109" spans="1:5" ht="14.25">
      <c r="A109" s="58" t="s">
        <v>250</v>
      </c>
      <c r="B109" s="59" t="s">
        <v>268</v>
      </c>
      <c r="C109" s="60">
        <v>521183</v>
      </c>
      <c r="D109" s="55">
        <v>36.886142999999997</v>
      </c>
      <c r="E109" s="55">
        <v>30.679666999999998</v>
      </c>
    </row>
    <row r="110" spans="1:5" ht="14.25">
      <c r="A110" s="58" t="s">
        <v>250</v>
      </c>
      <c r="B110" s="59" t="s">
        <v>269</v>
      </c>
      <c r="C110" s="60">
        <v>134953</v>
      </c>
      <c r="D110" s="55">
        <v>36.918041000000002</v>
      </c>
      <c r="E110" s="55">
        <v>31.102512000000001</v>
      </c>
    </row>
    <row r="111" spans="1:5" ht="14.25">
      <c r="A111" s="58" t="s">
        <v>270</v>
      </c>
      <c r="B111" s="59" t="s">
        <v>271</v>
      </c>
      <c r="C111" s="60">
        <v>42023</v>
      </c>
      <c r="D111" s="55">
        <v>41.113655999999999</v>
      </c>
      <c r="E111" s="55">
        <v>42.701391000000001</v>
      </c>
    </row>
    <row r="112" spans="1:5" ht="14.25">
      <c r="A112" s="58" t="s">
        <v>270</v>
      </c>
      <c r="B112" s="59" t="s">
        <v>272</v>
      </c>
      <c r="C112" s="60">
        <v>8983</v>
      </c>
      <c r="D112" s="55">
        <v>41.123801999999998</v>
      </c>
      <c r="E112" s="55">
        <v>43.138446999999999</v>
      </c>
    </row>
    <row r="113" spans="1:5" ht="14.25">
      <c r="A113" s="58" t="s">
        <v>270</v>
      </c>
      <c r="B113" s="59" t="s">
        <v>273</v>
      </c>
      <c r="C113" s="60">
        <v>5127</v>
      </c>
      <c r="D113" s="55">
        <v>41.341377000000001</v>
      </c>
      <c r="E113" s="55">
        <v>42.839680000000001</v>
      </c>
    </row>
    <row r="114" spans="1:5" ht="14.25">
      <c r="A114" s="58" t="s">
        <v>270</v>
      </c>
      <c r="B114" s="59" t="s">
        <v>274</v>
      </c>
      <c r="C114" s="60">
        <v>23933</v>
      </c>
      <c r="D114" s="55">
        <v>40.794041</v>
      </c>
      <c r="E114" s="55">
        <v>42.609927999999996</v>
      </c>
    </row>
    <row r="115" spans="1:5" ht="14.25">
      <c r="A115" s="58" t="s">
        <v>270</v>
      </c>
      <c r="B115" s="59" t="s">
        <v>275</v>
      </c>
      <c r="C115" s="60">
        <v>8418</v>
      </c>
      <c r="D115" s="55">
        <v>41.236365999999997</v>
      </c>
      <c r="E115" s="55">
        <v>42.846108000000001</v>
      </c>
    </row>
    <row r="116" spans="1:5" ht="14.25">
      <c r="A116" s="58" t="s">
        <v>270</v>
      </c>
      <c r="B116" s="59" t="s">
        <v>276</v>
      </c>
      <c r="C116" s="60">
        <v>6448</v>
      </c>
      <c r="D116" s="55">
        <v>41.508938000000001</v>
      </c>
      <c r="E116" s="55">
        <v>42.727432</v>
      </c>
    </row>
    <row r="117" spans="1:5" ht="14.25">
      <c r="A117" s="58" t="s">
        <v>277</v>
      </c>
      <c r="B117" s="59" t="s">
        <v>278</v>
      </c>
      <c r="C117" s="60">
        <v>11198</v>
      </c>
      <c r="D117" s="55">
        <v>41.121386999999999</v>
      </c>
      <c r="E117" s="55">
        <v>42.067748999999999</v>
      </c>
    </row>
    <row r="118" spans="1:5" ht="14.25">
      <c r="A118" s="58" t="s">
        <v>277</v>
      </c>
      <c r="B118" s="59" t="s">
        <v>279</v>
      </c>
      <c r="C118" s="60">
        <v>21661</v>
      </c>
      <c r="D118" s="55">
        <v>41.350383999999998</v>
      </c>
      <c r="E118" s="55">
        <v>41.306247999999997</v>
      </c>
    </row>
    <row r="119" spans="1:5" ht="14.25">
      <c r="A119" s="58" t="s">
        <v>277</v>
      </c>
      <c r="B119" s="59" t="s">
        <v>280</v>
      </c>
      <c r="C119" s="60">
        <v>34537</v>
      </c>
      <c r="D119" s="55">
        <v>41.174281999999998</v>
      </c>
      <c r="E119" s="55">
        <v>41.813276000000002</v>
      </c>
    </row>
    <row r="120" spans="1:5" ht="14.25">
      <c r="A120" s="58" t="s">
        <v>277</v>
      </c>
      <c r="B120" s="59" t="s">
        <v>281</v>
      </c>
      <c r="C120" s="60">
        <v>22030</v>
      </c>
      <c r="D120" s="55">
        <v>41.359397999999999</v>
      </c>
      <c r="E120" s="55">
        <v>41.676310999999998</v>
      </c>
    </row>
    <row r="121" spans="1:5" ht="14.25">
      <c r="A121" s="58" t="s">
        <v>277</v>
      </c>
      <c r="B121" s="59" t="s">
        <v>282</v>
      </c>
      <c r="C121" s="60">
        <v>28136</v>
      </c>
      <c r="D121" s="55">
        <v>41.395355000000002</v>
      </c>
      <c r="E121" s="55">
        <v>41.421619</v>
      </c>
    </row>
    <row r="122" spans="1:5" ht="14.25">
      <c r="A122" s="58" t="s">
        <v>277</v>
      </c>
      <c r="B122" s="59" t="s">
        <v>283</v>
      </c>
      <c r="C122" s="60">
        <v>8974</v>
      </c>
      <c r="D122" s="55">
        <v>41.341377000000001</v>
      </c>
      <c r="E122" s="55">
        <v>41.562877999999998</v>
      </c>
    </row>
    <row r="123" spans="1:5" ht="14.25">
      <c r="A123" s="58" t="s">
        <v>277</v>
      </c>
      <c r="B123" s="59" t="s">
        <v>284</v>
      </c>
      <c r="C123" s="60">
        <v>6522</v>
      </c>
      <c r="D123" s="55">
        <v>41.279335000000003</v>
      </c>
      <c r="E123" s="55">
        <v>41.562877999999998</v>
      </c>
    </row>
    <row r="124" spans="1:5" ht="14.25">
      <c r="A124" s="58" t="s">
        <v>277</v>
      </c>
      <c r="B124" s="59" t="s">
        <v>285</v>
      </c>
      <c r="C124" s="60">
        <v>16975</v>
      </c>
      <c r="D124" s="55">
        <v>41.251766000000003</v>
      </c>
      <c r="E124" s="55">
        <v>42.359009</v>
      </c>
    </row>
    <row r="125" spans="1:5" ht="14.25">
      <c r="A125" s="58" t="s">
        <v>277</v>
      </c>
      <c r="B125" s="59" t="s">
        <v>286</v>
      </c>
      <c r="C125" s="60">
        <v>19510</v>
      </c>
      <c r="D125" s="55">
        <v>40.820244000000002</v>
      </c>
      <c r="E125" s="55">
        <v>41.542335999999999</v>
      </c>
    </row>
    <row r="126" spans="1:5" ht="14.25">
      <c r="A126" s="58" t="s">
        <v>287</v>
      </c>
      <c r="B126" s="59" t="s">
        <v>288</v>
      </c>
      <c r="C126" s="60">
        <v>32963</v>
      </c>
      <c r="D126" s="55">
        <v>37.673969</v>
      </c>
      <c r="E126" s="55">
        <v>28.312037</v>
      </c>
    </row>
    <row r="127" spans="1:5" ht="14.25">
      <c r="A127" s="58" t="s">
        <v>287</v>
      </c>
      <c r="B127" s="59" t="s">
        <v>289</v>
      </c>
      <c r="C127" s="60">
        <v>12951</v>
      </c>
      <c r="D127" s="55">
        <v>37.96199</v>
      </c>
      <c r="E127" s="55">
        <v>28.742023</v>
      </c>
    </row>
    <row r="128" spans="1:5" ht="14.25">
      <c r="A128" s="58" t="s">
        <v>287</v>
      </c>
      <c r="B128" s="59" t="s">
        <v>290</v>
      </c>
      <c r="C128" s="60">
        <v>48734</v>
      </c>
      <c r="D128" s="55">
        <v>37.611877</v>
      </c>
      <c r="E128" s="55">
        <v>28.062180000000001</v>
      </c>
    </row>
    <row r="129" spans="1:5" ht="14.25">
      <c r="A129" s="58" t="s">
        <v>287</v>
      </c>
      <c r="B129" s="59" t="s">
        <v>291</v>
      </c>
      <c r="C129" s="60">
        <v>93876</v>
      </c>
      <c r="D129" s="55">
        <v>37.378310999999997</v>
      </c>
      <c r="E129" s="55">
        <v>27.268598999999998</v>
      </c>
    </row>
    <row r="130" spans="1:5" ht="14.25">
      <c r="A130" s="58" t="s">
        <v>287</v>
      </c>
      <c r="B130" s="59" t="s">
        <v>292</v>
      </c>
      <c r="C130" s="60">
        <v>300225</v>
      </c>
      <c r="D130" s="55">
        <v>37.853830000000002</v>
      </c>
      <c r="E130" s="55">
        <v>27.841138000000001</v>
      </c>
    </row>
    <row r="131" spans="1:5" ht="14.25">
      <c r="A131" s="58" t="s">
        <v>287</v>
      </c>
      <c r="B131" s="59" t="s">
        <v>293</v>
      </c>
      <c r="C131" s="60">
        <v>43713</v>
      </c>
      <c r="D131" s="55">
        <v>37.871212</v>
      </c>
      <c r="E131" s="55">
        <v>27.599224</v>
      </c>
    </row>
    <row r="132" spans="1:5" ht="14.25">
      <c r="A132" s="58" t="s">
        <v>287</v>
      </c>
      <c r="B132" s="59" t="s">
        <v>294</v>
      </c>
      <c r="C132" s="60">
        <v>54806</v>
      </c>
      <c r="D132" s="55">
        <v>37.851151000000002</v>
      </c>
      <c r="E132" s="55">
        <v>27.725691000000001</v>
      </c>
    </row>
    <row r="133" spans="1:5" ht="14.25">
      <c r="A133" s="58" t="s">
        <v>287</v>
      </c>
      <c r="B133" s="59" t="s">
        <v>295</v>
      </c>
      <c r="C133" s="60">
        <v>18003</v>
      </c>
      <c r="D133" s="55">
        <v>37.730286</v>
      </c>
      <c r="E133" s="55">
        <v>28.606192</v>
      </c>
    </row>
    <row r="134" spans="1:5" ht="14.25">
      <c r="A134" s="58" t="s">
        <v>287</v>
      </c>
      <c r="B134" s="59" t="s">
        <v>296</v>
      </c>
      <c r="C134" s="60">
        <v>10755</v>
      </c>
      <c r="D134" s="55">
        <v>37.559341000000003</v>
      </c>
      <c r="E134" s="55">
        <v>27.837071999999999</v>
      </c>
    </row>
    <row r="135" spans="1:5" ht="14.25">
      <c r="A135" s="58" t="s">
        <v>287</v>
      </c>
      <c r="B135" s="59" t="s">
        <v>297</v>
      </c>
      <c r="C135" s="60">
        <v>22155</v>
      </c>
      <c r="D135" s="55">
        <v>37.762546</v>
      </c>
      <c r="E135" s="55">
        <v>27.700648999999999</v>
      </c>
    </row>
    <row r="136" spans="1:5" ht="14.25">
      <c r="A136" s="58" t="s">
        <v>287</v>
      </c>
      <c r="B136" s="59" t="s">
        <v>298</v>
      </c>
      <c r="C136" s="60">
        <v>28101</v>
      </c>
      <c r="D136" s="55">
        <v>37.854236999999998</v>
      </c>
      <c r="E136" s="55">
        <v>28.054399</v>
      </c>
    </row>
    <row r="137" spans="1:5" ht="14.25">
      <c r="A137" s="58" t="s">
        <v>287</v>
      </c>
      <c r="B137" s="59" t="s">
        <v>299</v>
      </c>
      <c r="C137" s="60">
        <v>125812</v>
      </c>
      <c r="D137" s="55">
        <v>37.860461999999998</v>
      </c>
      <c r="E137" s="55">
        <v>27.258658</v>
      </c>
    </row>
    <row r="138" spans="1:5" ht="14.25">
      <c r="A138" s="58" t="s">
        <v>287</v>
      </c>
      <c r="B138" s="59" t="s">
        <v>300</v>
      </c>
      <c r="C138" s="60">
        <v>26393</v>
      </c>
      <c r="D138" s="55">
        <v>37.913231000000003</v>
      </c>
      <c r="E138" s="55">
        <v>28.458559000000001</v>
      </c>
    </row>
    <row r="139" spans="1:5" ht="14.25">
      <c r="A139" s="58" t="s">
        <v>287</v>
      </c>
      <c r="B139" s="59" t="s">
        <v>301</v>
      </c>
      <c r="C139" s="60">
        <v>160581</v>
      </c>
      <c r="D139" s="55">
        <v>37.912666000000002</v>
      </c>
      <c r="E139" s="55">
        <v>28.326294000000001</v>
      </c>
    </row>
    <row r="140" spans="1:5" ht="14.25">
      <c r="A140" s="58" t="s">
        <v>287</v>
      </c>
      <c r="B140" s="59" t="s">
        <v>302</v>
      </c>
      <c r="C140" s="60">
        <v>122708</v>
      </c>
      <c r="D140" s="55">
        <v>37.752834</v>
      </c>
      <c r="E140" s="55">
        <v>27.404409000000001</v>
      </c>
    </row>
    <row r="141" spans="1:5" ht="14.25">
      <c r="A141" s="58" t="s">
        <v>287</v>
      </c>
      <c r="B141" s="59" t="s">
        <v>303</v>
      </c>
      <c r="C141" s="60">
        <v>20272</v>
      </c>
      <c r="D141" s="55">
        <v>37.884211999999998</v>
      </c>
      <c r="E141" s="55">
        <v>28.152187000000001</v>
      </c>
    </row>
    <row r="142" spans="1:5" ht="14.25">
      <c r="A142" s="58" t="s">
        <v>287</v>
      </c>
      <c r="B142" s="59" t="s">
        <v>304</v>
      </c>
      <c r="C142" s="60">
        <v>11983</v>
      </c>
      <c r="D142" s="55">
        <v>37.762271499999997</v>
      </c>
      <c r="E142" s="55">
        <v>28.194237000000001</v>
      </c>
    </row>
    <row r="143" spans="1:5" ht="14.25">
      <c r="A143" s="58" t="s">
        <v>305</v>
      </c>
      <c r="B143" s="59" t="s">
        <v>306</v>
      </c>
      <c r="C143" s="60">
        <v>185038</v>
      </c>
      <c r="D143" s="55">
        <v>39.637822</v>
      </c>
      <c r="E143" s="55">
        <v>27.873989000000002</v>
      </c>
    </row>
    <row r="144" spans="1:5" ht="14.25">
      <c r="A144" s="58" t="s">
        <v>305</v>
      </c>
      <c r="B144" s="59" t="s">
        <v>307</v>
      </c>
      <c r="C144" s="60">
        <v>72371</v>
      </c>
      <c r="D144" s="55">
        <v>39.319060999999998</v>
      </c>
      <c r="E144" s="55">
        <v>26.690735</v>
      </c>
    </row>
    <row r="145" spans="1:5" ht="14.25">
      <c r="A145" s="58" t="s">
        <v>305</v>
      </c>
      <c r="B145" s="59" t="s">
        <v>308</v>
      </c>
      <c r="C145" s="60">
        <v>12658</v>
      </c>
      <c r="D145" s="55">
        <v>39.750098999999999</v>
      </c>
      <c r="E145" s="55">
        <v>27.578970000000002</v>
      </c>
    </row>
    <row r="146" spans="1:5" ht="14.25">
      <c r="A146" s="58" t="s">
        <v>305</v>
      </c>
      <c r="B146" s="59" t="s">
        <v>309</v>
      </c>
      <c r="C146" s="60">
        <v>161894</v>
      </c>
      <c r="D146" s="55">
        <v>40.355373</v>
      </c>
      <c r="E146" s="55">
        <v>27.972007999999999</v>
      </c>
    </row>
    <row r="147" spans="1:5" ht="14.25">
      <c r="A147" s="58" t="s">
        <v>305</v>
      </c>
      <c r="B147" s="59" t="s">
        <v>310</v>
      </c>
      <c r="C147" s="60">
        <v>49717</v>
      </c>
      <c r="D147" s="55">
        <v>39.391064</v>
      </c>
      <c r="E147" s="55">
        <v>28.131398999999998</v>
      </c>
    </row>
    <row r="148" spans="1:5" ht="14.25">
      <c r="A148" s="58" t="s">
        <v>305</v>
      </c>
      <c r="B148" s="59" t="s">
        <v>311</v>
      </c>
      <c r="C148" s="60">
        <v>63379</v>
      </c>
      <c r="D148" s="55">
        <v>39.503559000000003</v>
      </c>
      <c r="E148" s="55">
        <v>26.980177000000001</v>
      </c>
    </row>
    <row r="149" spans="1:5" ht="14.25">
      <c r="A149" s="58" t="s">
        <v>305</v>
      </c>
      <c r="B149" s="59" t="s">
        <v>312</v>
      </c>
      <c r="C149" s="60">
        <v>34159</v>
      </c>
      <c r="D149" s="55">
        <v>39.587207999999997</v>
      </c>
      <c r="E149" s="55">
        <v>28.625755000000002</v>
      </c>
    </row>
    <row r="150" spans="1:5" ht="14.25">
      <c r="A150" s="58" t="s">
        <v>305</v>
      </c>
      <c r="B150" s="59" t="s">
        <v>313</v>
      </c>
      <c r="C150" s="60">
        <v>164696</v>
      </c>
      <c r="D150" s="55">
        <v>39.637822</v>
      </c>
      <c r="E150" s="55">
        <v>26.980177000000001</v>
      </c>
    </row>
    <row r="151" spans="1:5" ht="14.25">
      <c r="A151" s="58" t="s">
        <v>305</v>
      </c>
      <c r="B151" s="59" t="s">
        <v>314</v>
      </c>
      <c r="C151" s="60">
        <v>32038</v>
      </c>
      <c r="D151" s="55">
        <v>40.397457000000003</v>
      </c>
      <c r="E151" s="55">
        <v>27.793478</v>
      </c>
    </row>
    <row r="152" spans="1:5" ht="14.25">
      <c r="A152" s="58" t="s">
        <v>305</v>
      </c>
      <c r="B152" s="59" t="s">
        <v>315</v>
      </c>
      <c r="C152" s="60">
        <v>16217</v>
      </c>
      <c r="D152" s="55">
        <v>39.387028000000001</v>
      </c>
      <c r="E152" s="55">
        <v>26.839292</v>
      </c>
    </row>
    <row r="153" spans="1:5" ht="14.25">
      <c r="A153" s="58" t="s">
        <v>305</v>
      </c>
      <c r="B153" s="59" t="s">
        <v>316</v>
      </c>
      <c r="C153" s="60">
        <v>74788</v>
      </c>
      <c r="D153" s="55">
        <v>40.136703500000003</v>
      </c>
      <c r="E153" s="55">
        <v>27.604708500000001</v>
      </c>
    </row>
    <row r="154" spans="1:5" ht="14.25">
      <c r="A154" s="58" t="s">
        <v>305</v>
      </c>
      <c r="B154" s="59" t="s">
        <v>317</v>
      </c>
      <c r="C154" s="60">
        <v>27914</v>
      </c>
      <c r="D154" s="55">
        <v>39.558041000000003</v>
      </c>
      <c r="E154" s="55">
        <v>27.100383999999998</v>
      </c>
    </row>
    <row r="155" spans="1:5" ht="14.25">
      <c r="A155" s="58" t="s">
        <v>305</v>
      </c>
      <c r="B155" s="59" t="s">
        <v>318</v>
      </c>
      <c r="C155" s="60">
        <v>31897</v>
      </c>
      <c r="D155" s="55">
        <v>39.582104000000001</v>
      </c>
      <c r="E155" s="55">
        <v>27.484812000000002</v>
      </c>
    </row>
    <row r="156" spans="1:5" ht="14.25">
      <c r="A156" s="58" t="s">
        <v>305</v>
      </c>
      <c r="B156" s="59" t="s">
        <v>319</v>
      </c>
      <c r="C156" s="60">
        <v>185118</v>
      </c>
      <c r="D156" s="55">
        <v>39.637822</v>
      </c>
      <c r="E156" s="55">
        <v>27.873989000000002</v>
      </c>
    </row>
    <row r="157" spans="1:5" ht="14.25">
      <c r="A157" s="58" t="s">
        <v>305</v>
      </c>
      <c r="B157" s="59" t="s">
        <v>320</v>
      </c>
      <c r="C157" s="60">
        <v>22591</v>
      </c>
      <c r="D157" s="55">
        <v>39.691654</v>
      </c>
      <c r="E157" s="55">
        <v>28.150227000000001</v>
      </c>
    </row>
    <row r="158" spans="1:5" ht="14.25">
      <c r="A158" s="58" t="s">
        <v>305</v>
      </c>
      <c r="B158" s="59" t="s">
        <v>321</v>
      </c>
      <c r="C158" s="60">
        <v>18279</v>
      </c>
      <c r="D158" s="55">
        <v>40.046249000000003</v>
      </c>
      <c r="E158" s="55">
        <v>27.96895</v>
      </c>
    </row>
    <row r="159" spans="1:5" ht="14.25">
      <c r="A159" s="58" t="s">
        <v>305</v>
      </c>
      <c r="B159" s="59" t="s">
        <v>322</v>
      </c>
      <c r="C159" s="60">
        <v>10148</v>
      </c>
      <c r="D159" s="55">
        <v>40.586533000000003</v>
      </c>
      <c r="E159" s="55">
        <v>27.555502000000001</v>
      </c>
    </row>
    <row r="160" spans="1:5" ht="14.25">
      <c r="A160" s="58" t="s">
        <v>305</v>
      </c>
      <c r="B160" s="59" t="s">
        <v>323</v>
      </c>
      <c r="C160" s="60">
        <v>17003</v>
      </c>
      <c r="D160" s="55">
        <v>39.382373999999999</v>
      </c>
      <c r="E160" s="55">
        <v>27.654765999999999</v>
      </c>
    </row>
    <row r="161" spans="1:5" ht="14.25">
      <c r="A161" s="58" t="s">
        <v>305</v>
      </c>
      <c r="B161" s="59" t="s">
        <v>324</v>
      </c>
      <c r="C161" s="60">
        <v>32661</v>
      </c>
      <c r="D161" s="55">
        <v>39.237679</v>
      </c>
      <c r="E161" s="55">
        <v>28.175851999999999</v>
      </c>
    </row>
    <row r="162" spans="1:5" ht="14.25">
      <c r="A162" s="58" t="s">
        <v>305</v>
      </c>
      <c r="B162" s="59" t="s">
        <v>325</v>
      </c>
      <c r="C162" s="60">
        <v>38044</v>
      </c>
      <c r="D162" s="55">
        <v>39.910930999999998</v>
      </c>
      <c r="E162" s="55">
        <v>28.161501000000001</v>
      </c>
    </row>
    <row r="163" spans="1:5" ht="14.25">
      <c r="A163" s="58" t="s">
        <v>326</v>
      </c>
      <c r="B163" s="59" t="s">
        <v>327</v>
      </c>
      <c r="C163" s="60">
        <v>14086</v>
      </c>
      <c r="D163" s="55">
        <v>41.747826000000003</v>
      </c>
      <c r="E163" s="55">
        <v>32.386195999999998</v>
      </c>
    </row>
    <row r="164" spans="1:5" ht="14.25">
      <c r="A164" s="58" t="s">
        <v>326</v>
      </c>
      <c r="B164" s="59" t="s">
        <v>328</v>
      </c>
      <c r="C164" s="60">
        <v>159811</v>
      </c>
      <c r="D164" s="55">
        <v>41.630032999999997</v>
      </c>
      <c r="E164" s="55">
        <v>32.327728</v>
      </c>
    </row>
    <row r="165" spans="1:5" ht="14.25">
      <c r="A165" s="58" t="s">
        <v>326</v>
      </c>
      <c r="B165" s="59" t="s">
        <v>329</v>
      </c>
      <c r="C165" s="60">
        <v>6424</v>
      </c>
      <c r="D165" s="55">
        <v>41.844901999999998</v>
      </c>
      <c r="E165" s="55">
        <v>32.719234</v>
      </c>
    </row>
    <row r="166" spans="1:5" ht="14.25">
      <c r="A166" s="58" t="s">
        <v>326</v>
      </c>
      <c r="B166" s="59" t="s">
        <v>330</v>
      </c>
      <c r="C166" s="60">
        <v>21390</v>
      </c>
      <c r="D166" s="55">
        <v>41.584057000000001</v>
      </c>
      <c r="E166" s="55">
        <v>32.639026999999999</v>
      </c>
    </row>
    <row r="167" spans="1:5" ht="14.25">
      <c r="A167" s="58" t="s">
        <v>331</v>
      </c>
      <c r="B167" s="59" t="s">
        <v>332</v>
      </c>
      <c r="C167" s="60">
        <v>477456</v>
      </c>
      <c r="D167" s="55">
        <v>37.874091999999997</v>
      </c>
      <c r="E167" s="55">
        <v>41.103323000000003</v>
      </c>
    </row>
    <row r="168" spans="1:5" ht="14.25">
      <c r="A168" s="58" t="s">
        <v>331</v>
      </c>
      <c r="B168" s="59" t="s">
        <v>333</v>
      </c>
      <c r="C168" s="60">
        <v>30928</v>
      </c>
      <c r="D168" s="55">
        <v>37.917521999999998</v>
      </c>
      <c r="E168" s="55">
        <v>41.291882000000001</v>
      </c>
    </row>
    <row r="169" spans="1:5" ht="14.25">
      <c r="A169" s="58" t="s">
        <v>331</v>
      </c>
      <c r="B169" s="59" t="s">
        <v>334</v>
      </c>
      <c r="C169" s="60">
        <v>19304</v>
      </c>
      <c r="D169" s="55">
        <v>37.565593999999997</v>
      </c>
      <c r="E169" s="55">
        <v>41.383361999999998</v>
      </c>
    </row>
    <row r="170" spans="1:5" ht="14.25">
      <c r="A170" s="58" t="s">
        <v>331</v>
      </c>
      <c r="B170" s="59" t="s">
        <v>335</v>
      </c>
      <c r="C170" s="60">
        <v>7496</v>
      </c>
      <c r="D170" s="55">
        <v>37.71434</v>
      </c>
      <c r="E170" s="55">
        <v>41.414467000000002</v>
      </c>
    </row>
    <row r="171" spans="1:5" ht="14.25">
      <c r="A171" s="58" t="s">
        <v>331</v>
      </c>
      <c r="B171" s="59" t="s">
        <v>336</v>
      </c>
      <c r="C171" s="60">
        <v>60953</v>
      </c>
      <c r="D171" s="55">
        <v>38.192486000000002</v>
      </c>
      <c r="E171" s="55">
        <v>41.487053000000003</v>
      </c>
    </row>
    <row r="172" spans="1:5" ht="14.25">
      <c r="A172" s="58" t="s">
        <v>331</v>
      </c>
      <c r="B172" s="59" t="s">
        <v>337</v>
      </c>
      <c r="C172" s="60">
        <v>30182</v>
      </c>
      <c r="D172" s="55">
        <v>38.334598</v>
      </c>
      <c r="E172" s="55">
        <v>41.419930000000001</v>
      </c>
    </row>
    <row r="173" spans="1:5" ht="14.25">
      <c r="A173" s="58" t="s">
        <v>338</v>
      </c>
      <c r="B173" s="59" t="s">
        <v>339</v>
      </c>
      <c r="C173" s="60">
        <v>6234</v>
      </c>
      <c r="D173" s="55">
        <v>40.391368999999997</v>
      </c>
      <c r="E173" s="55">
        <v>40.147292999999998</v>
      </c>
    </row>
    <row r="174" spans="1:5" ht="14.25">
      <c r="A174" s="58" t="s">
        <v>338</v>
      </c>
      <c r="B174" s="59" t="s">
        <v>340</v>
      </c>
      <c r="C174" s="60">
        <v>70277</v>
      </c>
      <c r="D174" s="55">
        <v>40.256312999999999</v>
      </c>
      <c r="E174" s="55">
        <v>40.222887</v>
      </c>
    </row>
    <row r="175" spans="1:5" ht="14.25">
      <c r="A175" s="58" t="s">
        <v>338</v>
      </c>
      <c r="B175" s="59" t="s">
        <v>341</v>
      </c>
      <c r="C175" s="60">
        <v>8531</v>
      </c>
      <c r="D175" s="55">
        <v>40.165604000000002</v>
      </c>
      <c r="E175" s="55">
        <v>39.893433000000002</v>
      </c>
    </row>
    <row r="176" spans="1:5" ht="14.25">
      <c r="A176" s="58" t="s">
        <v>342</v>
      </c>
      <c r="B176" s="59" t="s">
        <v>343</v>
      </c>
      <c r="C176" s="60">
        <v>86442</v>
      </c>
      <c r="D176" s="55">
        <v>40.143287000000001</v>
      </c>
      <c r="E176" s="55">
        <v>29.981521000000001</v>
      </c>
    </row>
    <row r="177" spans="1:5" ht="14.25">
      <c r="A177" s="58" t="s">
        <v>342</v>
      </c>
      <c r="B177" s="59" t="s">
        <v>344</v>
      </c>
      <c r="C177" s="60">
        <v>78010</v>
      </c>
      <c r="D177" s="55">
        <v>39.905346000000002</v>
      </c>
      <c r="E177" s="55">
        <v>30.036922000000001</v>
      </c>
    </row>
    <row r="178" spans="1:5" ht="14.25">
      <c r="A178" s="58" t="s">
        <v>342</v>
      </c>
      <c r="B178" s="59" t="s">
        <v>345</v>
      </c>
      <c r="C178" s="60">
        <v>9031</v>
      </c>
      <c r="D178" s="55">
        <v>40.28302</v>
      </c>
      <c r="E178" s="55">
        <v>30.308309999999999</v>
      </c>
    </row>
    <row r="179" spans="1:5" ht="14.25">
      <c r="A179" s="58" t="s">
        <v>342</v>
      </c>
      <c r="B179" s="59" t="s">
        <v>346</v>
      </c>
      <c r="C179" s="60">
        <v>2183</v>
      </c>
      <c r="D179" s="55">
        <v>40.050750999999998</v>
      </c>
      <c r="E179" s="55">
        <v>30.385584000000001</v>
      </c>
    </row>
    <row r="180" spans="1:5" ht="14.25">
      <c r="A180" s="58" t="s">
        <v>342</v>
      </c>
      <c r="B180" s="59" t="s">
        <v>347</v>
      </c>
      <c r="C180" s="60">
        <v>21497</v>
      </c>
      <c r="D180" s="55">
        <v>40.358196</v>
      </c>
      <c r="E180" s="55">
        <v>30.016418999999999</v>
      </c>
    </row>
    <row r="181" spans="1:5" ht="14.25">
      <c r="A181" s="58" t="s">
        <v>342</v>
      </c>
      <c r="B181" s="59" t="s">
        <v>348</v>
      </c>
      <c r="C181" s="60">
        <v>10032</v>
      </c>
      <c r="D181" s="55">
        <v>39.991821000000002</v>
      </c>
      <c r="E181" s="55">
        <v>29.912046</v>
      </c>
    </row>
    <row r="182" spans="1:5" ht="14.25">
      <c r="A182" s="58" t="s">
        <v>342</v>
      </c>
      <c r="B182" s="59" t="s">
        <v>349</v>
      </c>
      <c r="C182" s="60">
        <v>18352</v>
      </c>
      <c r="D182" s="55">
        <v>40.014484000000003</v>
      </c>
      <c r="E182" s="55">
        <v>30.182264</v>
      </c>
    </row>
    <row r="183" spans="1:5" ht="14.25">
      <c r="A183" s="58" t="s">
        <v>342</v>
      </c>
      <c r="B183" s="59" t="s">
        <v>304</v>
      </c>
      <c r="C183" s="60">
        <v>2787</v>
      </c>
      <c r="D183" s="55">
        <v>40.224836499999995</v>
      </c>
      <c r="E183" s="55">
        <v>30.584830500000002</v>
      </c>
    </row>
    <row r="184" spans="1:5" ht="14.25">
      <c r="A184" s="58" t="s">
        <v>350</v>
      </c>
      <c r="B184" s="59" t="s">
        <v>351</v>
      </c>
      <c r="C184" s="60">
        <v>8243</v>
      </c>
      <c r="D184" s="55">
        <v>39.228701999999998</v>
      </c>
      <c r="E184" s="55">
        <v>40.482517000000001</v>
      </c>
    </row>
    <row r="185" spans="1:5" ht="14.25">
      <c r="A185" s="58" t="s">
        <v>350</v>
      </c>
      <c r="B185" s="59" t="s">
        <v>352</v>
      </c>
      <c r="C185" s="60">
        <v>168953</v>
      </c>
      <c r="D185" s="55">
        <v>38.883750999999997</v>
      </c>
      <c r="E185" s="55">
        <v>40.487215999999997</v>
      </c>
    </row>
    <row r="186" spans="1:5" ht="14.25">
      <c r="A186" s="58" t="s">
        <v>350</v>
      </c>
      <c r="B186" s="59" t="s">
        <v>353</v>
      </c>
      <c r="C186" s="60">
        <v>33929</v>
      </c>
      <c r="D186" s="55">
        <v>38.750602999999998</v>
      </c>
      <c r="E186" s="55">
        <v>40.558101999999998</v>
      </c>
    </row>
    <row r="187" spans="1:5" ht="14.25">
      <c r="A187" s="58" t="s">
        <v>350</v>
      </c>
      <c r="B187" s="59" t="s">
        <v>354</v>
      </c>
      <c r="C187" s="60">
        <v>28309</v>
      </c>
      <c r="D187" s="55">
        <v>39.297801999999997</v>
      </c>
      <c r="E187" s="55">
        <v>41.013424000000001</v>
      </c>
    </row>
    <row r="188" spans="1:5" ht="14.25">
      <c r="A188" s="58" t="s">
        <v>350</v>
      </c>
      <c r="B188" s="59" t="s">
        <v>355</v>
      </c>
      <c r="C188" s="60">
        <v>4801</v>
      </c>
      <c r="D188" s="55">
        <v>39.308940999999997</v>
      </c>
      <c r="E188" s="55">
        <v>40.349949000000002</v>
      </c>
    </row>
    <row r="189" spans="1:5" ht="14.25">
      <c r="A189" s="58" t="s">
        <v>350</v>
      </c>
      <c r="B189" s="59" t="s">
        <v>356</v>
      </c>
      <c r="C189" s="60">
        <v>33973</v>
      </c>
      <c r="D189" s="55">
        <v>38.969647000000002</v>
      </c>
      <c r="E189" s="55">
        <v>41.056038000000001</v>
      </c>
    </row>
    <row r="190" spans="1:5" ht="14.25">
      <c r="A190" s="58" t="s">
        <v>350</v>
      </c>
      <c r="B190" s="59" t="s">
        <v>357</v>
      </c>
      <c r="C190" s="60">
        <v>2052</v>
      </c>
      <c r="D190" s="55">
        <v>39.226317999999999</v>
      </c>
      <c r="E190" s="55">
        <v>40.069476999999999</v>
      </c>
    </row>
    <row r="191" spans="1:5" ht="14.25">
      <c r="A191" s="58" t="s">
        <v>350</v>
      </c>
      <c r="B191" s="59" t="s">
        <v>358</v>
      </c>
      <c r="C191" s="60">
        <v>2852</v>
      </c>
      <c r="D191" s="55">
        <v>39.434035999999999</v>
      </c>
      <c r="E191" s="55">
        <v>40.544818999999997</v>
      </c>
    </row>
    <row r="192" spans="1:5" ht="14.25">
      <c r="A192" s="58" t="s">
        <v>359</v>
      </c>
      <c r="B192" s="59" t="s">
        <v>360</v>
      </c>
      <c r="C192" s="60">
        <v>30123</v>
      </c>
      <c r="D192" s="55">
        <v>38.805816999999998</v>
      </c>
      <c r="E192" s="55">
        <v>42.736538000000003</v>
      </c>
    </row>
    <row r="193" spans="1:5" ht="14.25">
      <c r="A193" s="58" t="s">
        <v>359</v>
      </c>
      <c r="B193" s="59" t="s">
        <v>361</v>
      </c>
      <c r="C193" s="60">
        <v>42131</v>
      </c>
      <c r="D193" s="55">
        <v>38.754524000000004</v>
      </c>
      <c r="E193" s="55">
        <v>42.488093999999997</v>
      </c>
    </row>
    <row r="194" spans="1:5" ht="14.25">
      <c r="A194" s="58" t="s">
        <v>359</v>
      </c>
      <c r="B194" s="59" t="s">
        <v>362</v>
      </c>
      <c r="C194" s="60">
        <v>71077</v>
      </c>
      <c r="D194" s="55">
        <v>38.397810999999997</v>
      </c>
      <c r="E194" s="55">
        <v>42.103057</v>
      </c>
    </row>
    <row r="195" spans="1:5" ht="14.25">
      <c r="A195" s="58" t="s">
        <v>359</v>
      </c>
      <c r="B195" s="59" t="s">
        <v>363</v>
      </c>
      <c r="C195" s="60">
        <v>48536</v>
      </c>
      <c r="D195" s="55">
        <v>38.577430999999997</v>
      </c>
      <c r="E195" s="55">
        <v>42.019965999999997</v>
      </c>
    </row>
    <row r="196" spans="1:5" ht="14.25">
      <c r="A196" s="58" t="s">
        <v>359</v>
      </c>
      <c r="B196" s="59" t="s">
        <v>364</v>
      </c>
      <c r="C196" s="60">
        <v>32586</v>
      </c>
      <c r="D196" s="55">
        <v>38.226002000000001</v>
      </c>
      <c r="E196" s="55">
        <v>42.424911999999999</v>
      </c>
    </row>
    <row r="197" spans="1:5" ht="14.25">
      <c r="A197" s="58" t="s">
        <v>359</v>
      </c>
      <c r="B197" s="59" t="s">
        <v>365</v>
      </c>
      <c r="C197" s="60">
        <v>30940</v>
      </c>
      <c r="D197" s="55">
        <v>38.409782</v>
      </c>
      <c r="E197" s="55">
        <v>41.922981</v>
      </c>
    </row>
    <row r="198" spans="1:5" ht="14.25">
      <c r="A198" s="58" t="s">
        <v>359</v>
      </c>
      <c r="B198" s="59" t="s">
        <v>366</v>
      </c>
      <c r="C198" s="60">
        <v>96884</v>
      </c>
      <c r="D198" s="55">
        <v>38.495353999999999</v>
      </c>
      <c r="E198" s="55">
        <v>42.285781999999998</v>
      </c>
    </row>
    <row r="199" spans="1:5" ht="14.25">
      <c r="A199" s="58" t="s">
        <v>367</v>
      </c>
      <c r="B199" s="59" t="s">
        <v>368</v>
      </c>
      <c r="C199" s="60">
        <v>217935</v>
      </c>
      <c r="D199" s="55">
        <v>40.731636000000002</v>
      </c>
      <c r="E199" s="55">
        <v>31.590828999999999</v>
      </c>
    </row>
    <row r="200" spans="1:5" ht="14.25">
      <c r="A200" s="58" t="s">
        <v>367</v>
      </c>
      <c r="B200" s="59" t="s">
        <v>369</v>
      </c>
      <c r="C200" s="60">
        <v>6540</v>
      </c>
      <c r="D200" s="55">
        <v>40.719932999999997</v>
      </c>
      <c r="E200" s="55">
        <v>32.063079999999999</v>
      </c>
    </row>
    <row r="201" spans="1:5" ht="14.25">
      <c r="A201" s="58" t="s">
        <v>367</v>
      </c>
      <c r="B201" s="59" t="s">
        <v>370</v>
      </c>
      <c r="C201" s="60">
        <v>33833</v>
      </c>
      <c r="D201" s="55">
        <v>40.802199999999999</v>
      </c>
      <c r="E201" s="55">
        <v>32.197051999999999</v>
      </c>
    </row>
    <row r="202" spans="1:5" ht="14.25">
      <c r="A202" s="58" t="s">
        <v>367</v>
      </c>
      <c r="B202" s="59" t="s">
        <v>371</v>
      </c>
      <c r="C202" s="60">
        <v>14679</v>
      </c>
      <c r="D202" s="55">
        <v>40.398921999999999</v>
      </c>
      <c r="E202" s="55">
        <v>30.784077</v>
      </c>
    </row>
    <row r="203" spans="1:5" ht="14.25">
      <c r="A203" s="58" t="s">
        <v>367</v>
      </c>
      <c r="B203" s="59" t="s">
        <v>372</v>
      </c>
      <c r="C203" s="60">
        <v>3114</v>
      </c>
      <c r="D203" s="55">
        <v>40.408943000000001</v>
      </c>
      <c r="E203" s="55">
        <v>31.850805000000001</v>
      </c>
    </row>
    <row r="204" spans="1:5" ht="14.25">
      <c r="A204" s="58" t="s">
        <v>367</v>
      </c>
      <c r="B204" s="59" t="s">
        <v>373</v>
      </c>
      <c r="C204" s="60">
        <v>13679</v>
      </c>
      <c r="D204" s="55">
        <v>40.938640999999997</v>
      </c>
      <c r="E204" s="55">
        <v>32.076931000000002</v>
      </c>
    </row>
    <row r="205" spans="1:5" ht="14.25">
      <c r="A205" s="58" t="s">
        <v>367</v>
      </c>
      <c r="B205" s="59" t="s">
        <v>374</v>
      </c>
      <c r="C205" s="60">
        <v>18629</v>
      </c>
      <c r="D205" s="55">
        <v>40.466873</v>
      </c>
      <c r="E205" s="55">
        <v>31.210370999999999</v>
      </c>
    </row>
    <row r="206" spans="1:5" ht="14.25">
      <c r="A206" s="58" t="s">
        <v>367</v>
      </c>
      <c r="B206" s="59" t="s">
        <v>375</v>
      </c>
      <c r="C206" s="60">
        <v>4767</v>
      </c>
      <c r="D206" s="55">
        <v>40.410975999999998</v>
      </c>
      <c r="E206" s="55">
        <v>31.573629</v>
      </c>
    </row>
    <row r="207" spans="1:5" ht="14.25">
      <c r="A207" s="58" t="s">
        <v>367</v>
      </c>
      <c r="B207" s="59" t="s">
        <v>376</v>
      </c>
      <c r="C207" s="60">
        <v>6838</v>
      </c>
      <c r="D207" s="55">
        <v>40.771332000000001</v>
      </c>
      <c r="E207" s="55">
        <v>32.032451999999999</v>
      </c>
    </row>
    <row r="208" spans="1:5" ht="14.25">
      <c r="A208" s="58" t="s">
        <v>377</v>
      </c>
      <c r="B208" s="59" t="s">
        <v>378</v>
      </c>
      <c r="C208" s="60">
        <v>7652</v>
      </c>
      <c r="D208" s="55">
        <v>37.649867999999998</v>
      </c>
      <c r="E208" s="55">
        <v>30.532629</v>
      </c>
    </row>
    <row r="209" spans="1:5" ht="14.25">
      <c r="A209" s="58" t="s">
        <v>377</v>
      </c>
      <c r="B209" s="59" t="s">
        <v>379</v>
      </c>
      <c r="C209" s="60">
        <v>5335</v>
      </c>
      <c r="D209" s="55">
        <v>37.717222</v>
      </c>
      <c r="E209" s="55">
        <v>30.277237</v>
      </c>
    </row>
    <row r="210" spans="1:5" ht="14.25">
      <c r="A210" s="58" t="s">
        <v>377</v>
      </c>
      <c r="B210" s="59" t="s">
        <v>380</v>
      </c>
      <c r="C210" s="60">
        <v>66156</v>
      </c>
      <c r="D210" s="55">
        <v>37.457031000000001</v>
      </c>
      <c r="E210" s="55">
        <v>30.589221999999999</v>
      </c>
    </row>
    <row r="211" spans="1:5" ht="14.25">
      <c r="A211" s="58" t="s">
        <v>377</v>
      </c>
      <c r="B211" s="59" t="s">
        <v>381</v>
      </c>
      <c r="C211" s="60">
        <v>117189</v>
      </c>
      <c r="D211" s="55">
        <v>37.717222</v>
      </c>
      <c r="E211" s="55">
        <v>30.277237</v>
      </c>
    </row>
    <row r="212" spans="1:5" ht="14.25">
      <c r="A212" s="58" t="s">
        <v>377</v>
      </c>
      <c r="B212" s="59" t="s">
        <v>382</v>
      </c>
      <c r="C212" s="60">
        <v>12599</v>
      </c>
      <c r="D212" s="55">
        <v>37.155147999999997</v>
      </c>
      <c r="E212" s="55">
        <v>29.692532</v>
      </c>
    </row>
    <row r="213" spans="1:5" ht="14.25">
      <c r="A213" s="58" t="s">
        <v>377</v>
      </c>
      <c r="B213" s="59" t="s">
        <v>383</v>
      </c>
      <c r="C213" s="60">
        <v>4936</v>
      </c>
      <c r="D213" s="55">
        <v>37.535519000000001</v>
      </c>
      <c r="E213" s="55">
        <v>30.483160000000002</v>
      </c>
    </row>
    <row r="214" spans="1:5" ht="14.25">
      <c r="A214" s="58" t="s">
        <v>377</v>
      </c>
      <c r="B214" s="59" t="s">
        <v>384</v>
      </c>
      <c r="C214" s="60">
        <v>23064</v>
      </c>
      <c r="D214" s="55">
        <v>37.150939999999999</v>
      </c>
      <c r="E214" s="55">
        <v>29.510373999999999</v>
      </c>
    </row>
    <row r="215" spans="1:5" ht="14.25">
      <c r="A215" s="58" t="s">
        <v>377</v>
      </c>
      <c r="B215" s="59" t="s">
        <v>385</v>
      </c>
      <c r="C215" s="60">
        <v>8268</v>
      </c>
      <c r="D215" s="55">
        <v>37.373390000000001</v>
      </c>
      <c r="E215" s="55">
        <v>29.824019</v>
      </c>
    </row>
    <row r="216" spans="1:5" ht="14.25">
      <c r="A216" s="58" t="s">
        <v>377</v>
      </c>
      <c r="B216" s="59" t="s">
        <v>262</v>
      </c>
      <c r="C216" s="60">
        <v>3000</v>
      </c>
      <c r="D216" s="55">
        <v>37.345333499999995</v>
      </c>
      <c r="E216" s="55">
        <v>30.087845999999999</v>
      </c>
    </row>
    <row r="217" spans="1:5" ht="14.25">
      <c r="A217" s="58" t="s">
        <v>377</v>
      </c>
      <c r="B217" s="59" t="s">
        <v>386</v>
      </c>
      <c r="C217" s="60">
        <v>10744</v>
      </c>
      <c r="D217" s="55">
        <v>37.312393</v>
      </c>
      <c r="E217" s="55">
        <v>29.775981999999999</v>
      </c>
    </row>
    <row r="218" spans="1:5" ht="14.25">
      <c r="A218" s="58" t="s">
        <v>377</v>
      </c>
      <c r="B218" s="59" t="s">
        <v>387</v>
      </c>
      <c r="C218" s="60">
        <v>14773</v>
      </c>
      <c r="D218" s="55">
        <v>37.505760000000002</v>
      </c>
      <c r="E218" s="55">
        <v>29.753792000000001</v>
      </c>
    </row>
    <row r="219" spans="1:5" ht="14.25">
      <c r="A219" s="58" t="s">
        <v>388</v>
      </c>
      <c r="B219" s="59" t="s">
        <v>389</v>
      </c>
      <c r="C219" s="60">
        <v>9321</v>
      </c>
      <c r="D219" s="55">
        <v>39.746561</v>
      </c>
      <c r="E219" s="55">
        <v>28.806381999999999</v>
      </c>
    </row>
    <row r="220" spans="1:5" ht="14.25">
      <c r="A220" s="58" t="s">
        <v>388</v>
      </c>
      <c r="B220" s="59" t="s">
        <v>390</v>
      </c>
      <c r="C220" s="60">
        <v>118037</v>
      </c>
      <c r="D220" s="55">
        <v>40.430518999999997</v>
      </c>
      <c r="E220" s="55">
        <v>29.154568000000001</v>
      </c>
    </row>
    <row r="221" spans="1:5" ht="14.25">
      <c r="A221" s="58" t="s">
        <v>388</v>
      </c>
      <c r="B221" s="59" t="s">
        <v>391</v>
      </c>
      <c r="C221" s="60">
        <v>99278</v>
      </c>
      <c r="D221" s="55">
        <v>40.218882999999998</v>
      </c>
      <c r="E221" s="55">
        <v>29.19379</v>
      </c>
    </row>
    <row r="222" spans="1:5" ht="14.25">
      <c r="A222" s="58" t="s">
        <v>388</v>
      </c>
      <c r="B222" s="59" t="s">
        <v>392</v>
      </c>
      <c r="C222" s="60">
        <v>6016</v>
      </c>
      <c r="D222" s="55">
        <v>39.678192000000003</v>
      </c>
      <c r="E222" s="55">
        <v>29.155168</v>
      </c>
    </row>
    <row r="223" spans="1:5" ht="14.25">
      <c r="A223" s="58" t="s">
        <v>388</v>
      </c>
      <c r="B223" s="59" t="s">
        <v>393</v>
      </c>
      <c r="C223" s="60">
        <v>286848</v>
      </c>
      <c r="D223" s="55">
        <v>40.080348999999998</v>
      </c>
      <c r="E223" s="55">
        <v>29.510166000000002</v>
      </c>
    </row>
    <row r="224" spans="1:5" ht="14.25">
      <c r="A224" s="58" t="s">
        <v>388</v>
      </c>
      <c r="B224" s="59" t="s">
        <v>394</v>
      </c>
      <c r="C224" s="60">
        <v>44050</v>
      </c>
      <c r="D224" s="55">
        <v>40.430079999999997</v>
      </c>
      <c r="E224" s="55">
        <v>29.721651000000001</v>
      </c>
    </row>
    <row r="225" spans="1:5" ht="14.25">
      <c r="A225" s="58" t="s">
        <v>388</v>
      </c>
      <c r="B225" s="59" t="s">
        <v>395</v>
      </c>
      <c r="C225" s="60">
        <v>84241</v>
      </c>
      <c r="D225" s="55">
        <v>40.216087000000002</v>
      </c>
      <c r="E225" s="55">
        <v>28.359997</v>
      </c>
    </row>
    <row r="226" spans="1:5" ht="14.25">
      <c r="A226" s="58" t="s">
        <v>388</v>
      </c>
      <c r="B226" s="59" t="s">
        <v>396</v>
      </c>
      <c r="C226" s="60">
        <v>11246</v>
      </c>
      <c r="D226" s="55">
        <v>39.917918999999998</v>
      </c>
      <c r="E226" s="55">
        <v>29.242678000000002</v>
      </c>
    </row>
    <row r="227" spans="1:5" ht="14.25">
      <c r="A227" s="58" t="s">
        <v>388</v>
      </c>
      <c r="B227" s="59" t="s">
        <v>397</v>
      </c>
      <c r="C227" s="60">
        <v>72439</v>
      </c>
      <c r="D227" s="55">
        <v>40.198298999999999</v>
      </c>
      <c r="E227" s="55">
        <v>29.211554</v>
      </c>
    </row>
    <row r="228" spans="1:5" ht="14.25">
      <c r="A228" s="58" t="s">
        <v>388</v>
      </c>
      <c r="B228" s="59" t="s">
        <v>398</v>
      </c>
      <c r="C228" s="60">
        <v>105308</v>
      </c>
      <c r="D228" s="55">
        <v>40.376984</v>
      </c>
      <c r="E228" s="55">
        <v>28.885088</v>
      </c>
    </row>
    <row r="229" spans="1:5" ht="14.25">
      <c r="A229" s="58" t="s">
        <v>388</v>
      </c>
      <c r="B229" s="59" t="s">
        <v>399</v>
      </c>
      <c r="C229" s="60">
        <v>101407</v>
      </c>
      <c r="D229" s="55">
        <v>40.037261999999998</v>
      </c>
      <c r="E229" s="55">
        <v>28.411417</v>
      </c>
    </row>
    <row r="230" spans="1:5" ht="14.25">
      <c r="A230" s="58" t="s">
        <v>388</v>
      </c>
      <c r="B230" s="59" t="s">
        <v>400</v>
      </c>
      <c r="C230" s="60">
        <v>518382</v>
      </c>
      <c r="D230" s="55">
        <v>40.190254000000003</v>
      </c>
      <c r="E230" s="55">
        <v>29.067443000000001</v>
      </c>
    </row>
    <row r="231" spans="1:5" ht="14.25">
      <c r="A231" s="58" t="s">
        <v>388</v>
      </c>
      <c r="B231" s="59" t="s">
        <v>401</v>
      </c>
      <c r="C231" s="60">
        <v>18786</v>
      </c>
      <c r="D231" s="55">
        <v>39.905914000000003</v>
      </c>
      <c r="E231" s="55">
        <v>28.987009</v>
      </c>
    </row>
    <row r="232" spans="1:5" ht="14.25">
      <c r="A232" s="58" t="s">
        <v>388</v>
      </c>
      <c r="B232" s="59" t="s">
        <v>402</v>
      </c>
      <c r="C232" s="60">
        <v>80216</v>
      </c>
      <c r="D232" s="55">
        <v>40.490681000000002</v>
      </c>
      <c r="E232" s="55">
        <v>29.306484000000001</v>
      </c>
    </row>
    <row r="233" spans="1:5" ht="14.25">
      <c r="A233" s="58" t="s">
        <v>388</v>
      </c>
      <c r="B233" s="59" t="s">
        <v>403</v>
      </c>
      <c r="C233" s="60">
        <v>884451</v>
      </c>
      <c r="D233" s="55">
        <v>40.215122000000001</v>
      </c>
      <c r="E233" s="55">
        <v>29.024726999999999</v>
      </c>
    </row>
    <row r="234" spans="1:5" ht="14.25">
      <c r="A234" s="58" t="s">
        <v>388</v>
      </c>
      <c r="B234" s="59" t="s">
        <v>404</v>
      </c>
      <c r="C234" s="60">
        <v>54485</v>
      </c>
      <c r="D234" s="55">
        <v>40.255214499999994</v>
      </c>
      <c r="E234" s="55">
        <v>29.615908500000003</v>
      </c>
    </row>
    <row r="235" spans="1:5" ht="14.25">
      <c r="A235" s="58" t="s">
        <v>388</v>
      </c>
      <c r="B235" s="59" t="s">
        <v>405</v>
      </c>
      <c r="C235" s="60">
        <v>653307</v>
      </c>
      <c r="D235" s="55">
        <v>40.209220999999999</v>
      </c>
      <c r="E235" s="55">
        <v>29.106209</v>
      </c>
    </row>
    <row r="236" spans="1:5" ht="14.25">
      <c r="A236" s="58" t="s">
        <v>406</v>
      </c>
      <c r="B236" s="59" t="s">
        <v>407</v>
      </c>
      <c r="C236" s="60">
        <v>34103</v>
      </c>
      <c r="D236" s="55">
        <v>39.553014500000003</v>
      </c>
      <c r="E236" s="55">
        <v>26.512560999999998</v>
      </c>
    </row>
    <row r="237" spans="1:5" ht="14.25">
      <c r="A237" s="58" t="s">
        <v>406</v>
      </c>
      <c r="B237" s="59" t="s">
        <v>408</v>
      </c>
      <c r="C237" s="60">
        <v>29136</v>
      </c>
      <c r="D237" s="55">
        <v>39.808875999999998</v>
      </c>
      <c r="E237" s="55">
        <v>26.613312000000001</v>
      </c>
    </row>
    <row r="238" spans="1:5" ht="14.25">
      <c r="A238" s="58" t="s">
        <v>406</v>
      </c>
      <c r="B238" s="59" t="s">
        <v>409</v>
      </c>
      <c r="C238" s="60">
        <v>91537</v>
      </c>
      <c r="D238" s="55">
        <v>40.227158000000003</v>
      </c>
      <c r="E238" s="55">
        <v>27.240466999999999</v>
      </c>
    </row>
    <row r="239" spans="1:5" ht="14.25">
      <c r="A239" s="58" t="s">
        <v>406</v>
      </c>
      <c r="B239" s="59" t="s">
        <v>410</v>
      </c>
      <c r="C239" s="60">
        <v>3098</v>
      </c>
      <c r="D239" s="55">
        <v>39.834415</v>
      </c>
      <c r="E239" s="55">
        <v>26.071127000000001</v>
      </c>
    </row>
    <row r="240" spans="1:5" ht="14.25">
      <c r="A240" s="58" t="s">
        <v>406</v>
      </c>
      <c r="B240" s="59" t="s">
        <v>411</v>
      </c>
      <c r="C240" s="60">
        <v>48023</v>
      </c>
      <c r="D240" s="55">
        <v>40.029483999999997</v>
      </c>
      <c r="E240" s="55">
        <v>27.049106999999999</v>
      </c>
    </row>
    <row r="241" spans="1:5" ht="14.25">
      <c r="A241" s="58" t="s">
        <v>406</v>
      </c>
      <c r="B241" s="59" t="s">
        <v>412</v>
      </c>
      <c r="C241" s="60">
        <v>195439</v>
      </c>
      <c r="D241" s="55">
        <v>40.144106999999998</v>
      </c>
      <c r="E241" s="55">
        <v>26.401297</v>
      </c>
    </row>
    <row r="242" spans="1:5" ht="14.25">
      <c r="A242" s="58" t="s">
        <v>406</v>
      </c>
      <c r="B242" s="59" t="s">
        <v>413</v>
      </c>
      <c r="C242" s="60">
        <v>8769</v>
      </c>
      <c r="D242" s="55">
        <v>40.184784000000001</v>
      </c>
      <c r="E242" s="55">
        <v>26.357413999999999</v>
      </c>
    </row>
    <row r="243" spans="1:5" ht="14.25">
      <c r="A243" s="58" t="s">
        <v>406</v>
      </c>
      <c r="B243" s="59" t="s">
        <v>414</v>
      </c>
      <c r="C243" s="60">
        <v>32374</v>
      </c>
      <c r="D243" s="55">
        <v>39.786968000000002</v>
      </c>
      <c r="E243" s="55">
        <v>26.334387</v>
      </c>
    </row>
    <row r="244" spans="1:5" ht="14.25">
      <c r="A244" s="58" t="s">
        <v>406</v>
      </c>
      <c r="B244" s="59" t="s">
        <v>415</v>
      </c>
      <c r="C244" s="60">
        <v>44598</v>
      </c>
      <c r="D244" s="55">
        <v>40.405456999999998</v>
      </c>
      <c r="E244" s="55">
        <v>26.669526999999999</v>
      </c>
    </row>
    <row r="245" spans="1:5" ht="14.25">
      <c r="A245" s="58" t="s">
        <v>406</v>
      </c>
      <c r="B245" s="59" t="s">
        <v>416</v>
      </c>
      <c r="C245" s="60">
        <v>10377</v>
      </c>
      <c r="D245" s="55">
        <v>40.193443000000002</v>
      </c>
      <c r="E245" s="55">
        <v>25.895184</v>
      </c>
    </row>
    <row r="246" spans="1:5" ht="14.25">
      <c r="A246" s="58" t="s">
        <v>406</v>
      </c>
      <c r="B246" s="59" t="s">
        <v>417</v>
      </c>
      <c r="C246" s="60">
        <v>28742</v>
      </c>
      <c r="D246" s="55">
        <v>40.343746000000003</v>
      </c>
      <c r="E246" s="55">
        <v>26.685922999999999</v>
      </c>
    </row>
    <row r="247" spans="1:5" ht="14.25">
      <c r="A247" s="58" t="s">
        <v>406</v>
      </c>
      <c r="B247" s="59" t="s">
        <v>418</v>
      </c>
      <c r="C247" s="60">
        <v>31080</v>
      </c>
      <c r="D247" s="55">
        <v>39.887262750000005</v>
      </c>
      <c r="E247" s="55">
        <v>27.292442749999999</v>
      </c>
    </row>
    <row r="248" spans="1:5" ht="14.25">
      <c r="A248" s="58" t="s">
        <v>419</v>
      </c>
      <c r="B248" s="59" t="s">
        <v>420</v>
      </c>
      <c r="C248" s="60">
        <v>4968</v>
      </c>
      <c r="D248" s="55">
        <v>40.815285000000003</v>
      </c>
      <c r="E248" s="55">
        <v>33.075206999999999</v>
      </c>
    </row>
    <row r="249" spans="1:5" ht="14.25">
      <c r="A249" s="58" t="s">
        <v>419</v>
      </c>
      <c r="B249" s="59" t="s">
        <v>421</v>
      </c>
      <c r="C249" s="60">
        <v>2433</v>
      </c>
      <c r="D249" s="55">
        <v>40.943511999999998</v>
      </c>
      <c r="E249" s="55">
        <v>33.203201</v>
      </c>
    </row>
    <row r="250" spans="1:5" ht="14.25">
      <c r="A250" s="58" t="s">
        <v>419</v>
      </c>
      <c r="B250" s="59" t="s">
        <v>422</v>
      </c>
      <c r="C250" s="60">
        <v>100027</v>
      </c>
      <c r="D250" s="55">
        <v>40.594467999999999</v>
      </c>
      <c r="E250" s="55">
        <v>33.614519000000001</v>
      </c>
    </row>
    <row r="251" spans="1:5" ht="14.25">
      <c r="A251" s="58" t="s">
        <v>419</v>
      </c>
      <c r="B251" s="59" t="s">
        <v>423</v>
      </c>
      <c r="C251" s="60">
        <v>16746</v>
      </c>
      <c r="D251" s="55">
        <v>40.811847999999998</v>
      </c>
      <c r="E251" s="55">
        <v>32.890338999999997</v>
      </c>
    </row>
    <row r="252" spans="1:5" ht="14.25">
      <c r="A252" s="58" t="s">
        <v>419</v>
      </c>
      <c r="B252" s="59" t="s">
        <v>424</v>
      </c>
      <c r="C252" s="60">
        <v>5977</v>
      </c>
      <c r="D252" s="55">
        <v>40.531489999999998</v>
      </c>
      <c r="E252" s="55">
        <v>33.495936999999998</v>
      </c>
    </row>
    <row r="253" spans="1:5" ht="14.25">
      <c r="A253" s="58" t="s">
        <v>419</v>
      </c>
      <c r="B253" s="59" t="s">
        <v>425</v>
      </c>
      <c r="C253" s="60">
        <v>13700</v>
      </c>
      <c r="D253" s="55">
        <v>40.926772999999997</v>
      </c>
      <c r="E253" s="55">
        <v>33.624156999999997</v>
      </c>
    </row>
    <row r="254" spans="1:5" ht="14.25">
      <c r="A254" s="58" t="s">
        <v>419</v>
      </c>
      <c r="B254" s="59" t="s">
        <v>426</v>
      </c>
      <c r="C254" s="60">
        <v>7122</v>
      </c>
      <c r="D254" s="55">
        <v>40.346679999999999</v>
      </c>
      <c r="E254" s="55">
        <v>33.987549000000001</v>
      </c>
    </row>
    <row r="255" spans="1:5" ht="14.25">
      <c r="A255" s="58" t="s">
        <v>419</v>
      </c>
      <c r="B255" s="59" t="s">
        <v>427</v>
      </c>
      <c r="C255" s="60">
        <v>4569</v>
      </c>
      <c r="D255" s="55">
        <v>40.734791000000001</v>
      </c>
      <c r="E255" s="55">
        <v>33.515377000000001</v>
      </c>
    </row>
    <row r="256" spans="1:5" ht="14.25">
      <c r="A256" s="58" t="s">
        <v>419</v>
      </c>
      <c r="B256" s="59" t="s">
        <v>428</v>
      </c>
      <c r="C256" s="60">
        <v>8463</v>
      </c>
      <c r="D256" s="55">
        <v>40.843414000000003</v>
      </c>
      <c r="E256" s="55">
        <v>33.258389000000001</v>
      </c>
    </row>
    <row r="257" spans="1:5" ht="14.25">
      <c r="A257" s="58" t="s">
        <v>419</v>
      </c>
      <c r="B257" s="59" t="s">
        <v>429</v>
      </c>
      <c r="C257" s="60">
        <v>13207</v>
      </c>
      <c r="D257" s="55">
        <v>40.628593000000002</v>
      </c>
      <c r="E257" s="55">
        <v>33.104778000000003</v>
      </c>
    </row>
    <row r="258" spans="1:5" ht="14.25">
      <c r="A258" s="58" t="s">
        <v>419</v>
      </c>
      <c r="B258" s="59" t="s">
        <v>430</v>
      </c>
      <c r="C258" s="60">
        <v>11657</v>
      </c>
      <c r="D258" s="55">
        <v>40.484703000000003</v>
      </c>
      <c r="E258" s="55">
        <v>33.282944000000001</v>
      </c>
    </row>
    <row r="259" spans="1:5" ht="14.25">
      <c r="A259" s="58" t="s">
        <v>419</v>
      </c>
      <c r="B259" s="59" t="s">
        <v>431</v>
      </c>
      <c r="C259" s="60">
        <v>7646</v>
      </c>
      <c r="D259" s="55">
        <v>40.754733999999999</v>
      </c>
      <c r="E259" s="55">
        <v>33.769680000000001</v>
      </c>
    </row>
    <row r="260" spans="1:5" ht="14.25">
      <c r="A260" s="58" t="s">
        <v>432</v>
      </c>
      <c r="B260" s="59" t="s">
        <v>433</v>
      </c>
      <c r="C260" s="60">
        <v>30592</v>
      </c>
      <c r="D260" s="55">
        <v>40.17004</v>
      </c>
      <c r="E260" s="55">
        <v>34.847611000000001</v>
      </c>
    </row>
    <row r="261" spans="1:5" ht="14.25">
      <c r="A261" s="58" t="s">
        <v>432</v>
      </c>
      <c r="B261" s="59" t="s">
        <v>182</v>
      </c>
      <c r="C261" s="60">
        <v>15199</v>
      </c>
      <c r="D261" s="55">
        <v>40.573554000000001</v>
      </c>
      <c r="E261" s="55">
        <v>34.281584500000001</v>
      </c>
    </row>
    <row r="262" spans="1:5" ht="14.25">
      <c r="A262" s="58" t="s">
        <v>432</v>
      </c>
      <c r="B262" s="59" t="s">
        <v>434</v>
      </c>
      <c r="C262" s="60">
        <v>3628</v>
      </c>
      <c r="D262" s="55">
        <v>40.025063000000003</v>
      </c>
      <c r="E262" s="55">
        <v>34.607360999999997</v>
      </c>
    </row>
    <row r="263" spans="1:5" ht="14.25">
      <c r="A263" s="58" t="s">
        <v>432</v>
      </c>
      <c r="B263" s="59" t="s">
        <v>435</v>
      </c>
      <c r="C263" s="60">
        <v>298796</v>
      </c>
      <c r="D263" s="55">
        <v>40.552639999999997</v>
      </c>
      <c r="E263" s="55">
        <v>34.948650000000001</v>
      </c>
    </row>
    <row r="264" spans="1:5" ht="14.25">
      <c r="A264" s="58" t="s">
        <v>432</v>
      </c>
      <c r="B264" s="59" t="s">
        <v>436</v>
      </c>
      <c r="C264" s="60">
        <v>5413</v>
      </c>
      <c r="D264" s="55">
        <v>40.857734999999998</v>
      </c>
      <c r="E264" s="55">
        <v>34.809615999999998</v>
      </c>
    </row>
    <row r="265" spans="1:5" ht="14.25">
      <c r="A265" s="58" t="s">
        <v>432</v>
      </c>
      <c r="B265" s="59" t="s">
        <v>437</v>
      </c>
      <c r="C265" s="60">
        <v>30022</v>
      </c>
      <c r="D265" s="55">
        <v>40.733288000000002</v>
      </c>
      <c r="E265" s="55">
        <v>34.472450000000002</v>
      </c>
    </row>
    <row r="266" spans="1:5" ht="14.25">
      <c r="A266" s="58" t="s">
        <v>432</v>
      </c>
      <c r="B266" s="59" t="s">
        <v>438</v>
      </c>
      <c r="C266" s="60">
        <v>15334</v>
      </c>
      <c r="D266" s="55">
        <v>41.135548</v>
      </c>
      <c r="E266" s="55">
        <v>34.48706</v>
      </c>
    </row>
    <row r="267" spans="1:5" ht="14.25">
      <c r="A267" s="58" t="s">
        <v>432</v>
      </c>
      <c r="B267" s="59" t="s">
        <v>439</v>
      </c>
      <c r="C267" s="60">
        <v>4289</v>
      </c>
      <c r="D267" s="55">
        <v>40.775795000000002</v>
      </c>
      <c r="E267" s="55">
        <v>34.884224000000003</v>
      </c>
    </row>
    <row r="268" spans="1:5" ht="14.25">
      <c r="A268" s="58" t="s">
        <v>432</v>
      </c>
      <c r="B268" s="59" t="s">
        <v>440</v>
      </c>
      <c r="C268" s="60">
        <v>14191</v>
      </c>
      <c r="D268" s="55">
        <v>40.521751000000002</v>
      </c>
      <c r="E268" s="55">
        <v>35.297111999999998</v>
      </c>
    </row>
    <row r="269" spans="1:5" ht="14.25">
      <c r="A269" s="58" t="s">
        <v>432</v>
      </c>
      <c r="B269" s="59" t="s">
        <v>441</v>
      </c>
      <c r="C269" s="60">
        <v>4894</v>
      </c>
      <c r="D269" s="55">
        <v>40.754840999999999</v>
      </c>
      <c r="E269" s="55">
        <v>34.702590999999998</v>
      </c>
    </row>
    <row r="270" spans="1:5" ht="14.25">
      <c r="A270" s="58" t="s">
        <v>432</v>
      </c>
      <c r="B270" s="59" t="s">
        <v>213</v>
      </c>
      <c r="C270" s="60">
        <v>6425</v>
      </c>
      <c r="D270" s="55">
        <v>40.283193499999996</v>
      </c>
      <c r="E270" s="55">
        <v>35.1862815</v>
      </c>
    </row>
    <row r="271" spans="1:5" ht="14.25">
      <c r="A271" s="58" t="s">
        <v>432</v>
      </c>
      <c r="B271" s="59" t="s">
        <v>442</v>
      </c>
      <c r="C271" s="60">
        <v>43634</v>
      </c>
      <c r="D271" s="55">
        <v>40.976165999999999</v>
      </c>
      <c r="E271" s="55">
        <v>34.804161000000001</v>
      </c>
    </row>
    <row r="272" spans="1:5" ht="14.25">
      <c r="A272" s="58" t="s">
        <v>432</v>
      </c>
      <c r="B272" s="59" t="s">
        <v>443</v>
      </c>
      <c r="C272" s="60">
        <v>48028</v>
      </c>
      <c r="D272" s="55">
        <v>40.162224000000002</v>
      </c>
      <c r="E272" s="55">
        <v>34.376305000000002</v>
      </c>
    </row>
    <row r="273" spans="1:5" ht="14.25">
      <c r="A273" s="58" t="s">
        <v>432</v>
      </c>
      <c r="B273" s="59" t="s">
        <v>444</v>
      </c>
      <c r="C273" s="60">
        <v>5837</v>
      </c>
      <c r="D273" s="55">
        <v>40.445895999999998</v>
      </c>
      <c r="E273" s="55">
        <v>34.451664000000001</v>
      </c>
    </row>
    <row r="274" spans="1:5" ht="14.25">
      <c r="A274" s="58" t="s">
        <v>445</v>
      </c>
      <c r="B274" s="59" t="s">
        <v>446</v>
      </c>
      <c r="C274" s="60">
        <v>55141</v>
      </c>
      <c r="D274" s="55">
        <v>37.427562999999999</v>
      </c>
      <c r="E274" s="55">
        <v>29.351727</v>
      </c>
    </row>
    <row r="275" spans="1:5" ht="14.25">
      <c r="A275" s="58" t="s">
        <v>445</v>
      </c>
      <c r="B275" s="59" t="s">
        <v>447</v>
      </c>
      <c r="C275" s="60">
        <v>6404</v>
      </c>
      <c r="D275" s="55">
        <v>37.807217000000001</v>
      </c>
      <c r="E275" s="55">
        <v>28.857838000000001</v>
      </c>
    </row>
    <row r="276" spans="1:5" ht="14.25">
      <c r="A276" s="58" t="s">
        <v>445</v>
      </c>
      <c r="B276" s="59" t="s">
        <v>448</v>
      </c>
      <c r="C276" s="60">
        <v>5387</v>
      </c>
      <c r="D276" s="55">
        <v>37.977203000000003</v>
      </c>
      <c r="E276" s="55">
        <v>29.606907</v>
      </c>
    </row>
    <row r="277" spans="1:5" ht="14.25">
      <c r="A277" s="58" t="s">
        <v>445</v>
      </c>
      <c r="B277" s="59" t="s">
        <v>449</v>
      </c>
      <c r="C277" s="60">
        <v>6464</v>
      </c>
      <c r="D277" s="55">
        <v>38.230347000000002</v>
      </c>
      <c r="E277" s="55">
        <v>29.418364</v>
      </c>
    </row>
    <row r="278" spans="1:5" ht="14.25">
      <c r="A278" s="58" t="s">
        <v>445</v>
      </c>
      <c r="B278" s="59" t="s">
        <v>450</v>
      </c>
      <c r="C278" s="60">
        <v>6263</v>
      </c>
      <c r="D278" s="55">
        <v>37.236060999999999</v>
      </c>
      <c r="E278" s="55">
        <v>28.896571999999999</v>
      </c>
    </row>
    <row r="279" spans="1:5" ht="14.25">
      <c r="A279" s="58" t="s">
        <v>445</v>
      </c>
      <c r="B279" s="59" t="s">
        <v>451</v>
      </c>
      <c r="C279" s="60">
        <v>12192</v>
      </c>
      <c r="D279" s="55">
        <v>37.809561000000002</v>
      </c>
      <c r="E279" s="55">
        <v>29.576090499999999</v>
      </c>
    </row>
    <row r="280" spans="1:5" ht="14.25">
      <c r="A280" s="58" t="s">
        <v>445</v>
      </c>
      <c r="B280" s="59" t="s">
        <v>452</v>
      </c>
      <c r="C280" s="60">
        <v>26781</v>
      </c>
      <c r="D280" s="55">
        <v>38.042904</v>
      </c>
      <c r="E280" s="55">
        <v>28.832765999999999</v>
      </c>
    </row>
    <row r="281" spans="1:5" ht="14.25">
      <c r="A281" s="58" t="s">
        <v>445</v>
      </c>
      <c r="B281" s="59" t="s">
        <v>453</v>
      </c>
      <c r="C281" s="60">
        <v>18107</v>
      </c>
      <c r="D281" s="55">
        <v>38.081417000000002</v>
      </c>
      <c r="E281" s="55">
        <v>29.398717999999999</v>
      </c>
    </row>
    <row r="282" spans="1:5" ht="14.25">
      <c r="A282" s="58" t="s">
        <v>445</v>
      </c>
      <c r="B282" s="59" t="s">
        <v>454</v>
      </c>
      <c r="C282" s="60">
        <v>17749</v>
      </c>
      <c r="D282" s="55">
        <v>37.075771000000003</v>
      </c>
      <c r="E282" s="55">
        <v>29.344474999999999</v>
      </c>
    </row>
    <row r="283" spans="1:5" ht="14.25">
      <c r="A283" s="58" t="s">
        <v>445</v>
      </c>
      <c r="B283" s="59" t="s">
        <v>455</v>
      </c>
      <c r="C283" s="60">
        <v>8578</v>
      </c>
      <c r="D283" s="55">
        <v>37.827339000000002</v>
      </c>
      <c r="E283" s="55">
        <v>29.672121000000001</v>
      </c>
    </row>
    <row r="284" spans="1:5" ht="14.25">
      <c r="A284" s="58" t="s">
        <v>445</v>
      </c>
      <c r="B284" s="59" t="s">
        <v>456</v>
      </c>
      <c r="C284" s="60">
        <v>60362</v>
      </c>
      <c r="D284" s="55">
        <v>38.295296</v>
      </c>
      <c r="E284" s="55">
        <v>29.737188</v>
      </c>
    </row>
    <row r="285" spans="1:5" ht="14.25">
      <c r="A285" s="58" t="s">
        <v>445</v>
      </c>
      <c r="B285" s="59" t="s">
        <v>457</v>
      </c>
      <c r="C285" s="60">
        <v>9506</v>
      </c>
      <c r="D285" s="55">
        <v>38.153937999999997</v>
      </c>
      <c r="E285" s="55">
        <v>29.062470999999999</v>
      </c>
    </row>
    <row r="286" spans="1:5" ht="14.25">
      <c r="A286" s="58" t="s">
        <v>445</v>
      </c>
      <c r="B286" s="59" t="s">
        <v>458</v>
      </c>
      <c r="C286" s="60">
        <v>34103</v>
      </c>
      <c r="D286" s="55">
        <v>37.758293000000002</v>
      </c>
      <c r="E286" s="55">
        <v>29.268312999999999</v>
      </c>
    </row>
    <row r="287" spans="1:5" ht="14.25">
      <c r="A287" s="58" t="s">
        <v>445</v>
      </c>
      <c r="B287" s="59" t="s">
        <v>459</v>
      </c>
      <c r="C287" s="60">
        <v>19396</v>
      </c>
      <c r="D287" s="55">
        <v>37.775418999999999</v>
      </c>
      <c r="E287" s="55">
        <v>29.264859999999999</v>
      </c>
    </row>
    <row r="288" spans="1:5" ht="14.25">
      <c r="A288" s="58" t="s">
        <v>445</v>
      </c>
      <c r="B288" s="59" t="s">
        <v>460</v>
      </c>
      <c r="C288" s="60">
        <v>329451</v>
      </c>
      <c r="D288" s="55">
        <v>37.775418999999999</v>
      </c>
      <c r="E288" s="55">
        <v>29.077817</v>
      </c>
    </row>
    <row r="289" spans="1:5" ht="14.25">
      <c r="A289" s="58" t="s">
        <v>445</v>
      </c>
      <c r="B289" s="59" t="s">
        <v>461</v>
      </c>
      <c r="C289" s="60">
        <v>347621</v>
      </c>
      <c r="D289" s="55">
        <v>37.944316999999998</v>
      </c>
      <c r="E289" s="55">
        <v>29.128278000000002</v>
      </c>
    </row>
    <row r="290" spans="1:5" ht="14.25">
      <c r="A290" s="58" t="s">
        <v>445</v>
      </c>
      <c r="B290" s="59" t="s">
        <v>462</v>
      </c>
      <c r="C290" s="60">
        <v>30696</v>
      </c>
      <c r="D290" s="55">
        <v>37.924461000000001</v>
      </c>
      <c r="E290" s="55">
        <v>28.926245000000002</v>
      </c>
    </row>
    <row r="291" spans="1:5" ht="14.25">
      <c r="A291" s="58" t="s">
        <v>445</v>
      </c>
      <c r="B291" s="59" t="s">
        <v>463</v>
      </c>
      <c r="C291" s="60">
        <v>14349</v>
      </c>
      <c r="D291" s="55">
        <v>37.578522</v>
      </c>
      <c r="E291" s="55">
        <v>29.264859999999999</v>
      </c>
    </row>
    <row r="292" spans="1:5" ht="14.25">
      <c r="A292" s="58" t="s">
        <v>445</v>
      </c>
      <c r="B292" s="59" t="s">
        <v>464</v>
      </c>
      <c r="C292" s="60">
        <v>42506</v>
      </c>
      <c r="D292" s="55">
        <v>37.573031999999998</v>
      </c>
      <c r="E292" s="55">
        <v>29.071138000000001</v>
      </c>
    </row>
    <row r="293" spans="1:5" ht="14.25">
      <c r="A293" s="58" t="s">
        <v>465</v>
      </c>
      <c r="B293" s="59" t="s">
        <v>466</v>
      </c>
      <c r="C293" s="60">
        <v>400019</v>
      </c>
      <c r="D293" s="55">
        <v>37.917403999999998</v>
      </c>
      <c r="E293" s="55">
        <v>40.207768000000002</v>
      </c>
    </row>
    <row r="294" spans="1:5" ht="14.25">
      <c r="A294" s="58" t="s">
        <v>465</v>
      </c>
      <c r="B294" s="59" t="s">
        <v>467</v>
      </c>
      <c r="C294" s="60">
        <v>118592</v>
      </c>
      <c r="D294" s="55">
        <v>37.850245999999999</v>
      </c>
      <c r="E294" s="55">
        <v>40.663798999999997</v>
      </c>
    </row>
    <row r="295" spans="1:5" ht="14.25">
      <c r="A295" s="58" t="s">
        <v>465</v>
      </c>
      <c r="B295" s="59" t="s">
        <v>468</v>
      </c>
      <c r="C295" s="60">
        <v>50390</v>
      </c>
      <c r="D295" s="55">
        <v>38.136035999999997</v>
      </c>
      <c r="E295" s="55">
        <v>39.452396</v>
      </c>
    </row>
    <row r="296" spans="1:5" ht="14.25">
      <c r="A296" s="58" t="s">
        <v>465</v>
      </c>
      <c r="B296" s="59" t="s">
        <v>469</v>
      </c>
      <c r="C296" s="60">
        <v>77112</v>
      </c>
      <c r="D296" s="55">
        <v>37.725617</v>
      </c>
      <c r="E296" s="55">
        <v>40.414845</v>
      </c>
    </row>
    <row r="297" spans="1:5" ht="14.25">
      <c r="A297" s="58" t="s">
        <v>465</v>
      </c>
      <c r="B297" s="59" t="s">
        <v>470</v>
      </c>
      <c r="C297" s="60">
        <v>11020</v>
      </c>
      <c r="D297" s="55">
        <v>38.211803000000003</v>
      </c>
      <c r="E297" s="55">
        <v>39.288235</v>
      </c>
    </row>
    <row r="298" spans="1:5" ht="14.25">
      <c r="A298" s="58" t="s">
        <v>465</v>
      </c>
      <c r="B298" s="59" t="s">
        <v>471</v>
      </c>
      <c r="C298" s="60">
        <v>36711</v>
      </c>
      <c r="D298" s="55">
        <v>38.371375999999998</v>
      </c>
      <c r="E298" s="55">
        <v>40.070861999999998</v>
      </c>
    </row>
    <row r="299" spans="1:5" ht="14.25">
      <c r="A299" s="58" t="s">
        <v>465</v>
      </c>
      <c r="B299" s="59" t="s">
        <v>472</v>
      </c>
      <c r="C299" s="60">
        <v>22165</v>
      </c>
      <c r="D299" s="55">
        <v>38.256878</v>
      </c>
      <c r="E299" s="55">
        <v>40.083454000000003</v>
      </c>
    </row>
    <row r="300" spans="1:5" ht="14.25">
      <c r="A300" s="58" t="s">
        <v>465</v>
      </c>
      <c r="B300" s="59" t="s">
        <v>473</v>
      </c>
      <c r="C300" s="60">
        <v>135514</v>
      </c>
      <c r="D300" s="55">
        <v>38.265208999999999</v>
      </c>
      <c r="E300" s="55">
        <v>39.759647000000001</v>
      </c>
    </row>
    <row r="301" spans="1:5" ht="14.25">
      <c r="A301" s="58" t="s">
        <v>465</v>
      </c>
      <c r="B301" s="59" t="s">
        <v>474</v>
      </c>
      <c r="C301" s="60">
        <v>32658</v>
      </c>
      <c r="D301" s="55">
        <v>38.411430000000003</v>
      </c>
      <c r="E301" s="55">
        <v>40.396343000000002</v>
      </c>
    </row>
    <row r="302" spans="1:5" ht="14.25">
      <c r="A302" s="58" t="s">
        <v>465</v>
      </c>
      <c r="B302" s="59" t="s">
        <v>475</v>
      </c>
      <c r="C302" s="60">
        <v>16541</v>
      </c>
      <c r="D302" s="55">
        <v>38.254123999999997</v>
      </c>
      <c r="E302" s="55">
        <v>40.778663999999999</v>
      </c>
    </row>
    <row r="303" spans="1:5" ht="14.25">
      <c r="A303" s="58" t="s">
        <v>465</v>
      </c>
      <c r="B303" s="59" t="s">
        <v>476</v>
      </c>
      <c r="C303" s="60">
        <v>411865</v>
      </c>
      <c r="D303" s="55">
        <v>37.913629</v>
      </c>
      <c r="E303" s="55">
        <v>40.217213000000001</v>
      </c>
    </row>
    <row r="304" spans="1:5" ht="14.25">
      <c r="A304" s="58" t="s">
        <v>465</v>
      </c>
      <c r="B304" s="59" t="s">
        <v>477</v>
      </c>
      <c r="C304" s="60">
        <v>15750</v>
      </c>
      <c r="D304" s="55">
        <v>38.28801</v>
      </c>
      <c r="E304" s="55">
        <v>40.498451000000003</v>
      </c>
    </row>
    <row r="305" spans="1:5" ht="14.25">
      <c r="A305" s="58" t="s">
        <v>465</v>
      </c>
      <c r="B305" s="59" t="s">
        <v>478</v>
      </c>
      <c r="C305" s="60">
        <v>34644</v>
      </c>
      <c r="D305" s="55">
        <v>38.497089000000003</v>
      </c>
      <c r="E305" s="55">
        <v>41.010734999999997</v>
      </c>
    </row>
    <row r="306" spans="1:5" ht="14.25">
      <c r="A306" s="58" t="s">
        <v>465</v>
      </c>
      <c r="B306" s="59" t="s">
        <v>479</v>
      </c>
      <c r="C306" s="60">
        <v>24313</v>
      </c>
      <c r="D306" s="55">
        <v>38.461314999999999</v>
      </c>
      <c r="E306" s="55">
        <v>40.64714</v>
      </c>
    </row>
    <row r="307" spans="1:5" ht="14.25">
      <c r="A307" s="58" t="s">
        <v>465</v>
      </c>
      <c r="B307" s="59" t="s">
        <v>480</v>
      </c>
      <c r="C307" s="60">
        <v>86745</v>
      </c>
      <c r="D307" s="55">
        <v>38.141342000000002</v>
      </c>
      <c r="E307" s="55">
        <v>41.012611</v>
      </c>
    </row>
    <row r="308" spans="1:5" ht="14.25">
      <c r="A308" s="58" t="s">
        <v>465</v>
      </c>
      <c r="B308" s="59" t="s">
        <v>481</v>
      </c>
      <c r="C308" s="60">
        <v>100322</v>
      </c>
      <c r="D308" s="55">
        <v>37.904957000000003</v>
      </c>
      <c r="E308" s="55">
        <v>40.236656000000004</v>
      </c>
    </row>
    <row r="309" spans="1:5" ht="14.25">
      <c r="A309" s="58" t="s">
        <v>465</v>
      </c>
      <c r="B309" s="59" t="s">
        <v>404</v>
      </c>
      <c r="C309" s="60">
        <v>217012</v>
      </c>
      <c r="D309" s="55">
        <v>37.913629</v>
      </c>
      <c r="E309" s="55">
        <v>40.217213000000001</v>
      </c>
    </row>
    <row r="310" spans="1:5" ht="14.25">
      <c r="A310" s="58" t="s">
        <v>482</v>
      </c>
      <c r="B310" s="59" t="s">
        <v>483</v>
      </c>
      <c r="C310" s="60">
        <v>39500</v>
      </c>
      <c r="D310" s="55">
        <v>41.087978</v>
      </c>
      <c r="E310" s="55">
        <v>31.124303999999999</v>
      </c>
    </row>
    <row r="311" spans="1:5" ht="14.25">
      <c r="A311" s="58" t="s">
        <v>482</v>
      </c>
      <c r="B311" s="59" t="s">
        <v>484</v>
      </c>
      <c r="C311" s="60">
        <v>15060</v>
      </c>
      <c r="D311" s="55">
        <v>40.871273000000002</v>
      </c>
      <c r="E311" s="55">
        <v>30.952106000000001</v>
      </c>
    </row>
    <row r="312" spans="1:5" ht="14.25">
      <c r="A312" s="58" t="s">
        <v>482</v>
      </c>
      <c r="B312" s="59" t="s">
        <v>485</v>
      </c>
      <c r="C312" s="60">
        <v>19848</v>
      </c>
      <c r="D312" s="55">
        <v>40.892822000000002</v>
      </c>
      <c r="E312" s="55">
        <v>31.047253000000001</v>
      </c>
    </row>
    <row r="313" spans="1:5" ht="14.25">
      <c r="A313" s="58" t="s">
        <v>482</v>
      </c>
      <c r="B313" s="59" t="s">
        <v>486</v>
      </c>
      <c r="C313" s="60">
        <v>254827</v>
      </c>
      <c r="D313" s="55">
        <v>40.833689999999997</v>
      </c>
      <c r="E313" s="55">
        <v>31.161733000000002</v>
      </c>
    </row>
    <row r="314" spans="1:5" ht="14.25">
      <c r="A314" s="58" t="s">
        <v>482</v>
      </c>
      <c r="B314" s="59" t="s">
        <v>487</v>
      </c>
      <c r="C314" s="60">
        <v>20506</v>
      </c>
      <c r="D314" s="55">
        <v>40.775917</v>
      </c>
      <c r="E314" s="55">
        <v>30.997450000000001</v>
      </c>
    </row>
    <row r="315" spans="1:5" ht="14.25">
      <c r="A315" s="58" t="s">
        <v>482</v>
      </c>
      <c r="B315" s="59" t="s">
        <v>488</v>
      </c>
      <c r="C315" s="60">
        <v>16347</v>
      </c>
      <c r="D315" s="55">
        <v>40.846344000000002</v>
      </c>
      <c r="E315" s="55">
        <v>30.938416</v>
      </c>
    </row>
    <row r="316" spans="1:5" ht="14.25">
      <c r="A316" s="58" t="s">
        <v>482</v>
      </c>
      <c r="B316" s="59" t="s">
        <v>489</v>
      </c>
      <c r="C316" s="60">
        <v>20540</v>
      </c>
      <c r="D316" s="55">
        <v>40.772705000000002</v>
      </c>
      <c r="E316" s="55">
        <v>31.316091</v>
      </c>
    </row>
    <row r="317" spans="1:5" ht="14.25">
      <c r="A317" s="58" t="s">
        <v>482</v>
      </c>
      <c r="B317" s="59" t="s">
        <v>490</v>
      </c>
      <c r="C317" s="60">
        <v>14348</v>
      </c>
      <c r="D317" s="55">
        <v>40.959366000000003</v>
      </c>
      <c r="E317" s="55">
        <v>31.444072999999999</v>
      </c>
    </row>
    <row r="318" spans="1:5" ht="14.25">
      <c r="A318" s="58" t="s">
        <v>491</v>
      </c>
      <c r="B318" s="59" t="s">
        <v>492</v>
      </c>
      <c r="C318" s="60">
        <v>186426</v>
      </c>
      <c r="D318" s="55">
        <v>41.676127000000001</v>
      </c>
      <c r="E318" s="55">
        <v>26.543489000000001</v>
      </c>
    </row>
    <row r="319" spans="1:5" ht="14.25">
      <c r="A319" s="58" t="s">
        <v>491</v>
      </c>
      <c r="B319" s="59" t="s">
        <v>493</v>
      </c>
      <c r="C319" s="60">
        <v>10549</v>
      </c>
      <c r="D319" s="55">
        <v>40.723438000000002</v>
      </c>
      <c r="E319" s="55">
        <v>26.084440000000001</v>
      </c>
    </row>
    <row r="320" spans="1:5" ht="14.25">
      <c r="A320" s="58" t="s">
        <v>491</v>
      </c>
      <c r="B320" s="59" t="s">
        <v>494</v>
      </c>
      <c r="C320" s="60">
        <v>18302</v>
      </c>
      <c r="D320" s="55">
        <v>41.551662</v>
      </c>
      <c r="E320" s="55">
        <v>26.821422999999999</v>
      </c>
    </row>
    <row r="321" spans="1:5" ht="14.25">
      <c r="A321" s="58" t="s">
        <v>491</v>
      </c>
      <c r="B321" s="59" t="s">
        <v>495</v>
      </c>
      <c r="C321" s="60">
        <v>26628</v>
      </c>
      <c r="D321" s="55">
        <v>40.920794999999998</v>
      </c>
      <c r="E321" s="55">
        <v>26.385000000000002</v>
      </c>
    </row>
    <row r="322" spans="1:5" ht="14.25">
      <c r="A322" s="58" t="s">
        <v>491</v>
      </c>
      <c r="B322" s="59" t="s">
        <v>496</v>
      </c>
      <c r="C322" s="60">
        <v>83860</v>
      </c>
      <c r="D322" s="55">
        <v>40.852200000000003</v>
      </c>
      <c r="E322" s="55">
        <v>26.638344</v>
      </c>
    </row>
    <row r="323" spans="1:5" ht="14.25">
      <c r="A323" s="58" t="s">
        <v>491</v>
      </c>
      <c r="B323" s="59" t="s">
        <v>497</v>
      </c>
      <c r="C323" s="60">
        <v>6358</v>
      </c>
      <c r="D323" s="55">
        <v>41.838822</v>
      </c>
      <c r="E323" s="55">
        <v>26.722992000000001</v>
      </c>
    </row>
    <row r="324" spans="1:5" ht="14.25">
      <c r="A324" s="58" t="s">
        <v>491</v>
      </c>
      <c r="B324" s="59" t="s">
        <v>498</v>
      </c>
      <c r="C324" s="60">
        <v>13168</v>
      </c>
      <c r="D324" s="55">
        <v>41.192428999999997</v>
      </c>
      <c r="E324" s="55">
        <v>26.420309</v>
      </c>
    </row>
    <row r="325" spans="1:5" ht="14.25">
      <c r="A325" s="58" t="s">
        <v>491</v>
      </c>
      <c r="B325" s="59" t="s">
        <v>499</v>
      </c>
      <c r="C325" s="60">
        <v>6890</v>
      </c>
      <c r="D325" s="55">
        <v>41.768642</v>
      </c>
      <c r="E325" s="55">
        <v>26.909388</v>
      </c>
    </row>
    <row r="326" spans="1:5" ht="14.25">
      <c r="A326" s="58" t="s">
        <v>491</v>
      </c>
      <c r="B326" s="59" t="s">
        <v>500</v>
      </c>
      <c r="C326" s="60">
        <v>59934</v>
      </c>
      <c r="D326" s="55">
        <v>41.262250000000002</v>
      </c>
      <c r="E326" s="55">
        <v>26.677693000000001</v>
      </c>
    </row>
    <row r="327" spans="1:5" ht="14.25">
      <c r="A327" s="58" t="s">
        <v>501</v>
      </c>
      <c r="B327" s="59" t="s">
        <v>502</v>
      </c>
      <c r="C327" s="60">
        <v>2746</v>
      </c>
      <c r="D327" s="55">
        <v>38.944191000000004</v>
      </c>
      <c r="E327" s="55">
        <v>38.714911999999998</v>
      </c>
    </row>
    <row r="328" spans="1:5" ht="14.25">
      <c r="A328" s="58" t="s">
        <v>501</v>
      </c>
      <c r="B328" s="59" t="s">
        <v>503</v>
      </c>
      <c r="C328" s="60">
        <v>5993</v>
      </c>
      <c r="D328" s="55">
        <v>38.461578000000003</v>
      </c>
      <c r="E328" s="55">
        <v>39.862403999999998</v>
      </c>
    </row>
    <row r="329" spans="1:5" ht="14.25">
      <c r="A329" s="58" t="s">
        <v>501</v>
      </c>
      <c r="B329" s="59" t="s">
        <v>504</v>
      </c>
      <c r="C329" s="60">
        <v>13732</v>
      </c>
      <c r="D329" s="55">
        <v>38.564208999999998</v>
      </c>
      <c r="E329" s="55">
        <v>40.135063000000002</v>
      </c>
    </row>
    <row r="330" spans="1:5" ht="14.25">
      <c r="A330" s="58" t="s">
        <v>501</v>
      </c>
      <c r="B330" s="59" t="s">
        <v>505</v>
      </c>
      <c r="C330" s="60">
        <v>12100</v>
      </c>
      <c r="D330" s="55">
        <v>38.566952000000001</v>
      </c>
      <c r="E330" s="55">
        <v>38.823574000000001</v>
      </c>
    </row>
    <row r="331" spans="1:5" ht="14.25">
      <c r="A331" s="58" t="s">
        <v>501</v>
      </c>
      <c r="B331" s="59" t="s">
        <v>506</v>
      </c>
      <c r="C331" s="60">
        <v>443363</v>
      </c>
      <c r="D331" s="55">
        <v>38.667754000000002</v>
      </c>
      <c r="E331" s="55">
        <v>39.206898000000002</v>
      </c>
    </row>
    <row r="332" spans="1:5" ht="14.25">
      <c r="A332" s="58" t="s">
        <v>501</v>
      </c>
      <c r="B332" s="59" t="s">
        <v>507</v>
      </c>
      <c r="C332" s="60">
        <v>28436</v>
      </c>
      <c r="D332" s="55">
        <v>38.955086000000001</v>
      </c>
      <c r="E332" s="55">
        <v>40.037464</v>
      </c>
    </row>
    <row r="333" spans="1:5" ht="14.25">
      <c r="A333" s="58" t="s">
        <v>501</v>
      </c>
      <c r="B333" s="59" t="s">
        <v>508</v>
      </c>
      <c r="C333" s="60">
        <v>6210</v>
      </c>
      <c r="D333" s="55">
        <v>38.794379999999997</v>
      </c>
      <c r="E333" s="55">
        <v>38.737727999999997</v>
      </c>
    </row>
    <row r="334" spans="1:5" ht="14.25">
      <c r="A334" s="58" t="s">
        <v>501</v>
      </c>
      <c r="B334" s="59" t="s">
        <v>509</v>
      </c>
      <c r="C334" s="60">
        <v>39464</v>
      </c>
      <c r="D334" s="55">
        <v>38.718834000000001</v>
      </c>
      <c r="E334" s="55">
        <v>39.865195999999997</v>
      </c>
    </row>
    <row r="335" spans="1:5" ht="14.25">
      <c r="A335" s="58" t="s">
        <v>501</v>
      </c>
      <c r="B335" s="59" t="s">
        <v>510</v>
      </c>
      <c r="C335" s="60">
        <v>9693</v>
      </c>
      <c r="D335" s="55">
        <v>38.393538999999997</v>
      </c>
      <c r="E335" s="55">
        <v>39.672516000000002</v>
      </c>
    </row>
    <row r="336" spans="1:5" ht="14.25">
      <c r="A336" s="58" t="s">
        <v>501</v>
      </c>
      <c r="B336" s="59" t="s">
        <v>511</v>
      </c>
      <c r="C336" s="60">
        <v>18648</v>
      </c>
      <c r="D336" s="55">
        <v>38.692864</v>
      </c>
      <c r="E336" s="55">
        <v>39.926524999999998</v>
      </c>
    </row>
    <row r="337" spans="1:5" ht="14.25">
      <c r="A337" s="58" t="s">
        <v>501</v>
      </c>
      <c r="B337" s="59" t="s">
        <v>512</v>
      </c>
      <c r="C337" s="60">
        <v>7703</v>
      </c>
      <c r="D337" s="55">
        <v>38.447783999999999</v>
      </c>
      <c r="E337" s="55">
        <v>39.308056000000001</v>
      </c>
    </row>
    <row r="338" spans="1:5" ht="14.25">
      <c r="A338" s="58" t="s">
        <v>513</v>
      </c>
      <c r="B338" s="59" t="s">
        <v>514</v>
      </c>
      <c r="C338" s="60">
        <v>8383</v>
      </c>
      <c r="D338" s="55">
        <v>39.804541999999998</v>
      </c>
      <c r="E338" s="55">
        <v>40.037242999999997</v>
      </c>
    </row>
    <row r="339" spans="1:5" ht="14.25">
      <c r="A339" s="58" t="s">
        <v>513</v>
      </c>
      <c r="B339" s="59" t="s">
        <v>515</v>
      </c>
      <c r="C339" s="60">
        <v>163470</v>
      </c>
      <c r="D339" s="55">
        <v>39.739185999999997</v>
      </c>
      <c r="E339" s="55">
        <v>39.490152000000002</v>
      </c>
    </row>
    <row r="340" spans="1:5" ht="14.25">
      <c r="A340" s="58" t="s">
        <v>513</v>
      </c>
      <c r="B340" s="59" t="s">
        <v>516</v>
      </c>
      <c r="C340" s="60">
        <v>9109</v>
      </c>
      <c r="D340" s="55">
        <v>39.455868000000002</v>
      </c>
      <c r="E340" s="55">
        <v>38.564087000000001</v>
      </c>
    </row>
    <row r="341" spans="1:5" ht="14.25">
      <c r="A341" s="58" t="s">
        <v>513</v>
      </c>
      <c r="B341" s="59" t="s">
        <v>517</v>
      </c>
      <c r="C341" s="60">
        <v>7374</v>
      </c>
      <c r="D341" s="55">
        <v>39.601230999999999</v>
      </c>
      <c r="E341" s="55">
        <v>39.034222</v>
      </c>
    </row>
    <row r="342" spans="1:5" ht="14.25">
      <c r="A342" s="58" t="s">
        <v>513</v>
      </c>
      <c r="B342" s="59" t="s">
        <v>518</v>
      </c>
      <c r="C342" s="60">
        <v>5033</v>
      </c>
      <c r="D342" s="55">
        <v>39.262633999999998</v>
      </c>
      <c r="E342" s="55">
        <v>38.495728</v>
      </c>
    </row>
    <row r="343" spans="1:5" ht="14.25">
      <c r="A343" s="58" t="s">
        <v>513</v>
      </c>
      <c r="B343" s="59" t="s">
        <v>519</v>
      </c>
      <c r="C343" s="60">
        <v>2577</v>
      </c>
      <c r="D343" s="55">
        <v>39.97213</v>
      </c>
      <c r="E343" s="55">
        <v>40.021385000000002</v>
      </c>
    </row>
    <row r="344" spans="1:5" ht="14.25">
      <c r="A344" s="58" t="s">
        <v>513</v>
      </c>
      <c r="B344" s="59" t="s">
        <v>520</v>
      </c>
      <c r="C344" s="60">
        <v>11367</v>
      </c>
      <c r="D344" s="55">
        <v>39.901325</v>
      </c>
      <c r="E344" s="55">
        <v>38.767445000000002</v>
      </c>
    </row>
    <row r="345" spans="1:5" ht="14.25">
      <c r="A345" s="58" t="s">
        <v>513</v>
      </c>
      <c r="B345" s="59" t="s">
        <v>521</v>
      </c>
      <c r="C345" s="60">
        <v>16110</v>
      </c>
      <c r="D345" s="55">
        <v>39.778117999999999</v>
      </c>
      <c r="E345" s="55">
        <v>40.385052000000002</v>
      </c>
    </row>
    <row r="346" spans="1:5" ht="14.25">
      <c r="A346" s="58" t="s">
        <v>513</v>
      </c>
      <c r="B346" s="59" t="s">
        <v>522</v>
      </c>
      <c r="C346" s="60">
        <v>13928</v>
      </c>
      <c r="D346" s="55">
        <v>39.709431000000002</v>
      </c>
      <c r="E346" s="55">
        <v>39.701248</v>
      </c>
    </row>
    <row r="347" spans="1:5" ht="14.25">
      <c r="A347" s="58" t="s">
        <v>523</v>
      </c>
      <c r="B347" s="59" t="s">
        <v>524</v>
      </c>
      <c r="C347" s="60">
        <v>22170</v>
      </c>
      <c r="D347" s="55">
        <v>39.930821000000002</v>
      </c>
      <c r="E347" s="55">
        <v>40.687176000000001</v>
      </c>
    </row>
    <row r="348" spans="1:5" ht="14.25">
      <c r="A348" s="58" t="s">
        <v>523</v>
      </c>
      <c r="B348" s="59" t="s">
        <v>525</v>
      </c>
      <c r="C348" s="60">
        <v>65133</v>
      </c>
      <c r="D348" s="55">
        <v>39.914987750000002</v>
      </c>
      <c r="E348" s="55">
        <v>41.124677999999996</v>
      </c>
    </row>
    <row r="349" spans="1:5" ht="14.25">
      <c r="A349" s="58" t="s">
        <v>523</v>
      </c>
      <c r="B349" s="59" t="s">
        <v>526</v>
      </c>
      <c r="C349" s="60">
        <v>16239</v>
      </c>
      <c r="D349" s="55">
        <v>39.610545999999999</v>
      </c>
      <c r="E349" s="55">
        <v>40.978507999999998</v>
      </c>
    </row>
    <row r="350" spans="1:5" ht="14.25">
      <c r="A350" s="58" t="s">
        <v>523</v>
      </c>
      <c r="B350" s="59" t="s">
        <v>527</v>
      </c>
      <c r="C350" s="60">
        <v>25480</v>
      </c>
      <c r="D350" s="55">
        <v>39.361038000000001</v>
      </c>
      <c r="E350" s="55">
        <v>41.697173999999997</v>
      </c>
    </row>
    <row r="351" spans="1:5" ht="14.25">
      <c r="A351" s="58" t="s">
        <v>523</v>
      </c>
      <c r="B351" s="59" t="s">
        <v>528</v>
      </c>
      <c r="C351" s="60">
        <v>37327</v>
      </c>
      <c r="D351" s="55">
        <v>40.042278000000003</v>
      </c>
      <c r="E351" s="55">
        <v>42.167228999999999</v>
      </c>
    </row>
    <row r="352" spans="1:5" ht="14.25">
      <c r="A352" s="58" t="s">
        <v>523</v>
      </c>
      <c r="B352" s="59" t="s">
        <v>529</v>
      </c>
      <c r="C352" s="60">
        <v>14955</v>
      </c>
      <c r="D352" s="55">
        <v>40.483046999999999</v>
      </c>
      <c r="E352" s="55">
        <v>40.998370999999999</v>
      </c>
    </row>
    <row r="353" spans="1:5" ht="14.25">
      <c r="A353" s="58" t="s">
        <v>523</v>
      </c>
      <c r="B353" s="59" t="s">
        <v>530</v>
      </c>
      <c r="C353" s="60">
        <v>23055</v>
      </c>
      <c r="D353" s="55">
        <v>39.351565999999998</v>
      </c>
      <c r="E353" s="55">
        <v>42.109703000000003</v>
      </c>
    </row>
    <row r="354" spans="1:5" ht="14.25">
      <c r="A354" s="58" t="s">
        <v>523</v>
      </c>
      <c r="B354" s="59" t="s">
        <v>531</v>
      </c>
      <c r="C354" s="60">
        <v>26720</v>
      </c>
      <c r="D354" s="55">
        <v>39.702922999999998</v>
      </c>
      <c r="E354" s="55">
        <v>42.145031000000003</v>
      </c>
    </row>
    <row r="355" spans="1:5" ht="14.25">
      <c r="A355" s="58" t="s">
        <v>523</v>
      </c>
      <c r="B355" s="59" t="s">
        <v>532</v>
      </c>
      <c r="C355" s="60">
        <v>14939</v>
      </c>
      <c r="D355" s="55">
        <v>39.971775000000001</v>
      </c>
      <c r="E355" s="55">
        <v>41.868037999999999</v>
      </c>
    </row>
    <row r="356" spans="1:5" ht="14.25">
      <c r="A356" s="58" t="s">
        <v>523</v>
      </c>
      <c r="B356" s="59" t="s">
        <v>533</v>
      </c>
      <c r="C356" s="60">
        <v>12767</v>
      </c>
      <c r="D356" s="55">
        <v>40.344920999999999</v>
      </c>
      <c r="E356" s="55">
        <v>41.870026000000003</v>
      </c>
    </row>
    <row r="357" spans="1:5" ht="14.25">
      <c r="A357" s="58" t="s">
        <v>523</v>
      </c>
      <c r="B357" s="59" t="s">
        <v>534</v>
      </c>
      <c r="C357" s="60">
        <v>30316</v>
      </c>
      <c r="D357" s="55">
        <v>40.545623999999997</v>
      </c>
      <c r="E357" s="55">
        <v>41.995815</v>
      </c>
    </row>
    <row r="358" spans="1:5" ht="14.25">
      <c r="A358" s="58" t="s">
        <v>523</v>
      </c>
      <c r="B358" s="59" t="s">
        <v>535</v>
      </c>
      <c r="C358" s="60">
        <v>6367</v>
      </c>
      <c r="D358" s="55">
        <v>40.826611</v>
      </c>
      <c r="E358" s="55">
        <v>42.132294000000002</v>
      </c>
    </row>
    <row r="359" spans="1:5" ht="14.25">
      <c r="A359" s="58" t="s">
        <v>523</v>
      </c>
      <c r="B359" s="59" t="s">
        <v>536</v>
      </c>
      <c r="C359" s="60">
        <v>175920</v>
      </c>
      <c r="D359" s="55">
        <v>39.885078</v>
      </c>
      <c r="E359" s="55">
        <v>41.292191000000003</v>
      </c>
    </row>
    <row r="360" spans="1:5" ht="14.25">
      <c r="A360" s="58" t="s">
        <v>523</v>
      </c>
      <c r="B360" s="59" t="s">
        <v>537</v>
      </c>
      <c r="C360" s="60">
        <v>27697</v>
      </c>
      <c r="D360" s="55">
        <v>39.977352000000003</v>
      </c>
      <c r="E360" s="55">
        <v>41.678477999999998</v>
      </c>
    </row>
    <row r="361" spans="1:5" ht="14.25">
      <c r="A361" s="58" t="s">
        <v>523</v>
      </c>
      <c r="B361" s="59" t="s">
        <v>538</v>
      </c>
      <c r="C361" s="60">
        <v>3762</v>
      </c>
      <c r="D361" s="55">
        <v>40.413769000000002</v>
      </c>
      <c r="E361" s="55">
        <v>40.772533000000003</v>
      </c>
    </row>
    <row r="362" spans="1:5" ht="14.25">
      <c r="A362" s="58" t="s">
        <v>523</v>
      </c>
      <c r="B362" s="59" t="s">
        <v>539</v>
      </c>
      <c r="C362" s="60">
        <v>16821</v>
      </c>
      <c r="D362" s="55">
        <v>40.56221</v>
      </c>
      <c r="E362" s="55">
        <v>42.345241999999999</v>
      </c>
    </row>
    <row r="363" spans="1:5" ht="14.25">
      <c r="A363" s="58" t="s">
        <v>523</v>
      </c>
      <c r="B363" s="59" t="s">
        <v>540</v>
      </c>
      <c r="C363" s="60">
        <v>24631</v>
      </c>
      <c r="D363" s="55">
        <v>39.649979000000002</v>
      </c>
      <c r="E363" s="55">
        <v>41.511600999999999</v>
      </c>
    </row>
    <row r="364" spans="1:5" ht="14.25">
      <c r="A364" s="58" t="s">
        <v>523</v>
      </c>
      <c r="B364" s="59" t="s">
        <v>541</v>
      </c>
      <c r="C364" s="60">
        <v>17545</v>
      </c>
      <c r="D364" s="55">
        <v>40.296985999999997</v>
      </c>
      <c r="E364" s="55">
        <v>41.550837999999999</v>
      </c>
    </row>
    <row r="365" spans="1:5" ht="14.25">
      <c r="A365" s="58" t="s">
        <v>523</v>
      </c>
      <c r="B365" s="59" t="s">
        <v>542</v>
      </c>
      <c r="C365" s="60">
        <v>7800</v>
      </c>
      <c r="D365" s="55">
        <v>40.531753999999999</v>
      </c>
      <c r="E365" s="55">
        <v>41.548256000000002</v>
      </c>
    </row>
    <row r="366" spans="1:5" ht="14.25">
      <c r="A366" s="58" t="s">
        <v>523</v>
      </c>
      <c r="B366" s="59" t="s">
        <v>543</v>
      </c>
      <c r="C366" s="60">
        <v>187249</v>
      </c>
      <c r="D366" s="55">
        <v>39.909709999999997</v>
      </c>
      <c r="E366" s="55">
        <v>41.270511999999997</v>
      </c>
    </row>
    <row r="367" spans="1:5" ht="14.25">
      <c r="A367" s="58" t="s">
        <v>544</v>
      </c>
      <c r="B367" s="59" t="s">
        <v>545</v>
      </c>
      <c r="C367" s="60">
        <v>10178</v>
      </c>
      <c r="D367" s="55">
        <v>39.766765999999997</v>
      </c>
      <c r="E367" s="55">
        <v>30.959122000000001</v>
      </c>
    </row>
    <row r="368" spans="1:5" ht="14.25">
      <c r="A368" s="58" t="s">
        <v>544</v>
      </c>
      <c r="B368" s="59" t="s">
        <v>546</v>
      </c>
      <c r="C368" s="60">
        <v>6010</v>
      </c>
      <c r="D368" s="55">
        <v>39.688839000000002</v>
      </c>
      <c r="E368" s="55">
        <v>31.205743999999999</v>
      </c>
    </row>
    <row r="369" spans="1:5" ht="14.25">
      <c r="A369" s="58" t="s">
        <v>544</v>
      </c>
      <c r="B369" s="59" t="s">
        <v>547</v>
      </c>
      <c r="C369" s="60">
        <v>14886</v>
      </c>
      <c r="D369" s="55">
        <v>39.376221000000001</v>
      </c>
      <c r="E369" s="55">
        <v>31.036992999999999</v>
      </c>
    </row>
    <row r="370" spans="1:5" ht="14.25">
      <c r="A370" s="58" t="s">
        <v>544</v>
      </c>
      <c r="B370" s="59" t="s">
        <v>548</v>
      </c>
      <c r="C370" s="60">
        <v>5304</v>
      </c>
      <c r="D370" s="55">
        <v>39.384369</v>
      </c>
      <c r="E370" s="55">
        <v>31.810333</v>
      </c>
    </row>
    <row r="371" spans="1:5" ht="14.25">
      <c r="A371" s="58" t="s">
        <v>544</v>
      </c>
      <c r="B371" s="59" t="s">
        <v>549</v>
      </c>
      <c r="C371" s="60">
        <v>2045</v>
      </c>
      <c r="D371" s="55">
        <v>39.159157</v>
      </c>
      <c r="E371" s="55">
        <v>30.863818999999999</v>
      </c>
    </row>
    <row r="372" spans="1:5" ht="14.25">
      <c r="A372" s="58" t="s">
        <v>544</v>
      </c>
      <c r="B372" s="59" t="s">
        <v>550</v>
      </c>
      <c r="C372" s="60">
        <v>6216</v>
      </c>
      <c r="D372" s="55">
        <v>39.816749999999999</v>
      </c>
      <c r="E372" s="55">
        <v>30.143381000000002</v>
      </c>
    </row>
    <row r="373" spans="1:5" ht="14.25">
      <c r="A373" s="58" t="s">
        <v>544</v>
      </c>
      <c r="B373" s="59" t="s">
        <v>551</v>
      </c>
      <c r="C373" s="60">
        <v>7713</v>
      </c>
      <c r="D373" s="55">
        <v>39.493823999999996</v>
      </c>
      <c r="E373" s="55">
        <v>30.986044</v>
      </c>
    </row>
    <row r="374" spans="1:5" ht="14.25">
      <c r="A374" s="58" t="s">
        <v>544</v>
      </c>
      <c r="B374" s="59" t="s">
        <v>552</v>
      </c>
      <c r="C374" s="60">
        <v>3030</v>
      </c>
      <c r="D374" s="55">
        <v>40.026558000000001</v>
      </c>
      <c r="E374" s="55">
        <v>30.577380999999999</v>
      </c>
    </row>
    <row r="375" spans="1:5" ht="14.25">
      <c r="A375" s="58" t="s">
        <v>544</v>
      </c>
      <c r="B375" s="59" t="s">
        <v>553</v>
      </c>
      <c r="C375" s="60">
        <v>7800</v>
      </c>
      <c r="D375" s="55">
        <v>39.864486999999997</v>
      </c>
      <c r="E375" s="55">
        <v>31.495795999999999</v>
      </c>
    </row>
    <row r="376" spans="1:5" ht="14.25">
      <c r="A376" s="58" t="s">
        <v>544</v>
      </c>
      <c r="B376" s="59" t="s">
        <v>554</v>
      </c>
      <c r="C376" s="60">
        <v>419114</v>
      </c>
      <c r="D376" s="55">
        <v>39.767631999999999</v>
      </c>
      <c r="E376" s="55">
        <v>30.513342000000002</v>
      </c>
    </row>
    <row r="377" spans="1:5" ht="14.25">
      <c r="A377" s="58" t="s">
        <v>544</v>
      </c>
      <c r="B377" s="59" t="s">
        <v>555</v>
      </c>
      <c r="C377" s="60">
        <v>4611</v>
      </c>
      <c r="D377" s="55">
        <v>40.038466999999997</v>
      </c>
      <c r="E377" s="55">
        <v>30.619824999999999</v>
      </c>
    </row>
    <row r="378" spans="1:5" ht="14.25">
      <c r="A378" s="58" t="s">
        <v>544</v>
      </c>
      <c r="B378" s="59" t="s">
        <v>556</v>
      </c>
      <c r="C378" s="60">
        <v>12651</v>
      </c>
      <c r="D378" s="55">
        <v>39.445025999999999</v>
      </c>
      <c r="E378" s="55">
        <v>30.696197999999999</v>
      </c>
    </row>
    <row r="379" spans="1:5" ht="14.25">
      <c r="A379" s="58" t="s">
        <v>544</v>
      </c>
      <c r="B379" s="59" t="s">
        <v>557</v>
      </c>
      <c r="C379" s="60">
        <v>20217</v>
      </c>
      <c r="D379" s="55">
        <v>39.450336</v>
      </c>
      <c r="E379" s="55">
        <v>31.537728999999999</v>
      </c>
    </row>
    <row r="380" spans="1:5" ht="14.25">
      <c r="A380" s="58" t="s">
        <v>544</v>
      </c>
      <c r="B380" s="59" t="s">
        <v>558</v>
      </c>
      <c r="C380" s="60">
        <v>378594</v>
      </c>
      <c r="D380" s="55">
        <v>39.767631999999999</v>
      </c>
      <c r="E380" s="55">
        <v>30.513342000000002</v>
      </c>
    </row>
    <row r="381" spans="1:5" ht="14.25">
      <c r="A381" s="58" t="s">
        <v>559</v>
      </c>
      <c r="B381" s="59" t="s">
        <v>560</v>
      </c>
      <c r="C381" s="60">
        <v>33165</v>
      </c>
      <c r="D381" s="55">
        <v>37.424160000000001</v>
      </c>
      <c r="E381" s="55">
        <v>37.679915999999999</v>
      </c>
    </row>
    <row r="382" spans="1:5" ht="14.25">
      <c r="A382" s="58" t="s">
        <v>559</v>
      </c>
      <c r="B382" s="59" t="s">
        <v>561</v>
      </c>
      <c r="C382" s="60">
        <v>67337</v>
      </c>
      <c r="D382" s="55">
        <v>37.027583999999997</v>
      </c>
      <c r="E382" s="55">
        <v>36.634189999999997</v>
      </c>
    </row>
    <row r="383" spans="1:5" ht="14.25">
      <c r="A383" s="58" t="s">
        <v>559</v>
      </c>
      <c r="B383" s="59" t="s">
        <v>562</v>
      </c>
      <c r="C383" s="60">
        <v>9616</v>
      </c>
      <c r="D383" s="55">
        <v>36.832889999999999</v>
      </c>
      <c r="E383" s="55">
        <v>37.996310999999999</v>
      </c>
    </row>
    <row r="384" spans="1:5" ht="14.25">
      <c r="A384" s="58" t="s">
        <v>559</v>
      </c>
      <c r="B384" s="59" t="s">
        <v>563</v>
      </c>
      <c r="C384" s="60">
        <v>147865</v>
      </c>
      <c r="D384" s="55">
        <v>37.010170000000002</v>
      </c>
      <c r="E384" s="55">
        <v>37.793239999999997</v>
      </c>
    </row>
    <row r="385" spans="1:5" ht="14.25">
      <c r="A385" s="58" t="s">
        <v>559</v>
      </c>
      <c r="B385" s="59" t="s">
        <v>564</v>
      </c>
      <c r="C385" s="60">
        <v>40843</v>
      </c>
      <c r="D385" s="55">
        <v>37.184021000000001</v>
      </c>
      <c r="E385" s="55">
        <v>36.735947000000003</v>
      </c>
    </row>
    <row r="386" spans="1:5" ht="14.25">
      <c r="A386" s="58" t="s">
        <v>559</v>
      </c>
      <c r="B386" s="59" t="s">
        <v>565</v>
      </c>
      <c r="C386" s="60">
        <v>33044</v>
      </c>
      <c r="D386" s="55">
        <v>36.965693999999999</v>
      </c>
      <c r="E386" s="55">
        <v>37.511944</v>
      </c>
    </row>
    <row r="387" spans="1:5" ht="14.25">
      <c r="A387" s="58" t="s">
        <v>559</v>
      </c>
      <c r="B387" s="59" t="s">
        <v>566</v>
      </c>
      <c r="C387" s="60">
        <v>936351</v>
      </c>
      <c r="D387" s="55">
        <v>37.039745000000003</v>
      </c>
      <c r="E387" s="55">
        <v>37.378295999999999</v>
      </c>
    </row>
    <row r="388" spans="1:5" ht="14.25">
      <c r="A388" s="58" t="s">
        <v>559</v>
      </c>
      <c r="B388" s="59" t="s">
        <v>567</v>
      </c>
      <c r="C388" s="60">
        <v>839553</v>
      </c>
      <c r="D388" s="55">
        <v>37.096676000000002</v>
      </c>
      <c r="E388" s="55">
        <v>37.363391999999997</v>
      </c>
    </row>
    <row r="389" spans="1:5" ht="14.25">
      <c r="A389" s="58" t="s">
        <v>559</v>
      </c>
      <c r="B389" s="59" t="s">
        <v>568</v>
      </c>
      <c r="C389" s="60">
        <v>22658</v>
      </c>
      <c r="D389" s="55">
        <v>37.314995000000003</v>
      </c>
      <c r="E389" s="55">
        <v>37.565586000000003</v>
      </c>
    </row>
    <row r="390" spans="1:5" ht="14.25">
      <c r="A390" s="58" t="s">
        <v>569</v>
      </c>
      <c r="B390" s="59" t="s">
        <v>570</v>
      </c>
      <c r="C390" s="60">
        <v>8892</v>
      </c>
      <c r="D390" s="55">
        <v>40.319237000000001</v>
      </c>
      <c r="E390" s="55">
        <v>38.765278000000002</v>
      </c>
    </row>
    <row r="391" spans="1:5" ht="14.25">
      <c r="A391" s="58" t="s">
        <v>569</v>
      </c>
      <c r="B391" s="59" t="s">
        <v>571</v>
      </c>
      <c r="C391" s="60">
        <v>69326</v>
      </c>
      <c r="D391" s="55">
        <v>40.938079999999999</v>
      </c>
      <c r="E391" s="55">
        <v>38.231498999999999</v>
      </c>
    </row>
    <row r="392" spans="1:5" ht="14.25">
      <c r="A392" s="58" t="s">
        <v>569</v>
      </c>
      <c r="B392" s="59" t="s">
        <v>572</v>
      </c>
      <c r="C392" s="60">
        <v>6735</v>
      </c>
      <c r="D392" s="55">
        <v>40.134182000000003</v>
      </c>
      <c r="E392" s="55">
        <v>38.733887000000003</v>
      </c>
    </row>
    <row r="393" spans="1:5" ht="14.25">
      <c r="A393" s="58" t="s">
        <v>569</v>
      </c>
      <c r="B393" s="59" t="s">
        <v>573</v>
      </c>
      <c r="C393" s="60">
        <v>6111</v>
      </c>
      <c r="D393" s="55">
        <v>40.917389</v>
      </c>
      <c r="E393" s="55">
        <v>38.990318000000002</v>
      </c>
    </row>
    <row r="394" spans="1:5" ht="14.25">
      <c r="A394" s="58" t="s">
        <v>569</v>
      </c>
      <c r="B394" s="59" t="s">
        <v>574</v>
      </c>
      <c r="C394" s="60">
        <v>18993</v>
      </c>
      <c r="D394" s="55">
        <v>40.739638999999997</v>
      </c>
      <c r="E394" s="55">
        <v>38.449435999999999</v>
      </c>
    </row>
    <row r="395" spans="1:5" ht="14.25">
      <c r="A395" s="58" t="s">
        <v>569</v>
      </c>
      <c r="B395" s="59" t="s">
        <v>575</v>
      </c>
      <c r="C395" s="60">
        <v>6508</v>
      </c>
      <c r="D395" s="55">
        <v>40.808017999999997</v>
      </c>
      <c r="E395" s="55">
        <v>38.916946000000003</v>
      </c>
    </row>
    <row r="396" spans="1:5" ht="14.25">
      <c r="A396" s="58" t="s">
        <v>569</v>
      </c>
      <c r="B396" s="59" t="s">
        <v>576</v>
      </c>
      <c r="C396" s="60">
        <v>37184</v>
      </c>
      <c r="D396" s="55">
        <v>40.948498000000001</v>
      </c>
      <c r="E396" s="55">
        <v>38.707340000000002</v>
      </c>
    </row>
    <row r="397" spans="1:5" ht="14.25">
      <c r="A397" s="58" t="s">
        <v>569</v>
      </c>
      <c r="B397" s="59" t="s">
        <v>577</v>
      </c>
      <c r="C397" s="60">
        <v>12581</v>
      </c>
      <c r="D397" s="55">
        <v>41.060485999999997</v>
      </c>
      <c r="E397" s="55">
        <v>39.136130999999999</v>
      </c>
    </row>
    <row r="398" spans="1:5" ht="14.25">
      <c r="A398" s="58" t="s">
        <v>569</v>
      </c>
      <c r="B398" s="59" t="s">
        <v>578</v>
      </c>
      <c r="C398" s="60">
        <v>143503</v>
      </c>
      <c r="D398" s="55">
        <v>40.918750000000003</v>
      </c>
      <c r="E398" s="55">
        <v>38.382486999999998</v>
      </c>
    </row>
    <row r="399" spans="1:5" ht="14.25">
      <c r="A399" s="58" t="s">
        <v>569</v>
      </c>
      <c r="B399" s="59" t="s">
        <v>579</v>
      </c>
      <c r="C399" s="60">
        <v>31138</v>
      </c>
      <c r="D399" s="55">
        <v>41.031692</v>
      </c>
      <c r="E399" s="55">
        <v>39.004466999999998</v>
      </c>
    </row>
    <row r="400" spans="1:5" ht="14.25">
      <c r="A400" s="58" t="s">
        <v>569</v>
      </c>
      <c r="B400" s="59" t="s">
        <v>580</v>
      </c>
      <c r="C400" s="60">
        <v>8098</v>
      </c>
      <c r="D400" s="55">
        <v>40.893684</v>
      </c>
      <c r="E400" s="55">
        <v>38.808551999999999</v>
      </c>
    </row>
    <row r="401" spans="1:5" ht="14.25">
      <c r="A401" s="58" t="s">
        <v>569</v>
      </c>
      <c r="B401" s="59" t="s">
        <v>581</v>
      </c>
      <c r="C401" s="60">
        <v>19268</v>
      </c>
      <c r="D401" s="55">
        <v>40.916598999999998</v>
      </c>
      <c r="E401" s="55">
        <v>38.509262</v>
      </c>
    </row>
    <row r="402" spans="1:5" ht="14.25">
      <c r="A402" s="58" t="s">
        <v>569</v>
      </c>
      <c r="B402" s="59" t="s">
        <v>582</v>
      </c>
      <c r="C402" s="60">
        <v>14138</v>
      </c>
      <c r="D402" s="55">
        <v>40.956429</v>
      </c>
      <c r="E402" s="55">
        <v>38.116672999999999</v>
      </c>
    </row>
    <row r="403" spans="1:5" ht="14.25">
      <c r="A403" s="58" t="s">
        <v>569</v>
      </c>
      <c r="B403" s="59" t="s">
        <v>583</v>
      </c>
      <c r="C403" s="60">
        <v>19557</v>
      </c>
      <c r="D403" s="55">
        <v>40.310182499999996</v>
      </c>
      <c r="E403" s="55">
        <v>38.299194499999999</v>
      </c>
    </row>
    <row r="404" spans="1:5" ht="14.25">
      <c r="A404" s="58" t="s">
        <v>569</v>
      </c>
      <c r="B404" s="59" t="s">
        <v>584</v>
      </c>
      <c r="C404" s="60">
        <v>32494</v>
      </c>
      <c r="D404" s="55">
        <v>41.006335999999997</v>
      </c>
      <c r="E404" s="55">
        <v>38.815162999999998</v>
      </c>
    </row>
    <row r="405" spans="1:5" ht="14.25">
      <c r="A405" s="58" t="s">
        <v>569</v>
      </c>
      <c r="B405" s="59" t="s">
        <v>585</v>
      </c>
      <c r="C405" s="60">
        <v>15628</v>
      </c>
      <c r="D405" s="55">
        <v>40.857112999999998</v>
      </c>
      <c r="E405" s="55">
        <v>38.632415999999999</v>
      </c>
    </row>
    <row r="406" spans="1:5" ht="14.25">
      <c r="A406" s="58" t="s">
        <v>586</v>
      </c>
      <c r="B406" s="59" t="s">
        <v>587</v>
      </c>
      <c r="C406" s="60">
        <v>54108</v>
      </c>
      <c r="D406" s="55">
        <v>40.460008999999999</v>
      </c>
      <c r="E406" s="55">
        <v>39.471764</v>
      </c>
    </row>
    <row r="407" spans="1:5" ht="14.25">
      <c r="A407" s="58" t="s">
        <v>586</v>
      </c>
      <c r="B407" s="59" t="s">
        <v>588</v>
      </c>
      <c r="C407" s="60">
        <v>44068</v>
      </c>
      <c r="D407" s="55">
        <v>40.129524000000004</v>
      </c>
      <c r="E407" s="55">
        <v>39.437103</v>
      </c>
    </row>
    <row r="408" spans="1:5" ht="14.25">
      <c r="A408" s="58" t="s">
        <v>586</v>
      </c>
      <c r="B408" s="59" t="s">
        <v>589</v>
      </c>
      <c r="C408" s="60">
        <v>7774</v>
      </c>
      <c r="D408" s="55">
        <v>40.210254999999997</v>
      </c>
      <c r="E408" s="55">
        <v>39.654021999999998</v>
      </c>
    </row>
    <row r="409" spans="1:5" ht="14.25">
      <c r="A409" s="58" t="s">
        <v>586</v>
      </c>
      <c r="B409" s="59" t="s">
        <v>590</v>
      </c>
      <c r="C409" s="60">
        <v>12456</v>
      </c>
      <c r="D409" s="55">
        <v>40.699657000000002</v>
      </c>
      <c r="E409" s="55">
        <v>39.098007000000003</v>
      </c>
    </row>
    <row r="410" spans="1:5" ht="14.25">
      <c r="A410" s="58" t="s">
        <v>586</v>
      </c>
      <c r="B410" s="59" t="s">
        <v>591</v>
      </c>
      <c r="C410" s="60">
        <v>20224</v>
      </c>
      <c r="D410" s="55">
        <v>40.190837999999999</v>
      </c>
      <c r="E410" s="55">
        <v>39.124844000000003</v>
      </c>
    </row>
    <row r="411" spans="1:5" ht="14.25">
      <c r="A411" s="58" t="s">
        <v>586</v>
      </c>
      <c r="B411" s="59" t="s">
        <v>592</v>
      </c>
      <c r="C411" s="60">
        <v>11489</v>
      </c>
      <c r="D411" s="55">
        <v>40.560341000000001</v>
      </c>
      <c r="E411" s="55">
        <v>39.296711000000002</v>
      </c>
    </row>
    <row r="412" spans="1:5" ht="14.25">
      <c r="A412" s="58" t="s">
        <v>593</v>
      </c>
      <c r="B412" s="59" t="s">
        <v>594</v>
      </c>
      <c r="C412" s="60">
        <v>15652</v>
      </c>
      <c r="D412" s="55">
        <v>37.243805000000002</v>
      </c>
      <c r="E412" s="55">
        <v>43.613190000000003</v>
      </c>
    </row>
    <row r="413" spans="1:5" ht="14.25">
      <c r="A413" s="58" t="s">
        <v>593</v>
      </c>
      <c r="B413" s="59" t="s">
        <v>595</v>
      </c>
      <c r="C413" s="60">
        <v>23140</v>
      </c>
      <c r="D413" s="55">
        <v>37.570616000000001</v>
      </c>
      <c r="E413" s="55">
        <v>43.731777000000001</v>
      </c>
    </row>
    <row r="414" spans="1:5" ht="14.25">
      <c r="A414" s="58" t="s">
        <v>593</v>
      </c>
      <c r="B414" s="59" t="s">
        <v>596</v>
      </c>
      <c r="C414" s="60">
        <v>77606</v>
      </c>
      <c r="D414" s="55">
        <v>37.570616000000001</v>
      </c>
      <c r="E414" s="55">
        <v>43.731777000000001</v>
      </c>
    </row>
    <row r="415" spans="1:5" ht="14.25">
      <c r="A415" s="58" t="s">
        <v>593</v>
      </c>
      <c r="B415" s="59" t="s">
        <v>597</v>
      </c>
      <c r="C415" s="60">
        <v>42626</v>
      </c>
      <c r="D415" s="55">
        <v>37.304169000000002</v>
      </c>
      <c r="E415" s="55">
        <v>44.574477999999999</v>
      </c>
    </row>
    <row r="416" spans="1:5" ht="14.25">
      <c r="A416" s="58" t="s">
        <v>593</v>
      </c>
      <c r="B416" s="59" t="s">
        <v>598</v>
      </c>
      <c r="C416" s="60">
        <v>119194</v>
      </c>
      <c r="D416" s="55">
        <v>37.576270999999998</v>
      </c>
      <c r="E416" s="55">
        <v>44.282612</v>
      </c>
    </row>
    <row r="417" spans="1:5" ht="14.25">
      <c r="A417" s="58" t="s">
        <v>599</v>
      </c>
      <c r="B417" s="59" t="s">
        <v>600</v>
      </c>
      <c r="C417" s="60">
        <v>60861</v>
      </c>
      <c r="D417" s="55">
        <v>36.115364</v>
      </c>
      <c r="E417" s="55">
        <v>36.246876</v>
      </c>
    </row>
    <row r="418" spans="1:5" ht="14.25">
      <c r="A418" s="58" t="s">
        <v>599</v>
      </c>
      <c r="B418" s="59" t="s">
        <v>601</v>
      </c>
      <c r="C418" s="60">
        <v>393634</v>
      </c>
      <c r="D418" s="55">
        <v>36.200409000000001</v>
      </c>
      <c r="E418" s="55">
        <v>36.152844999999999</v>
      </c>
    </row>
    <row r="419" spans="1:5" ht="14.25">
      <c r="A419" s="58" t="s">
        <v>599</v>
      </c>
      <c r="B419" s="59" t="s">
        <v>602</v>
      </c>
      <c r="C419" s="60">
        <v>99480</v>
      </c>
      <c r="D419" s="55">
        <v>36.465645000000002</v>
      </c>
      <c r="E419" s="55">
        <v>35.919623999999999</v>
      </c>
    </row>
    <row r="420" spans="1:5" ht="14.25">
      <c r="A420" s="58" t="s">
        <v>599</v>
      </c>
      <c r="B420" s="59" t="s">
        <v>603</v>
      </c>
      <c r="C420" s="60">
        <v>34134</v>
      </c>
      <c r="D420" s="55">
        <v>36.492218000000001</v>
      </c>
      <c r="E420" s="55">
        <v>36.193416999999997</v>
      </c>
    </row>
    <row r="421" spans="1:5" ht="14.25">
      <c r="A421" s="58" t="s">
        <v>599</v>
      </c>
      <c r="B421" s="59" t="s">
        <v>604</v>
      </c>
      <c r="C421" s="60">
        <v>162199</v>
      </c>
      <c r="D421" s="55">
        <v>36.200409000000001</v>
      </c>
      <c r="E421" s="55">
        <v>36.152844999999999</v>
      </c>
    </row>
    <row r="422" spans="1:5" ht="14.25">
      <c r="A422" s="58" t="s">
        <v>599</v>
      </c>
      <c r="B422" s="59" t="s">
        <v>605</v>
      </c>
      <c r="C422" s="60">
        <v>127989</v>
      </c>
      <c r="D422" s="55">
        <v>36.834209000000001</v>
      </c>
      <c r="E422" s="55">
        <v>36.227733999999998</v>
      </c>
    </row>
    <row r="423" spans="1:5" ht="14.25">
      <c r="A423" s="58" t="s">
        <v>599</v>
      </c>
      <c r="B423" s="59" t="s">
        <v>606</v>
      </c>
      <c r="C423" s="60">
        <v>41677</v>
      </c>
      <c r="D423" s="55">
        <v>36.952347000000003</v>
      </c>
      <c r="E423" s="55">
        <v>36.196156000000002</v>
      </c>
    </row>
    <row r="424" spans="1:5" ht="14.25">
      <c r="A424" s="58" t="s">
        <v>599</v>
      </c>
      <c r="B424" s="59" t="s">
        <v>607</v>
      </c>
      <c r="C424" s="60">
        <v>56952</v>
      </c>
      <c r="D424" s="55">
        <v>36.798054</v>
      </c>
      <c r="E424" s="55">
        <v>36.521351000000003</v>
      </c>
    </row>
    <row r="425" spans="1:5" ht="14.25">
      <c r="A425" s="58" t="s">
        <v>599</v>
      </c>
      <c r="B425" s="59" t="s">
        <v>608</v>
      </c>
      <c r="C425" s="60">
        <v>250976</v>
      </c>
      <c r="D425" s="55">
        <v>36.590308999999998</v>
      </c>
      <c r="E425" s="55">
        <v>36.173462000000001</v>
      </c>
    </row>
    <row r="426" spans="1:5" ht="14.25">
      <c r="A426" s="58" t="s">
        <v>599</v>
      </c>
      <c r="B426" s="59" t="s">
        <v>609</v>
      </c>
      <c r="C426" s="60">
        <v>119854</v>
      </c>
      <c r="D426" s="55">
        <v>36.497810000000001</v>
      </c>
      <c r="E426" s="55">
        <v>36.359554000000003</v>
      </c>
    </row>
    <row r="427" spans="1:5" ht="14.25">
      <c r="A427" s="58" t="s">
        <v>599</v>
      </c>
      <c r="B427" s="59" t="s">
        <v>610</v>
      </c>
      <c r="C427" s="60">
        <v>13384</v>
      </c>
      <c r="D427" s="55">
        <v>36.365082000000001</v>
      </c>
      <c r="E427" s="55">
        <v>36.455261</v>
      </c>
    </row>
    <row r="428" spans="1:5" ht="14.25">
      <c r="A428" s="58" t="s">
        <v>599</v>
      </c>
      <c r="B428" s="59" t="s">
        <v>611</v>
      </c>
      <c r="C428" s="60">
        <v>43495</v>
      </c>
      <c r="D428" s="55">
        <v>36.341664666666667</v>
      </c>
      <c r="E428" s="55">
        <v>36.498806000000002</v>
      </c>
    </row>
    <row r="429" spans="1:5" ht="14.25">
      <c r="A429" s="58" t="s">
        <v>599</v>
      </c>
      <c r="B429" s="59" t="s">
        <v>612</v>
      </c>
      <c r="C429" s="60">
        <v>105309</v>
      </c>
      <c r="D429" s="55">
        <v>36.263592000000003</v>
      </c>
      <c r="E429" s="55">
        <v>36.568432000000001</v>
      </c>
    </row>
    <row r="430" spans="1:5" ht="14.25">
      <c r="A430" s="58" t="s">
        <v>599</v>
      </c>
      <c r="B430" s="59" t="s">
        <v>613</v>
      </c>
      <c r="C430" s="60">
        <v>123999</v>
      </c>
      <c r="D430" s="55">
        <v>36.085445</v>
      </c>
      <c r="E430" s="55">
        <v>35.977589000000002</v>
      </c>
    </row>
    <row r="431" spans="1:5" ht="14.25">
      <c r="A431" s="58" t="s">
        <v>599</v>
      </c>
      <c r="B431" s="59" t="s">
        <v>614</v>
      </c>
      <c r="C431" s="60">
        <v>36769</v>
      </c>
      <c r="D431" s="55">
        <v>35.900863999999999</v>
      </c>
      <c r="E431" s="55">
        <v>36.063930999999997</v>
      </c>
    </row>
    <row r="432" spans="1:5" ht="14.25">
      <c r="A432" s="58" t="s">
        <v>615</v>
      </c>
      <c r="B432" s="59" t="s">
        <v>616</v>
      </c>
      <c r="C432" s="60">
        <v>21142</v>
      </c>
      <c r="D432" s="55">
        <v>39.876576</v>
      </c>
      <c r="E432" s="55">
        <v>44.513691000000001</v>
      </c>
    </row>
    <row r="433" spans="1:5" ht="14.25">
      <c r="A433" s="58" t="s">
        <v>615</v>
      </c>
      <c r="B433" s="59" t="s">
        <v>617</v>
      </c>
      <c r="C433" s="60">
        <v>144663</v>
      </c>
      <c r="D433" s="55">
        <v>39.916448000000003</v>
      </c>
      <c r="E433" s="55">
        <v>44.040579000000001</v>
      </c>
    </row>
    <row r="434" spans="1:5" ht="14.25">
      <c r="A434" s="58" t="s">
        <v>615</v>
      </c>
      <c r="B434" s="59" t="s">
        <v>618</v>
      </c>
      <c r="C434" s="60">
        <v>13816</v>
      </c>
      <c r="D434" s="55">
        <v>39.970463000000002</v>
      </c>
      <c r="E434" s="55">
        <v>44.176623999999997</v>
      </c>
    </row>
    <row r="435" spans="1:5" ht="14.25">
      <c r="A435" s="58" t="s">
        <v>615</v>
      </c>
      <c r="B435" s="59" t="s">
        <v>619</v>
      </c>
      <c r="C435" s="60">
        <v>23538</v>
      </c>
      <c r="D435" s="55">
        <v>40.038710000000002</v>
      </c>
      <c r="E435" s="55">
        <v>43.652081000000003</v>
      </c>
    </row>
    <row r="436" spans="1:5" ht="14.25">
      <c r="A436" s="58" t="s">
        <v>620</v>
      </c>
      <c r="B436" s="59" t="s">
        <v>252</v>
      </c>
      <c r="C436" s="60">
        <v>4233</v>
      </c>
      <c r="D436" s="55">
        <v>37.797381999999999</v>
      </c>
      <c r="E436" s="55">
        <v>31.071047</v>
      </c>
    </row>
    <row r="437" spans="1:5" ht="14.25">
      <c r="A437" s="58" t="s">
        <v>620</v>
      </c>
      <c r="B437" s="59" t="s">
        <v>621</v>
      </c>
      <c r="C437" s="60">
        <v>5790</v>
      </c>
      <c r="D437" s="55">
        <v>37.950648999999999</v>
      </c>
      <c r="E437" s="55">
        <v>30.638113000000001</v>
      </c>
    </row>
    <row r="438" spans="1:5" ht="14.25">
      <c r="A438" s="58" t="s">
        <v>620</v>
      </c>
      <c r="B438" s="59" t="s">
        <v>622</v>
      </c>
      <c r="C438" s="60">
        <v>31308</v>
      </c>
      <c r="D438" s="55">
        <v>37.874175999999999</v>
      </c>
      <c r="E438" s="55">
        <v>30.840458000000002</v>
      </c>
    </row>
    <row r="439" spans="1:5" ht="14.25">
      <c r="A439" s="58" t="s">
        <v>620</v>
      </c>
      <c r="B439" s="59" t="s">
        <v>623</v>
      </c>
      <c r="C439" s="60">
        <v>15059</v>
      </c>
      <c r="D439" s="55">
        <v>38.119312000000001</v>
      </c>
      <c r="E439" s="55">
        <v>31.014336</v>
      </c>
    </row>
    <row r="440" spans="1:5" ht="14.25">
      <c r="A440" s="58" t="s">
        <v>620</v>
      </c>
      <c r="B440" s="59" t="s">
        <v>316</v>
      </c>
      <c r="C440" s="60">
        <v>7003</v>
      </c>
      <c r="D440" s="55">
        <v>37.947073000000003</v>
      </c>
      <c r="E440" s="55">
        <v>30.470627</v>
      </c>
    </row>
    <row r="441" spans="1:5" ht="14.25">
      <c r="A441" s="58" t="s">
        <v>620</v>
      </c>
      <c r="B441" s="59" t="s">
        <v>624</v>
      </c>
      <c r="C441" s="60">
        <v>266982</v>
      </c>
      <c r="D441" s="55">
        <v>37.759214</v>
      </c>
      <c r="E441" s="55">
        <v>30.548082999999998</v>
      </c>
    </row>
    <row r="442" spans="1:5" ht="14.25">
      <c r="A442" s="58" t="s">
        <v>620</v>
      </c>
      <c r="B442" s="59" t="s">
        <v>625</v>
      </c>
      <c r="C442" s="60">
        <v>13984</v>
      </c>
      <c r="D442" s="55">
        <v>37.943497000000001</v>
      </c>
      <c r="E442" s="55">
        <v>30.303141</v>
      </c>
    </row>
    <row r="443" spans="1:5" ht="14.25">
      <c r="A443" s="58" t="s">
        <v>620</v>
      </c>
      <c r="B443" s="59" t="s">
        <v>626</v>
      </c>
      <c r="C443" s="60">
        <v>10977</v>
      </c>
      <c r="D443" s="55">
        <v>38.108246000000001</v>
      </c>
      <c r="E443" s="55">
        <v>30.550004999999999</v>
      </c>
    </row>
    <row r="444" spans="1:5" ht="14.25">
      <c r="A444" s="58" t="s">
        <v>620</v>
      </c>
      <c r="B444" s="59" t="s">
        <v>627</v>
      </c>
      <c r="C444" s="60">
        <v>10081</v>
      </c>
      <c r="D444" s="55">
        <v>37.496032999999997</v>
      </c>
      <c r="E444" s="55">
        <v>30.977198000000001</v>
      </c>
    </row>
    <row r="445" spans="1:5" ht="14.25">
      <c r="A445" s="58" t="s">
        <v>620</v>
      </c>
      <c r="B445" s="59" t="s">
        <v>628</v>
      </c>
      <c r="C445" s="60">
        <v>25109</v>
      </c>
      <c r="D445" s="55">
        <v>38.079310999999997</v>
      </c>
      <c r="E445" s="55">
        <v>31.365846999999999</v>
      </c>
    </row>
    <row r="446" spans="1:5" ht="14.25">
      <c r="A446" s="58" t="s">
        <v>620</v>
      </c>
      <c r="B446" s="59" t="s">
        <v>629</v>
      </c>
      <c r="C446" s="60">
        <v>6383</v>
      </c>
      <c r="D446" s="55">
        <v>38.078567</v>
      </c>
      <c r="E446" s="55">
        <v>30.448654000000001</v>
      </c>
    </row>
    <row r="447" spans="1:5" ht="14.25">
      <c r="A447" s="58" t="s">
        <v>620</v>
      </c>
      <c r="B447" s="59" t="s">
        <v>630</v>
      </c>
      <c r="C447" s="60">
        <v>46177</v>
      </c>
      <c r="D447" s="55">
        <v>38.297241</v>
      </c>
      <c r="E447" s="55">
        <v>31.178221000000001</v>
      </c>
    </row>
    <row r="448" spans="1:5" ht="14.25">
      <c r="A448" s="58" t="s">
        <v>620</v>
      </c>
      <c r="B448" s="59" t="s">
        <v>631</v>
      </c>
      <c r="C448" s="60">
        <v>2592</v>
      </c>
      <c r="D448" s="55">
        <v>37.710383999999998</v>
      </c>
      <c r="E448" s="55">
        <v>31.391237</v>
      </c>
    </row>
    <row r="449" spans="1:5" ht="14.25">
      <c r="A449" s="58" t="s">
        <v>632</v>
      </c>
      <c r="B449" s="59" t="s">
        <v>633</v>
      </c>
      <c r="C449" s="60">
        <v>16372</v>
      </c>
      <c r="D449" s="55">
        <v>40.868740000000003</v>
      </c>
      <c r="E449" s="55">
        <v>29.127064000000001</v>
      </c>
    </row>
    <row r="450" spans="1:5" ht="14.25">
      <c r="A450" s="58" t="s">
        <v>632</v>
      </c>
      <c r="B450" s="59" t="s">
        <v>634</v>
      </c>
      <c r="C450" s="60">
        <v>312023</v>
      </c>
      <c r="D450" s="55">
        <v>41.011592999999998</v>
      </c>
      <c r="E450" s="55">
        <v>28.974005999999999</v>
      </c>
    </row>
    <row r="451" spans="1:5" ht="14.25">
      <c r="A451" s="58" t="s">
        <v>632</v>
      </c>
      <c r="B451" s="59" t="s">
        <v>635</v>
      </c>
      <c r="C451" s="60">
        <v>427217</v>
      </c>
      <c r="D451" s="55">
        <v>41.011592999999998</v>
      </c>
      <c r="E451" s="55">
        <v>28.974005999999999</v>
      </c>
    </row>
    <row r="452" spans="1:5" ht="14.25">
      <c r="A452" s="58" t="s">
        <v>632</v>
      </c>
      <c r="B452" s="59" t="s">
        <v>636</v>
      </c>
      <c r="C452" s="60">
        <v>457981</v>
      </c>
      <c r="D452" s="55">
        <v>40.985424000000002</v>
      </c>
      <c r="E452" s="55">
        <v>28.713961000000001</v>
      </c>
    </row>
    <row r="453" spans="1:5" ht="14.25">
      <c r="A453" s="58" t="s">
        <v>632</v>
      </c>
      <c r="B453" s="59" t="s">
        <v>637</v>
      </c>
      <c r="C453" s="60">
        <v>744351</v>
      </c>
      <c r="D453" s="55">
        <v>41.045368000000003</v>
      </c>
      <c r="E453" s="55">
        <v>28.84346</v>
      </c>
    </row>
    <row r="454" spans="1:5" ht="14.25">
      <c r="A454" s="58" t="s">
        <v>632</v>
      </c>
      <c r="B454" s="59" t="s">
        <v>638</v>
      </c>
      <c r="C454" s="60">
        <v>605300</v>
      </c>
      <c r="D454" s="55">
        <v>41.008136999999998</v>
      </c>
      <c r="E454" s="55">
        <v>28.839366999999999</v>
      </c>
    </row>
    <row r="455" spans="1:5" ht="14.25">
      <c r="A455" s="58" t="s">
        <v>632</v>
      </c>
      <c r="B455" s="59" t="s">
        <v>639</v>
      </c>
      <c r="C455" s="60">
        <v>228759</v>
      </c>
      <c r="D455" s="55">
        <v>40.987572</v>
      </c>
      <c r="E455" s="55">
        <v>28.841162000000001</v>
      </c>
    </row>
    <row r="456" spans="1:5" ht="14.25">
      <c r="A456" s="58" t="s">
        <v>632</v>
      </c>
      <c r="B456" s="59" t="s">
        <v>640</v>
      </c>
      <c r="C456" s="60">
        <v>503243</v>
      </c>
      <c r="D456" s="55">
        <v>41.011592999999998</v>
      </c>
      <c r="E456" s="55">
        <v>28.974005999999999</v>
      </c>
    </row>
    <row r="457" spans="1:5" ht="14.25">
      <c r="A457" s="58" t="s">
        <v>632</v>
      </c>
      <c r="B457" s="59" t="s">
        <v>641</v>
      </c>
      <c r="C457" s="60">
        <v>274884</v>
      </c>
      <c r="D457" s="55">
        <v>41.053153999999999</v>
      </c>
      <c r="E457" s="55">
        <v>28.898468000000001</v>
      </c>
    </row>
    <row r="458" spans="1:5" ht="14.25">
      <c r="A458" s="58" t="s">
        <v>632</v>
      </c>
      <c r="B458" s="59" t="s">
        <v>642</v>
      </c>
      <c r="C458" s="60">
        <v>178938</v>
      </c>
      <c r="D458" s="55">
        <v>41.052962999999998</v>
      </c>
      <c r="E458" s="55">
        <v>29.015834999999999</v>
      </c>
    </row>
    <row r="459" spans="1:5" ht="14.25">
      <c r="A459" s="58" t="s">
        <v>632</v>
      </c>
      <c r="B459" s="59" t="s">
        <v>643</v>
      </c>
      <c r="C459" s="60">
        <v>248595</v>
      </c>
      <c r="D459" s="55">
        <v>41.137577</v>
      </c>
      <c r="E459" s="55">
        <v>29.091570000000001</v>
      </c>
    </row>
    <row r="460" spans="1:5" ht="14.25">
      <c r="A460" s="58" t="s">
        <v>632</v>
      </c>
      <c r="B460" s="59" t="s">
        <v>644</v>
      </c>
      <c r="C460" s="60">
        <v>398122</v>
      </c>
      <c r="D460" s="55">
        <v>41.011592999999998</v>
      </c>
      <c r="E460" s="55">
        <v>28.974005999999999</v>
      </c>
    </row>
    <row r="461" spans="1:5" ht="14.25">
      <c r="A461" s="58" t="s">
        <v>632</v>
      </c>
      <c r="B461" s="59" t="s">
        <v>645</v>
      </c>
      <c r="C461" s="60">
        <v>233322</v>
      </c>
      <c r="D461" s="55">
        <v>41.045932999999998</v>
      </c>
      <c r="E461" s="55">
        <v>28.96002</v>
      </c>
    </row>
    <row r="462" spans="1:5" ht="14.25">
      <c r="A462" s="58" t="s">
        <v>632</v>
      </c>
      <c r="B462" s="59" t="s">
        <v>646</v>
      </c>
      <c r="C462" s="60">
        <v>269160</v>
      </c>
      <c r="D462" s="55">
        <v>41.021403999999997</v>
      </c>
      <c r="E462" s="55">
        <v>28.58474</v>
      </c>
    </row>
    <row r="463" spans="1:5" ht="14.25">
      <c r="A463" s="58" t="s">
        <v>632</v>
      </c>
      <c r="B463" s="59" t="s">
        <v>647</v>
      </c>
      <c r="C463" s="60">
        <v>76131</v>
      </c>
      <c r="D463" s="55">
        <v>41.144184000000003</v>
      </c>
      <c r="E463" s="55">
        <v>28.460224</v>
      </c>
    </row>
    <row r="464" spans="1:5" ht="14.25">
      <c r="A464" s="58" t="s">
        <v>632</v>
      </c>
      <c r="B464" s="59" t="s">
        <v>648</v>
      </c>
      <c r="C464" s="60">
        <v>288585</v>
      </c>
      <c r="D464" s="55">
        <v>41.011592999999998</v>
      </c>
      <c r="E464" s="55">
        <v>28.974005999999999</v>
      </c>
    </row>
    <row r="465" spans="1:5" ht="14.25">
      <c r="A465" s="58" t="s">
        <v>632</v>
      </c>
      <c r="B465" s="59" t="s">
        <v>649</v>
      </c>
      <c r="C465" s="60">
        <v>447116</v>
      </c>
      <c r="D465" s="55">
        <v>41.056213</v>
      </c>
      <c r="E465" s="55">
        <v>28.871323</v>
      </c>
    </row>
    <row r="466" spans="1:5" ht="14.25">
      <c r="A466" s="58" t="s">
        <v>632</v>
      </c>
      <c r="B466" s="59" t="s">
        <v>650</v>
      </c>
      <c r="C466" s="60">
        <v>977489</v>
      </c>
      <c r="D466" s="55">
        <v>41.011592999999998</v>
      </c>
      <c r="E466" s="55">
        <v>28.974005999999999</v>
      </c>
    </row>
    <row r="467" spans="1:5" ht="14.25">
      <c r="A467" s="58" t="s">
        <v>632</v>
      </c>
      <c r="B467" s="59" t="s">
        <v>651</v>
      </c>
      <c r="C467" s="60">
        <v>417360</v>
      </c>
      <c r="D467" s="55">
        <v>41.011592999999998</v>
      </c>
      <c r="E467" s="55">
        <v>28.974005999999999</v>
      </c>
    </row>
    <row r="468" spans="1:5" ht="14.25">
      <c r="A468" s="58" t="s">
        <v>632</v>
      </c>
      <c r="B468" s="59" t="s">
        <v>652</v>
      </c>
      <c r="C468" s="60">
        <v>382990</v>
      </c>
      <c r="D468" s="55">
        <v>41.024742000000003</v>
      </c>
      <c r="E468" s="55">
        <v>28.937441</v>
      </c>
    </row>
    <row r="469" spans="1:5" ht="14.25">
      <c r="A469" s="58" t="s">
        <v>632</v>
      </c>
      <c r="B469" s="59" t="s">
        <v>653</v>
      </c>
      <c r="C469" s="60">
        <v>493096</v>
      </c>
      <c r="D469" s="55">
        <v>41.011592999999998</v>
      </c>
      <c r="E469" s="55">
        <v>28.974005999999999</v>
      </c>
    </row>
    <row r="470" spans="1:5" ht="14.25">
      <c r="A470" s="58" t="s">
        <v>632</v>
      </c>
      <c r="B470" s="59" t="s">
        <v>654</v>
      </c>
      <c r="C470" s="60">
        <v>283083</v>
      </c>
      <c r="D470" s="55">
        <v>41.027884999999998</v>
      </c>
      <c r="E470" s="55">
        <v>28.874599</v>
      </c>
    </row>
    <row r="471" spans="1:5" ht="14.25">
      <c r="A471" s="58" t="s">
        <v>632</v>
      </c>
      <c r="B471" s="59" t="s">
        <v>655</v>
      </c>
      <c r="C471" s="60">
        <v>485233</v>
      </c>
      <c r="D471" s="55">
        <v>40.974026000000002</v>
      </c>
      <c r="E471" s="55">
        <v>29.058487</v>
      </c>
    </row>
    <row r="472" spans="1:5" ht="14.25">
      <c r="A472" s="58" t="s">
        <v>632</v>
      </c>
      <c r="B472" s="59" t="s">
        <v>656</v>
      </c>
      <c r="C472" s="60">
        <v>454550</v>
      </c>
      <c r="D472" s="55">
        <v>41.090316999999999</v>
      </c>
      <c r="E472" s="55">
        <v>28.979271000000001</v>
      </c>
    </row>
    <row r="473" spans="1:5" ht="14.25">
      <c r="A473" s="58" t="s">
        <v>632</v>
      </c>
      <c r="B473" s="59" t="s">
        <v>657</v>
      </c>
      <c r="C473" s="60">
        <v>480738</v>
      </c>
      <c r="D473" s="55">
        <v>40.923588000000002</v>
      </c>
      <c r="E473" s="55">
        <v>29.202287999999999</v>
      </c>
    </row>
    <row r="474" spans="1:5" ht="14.25">
      <c r="A474" s="58" t="s">
        <v>632</v>
      </c>
      <c r="B474" s="59" t="s">
        <v>658</v>
      </c>
      <c r="C474" s="60">
        <v>805930</v>
      </c>
      <c r="D474" s="55">
        <v>41.008602000000003</v>
      </c>
      <c r="E474" s="55">
        <v>28.792887</v>
      </c>
    </row>
    <row r="475" spans="1:5" ht="14.25">
      <c r="A475" s="58" t="s">
        <v>632</v>
      </c>
      <c r="B475" s="59" t="s">
        <v>659</v>
      </c>
      <c r="C475" s="60">
        <v>525566</v>
      </c>
      <c r="D475" s="55">
        <v>40.942169</v>
      </c>
      <c r="E475" s="55">
        <v>29.157651999999999</v>
      </c>
    </row>
    <row r="476" spans="1:5" ht="14.25">
      <c r="A476" s="58" t="s">
        <v>632</v>
      </c>
      <c r="B476" s="59" t="s">
        <v>660</v>
      </c>
      <c r="C476" s="60">
        <v>741895</v>
      </c>
      <c r="D476" s="55">
        <v>40.885475</v>
      </c>
      <c r="E476" s="55">
        <v>29.228767000000001</v>
      </c>
    </row>
    <row r="477" spans="1:5" ht="14.25">
      <c r="A477" s="58" t="s">
        <v>632</v>
      </c>
      <c r="B477" s="59" t="s">
        <v>661</v>
      </c>
      <c r="C477" s="60">
        <v>474668</v>
      </c>
      <c r="D477" s="55">
        <v>41.011592999999998</v>
      </c>
      <c r="E477" s="55">
        <v>28.974005999999999</v>
      </c>
    </row>
    <row r="478" spans="1:5" ht="14.25">
      <c r="A478" s="58" t="s">
        <v>632</v>
      </c>
      <c r="B478" s="59" t="s">
        <v>662</v>
      </c>
      <c r="C478" s="60">
        <v>349968</v>
      </c>
      <c r="D478" s="55">
        <v>41.145969000000001</v>
      </c>
      <c r="E478" s="55">
        <v>29.033080999999999</v>
      </c>
    </row>
    <row r="479" spans="1:5" ht="14.25">
      <c r="A479" s="58" t="s">
        <v>632</v>
      </c>
      <c r="B479" s="59" t="s">
        <v>663</v>
      </c>
      <c r="C479" s="60">
        <v>209014</v>
      </c>
      <c r="D479" s="55">
        <v>41.074370999999999</v>
      </c>
      <c r="E479" s="55">
        <v>28.247644000000001</v>
      </c>
    </row>
    <row r="480" spans="1:5" ht="14.25">
      <c r="A480" s="58" t="s">
        <v>632</v>
      </c>
      <c r="B480" s="59" t="s">
        <v>664</v>
      </c>
      <c r="C480" s="60">
        <v>349485</v>
      </c>
      <c r="D480" s="55">
        <v>40.982551999999998</v>
      </c>
      <c r="E480" s="55">
        <v>29.287814999999998</v>
      </c>
    </row>
    <row r="481" spans="1:5" ht="14.25">
      <c r="A481" s="58" t="s">
        <v>632</v>
      </c>
      <c r="B481" s="59" t="s">
        <v>665</v>
      </c>
      <c r="C481" s="60">
        <v>543380</v>
      </c>
      <c r="D481" s="55">
        <v>41.011592999999998</v>
      </c>
      <c r="E481" s="55">
        <v>28.974005999999999</v>
      </c>
    </row>
    <row r="482" spans="1:5" ht="14.25">
      <c r="A482" s="58" t="s">
        <v>632</v>
      </c>
      <c r="B482" s="59" t="s">
        <v>666</v>
      </c>
      <c r="C482" s="60">
        <v>41627</v>
      </c>
      <c r="D482" s="55">
        <v>41.172592000000002</v>
      </c>
      <c r="E482" s="55">
        <v>29.606649000000001</v>
      </c>
    </row>
    <row r="483" spans="1:5" ht="14.25">
      <c r="A483" s="58" t="s">
        <v>632</v>
      </c>
      <c r="B483" s="59" t="s">
        <v>667</v>
      </c>
      <c r="C483" s="60">
        <v>284294</v>
      </c>
      <c r="D483" s="55">
        <v>41.060715000000002</v>
      </c>
      <c r="E483" s="55">
        <v>28.978802000000002</v>
      </c>
    </row>
    <row r="484" spans="1:5" ht="14.25">
      <c r="A484" s="58" t="s">
        <v>632</v>
      </c>
      <c r="B484" s="59" t="s">
        <v>668</v>
      </c>
      <c r="C484" s="60">
        <v>284443</v>
      </c>
      <c r="D484" s="55">
        <v>40.831085000000002</v>
      </c>
      <c r="E484" s="55">
        <v>29.293119000000001</v>
      </c>
    </row>
    <row r="485" spans="1:5" ht="14.25">
      <c r="A485" s="58" t="s">
        <v>632</v>
      </c>
      <c r="B485" s="59" t="s">
        <v>669</v>
      </c>
      <c r="C485" s="60">
        <v>726758</v>
      </c>
      <c r="D485" s="55">
        <v>41.021931000000002</v>
      </c>
      <c r="E485" s="55">
        <v>29.086624</v>
      </c>
    </row>
    <row r="486" spans="1:5" ht="14.25">
      <c r="A486" s="58" t="s">
        <v>632</v>
      </c>
      <c r="B486" s="59" t="s">
        <v>670</v>
      </c>
      <c r="C486" s="60">
        <v>525395</v>
      </c>
      <c r="D486" s="55">
        <v>41.020663999999996</v>
      </c>
      <c r="E486" s="55">
        <v>29.016528999999998</v>
      </c>
    </row>
    <row r="487" spans="1:5" ht="14.25">
      <c r="A487" s="58" t="s">
        <v>632</v>
      </c>
      <c r="B487" s="59" t="s">
        <v>671</v>
      </c>
      <c r="C487" s="60">
        <v>293839</v>
      </c>
      <c r="D487" s="55">
        <v>40.995632000000001</v>
      </c>
      <c r="E487" s="55">
        <v>28.903410000000001</v>
      </c>
    </row>
    <row r="488" spans="1:5" ht="14.25">
      <c r="A488" s="58" t="s">
        <v>672</v>
      </c>
      <c r="B488" s="59" t="s">
        <v>673</v>
      </c>
      <c r="C488" s="60">
        <v>103364</v>
      </c>
      <c r="D488" s="55">
        <v>38.801048000000002</v>
      </c>
      <c r="E488" s="55">
        <v>26.973683999999999</v>
      </c>
    </row>
    <row r="489" spans="1:5" ht="14.25">
      <c r="A489" s="58" t="s">
        <v>672</v>
      </c>
      <c r="B489" s="59" t="s">
        <v>674</v>
      </c>
      <c r="C489" s="60">
        <v>80513</v>
      </c>
      <c r="D489" s="55">
        <v>38.385590000000001</v>
      </c>
      <c r="E489" s="55">
        <v>27.059023</v>
      </c>
    </row>
    <row r="490" spans="1:5" ht="14.25">
      <c r="A490" s="58" t="s">
        <v>672</v>
      </c>
      <c r="B490" s="59" t="s">
        <v>675</v>
      </c>
      <c r="C490" s="60">
        <v>40049</v>
      </c>
      <c r="D490" s="55">
        <v>38.221615</v>
      </c>
      <c r="E490" s="55">
        <v>27.648924000000001</v>
      </c>
    </row>
    <row r="491" spans="1:5" ht="14.25">
      <c r="A491" s="58" t="s">
        <v>672</v>
      </c>
      <c r="B491" s="59" t="s">
        <v>676</v>
      </c>
      <c r="C491" s="60">
        <v>296839</v>
      </c>
      <c r="D491" s="55">
        <v>38.424537000000001</v>
      </c>
      <c r="E491" s="55">
        <v>27.137468999999999</v>
      </c>
    </row>
    <row r="492" spans="1:5" ht="14.25">
      <c r="A492" s="58" t="s">
        <v>672</v>
      </c>
      <c r="B492" s="59" t="s">
        <v>677</v>
      </c>
      <c r="C492" s="60">
        <v>104980</v>
      </c>
      <c r="D492" s="55">
        <v>39.12294</v>
      </c>
      <c r="E492" s="55">
        <v>27.176285</v>
      </c>
    </row>
    <row r="493" spans="1:5" ht="14.25">
      <c r="A493" s="58" t="s">
        <v>672</v>
      </c>
      <c r="B493" s="59" t="s">
        <v>678</v>
      </c>
      <c r="C493" s="60">
        <v>12197</v>
      </c>
      <c r="D493" s="55">
        <v>38.085757999999998</v>
      </c>
      <c r="E493" s="55">
        <v>28.209171000000001</v>
      </c>
    </row>
    <row r="494" spans="1:5" ht="14.25">
      <c r="A494" s="58" t="s">
        <v>672</v>
      </c>
      <c r="B494" s="59" t="s">
        <v>679</v>
      </c>
      <c r="C494" s="60">
        <v>452867</v>
      </c>
      <c r="D494" s="55">
        <v>38.476067</v>
      </c>
      <c r="E494" s="55">
        <v>27.222449999999998</v>
      </c>
    </row>
    <row r="495" spans="1:5" ht="14.25">
      <c r="A495" s="58" t="s">
        <v>672</v>
      </c>
      <c r="B495" s="59" t="s">
        <v>680</v>
      </c>
      <c r="C495" s="60">
        <v>517963</v>
      </c>
      <c r="D495" s="55">
        <v>38.384441000000002</v>
      </c>
      <c r="E495" s="55">
        <v>27.173774999999999</v>
      </c>
    </row>
    <row r="496" spans="1:5" ht="14.25">
      <c r="A496" s="58" t="s">
        <v>672</v>
      </c>
      <c r="B496" s="59" t="s">
        <v>681</v>
      </c>
      <c r="C496" s="60">
        <v>48167</v>
      </c>
      <c r="D496" s="55">
        <v>38.326236999999999</v>
      </c>
      <c r="E496" s="55">
        <v>26.305745999999999</v>
      </c>
    </row>
    <row r="497" spans="1:5" ht="14.25">
      <c r="A497" s="58" t="s">
        <v>672</v>
      </c>
      <c r="B497" s="59" t="s">
        <v>682</v>
      </c>
      <c r="C497" s="60">
        <v>209951</v>
      </c>
      <c r="D497" s="55">
        <v>38.493206000000001</v>
      </c>
      <c r="E497" s="55">
        <v>27.061160999999998</v>
      </c>
    </row>
    <row r="498" spans="1:5" ht="14.25">
      <c r="A498" s="58" t="s">
        <v>672</v>
      </c>
      <c r="B498" s="59" t="s">
        <v>683</v>
      </c>
      <c r="C498" s="60">
        <v>46587</v>
      </c>
      <c r="D498" s="55">
        <v>39.071475999999997</v>
      </c>
      <c r="E498" s="55">
        <v>26.887484000000001</v>
      </c>
    </row>
    <row r="499" spans="1:5" ht="14.25">
      <c r="A499" s="58" t="s">
        <v>672</v>
      </c>
      <c r="B499" s="59" t="s">
        <v>684</v>
      </c>
      <c r="C499" s="60">
        <v>33611</v>
      </c>
      <c r="D499" s="55">
        <v>38.671581000000003</v>
      </c>
      <c r="E499" s="55">
        <v>26.755369000000002</v>
      </c>
    </row>
    <row r="500" spans="1:5" ht="14.25">
      <c r="A500" s="58" t="s">
        <v>672</v>
      </c>
      <c r="B500" s="59" t="s">
        <v>685</v>
      </c>
      <c r="C500" s="60">
        <v>137856</v>
      </c>
      <c r="D500" s="55">
        <v>38.322837999999997</v>
      </c>
      <c r="E500" s="55">
        <v>27.129383000000001</v>
      </c>
    </row>
    <row r="501" spans="1:5" ht="14.25">
      <c r="A501" s="58" t="s">
        <v>672</v>
      </c>
      <c r="B501" s="59" t="s">
        <v>686</v>
      </c>
      <c r="C501" s="60">
        <v>37572</v>
      </c>
      <c r="D501" s="55">
        <v>38.359668999999997</v>
      </c>
      <c r="E501" s="55">
        <v>26.888197000000002</v>
      </c>
    </row>
    <row r="502" spans="1:5" ht="14.25">
      <c r="A502" s="58" t="s">
        <v>672</v>
      </c>
      <c r="B502" s="59" t="s">
        <v>687</v>
      </c>
      <c r="C502" s="60">
        <v>478788</v>
      </c>
      <c r="D502" s="55">
        <v>38.424537000000001</v>
      </c>
      <c r="E502" s="55">
        <v>27.137468999999999</v>
      </c>
    </row>
    <row r="503" spans="1:5" ht="14.25">
      <c r="A503" s="58" t="s">
        <v>672</v>
      </c>
      <c r="B503" s="59" t="s">
        <v>688</v>
      </c>
      <c r="C503" s="60">
        <v>11927</v>
      </c>
      <c r="D503" s="55">
        <v>38.636432999999997</v>
      </c>
      <c r="E503" s="55">
        <v>26.510933000000001</v>
      </c>
    </row>
    <row r="504" spans="1:5" ht="14.25">
      <c r="A504" s="58" t="s">
        <v>672</v>
      </c>
      <c r="B504" s="59" t="s">
        <v>689</v>
      </c>
      <c r="C504" s="60">
        <v>347023</v>
      </c>
      <c r="D504" s="55">
        <v>38.477679999999999</v>
      </c>
      <c r="E504" s="55">
        <v>27.155493</v>
      </c>
    </row>
    <row r="505" spans="1:5" ht="14.25">
      <c r="A505" s="58" t="s">
        <v>672</v>
      </c>
      <c r="B505" s="59" t="s">
        <v>283</v>
      </c>
      <c r="C505" s="60">
        <v>112049</v>
      </c>
      <c r="D505" s="55">
        <v>38.426848999999997</v>
      </c>
      <c r="E505" s="55">
        <v>27.416706000000001</v>
      </c>
    </row>
    <row r="506" spans="1:5" ht="14.25">
      <c r="A506" s="58" t="s">
        <v>672</v>
      </c>
      <c r="B506" s="59" t="s">
        <v>690</v>
      </c>
      <c r="C506" s="60">
        <v>28513</v>
      </c>
      <c r="D506" s="55">
        <v>39.087898000000003</v>
      </c>
      <c r="E506" s="55">
        <v>27.382204000000002</v>
      </c>
    </row>
    <row r="507" spans="1:5" ht="14.25">
      <c r="A507" s="58" t="s">
        <v>672</v>
      </c>
      <c r="B507" s="59" t="s">
        <v>691</v>
      </c>
      <c r="C507" s="60">
        <v>43674</v>
      </c>
      <c r="D507" s="55">
        <v>38.232562999999999</v>
      </c>
      <c r="E507" s="55">
        <v>28.206482000000001</v>
      </c>
    </row>
    <row r="508" spans="1:5" ht="14.25">
      <c r="A508" s="58" t="s">
        <v>672</v>
      </c>
      <c r="B508" s="59" t="s">
        <v>692</v>
      </c>
      <c r="C508" s="60">
        <v>336545</v>
      </c>
      <c r="D508" s="55">
        <v>38.426090000000002</v>
      </c>
      <c r="E508" s="55">
        <v>27.125271000000001</v>
      </c>
    </row>
    <row r="509" spans="1:5" ht="14.25">
      <c r="A509" s="58" t="s">
        <v>672</v>
      </c>
      <c r="B509" s="59" t="s">
        <v>693</v>
      </c>
      <c r="C509" s="60">
        <v>104147</v>
      </c>
      <c r="D509" s="55">
        <v>38.250759000000002</v>
      </c>
      <c r="E509" s="55">
        <v>27.132266999999999</v>
      </c>
    </row>
    <row r="510" spans="1:5" ht="14.25">
      <c r="A510" s="58" t="s">
        <v>672</v>
      </c>
      <c r="B510" s="59" t="s">
        <v>694</v>
      </c>
      <c r="C510" s="60">
        <v>193229</v>
      </c>
      <c r="D510" s="55">
        <v>38.6068</v>
      </c>
      <c r="E510" s="55">
        <v>27.073141</v>
      </c>
    </row>
    <row r="511" spans="1:5" ht="14.25">
      <c r="A511" s="58" t="s">
        <v>672</v>
      </c>
      <c r="B511" s="59" t="s">
        <v>695</v>
      </c>
      <c r="C511" s="60">
        <v>63438</v>
      </c>
      <c r="D511" s="55">
        <v>38.393971000000001</v>
      </c>
      <c r="E511" s="55">
        <v>27.012851999999999</v>
      </c>
    </row>
    <row r="512" spans="1:5" ht="14.25">
      <c r="A512" s="58" t="s">
        <v>672</v>
      </c>
      <c r="B512" s="59" t="s">
        <v>696</v>
      </c>
      <c r="C512" s="60">
        <v>132769</v>
      </c>
      <c r="D512" s="55">
        <v>38.229080000000003</v>
      </c>
      <c r="E512" s="55">
        <v>27.977060000000002</v>
      </c>
    </row>
    <row r="513" spans="1:5" ht="14.25">
      <c r="A513" s="58" t="s">
        <v>672</v>
      </c>
      <c r="B513" s="59" t="s">
        <v>697</v>
      </c>
      <c r="C513" s="60">
        <v>52507</v>
      </c>
      <c r="D513" s="55">
        <v>38.196784999999998</v>
      </c>
      <c r="E513" s="55">
        <v>26.838857999999998</v>
      </c>
    </row>
    <row r="514" spans="1:5" ht="14.25">
      <c r="A514" s="58" t="s">
        <v>672</v>
      </c>
      <c r="B514" s="59" t="s">
        <v>698</v>
      </c>
      <c r="C514" s="60">
        <v>37689</v>
      </c>
      <c r="D514" s="55">
        <v>37.950755999999998</v>
      </c>
      <c r="E514" s="55">
        <v>27.370270000000001</v>
      </c>
    </row>
    <row r="515" spans="1:5" ht="14.25">
      <c r="A515" s="58" t="s">
        <v>672</v>
      </c>
      <c r="B515" s="59" t="s">
        <v>699</v>
      </c>
      <c r="C515" s="60">
        <v>86758</v>
      </c>
      <c r="D515" s="55">
        <v>38.089675999999997</v>
      </c>
      <c r="E515" s="55">
        <v>27.732298</v>
      </c>
    </row>
    <row r="516" spans="1:5" ht="14.25">
      <c r="A516" s="58" t="s">
        <v>672</v>
      </c>
      <c r="B516" s="59" t="s">
        <v>700</v>
      </c>
      <c r="C516" s="60">
        <v>201476</v>
      </c>
      <c r="D516" s="55">
        <v>38.153914999999998</v>
      </c>
      <c r="E516" s="55">
        <v>27.358736</v>
      </c>
    </row>
    <row r="517" spans="1:5" ht="14.25">
      <c r="A517" s="58" t="s">
        <v>672</v>
      </c>
      <c r="B517" s="59" t="s">
        <v>701</v>
      </c>
      <c r="C517" s="60">
        <v>72741</v>
      </c>
      <c r="D517" s="55">
        <v>38.322192999999999</v>
      </c>
      <c r="E517" s="55">
        <v>26.765131</v>
      </c>
    </row>
    <row r="518" spans="1:5" ht="14.25">
      <c r="A518" s="58" t="s">
        <v>702</v>
      </c>
      <c r="B518" s="59" t="s">
        <v>703</v>
      </c>
      <c r="C518" s="60">
        <v>80138</v>
      </c>
      <c r="D518" s="55">
        <v>38.244137000000002</v>
      </c>
      <c r="E518" s="55">
        <v>36.908797999999997</v>
      </c>
    </row>
    <row r="519" spans="1:5" ht="14.25">
      <c r="A519" s="58" t="s">
        <v>702</v>
      </c>
      <c r="B519" s="59" t="s">
        <v>704</v>
      </c>
      <c r="C519" s="60">
        <v>31765</v>
      </c>
      <c r="D519" s="55">
        <v>37.576568999999999</v>
      </c>
      <c r="E519" s="55">
        <v>36.349654999999998</v>
      </c>
    </row>
    <row r="520" spans="1:5" ht="14.25">
      <c r="A520" s="58" t="s">
        <v>702</v>
      </c>
      <c r="B520" s="59" t="s">
        <v>705</v>
      </c>
      <c r="C520" s="60">
        <v>22893</v>
      </c>
      <c r="D520" s="55">
        <v>37.749755999999998</v>
      </c>
      <c r="E520" s="55">
        <v>37.290325000000003</v>
      </c>
    </row>
    <row r="521" spans="1:5" ht="14.25">
      <c r="A521" s="58" t="s">
        <v>702</v>
      </c>
      <c r="B521" s="59" t="s">
        <v>706</v>
      </c>
      <c r="C521" s="60">
        <v>223532</v>
      </c>
      <c r="D521" s="55">
        <v>37.577260000000003</v>
      </c>
      <c r="E521" s="55">
        <v>36.927703999999999</v>
      </c>
    </row>
    <row r="522" spans="1:5" ht="14.25">
      <c r="A522" s="58" t="s">
        <v>702</v>
      </c>
      <c r="B522" s="59" t="s">
        <v>707</v>
      </c>
      <c r="C522" s="60">
        <v>10631</v>
      </c>
      <c r="D522" s="55">
        <v>38.059756999999998</v>
      </c>
      <c r="E522" s="55">
        <v>37.189700999999999</v>
      </c>
    </row>
    <row r="523" spans="1:5" ht="14.25">
      <c r="A523" s="58" t="s">
        <v>702</v>
      </c>
      <c r="B523" s="59" t="s">
        <v>708</v>
      </c>
      <c r="C523" s="60">
        <v>141977</v>
      </c>
      <c r="D523" s="55">
        <v>38.182307999999999</v>
      </c>
      <c r="E523" s="55">
        <v>37.210068</v>
      </c>
    </row>
    <row r="524" spans="1:5" ht="14.25">
      <c r="A524" s="58" t="s">
        <v>702</v>
      </c>
      <c r="B524" s="59" t="s">
        <v>709</v>
      </c>
      <c r="C524" s="60">
        <v>51255</v>
      </c>
      <c r="D524" s="55">
        <v>38.020598999999997</v>
      </c>
      <c r="E524" s="55">
        <v>36.492350999999999</v>
      </c>
    </row>
    <row r="525" spans="1:5" ht="14.25">
      <c r="A525" s="58" t="s">
        <v>702</v>
      </c>
      <c r="B525" s="59" t="s">
        <v>710</v>
      </c>
      <c r="C525" s="60">
        <v>12323</v>
      </c>
      <c r="D525" s="55">
        <v>37.966377000000001</v>
      </c>
      <c r="E525" s="55">
        <v>37.441071000000001</v>
      </c>
    </row>
    <row r="526" spans="1:5" ht="14.25">
      <c r="A526" s="58" t="s">
        <v>702</v>
      </c>
      <c r="B526" s="59" t="s">
        <v>711</v>
      </c>
      <c r="C526" s="60">
        <v>448317</v>
      </c>
      <c r="D526" s="55">
        <v>37.577260000000003</v>
      </c>
      <c r="E526" s="55">
        <v>36.927703999999999</v>
      </c>
    </row>
    <row r="527" spans="1:5" ht="14.25">
      <c r="A527" s="58" t="s">
        <v>702</v>
      </c>
      <c r="B527" s="59" t="s">
        <v>712</v>
      </c>
      <c r="C527" s="60">
        <v>69879</v>
      </c>
      <c r="D527" s="55">
        <v>37.488830999999998</v>
      </c>
      <c r="E527" s="55">
        <v>37.293331000000002</v>
      </c>
    </row>
    <row r="528" spans="1:5" ht="14.25">
      <c r="A528" s="58" t="s">
        <v>702</v>
      </c>
      <c r="B528" s="59" t="s">
        <v>713</v>
      </c>
      <c r="C528" s="60">
        <v>78588</v>
      </c>
      <c r="D528" s="55">
        <v>37.384174000000002</v>
      </c>
      <c r="E528" s="55">
        <v>36.846255999999997</v>
      </c>
    </row>
    <row r="529" spans="1:5" ht="14.25">
      <c r="A529" s="58" t="s">
        <v>714</v>
      </c>
      <c r="B529" s="59" t="s">
        <v>715</v>
      </c>
      <c r="C529" s="60">
        <v>8409</v>
      </c>
      <c r="D529" s="55">
        <v>41.423946000000001</v>
      </c>
      <c r="E529" s="55">
        <v>32.956158000000002</v>
      </c>
    </row>
    <row r="530" spans="1:5" ht="14.25">
      <c r="A530" s="58" t="s">
        <v>714</v>
      </c>
      <c r="B530" s="59" t="s">
        <v>716</v>
      </c>
      <c r="C530" s="60">
        <v>12550</v>
      </c>
      <c r="D530" s="55">
        <v>40.943069999999999</v>
      </c>
      <c r="E530" s="55">
        <v>32.532699999999998</v>
      </c>
    </row>
    <row r="531" spans="1:5" ht="14.25">
      <c r="A531" s="58" t="s">
        <v>714</v>
      </c>
      <c r="B531" s="59" t="s">
        <v>717</v>
      </c>
      <c r="C531" s="60">
        <v>135351</v>
      </c>
      <c r="D531" s="55">
        <v>41.189968</v>
      </c>
      <c r="E531" s="55">
        <v>32.606502999999996</v>
      </c>
    </row>
    <row r="532" spans="1:5" ht="14.25">
      <c r="A532" s="58" t="s">
        <v>714</v>
      </c>
      <c r="B532" s="59" t="s">
        <v>718</v>
      </c>
      <c r="C532" s="60">
        <v>3674</v>
      </c>
      <c r="D532" s="55">
        <v>41.0928045</v>
      </c>
      <c r="E532" s="55">
        <v>32.929682</v>
      </c>
    </row>
    <row r="533" spans="1:5" ht="14.25">
      <c r="A533" s="58" t="s">
        <v>714</v>
      </c>
      <c r="B533" s="59" t="s">
        <v>719</v>
      </c>
      <c r="C533" s="60">
        <v>69449</v>
      </c>
      <c r="D533" s="55">
        <v>41.255645999999999</v>
      </c>
      <c r="E533" s="55">
        <v>32.676482999999998</v>
      </c>
    </row>
    <row r="534" spans="1:5" ht="14.25">
      <c r="A534" s="58" t="s">
        <v>714</v>
      </c>
      <c r="B534" s="59" t="s">
        <v>418</v>
      </c>
      <c r="C534" s="60">
        <v>19854</v>
      </c>
      <c r="D534" s="55">
        <v>41.236648500000001</v>
      </c>
      <c r="E534" s="55">
        <v>32.3153255</v>
      </c>
    </row>
    <row r="535" spans="1:5" ht="14.25">
      <c r="A535" s="58" t="s">
        <v>720</v>
      </c>
      <c r="B535" s="59" t="s">
        <v>721</v>
      </c>
      <c r="C535" s="60">
        <v>7859</v>
      </c>
      <c r="D535" s="55">
        <v>37.362270000000002</v>
      </c>
      <c r="E535" s="55">
        <v>33.689368999999999</v>
      </c>
    </row>
    <row r="536" spans="1:5" ht="14.25">
      <c r="A536" s="58" t="s">
        <v>720</v>
      </c>
      <c r="B536" s="59" t="s">
        <v>722</v>
      </c>
      <c r="C536" s="60">
        <v>3508</v>
      </c>
      <c r="D536" s="55">
        <v>36.754390999999998</v>
      </c>
      <c r="E536" s="55">
        <v>32.679595999999997</v>
      </c>
    </row>
    <row r="537" spans="1:5" ht="14.25">
      <c r="A537" s="58" t="s">
        <v>720</v>
      </c>
      <c r="B537" s="59" t="s">
        <v>723</v>
      </c>
      <c r="C537" s="60">
        <v>27843</v>
      </c>
      <c r="D537" s="55">
        <v>36.640785000000001</v>
      </c>
      <c r="E537" s="55">
        <v>32.892212000000001</v>
      </c>
    </row>
    <row r="538" spans="1:5" ht="14.25">
      <c r="A538" s="58" t="s">
        <v>720</v>
      </c>
      <c r="B538" s="59" t="s">
        <v>724</v>
      </c>
      <c r="C538" s="60">
        <v>203830</v>
      </c>
      <c r="D538" s="55">
        <v>37.180636</v>
      </c>
      <c r="E538" s="55">
        <v>33.214038000000002</v>
      </c>
    </row>
    <row r="539" spans="1:5" ht="14.25">
      <c r="A539" s="58" t="s">
        <v>720</v>
      </c>
      <c r="B539" s="59" t="s">
        <v>725</v>
      </c>
      <c r="C539" s="60">
        <v>4404</v>
      </c>
      <c r="D539" s="55">
        <v>37.239796999999996</v>
      </c>
      <c r="E539" s="55">
        <v>32.966264500000001</v>
      </c>
    </row>
    <row r="540" spans="1:5" ht="14.25">
      <c r="A540" s="58" t="s">
        <v>720</v>
      </c>
      <c r="B540" s="59" t="s">
        <v>726</v>
      </c>
      <c r="C540" s="60">
        <v>11394</v>
      </c>
      <c r="D540" s="55">
        <v>36.697535999999999</v>
      </c>
      <c r="E540" s="55">
        <v>32.612105999999997</v>
      </c>
    </row>
    <row r="541" spans="1:5" ht="14.25">
      <c r="A541" s="58" t="s">
        <v>727</v>
      </c>
      <c r="B541" s="59" t="s">
        <v>728</v>
      </c>
      <c r="C541" s="60">
        <v>10353</v>
      </c>
      <c r="D541" s="55">
        <v>40.740927999999997</v>
      </c>
      <c r="E541" s="55">
        <v>43.614319000000002</v>
      </c>
    </row>
    <row r="542" spans="1:5" ht="14.25">
      <c r="A542" s="58" t="s">
        <v>727</v>
      </c>
      <c r="B542" s="59" t="s">
        <v>729</v>
      </c>
      <c r="C542" s="60">
        <v>15922</v>
      </c>
      <c r="D542" s="55">
        <v>40.846012000000002</v>
      </c>
      <c r="E542" s="55">
        <v>43.328777000000002</v>
      </c>
    </row>
    <row r="543" spans="1:5" ht="14.25">
      <c r="A543" s="58" t="s">
        <v>727</v>
      </c>
      <c r="B543" s="59" t="s">
        <v>730</v>
      </c>
      <c r="C543" s="60">
        <v>21088</v>
      </c>
      <c r="D543" s="55">
        <v>40.375149</v>
      </c>
      <c r="E543" s="55">
        <v>43.413612000000001</v>
      </c>
    </row>
    <row r="544" spans="1:5" ht="14.25">
      <c r="A544" s="58" t="s">
        <v>727</v>
      </c>
      <c r="B544" s="59" t="s">
        <v>731</v>
      </c>
      <c r="C544" s="60">
        <v>45079</v>
      </c>
      <c r="D544" s="55">
        <v>40.140255000000003</v>
      </c>
      <c r="E544" s="55">
        <v>43.120026000000003</v>
      </c>
    </row>
    <row r="545" spans="1:5" ht="14.25">
      <c r="A545" s="58" t="s">
        <v>727</v>
      </c>
      <c r="B545" s="59" t="s">
        <v>732</v>
      </c>
      <c r="C545" s="60">
        <v>117312</v>
      </c>
      <c r="D545" s="55">
        <v>40.59825</v>
      </c>
      <c r="E545" s="55">
        <v>43.085476999999997</v>
      </c>
    </row>
    <row r="546" spans="1:5" ht="14.25">
      <c r="A546" s="58" t="s">
        <v>727</v>
      </c>
      <c r="B546" s="59" t="s">
        <v>733</v>
      </c>
      <c r="C546" s="60">
        <v>39486</v>
      </c>
      <c r="D546" s="55">
        <v>40.331386999999999</v>
      </c>
      <c r="E546" s="55">
        <v>42.590141000000003</v>
      </c>
    </row>
    <row r="547" spans="1:5" ht="14.25">
      <c r="A547" s="58" t="s">
        <v>727</v>
      </c>
      <c r="B547" s="59" t="s">
        <v>734</v>
      </c>
      <c r="C547" s="60">
        <v>22267</v>
      </c>
      <c r="D547" s="55">
        <v>40.464393999999999</v>
      </c>
      <c r="E547" s="55">
        <v>42.789597000000001</v>
      </c>
    </row>
    <row r="548" spans="1:5" ht="14.25">
      <c r="A548" s="58" t="s">
        <v>727</v>
      </c>
      <c r="B548" s="59" t="s">
        <v>735</v>
      </c>
      <c r="C548" s="60">
        <v>9570</v>
      </c>
      <c r="D548" s="55">
        <v>40.779288999999999</v>
      </c>
      <c r="E548" s="55">
        <v>43.130893999999998</v>
      </c>
    </row>
    <row r="549" spans="1:5" ht="14.25">
      <c r="A549" s="58" t="s">
        <v>736</v>
      </c>
      <c r="B549" s="59" t="s">
        <v>737</v>
      </c>
      <c r="C549" s="60">
        <v>4027</v>
      </c>
      <c r="D549" s="55">
        <v>41.978462</v>
      </c>
      <c r="E549" s="55">
        <v>34.008034000000002</v>
      </c>
    </row>
    <row r="550" spans="1:5" ht="14.25">
      <c r="A550" s="58" t="s">
        <v>736</v>
      </c>
      <c r="B550" s="59" t="s">
        <v>738</v>
      </c>
      <c r="C550" s="60">
        <v>3006</v>
      </c>
      <c r="D550" s="55">
        <v>41.687632999999998</v>
      </c>
      <c r="E550" s="55">
        <v>33.553806000000002</v>
      </c>
    </row>
    <row r="551" spans="1:5" ht="14.25">
      <c r="A551" s="58" t="s">
        <v>736</v>
      </c>
      <c r="B551" s="59" t="s">
        <v>739</v>
      </c>
      <c r="C551" s="60">
        <v>17920</v>
      </c>
      <c r="D551" s="55">
        <v>41.242539000000001</v>
      </c>
      <c r="E551" s="55">
        <v>33.326664000000001</v>
      </c>
    </row>
    <row r="552" spans="1:5" ht="14.25">
      <c r="A552" s="58" t="s">
        <v>736</v>
      </c>
      <c r="B552" s="59" t="s">
        <v>740</v>
      </c>
      <c r="C552" s="60">
        <v>7290</v>
      </c>
      <c r="D552" s="55">
        <v>41.642592999999998</v>
      </c>
      <c r="E552" s="55">
        <v>33.303421</v>
      </c>
    </row>
    <row r="553" spans="1:5" ht="14.25">
      <c r="A553" s="58" t="s">
        <v>736</v>
      </c>
      <c r="B553" s="59" t="s">
        <v>451</v>
      </c>
      <c r="C553" s="60">
        <v>9170</v>
      </c>
      <c r="D553" s="55">
        <v>41.978462</v>
      </c>
      <c r="E553" s="55">
        <v>34.008034000000002</v>
      </c>
    </row>
    <row r="554" spans="1:5" ht="14.25">
      <c r="A554" s="58" t="s">
        <v>736</v>
      </c>
      <c r="B554" s="59" t="s">
        <v>741</v>
      </c>
      <c r="C554" s="60">
        <v>22136</v>
      </c>
      <c r="D554" s="55">
        <v>41.891857000000002</v>
      </c>
      <c r="E554" s="55">
        <v>33.005313999999998</v>
      </c>
    </row>
    <row r="555" spans="1:5" ht="14.25">
      <c r="A555" s="58" t="s">
        <v>736</v>
      </c>
      <c r="B555" s="59" t="s">
        <v>742</v>
      </c>
      <c r="C555" s="60">
        <v>7229</v>
      </c>
      <c r="D555" s="55">
        <v>41.953522</v>
      </c>
      <c r="E555" s="55">
        <v>34.217509999999997</v>
      </c>
    </row>
    <row r="556" spans="1:5" ht="14.25">
      <c r="A556" s="58" t="s">
        <v>736</v>
      </c>
      <c r="B556" s="59" t="s">
        <v>743</v>
      </c>
      <c r="C556" s="60">
        <v>8073</v>
      </c>
      <c r="D556" s="55">
        <v>41.477218999999998</v>
      </c>
      <c r="E556" s="55">
        <v>33.467312</v>
      </c>
    </row>
    <row r="557" spans="1:5" ht="14.25">
      <c r="A557" s="58" t="s">
        <v>736</v>
      </c>
      <c r="B557" s="59" t="s">
        <v>744</v>
      </c>
      <c r="C557" s="60">
        <v>12132</v>
      </c>
      <c r="D557" s="55">
        <v>41.601646000000002</v>
      </c>
      <c r="E557" s="55">
        <v>33.838509000000002</v>
      </c>
    </row>
    <row r="558" spans="1:5" ht="14.25">
      <c r="A558" s="58" t="s">
        <v>736</v>
      </c>
      <c r="B558" s="59" t="s">
        <v>745</v>
      </c>
      <c r="C558" s="60">
        <v>5428</v>
      </c>
      <c r="D558" s="55">
        <v>42.005043000000001</v>
      </c>
      <c r="E558" s="55">
        <v>33.460673999999997</v>
      </c>
    </row>
    <row r="559" spans="1:5" ht="14.25">
      <c r="A559" s="58" t="s">
        <v>736</v>
      </c>
      <c r="B559" s="59" t="s">
        <v>746</v>
      </c>
      <c r="C559" s="60">
        <v>4134</v>
      </c>
      <c r="D559" s="55">
        <v>41.625636999999998</v>
      </c>
      <c r="E559" s="55">
        <v>34.463470999999998</v>
      </c>
    </row>
    <row r="560" spans="1:5" ht="14.25">
      <c r="A560" s="58" t="s">
        <v>736</v>
      </c>
      <c r="B560" s="59" t="s">
        <v>747</v>
      </c>
      <c r="C560" s="60">
        <v>5292</v>
      </c>
      <c r="D560" s="55">
        <v>41.204371999999999</v>
      </c>
      <c r="E560" s="55">
        <v>33.554862999999997</v>
      </c>
    </row>
    <row r="561" spans="1:5" ht="14.25">
      <c r="A561" s="58" t="s">
        <v>736</v>
      </c>
      <c r="B561" s="59" t="s">
        <v>748</v>
      </c>
      <c r="C561" s="60">
        <v>20675</v>
      </c>
      <c r="D561" s="55">
        <v>41.977158000000003</v>
      </c>
      <c r="E561" s="55">
        <v>33.760280999999999</v>
      </c>
    </row>
    <row r="562" spans="1:5" ht="14.25">
      <c r="A562" s="58" t="s">
        <v>736</v>
      </c>
      <c r="B562" s="59" t="s">
        <v>749</v>
      </c>
      <c r="C562" s="60">
        <v>152541</v>
      </c>
      <c r="D562" s="55">
        <v>41.377172999999999</v>
      </c>
      <c r="E562" s="55">
        <v>33.777284999999999</v>
      </c>
    </row>
    <row r="563" spans="1:5" ht="14.25">
      <c r="A563" s="58" t="s">
        <v>736</v>
      </c>
      <c r="B563" s="59" t="s">
        <v>750</v>
      </c>
      <c r="C563" s="60">
        <v>5431</v>
      </c>
      <c r="D563" s="55">
        <v>41.803874999999998</v>
      </c>
      <c r="E563" s="55">
        <v>33.710422999999999</v>
      </c>
    </row>
    <row r="564" spans="1:5" ht="14.25">
      <c r="A564" s="58" t="s">
        <v>736</v>
      </c>
      <c r="B564" s="59" t="s">
        <v>751</v>
      </c>
      <c r="C564" s="60">
        <v>5688</v>
      </c>
      <c r="D564" s="55">
        <v>41.626729499999996</v>
      </c>
      <c r="E564" s="55">
        <v>33.1101265</v>
      </c>
    </row>
    <row r="565" spans="1:5" ht="14.25">
      <c r="A565" s="58" t="s">
        <v>736</v>
      </c>
      <c r="B565" s="59" t="s">
        <v>752</v>
      </c>
      <c r="C565" s="60">
        <v>4289</v>
      </c>
      <c r="D565" s="55">
        <v>41.620356999999998</v>
      </c>
      <c r="E565" s="55">
        <v>33.720112</v>
      </c>
    </row>
    <row r="566" spans="1:5" ht="14.25">
      <c r="A566" s="58" t="s">
        <v>736</v>
      </c>
      <c r="B566" s="59" t="s">
        <v>753</v>
      </c>
      <c r="C566" s="60">
        <v>4304</v>
      </c>
      <c r="D566" s="55">
        <v>41.829512999999999</v>
      </c>
      <c r="E566" s="55">
        <v>33.264094999999998</v>
      </c>
    </row>
    <row r="567" spans="1:5" ht="14.25">
      <c r="A567" s="58" t="s">
        <v>736</v>
      </c>
      <c r="B567" s="59" t="s">
        <v>754</v>
      </c>
      <c r="C567" s="60">
        <v>37119</v>
      </c>
      <c r="D567" s="55">
        <v>41.510165999999998</v>
      </c>
      <c r="E567" s="55">
        <v>34.214443000000003</v>
      </c>
    </row>
    <row r="568" spans="1:5" ht="14.25">
      <c r="A568" s="58" t="s">
        <v>736</v>
      </c>
      <c r="B568" s="59" t="s">
        <v>755</v>
      </c>
      <c r="C568" s="60">
        <v>39708</v>
      </c>
      <c r="D568" s="55">
        <v>41.019764000000002</v>
      </c>
      <c r="E568" s="55">
        <v>34.035522</v>
      </c>
    </row>
    <row r="569" spans="1:5" ht="14.25">
      <c r="A569" s="58" t="s">
        <v>756</v>
      </c>
      <c r="B569" s="59" t="s">
        <v>757</v>
      </c>
      <c r="C569" s="60">
        <v>5804</v>
      </c>
      <c r="D569" s="55">
        <v>39.002056000000003</v>
      </c>
      <c r="E569" s="55">
        <v>36.169418</v>
      </c>
    </row>
    <row r="570" spans="1:5" ht="14.25">
      <c r="A570" s="58" t="s">
        <v>756</v>
      </c>
      <c r="B570" s="59" t="s">
        <v>758</v>
      </c>
      <c r="C570" s="60">
        <v>30099</v>
      </c>
      <c r="D570" s="55">
        <v>38.845664999999997</v>
      </c>
      <c r="E570" s="55">
        <v>35.857146999999998</v>
      </c>
    </row>
    <row r="571" spans="1:5" ht="14.25">
      <c r="A571" s="58" t="s">
        <v>756</v>
      </c>
      <c r="B571" s="59" t="s">
        <v>759</v>
      </c>
      <c r="C571" s="60">
        <v>66507</v>
      </c>
      <c r="D571" s="55">
        <v>38.389206000000001</v>
      </c>
      <c r="E571" s="55">
        <v>35.490009000000001</v>
      </c>
    </row>
    <row r="572" spans="1:5" ht="14.25">
      <c r="A572" s="58" t="s">
        <v>756</v>
      </c>
      <c r="B572" s="59" t="s">
        <v>760</v>
      </c>
      <c r="C572" s="60">
        <v>5536</v>
      </c>
      <c r="D572" s="55">
        <v>39.090964999999997</v>
      </c>
      <c r="E572" s="55">
        <v>35.568634000000003</v>
      </c>
    </row>
    <row r="573" spans="1:5" ht="14.25">
      <c r="A573" s="58" t="s">
        <v>756</v>
      </c>
      <c r="B573" s="59" t="s">
        <v>761</v>
      </c>
      <c r="C573" s="60">
        <v>12471</v>
      </c>
      <c r="D573" s="55">
        <v>38.646210000000004</v>
      </c>
      <c r="E573" s="55">
        <v>35.451751999999999</v>
      </c>
    </row>
    <row r="574" spans="1:5" ht="14.25">
      <c r="A574" s="58" t="s">
        <v>756</v>
      </c>
      <c r="B574" s="59" t="s">
        <v>762</v>
      </c>
      <c r="C574" s="60">
        <v>28755</v>
      </c>
      <c r="D574" s="55">
        <v>38.624523000000003</v>
      </c>
      <c r="E574" s="55">
        <v>35.186573000000003</v>
      </c>
    </row>
    <row r="575" spans="1:5" ht="14.25">
      <c r="A575" s="58" t="s">
        <v>756</v>
      </c>
      <c r="B575" s="59" t="s">
        <v>763</v>
      </c>
      <c r="C575" s="60">
        <v>404780</v>
      </c>
      <c r="D575" s="55">
        <v>38.725033000000003</v>
      </c>
      <c r="E575" s="55">
        <v>35.495964000000001</v>
      </c>
    </row>
    <row r="576" spans="1:5" ht="14.25">
      <c r="A576" s="58" t="s">
        <v>756</v>
      </c>
      <c r="B576" s="59" t="s">
        <v>764</v>
      </c>
      <c r="C576" s="60">
        <v>589852</v>
      </c>
      <c r="D576" s="55">
        <v>38.736545999999997</v>
      </c>
      <c r="E576" s="55">
        <v>35.422730000000001</v>
      </c>
    </row>
    <row r="577" spans="1:5" ht="14.25">
      <c r="A577" s="58" t="s">
        <v>756</v>
      </c>
      <c r="B577" s="59" t="s">
        <v>765</v>
      </c>
      <c r="C577" s="60">
        <v>3800</v>
      </c>
      <c r="D577" s="55">
        <v>39.107940999999997</v>
      </c>
      <c r="E577" s="55">
        <v>35.701847000000001</v>
      </c>
    </row>
    <row r="578" spans="1:5" ht="14.25">
      <c r="A578" s="58" t="s">
        <v>756</v>
      </c>
      <c r="B578" s="59" t="s">
        <v>751</v>
      </c>
      <c r="C578" s="60">
        <v>21903</v>
      </c>
      <c r="D578" s="55">
        <v>38.708272999999998</v>
      </c>
      <c r="E578" s="55">
        <v>36.409796</v>
      </c>
    </row>
    <row r="579" spans="1:5" ht="14.25">
      <c r="A579" s="58" t="s">
        <v>756</v>
      </c>
      <c r="B579" s="59" t="s">
        <v>766</v>
      </c>
      <c r="C579" s="60">
        <v>13777</v>
      </c>
      <c r="D579" s="55">
        <v>39.076251999999997</v>
      </c>
      <c r="E579" s="55">
        <v>35.968521000000003</v>
      </c>
    </row>
    <row r="580" spans="1:5" ht="14.25">
      <c r="A580" s="58" t="s">
        <v>756</v>
      </c>
      <c r="B580" s="59" t="s">
        <v>767</v>
      </c>
      <c r="C580" s="60">
        <v>9321</v>
      </c>
      <c r="D580" s="55">
        <v>38.477809999999998</v>
      </c>
      <c r="E580" s="55">
        <v>36.489261999999997</v>
      </c>
    </row>
    <row r="581" spans="1:5" ht="14.25">
      <c r="A581" s="58" t="s">
        <v>756</v>
      </c>
      <c r="B581" s="59" t="s">
        <v>768</v>
      </c>
      <c r="C581" s="60">
        <v>168783</v>
      </c>
      <c r="D581" s="55">
        <v>38.693759999999997</v>
      </c>
      <c r="E581" s="55">
        <v>35.548737000000003</v>
      </c>
    </row>
    <row r="582" spans="1:5" ht="14.25">
      <c r="A582" s="58" t="s">
        <v>756</v>
      </c>
      <c r="B582" s="59" t="s">
        <v>769</v>
      </c>
      <c r="C582" s="60">
        <v>21630</v>
      </c>
      <c r="D582" s="55">
        <v>38.447204999999997</v>
      </c>
      <c r="E582" s="55">
        <v>35.799464999999998</v>
      </c>
    </row>
    <row r="583" spans="1:5" ht="14.25">
      <c r="A583" s="58" t="s">
        <v>756</v>
      </c>
      <c r="B583" s="59" t="s">
        <v>770</v>
      </c>
      <c r="C583" s="60">
        <v>35674</v>
      </c>
      <c r="D583" s="55">
        <v>38.100895000000001</v>
      </c>
      <c r="E583" s="55">
        <v>35.359406</v>
      </c>
    </row>
    <row r="584" spans="1:5" ht="14.25">
      <c r="A584" s="58" t="s">
        <v>756</v>
      </c>
      <c r="B584" s="59" t="s">
        <v>771</v>
      </c>
      <c r="C584" s="60">
        <v>15665</v>
      </c>
      <c r="D584" s="55">
        <v>38.350788000000001</v>
      </c>
      <c r="E584" s="55">
        <v>35.088912999999998</v>
      </c>
    </row>
    <row r="585" spans="1:5" ht="14.25">
      <c r="A585" s="58" t="s">
        <v>772</v>
      </c>
      <c r="B585" s="59" t="s">
        <v>773</v>
      </c>
      <c r="C585" s="60">
        <v>7247</v>
      </c>
      <c r="D585" s="55">
        <v>39.807898999999999</v>
      </c>
      <c r="E585" s="55">
        <v>33.459693999999999</v>
      </c>
    </row>
    <row r="586" spans="1:5" ht="14.25">
      <c r="A586" s="58" t="s">
        <v>772</v>
      </c>
      <c r="B586" s="59" t="s">
        <v>774</v>
      </c>
      <c r="C586" s="60">
        <v>5898</v>
      </c>
      <c r="D586" s="55">
        <v>39.909900999999998</v>
      </c>
      <c r="E586" s="55">
        <v>33.715972999999998</v>
      </c>
    </row>
    <row r="587" spans="1:5" ht="14.25">
      <c r="A587" s="58" t="s">
        <v>772</v>
      </c>
      <c r="B587" s="59" t="s">
        <v>775</v>
      </c>
      <c r="C587" s="60">
        <v>2302</v>
      </c>
      <c r="D587" s="55">
        <v>39.464030999999999</v>
      </c>
      <c r="E587" s="55">
        <v>33.525123999999998</v>
      </c>
    </row>
    <row r="588" spans="1:5" ht="14.25">
      <c r="A588" s="58" t="s">
        <v>772</v>
      </c>
      <c r="B588" s="59" t="s">
        <v>776</v>
      </c>
      <c r="C588" s="60">
        <v>8391</v>
      </c>
      <c r="D588" s="55">
        <v>39.944847000000003</v>
      </c>
      <c r="E588" s="55">
        <v>34.031975000000003</v>
      </c>
    </row>
    <row r="589" spans="1:5" ht="14.25">
      <c r="A589" s="58" t="s">
        <v>772</v>
      </c>
      <c r="B589" s="59" t="s">
        <v>777</v>
      </c>
      <c r="C589" s="60">
        <v>3054</v>
      </c>
      <c r="D589" s="55">
        <v>39.593257999999999</v>
      </c>
      <c r="E589" s="55">
        <v>33.378405999999998</v>
      </c>
    </row>
    <row r="590" spans="1:5" ht="14.25">
      <c r="A590" s="58" t="s">
        <v>772</v>
      </c>
      <c r="B590" s="59" t="s">
        <v>778</v>
      </c>
      <c r="C590" s="60">
        <v>15659</v>
      </c>
      <c r="D590" s="55">
        <v>39.673527</v>
      </c>
      <c r="E590" s="55">
        <v>33.615504999999999</v>
      </c>
    </row>
    <row r="591" spans="1:5" ht="14.25">
      <c r="A591" s="58" t="s">
        <v>772</v>
      </c>
      <c r="B591" s="59" t="s">
        <v>779</v>
      </c>
      <c r="C591" s="60">
        <v>195661</v>
      </c>
      <c r="D591" s="55">
        <v>39.838240999999996</v>
      </c>
      <c r="E591" s="55">
        <v>33.502543000000003</v>
      </c>
    </row>
    <row r="592" spans="1:5" ht="14.25">
      <c r="A592" s="58" t="s">
        <v>772</v>
      </c>
      <c r="B592" s="59" t="s">
        <v>780</v>
      </c>
      <c r="C592" s="60">
        <v>6212</v>
      </c>
      <c r="D592" s="55">
        <v>40.160629</v>
      </c>
      <c r="E592" s="55">
        <v>33.719172999999998</v>
      </c>
    </row>
    <row r="593" spans="1:5" ht="14.25">
      <c r="A593" s="58" t="s">
        <v>772</v>
      </c>
      <c r="B593" s="59" t="s">
        <v>781</v>
      </c>
      <c r="C593" s="60">
        <v>31544</v>
      </c>
      <c r="D593" s="55">
        <v>39.850647000000002</v>
      </c>
      <c r="E593" s="55">
        <v>33.452694000000001</v>
      </c>
    </row>
    <row r="594" spans="1:5" ht="14.25">
      <c r="A594" s="58" t="s">
        <v>782</v>
      </c>
      <c r="B594" s="59" t="s">
        <v>783</v>
      </c>
      <c r="C594" s="60">
        <v>46624</v>
      </c>
      <c r="D594" s="55">
        <v>41.430069000000003</v>
      </c>
      <c r="E594" s="55">
        <v>27.091280000000001</v>
      </c>
    </row>
    <row r="595" spans="1:5" ht="14.25">
      <c r="A595" s="58" t="s">
        <v>782</v>
      </c>
      <c r="B595" s="59" t="s">
        <v>784</v>
      </c>
      <c r="C595" s="60">
        <v>8871</v>
      </c>
      <c r="D595" s="55">
        <v>41.825352000000002</v>
      </c>
      <c r="E595" s="55">
        <v>27.76857</v>
      </c>
    </row>
    <row r="596" spans="1:5" ht="14.25">
      <c r="A596" s="58" t="s">
        <v>782</v>
      </c>
      <c r="B596" s="59" t="s">
        <v>785</v>
      </c>
      <c r="C596" s="60">
        <v>105525</v>
      </c>
      <c r="D596" s="55">
        <v>41.730871</v>
      </c>
      <c r="E596" s="55">
        <v>27.216425999999998</v>
      </c>
    </row>
    <row r="597" spans="1:5" ht="14.25">
      <c r="A597" s="58" t="s">
        <v>782</v>
      </c>
      <c r="B597" s="59" t="s">
        <v>786</v>
      </c>
      <c r="C597" s="60">
        <v>2251</v>
      </c>
      <c r="D597" s="55">
        <v>41.942157999999999</v>
      </c>
      <c r="E597" s="55">
        <v>27.156036</v>
      </c>
    </row>
    <row r="598" spans="1:5" ht="14.25">
      <c r="A598" s="58" t="s">
        <v>782</v>
      </c>
      <c r="B598" s="59" t="s">
        <v>787</v>
      </c>
      <c r="C598" s="60">
        <v>153027</v>
      </c>
      <c r="D598" s="55">
        <v>41.407832999999997</v>
      </c>
      <c r="E598" s="55">
        <v>27.351666999999999</v>
      </c>
    </row>
    <row r="599" spans="1:5" ht="14.25">
      <c r="A599" s="58" t="s">
        <v>782</v>
      </c>
      <c r="B599" s="59" t="s">
        <v>788</v>
      </c>
      <c r="C599" s="60">
        <v>3445</v>
      </c>
      <c r="D599" s="55">
        <v>41.343738000000002</v>
      </c>
      <c r="E599" s="55">
        <v>26.916335</v>
      </c>
    </row>
    <row r="600" spans="1:5" ht="14.25">
      <c r="A600" s="58" t="s">
        <v>782</v>
      </c>
      <c r="B600" s="59" t="s">
        <v>789</v>
      </c>
      <c r="C600" s="60">
        <v>17806</v>
      </c>
      <c r="D600" s="55">
        <v>41.626449999999998</v>
      </c>
      <c r="E600" s="55">
        <v>27.515682000000002</v>
      </c>
    </row>
    <row r="601" spans="1:5" ht="14.25">
      <c r="A601" s="58" t="s">
        <v>782</v>
      </c>
      <c r="B601" s="59" t="s">
        <v>790</v>
      </c>
      <c r="C601" s="60">
        <v>28814</v>
      </c>
      <c r="D601" s="55">
        <v>41.572772999999998</v>
      </c>
      <c r="E601" s="55">
        <v>27.7668</v>
      </c>
    </row>
    <row r="602" spans="1:5" ht="14.25">
      <c r="A602" s="58" t="s">
        <v>791</v>
      </c>
      <c r="B602" s="59" t="s">
        <v>792</v>
      </c>
      <c r="C602" s="60">
        <v>3566</v>
      </c>
      <c r="D602" s="55">
        <v>39.628245999999997</v>
      </c>
      <c r="E602" s="55">
        <v>34.097377999999999</v>
      </c>
    </row>
    <row r="603" spans="1:5" ht="14.25">
      <c r="A603" s="58" t="s">
        <v>791</v>
      </c>
      <c r="B603" s="59" t="s">
        <v>793</v>
      </c>
      <c r="C603" s="60">
        <v>7094</v>
      </c>
      <c r="D603" s="55">
        <v>39.449688000000002</v>
      </c>
      <c r="E603" s="55">
        <v>33.965240999999999</v>
      </c>
    </row>
    <row r="604" spans="1:5" ht="14.25">
      <c r="A604" s="58" t="s">
        <v>791</v>
      </c>
      <c r="B604" s="59" t="s">
        <v>794</v>
      </c>
      <c r="C604" s="60">
        <v>5197</v>
      </c>
      <c r="D604" s="55">
        <v>39.266682000000003</v>
      </c>
      <c r="E604" s="55">
        <v>34.261501000000003</v>
      </c>
    </row>
    <row r="605" spans="1:5" ht="14.25">
      <c r="A605" s="58" t="s">
        <v>791</v>
      </c>
      <c r="B605" s="59" t="s">
        <v>795</v>
      </c>
      <c r="C605" s="60">
        <v>13505</v>
      </c>
      <c r="D605" s="55">
        <v>39.603785999999999</v>
      </c>
      <c r="E605" s="55">
        <v>34.416373999999998</v>
      </c>
    </row>
    <row r="606" spans="1:5" ht="14.25">
      <c r="A606" s="58" t="s">
        <v>791</v>
      </c>
      <c r="B606" s="59" t="s">
        <v>796</v>
      </c>
      <c r="C606" s="60">
        <v>34626</v>
      </c>
      <c r="D606" s="55">
        <v>39.359420999999998</v>
      </c>
      <c r="E606" s="55">
        <v>33.722683000000004</v>
      </c>
    </row>
    <row r="607" spans="1:5" ht="14.25">
      <c r="A607" s="58" t="s">
        <v>791</v>
      </c>
      <c r="B607" s="59" t="s">
        <v>797</v>
      </c>
      <c r="C607" s="60">
        <v>160737</v>
      </c>
      <c r="D607" s="55">
        <v>39.139789999999998</v>
      </c>
      <c r="E607" s="55">
        <v>34.157055999999997</v>
      </c>
    </row>
    <row r="608" spans="1:5" ht="14.25">
      <c r="A608" s="58" t="s">
        <v>791</v>
      </c>
      <c r="B608" s="59" t="s">
        <v>798</v>
      </c>
      <c r="C608" s="60">
        <v>18219</v>
      </c>
      <c r="D608" s="55">
        <v>39.063960999999999</v>
      </c>
      <c r="E608" s="55">
        <v>34.374287000000002</v>
      </c>
    </row>
    <row r="609" spans="1:5" ht="14.25">
      <c r="A609" s="58" t="s">
        <v>799</v>
      </c>
      <c r="B609" s="59" t="s">
        <v>800</v>
      </c>
      <c r="C609" s="60">
        <v>5679</v>
      </c>
      <c r="D609" s="55">
        <v>36.674511000000003</v>
      </c>
      <c r="E609" s="55">
        <v>37.465797000000002</v>
      </c>
    </row>
    <row r="610" spans="1:5" ht="14.25">
      <c r="A610" s="58" t="s">
        <v>799</v>
      </c>
      <c r="B610" s="59" t="s">
        <v>801</v>
      </c>
      <c r="C610" s="60">
        <v>122288</v>
      </c>
      <c r="D610" s="55">
        <v>36.715074000000001</v>
      </c>
      <c r="E610" s="55">
        <v>37.107832999999999</v>
      </c>
    </row>
    <row r="611" spans="1:5" ht="14.25">
      <c r="A611" s="58" t="s">
        <v>799</v>
      </c>
      <c r="B611" s="59" t="s">
        <v>802</v>
      </c>
      <c r="C611" s="60">
        <v>12861</v>
      </c>
      <c r="D611" s="55">
        <v>36.886986</v>
      </c>
      <c r="E611" s="55">
        <v>36.918686000000001</v>
      </c>
    </row>
    <row r="612" spans="1:5" ht="14.25">
      <c r="A612" s="58" t="s">
        <v>799</v>
      </c>
      <c r="B612" s="59" t="s">
        <v>803</v>
      </c>
      <c r="C612" s="60">
        <v>4998</v>
      </c>
      <c r="D612" s="55">
        <v>36.841332000000001</v>
      </c>
      <c r="E612" s="55">
        <v>37.143512999999999</v>
      </c>
    </row>
    <row r="613" spans="1:5" ht="14.25">
      <c r="A613" s="58" t="s">
        <v>804</v>
      </c>
      <c r="B613" s="59" t="s">
        <v>805</v>
      </c>
      <c r="C613" s="60">
        <v>111641</v>
      </c>
      <c r="D613" s="55">
        <v>40.713327499999998</v>
      </c>
      <c r="E613" s="55">
        <v>29.930944249999996</v>
      </c>
    </row>
    <row r="614" spans="1:5" ht="14.25">
      <c r="A614" s="58" t="s">
        <v>804</v>
      </c>
      <c r="B614" s="59" t="s">
        <v>806</v>
      </c>
      <c r="C614" s="60">
        <v>144825</v>
      </c>
      <c r="D614" s="55">
        <v>40.784271000000004</v>
      </c>
      <c r="E614" s="55">
        <v>29.293119000000001</v>
      </c>
    </row>
    <row r="615" spans="1:5" ht="14.25">
      <c r="A615" s="58" t="s">
        <v>804</v>
      </c>
      <c r="B615" s="59" t="s">
        <v>807</v>
      </c>
      <c r="C615" s="60">
        <v>219546</v>
      </c>
      <c r="D615" s="55">
        <v>40.784271000000004</v>
      </c>
      <c r="E615" s="55">
        <v>29.369646249999999</v>
      </c>
    </row>
    <row r="616" spans="1:5" ht="14.25">
      <c r="A616" s="58" t="s">
        <v>804</v>
      </c>
      <c r="B616" s="59" t="s">
        <v>808</v>
      </c>
      <c r="C616" s="60">
        <v>144287</v>
      </c>
      <c r="D616" s="55">
        <v>40.757111000000002</v>
      </c>
      <c r="E616" s="55">
        <v>29.829841999999999</v>
      </c>
    </row>
    <row r="617" spans="1:5" ht="14.25">
      <c r="A617" s="58" t="s">
        <v>804</v>
      </c>
      <c r="B617" s="59" t="s">
        <v>809</v>
      </c>
      <c r="C617" s="60">
        <v>51866</v>
      </c>
      <c r="D617" s="55">
        <v>40.784271000000004</v>
      </c>
      <c r="E617" s="55">
        <v>29.599228</v>
      </c>
    </row>
    <row r="618" spans="1:5" ht="14.25">
      <c r="A618" s="58" t="s">
        <v>804</v>
      </c>
      <c r="B618" s="59" t="s">
        <v>810</v>
      </c>
      <c r="C618" s="60">
        <v>399558</v>
      </c>
      <c r="D618" s="55">
        <v>40.806488000000002</v>
      </c>
      <c r="E618" s="55">
        <v>29.411031999999999</v>
      </c>
    </row>
    <row r="619" spans="1:5" ht="14.25">
      <c r="A619" s="58" t="s">
        <v>804</v>
      </c>
      <c r="B619" s="59" t="s">
        <v>811</v>
      </c>
      <c r="C619" s="60">
        <v>172802</v>
      </c>
      <c r="D619" s="55">
        <v>40.720253</v>
      </c>
      <c r="E619" s="55">
        <v>29.820516999999999</v>
      </c>
    </row>
    <row r="620" spans="1:5" ht="14.25">
      <c r="A620" s="58" t="s">
        <v>804</v>
      </c>
      <c r="B620" s="59" t="s">
        <v>812</v>
      </c>
      <c r="C620" s="60">
        <v>371002</v>
      </c>
      <c r="D620" s="55">
        <v>40.757181000000003</v>
      </c>
      <c r="E620" s="55">
        <v>29.925891</v>
      </c>
    </row>
    <row r="621" spans="1:5" ht="14.25">
      <c r="A621" s="58" t="s">
        <v>804</v>
      </c>
      <c r="B621" s="59" t="s">
        <v>813</v>
      </c>
      <c r="C621" s="60">
        <v>52930</v>
      </c>
      <c r="D621" s="55">
        <v>41.070346999999998</v>
      </c>
      <c r="E621" s="55">
        <v>30.152609000000002</v>
      </c>
    </row>
    <row r="622" spans="1:5" ht="14.25">
      <c r="A622" s="58" t="s">
        <v>804</v>
      </c>
      <c r="B622" s="59" t="s">
        <v>814</v>
      </c>
      <c r="C622" s="60">
        <v>58936</v>
      </c>
      <c r="D622" s="55">
        <v>40.694920000000003</v>
      </c>
      <c r="E622" s="55">
        <v>29.617811</v>
      </c>
    </row>
    <row r="623" spans="1:5" ht="14.25">
      <c r="A623" s="58" t="s">
        <v>804</v>
      </c>
      <c r="B623" s="59" t="s">
        <v>815</v>
      </c>
      <c r="C623" s="60">
        <v>131416</v>
      </c>
      <c r="D623" s="55">
        <v>40.706401999999997</v>
      </c>
      <c r="E623" s="55">
        <v>30.041371499999997</v>
      </c>
    </row>
    <row r="624" spans="1:5" ht="14.25">
      <c r="A624" s="58" t="s">
        <v>804</v>
      </c>
      <c r="B624" s="59" t="s">
        <v>816</v>
      </c>
      <c r="C624" s="60">
        <v>174632</v>
      </c>
      <c r="D624" s="55">
        <v>40.762053999999999</v>
      </c>
      <c r="E624" s="55">
        <v>29.787424000000001</v>
      </c>
    </row>
    <row r="625" spans="1:5" ht="14.25">
      <c r="A625" s="58" t="s">
        <v>817</v>
      </c>
      <c r="B625" s="59" t="s">
        <v>818</v>
      </c>
      <c r="C625" s="60">
        <v>4550</v>
      </c>
      <c r="D625" s="55">
        <v>37.239055999999998</v>
      </c>
      <c r="E625" s="55">
        <v>32.119556000000003</v>
      </c>
    </row>
    <row r="626" spans="1:5" ht="14.25">
      <c r="A626" s="58" t="s">
        <v>817</v>
      </c>
      <c r="B626" s="59" t="s">
        <v>819</v>
      </c>
      <c r="C626" s="60">
        <v>5784</v>
      </c>
      <c r="D626" s="55">
        <v>37.452488000000002</v>
      </c>
      <c r="E626" s="55">
        <v>32.370510000000003</v>
      </c>
    </row>
    <row r="627" spans="1:5" ht="14.25">
      <c r="A627" s="58" t="s">
        <v>817</v>
      </c>
      <c r="B627" s="59" t="s">
        <v>820</v>
      </c>
      <c r="C627" s="60">
        <v>93830</v>
      </c>
      <c r="D627" s="55">
        <v>38.358631000000003</v>
      </c>
      <c r="E627" s="55">
        <v>31.420855</v>
      </c>
    </row>
    <row r="628" spans="1:5" ht="14.25">
      <c r="A628" s="58" t="s">
        <v>817</v>
      </c>
      <c r="B628" s="59" t="s">
        <v>821</v>
      </c>
      <c r="C628" s="60">
        <v>14178</v>
      </c>
      <c r="D628" s="55">
        <v>38.307789</v>
      </c>
      <c r="E628" s="55">
        <v>32.868614000000001</v>
      </c>
    </row>
    <row r="629" spans="1:5" ht="14.25">
      <c r="A629" s="58" t="s">
        <v>817</v>
      </c>
      <c r="B629" s="59" t="s">
        <v>822</v>
      </c>
      <c r="C629" s="60">
        <v>77137</v>
      </c>
      <c r="D629" s="55">
        <v>37.676791999999999</v>
      </c>
      <c r="E629" s="55">
        <v>31.728325000000002</v>
      </c>
    </row>
    <row r="630" spans="1:5" ht="14.25">
      <c r="A630" s="58" t="s">
        <v>817</v>
      </c>
      <c r="B630" s="59" t="s">
        <v>823</v>
      </c>
      <c r="C630" s="60">
        <v>25600</v>
      </c>
      <c r="D630" s="55">
        <v>37.190403000000003</v>
      </c>
      <c r="E630" s="55">
        <v>32.244362000000002</v>
      </c>
    </row>
    <row r="631" spans="1:5" ht="14.25">
      <c r="A631" s="58" t="s">
        <v>817</v>
      </c>
      <c r="B631" s="59" t="s">
        <v>824</v>
      </c>
      <c r="C631" s="60">
        <v>51434</v>
      </c>
      <c r="D631" s="55">
        <v>38.655642999999998</v>
      </c>
      <c r="E631" s="55">
        <v>32.925617000000003</v>
      </c>
    </row>
    <row r="632" spans="1:5" ht="14.25">
      <c r="A632" s="58" t="s">
        <v>817</v>
      </c>
      <c r="B632" s="59" t="s">
        <v>825</v>
      </c>
      <c r="C632" s="60">
        <v>9635</v>
      </c>
      <c r="D632" s="55">
        <v>39.022823000000002</v>
      </c>
      <c r="E632" s="55">
        <v>31.790206999999999</v>
      </c>
    </row>
    <row r="633" spans="1:5" ht="14.25">
      <c r="A633" s="58" t="s">
        <v>817</v>
      </c>
      <c r="B633" s="59" t="s">
        <v>826</v>
      </c>
      <c r="C633" s="60">
        <v>67631</v>
      </c>
      <c r="D633" s="55">
        <v>37.572819000000003</v>
      </c>
      <c r="E633" s="55">
        <v>32.781216000000001</v>
      </c>
    </row>
    <row r="634" spans="1:5" ht="14.25">
      <c r="A634" s="58" t="s">
        <v>817</v>
      </c>
      <c r="B634" s="59" t="s">
        <v>827</v>
      </c>
      <c r="C634" s="60">
        <v>4086</v>
      </c>
      <c r="D634" s="55">
        <v>38.013866</v>
      </c>
      <c r="E634" s="55">
        <v>32.016112999999997</v>
      </c>
    </row>
    <row r="635" spans="1:5" ht="14.25">
      <c r="A635" s="58" t="s">
        <v>817</v>
      </c>
      <c r="B635" s="59" t="s">
        <v>828</v>
      </c>
      <c r="C635" s="60">
        <v>5937</v>
      </c>
      <c r="D635" s="55">
        <v>37.391036999999997</v>
      </c>
      <c r="E635" s="55">
        <v>31.511700000000001</v>
      </c>
    </row>
    <row r="636" spans="1:5" ht="14.25">
      <c r="A636" s="58" t="s">
        <v>817</v>
      </c>
      <c r="B636" s="59" t="s">
        <v>829</v>
      </c>
      <c r="C636" s="60">
        <v>15134</v>
      </c>
      <c r="D636" s="55">
        <v>38.144432000000002</v>
      </c>
      <c r="E636" s="55">
        <v>31.675343000000002</v>
      </c>
    </row>
    <row r="637" spans="1:5" ht="14.25">
      <c r="A637" s="58" t="s">
        <v>817</v>
      </c>
      <c r="B637" s="59" t="s">
        <v>830</v>
      </c>
      <c r="C637" s="60">
        <v>7876</v>
      </c>
      <c r="D637" s="55">
        <v>37.904434000000002</v>
      </c>
      <c r="E637" s="55">
        <v>33.837558999999999</v>
      </c>
    </row>
    <row r="638" spans="1:5" ht="14.25">
      <c r="A638" s="58" t="s">
        <v>817</v>
      </c>
      <c r="B638" s="59" t="s">
        <v>831</v>
      </c>
      <c r="C638" s="60">
        <v>149333</v>
      </c>
      <c r="D638" s="55">
        <v>37.489578000000002</v>
      </c>
      <c r="E638" s="55">
        <v>34.059900200000001</v>
      </c>
    </row>
    <row r="639" spans="1:5" ht="14.25">
      <c r="A639" s="58" t="s">
        <v>817</v>
      </c>
      <c r="B639" s="59" t="s">
        <v>832</v>
      </c>
      <c r="C639" s="60">
        <v>9278</v>
      </c>
      <c r="D639" s="55">
        <v>37.298957999999999</v>
      </c>
      <c r="E639" s="55">
        <v>32.718491</v>
      </c>
    </row>
    <row r="640" spans="1:5" ht="14.25">
      <c r="A640" s="58" t="s">
        <v>817</v>
      </c>
      <c r="B640" s="59" t="s">
        <v>833</v>
      </c>
      <c r="C640" s="60">
        <v>11171</v>
      </c>
      <c r="D640" s="55">
        <v>36.981242999999999</v>
      </c>
      <c r="E640" s="55">
        <v>32.449452000000001</v>
      </c>
    </row>
    <row r="641" spans="1:5" ht="14.25">
      <c r="A641" s="58" t="s">
        <v>817</v>
      </c>
      <c r="B641" s="59" t="s">
        <v>834</v>
      </c>
      <c r="C641" s="60">
        <v>3883</v>
      </c>
      <c r="D641" s="55">
        <v>37.432926000000002</v>
      </c>
      <c r="E641" s="55">
        <v>34.187385999999996</v>
      </c>
    </row>
    <row r="642" spans="1:5" ht="14.25">
      <c r="A642" s="58" t="s">
        <v>817</v>
      </c>
      <c r="B642" s="59" t="s">
        <v>835</v>
      </c>
      <c r="C642" s="60">
        <v>15405</v>
      </c>
      <c r="D642" s="55">
        <v>37.953949000000001</v>
      </c>
      <c r="E642" s="55">
        <v>31.597162000000001</v>
      </c>
    </row>
    <row r="643" spans="1:5" ht="14.25">
      <c r="A643" s="58" t="s">
        <v>817</v>
      </c>
      <c r="B643" s="59" t="s">
        <v>836</v>
      </c>
      <c r="C643" s="60">
        <v>53638</v>
      </c>
      <c r="D643" s="55">
        <v>38.281104999999997</v>
      </c>
      <c r="E643" s="55">
        <v>31.910601</v>
      </c>
    </row>
    <row r="644" spans="1:5" ht="14.25">
      <c r="A644" s="58" t="s">
        <v>817</v>
      </c>
      <c r="B644" s="59" t="s">
        <v>837</v>
      </c>
      <c r="C644" s="60">
        <v>31336</v>
      </c>
      <c r="D644" s="55">
        <v>38.240475000000004</v>
      </c>
      <c r="E644" s="55">
        <v>32.210461000000002</v>
      </c>
    </row>
    <row r="645" spans="1:5" ht="14.25">
      <c r="A645" s="58" t="s">
        <v>817</v>
      </c>
      <c r="B645" s="59" t="s">
        <v>838</v>
      </c>
      <c r="C645" s="60">
        <v>50055</v>
      </c>
      <c r="D645" s="55">
        <v>37.716186</v>
      </c>
      <c r="E645" s="55">
        <v>33.549956999999999</v>
      </c>
    </row>
    <row r="646" spans="1:5" ht="14.25">
      <c r="A646" s="58" t="s">
        <v>817</v>
      </c>
      <c r="B646" s="59" t="s">
        <v>839</v>
      </c>
      <c r="C646" s="60">
        <v>362177</v>
      </c>
      <c r="D646" s="55">
        <v>37.882911999999997</v>
      </c>
      <c r="E646" s="55">
        <v>32.521934999999999</v>
      </c>
    </row>
    <row r="647" spans="1:5" ht="14.25">
      <c r="A647" s="58" t="s">
        <v>817</v>
      </c>
      <c r="B647" s="59" t="s">
        <v>840</v>
      </c>
      <c r="C647" s="60">
        <v>51702</v>
      </c>
      <c r="D647" s="55">
        <v>39.090297999999997</v>
      </c>
      <c r="E647" s="55">
        <v>33.080520999999997</v>
      </c>
    </row>
    <row r="648" spans="1:5" ht="14.25">
      <c r="A648" s="58" t="s">
        <v>817</v>
      </c>
      <c r="B648" s="59" t="s">
        <v>841</v>
      </c>
      <c r="C648" s="60">
        <v>345360</v>
      </c>
      <c r="D648" s="55">
        <v>37.877032999999997</v>
      </c>
      <c r="E648" s="55">
        <v>32.486213999999997</v>
      </c>
    </row>
    <row r="649" spans="1:5" ht="14.25">
      <c r="A649" s="58" t="s">
        <v>817</v>
      </c>
      <c r="B649" s="59" t="s">
        <v>842</v>
      </c>
      <c r="C649" s="60">
        <v>27738</v>
      </c>
      <c r="D649" s="55">
        <v>38.261454999999998</v>
      </c>
      <c r="E649" s="55">
        <v>32.405697000000004</v>
      </c>
    </row>
    <row r="650" spans="1:5" ht="14.25">
      <c r="A650" s="58" t="s">
        <v>817</v>
      </c>
      <c r="B650" s="59" t="s">
        <v>843</v>
      </c>
      <c r="C650" s="60">
        <v>682514</v>
      </c>
      <c r="D650" s="55">
        <v>37.892493999999999</v>
      </c>
      <c r="E650" s="55">
        <v>32.486507000000003</v>
      </c>
    </row>
    <row r="651" spans="1:5" ht="14.25">
      <c r="A651" s="58" t="s">
        <v>817</v>
      </c>
      <c r="B651" s="59" t="s">
        <v>844</v>
      </c>
      <c r="C651" s="60">
        <v>65381</v>
      </c>
      <c r="D651" s="55">
        <v>37.421978000000003</v>
      </c>
      <c r="E651" s="55">
        <v>31.843658000000001</v>
      </c>
    </row>
    <row r="652" spans="1:5" ht="14.25">
      <c r="A652" s="58" t="s">
        <v>817</v>
      </c>
      <c r="B652" s="59" t="s">
        <v>845</v>
      </c>
      <c r="C652" s="60">
        <v>5780</v>
      </c>
      <c r="D652" s="55">
        <v>36.922038999999998</v>
      </c>
      <c r="E652" s="55">
        <v>32.490326000000003</v>
      </c>
    </row>
    <row r="653" spans="1:5" ht="14.25">
      <c r="A653" s="58" t="s">
        <v>817</v>
      </c>
      <c r="B653" s="59" t="s">
        <v>846</v>
      </c>
      <c r="C653" s="60">
        <v>6234</v>
      </c>
      <c r="D653" s="55">
        <v>38.473357999999998</v>
      </c>
      <c r="E653" s="55">
        <v>31.629325999999999</v>
      </c>
    </row>
    <row r="654" spans="1:5" ht="14.25">
      <c r="A654" s="58" t="s">
        <v>817</v>
      </c>
      <c r="B654" s="59" t="s">
        <v>847</v>
      </c>
      <c r="C654" s="60">
        <v>1532</v>
      </c>
      <c r="D654" s="55">
        <v>37.300083000000001</v>
      </c>
      <c r="E654" s="55">
        <v>32.086303999999998</v>
      </c>
    </row>
    <row r="655" spans="1:5" ht="14.25">
      <c r="A655" s="58" t="s">
        <v>817</v>
      </c>
      <c r="B655" s="59" t="s">
        <v>848</v>
      </c>
      <c r="C655" s="60">
        <v>21688</v>
      </c>
      <c r="D655" s="55">
        <v>38.813561</v>
      </c>
      <c r="E655" s="55">
        <v>31.735455000000002</v>
      </c>
    </row>
    <row r="656" spans="1:5" ht="14.25">
      <c r="A656" s="58" t="s">
        <v>849</v>
      </c>
      <c r="B656" s="59" t="s">
        <v>850</v>
      </c>
      <c r="C656" s="60">
        <v>15506</v>
      </c>
      <c r="D656" s="55">
        <v>39.059311000000001</v>
      </c>
      <c r="E656" s="55">
        <v>30.10819</v>
      </c>
    </row>
    <row r="657" spans="1:5" ht="14.25">
      <c r="A657" s="58" t="s">
        <v>849</v>
      </c>
      <c r="B657" s="59" t="s">
        <v>851</v>
      </c>
      <c r="C657" s="60">
        <v>8535</v>
      </c>
      <c r="D657" s="55">
        <v>39.215515000000003</v>
      </c>
      <c r="E657" s="55">
        <v>29.870241</v>
      </c>
    </row>
    <row r="658" spans="1:5" ht="14.25">
      <c r="A658" s="58" t="s">
        <v>849</v>
      </c>
      <c r="B658" s="59" t="s">
        <v>852</v>
      </c>
      <c r="C658" s="60">
        <v>5892</v>
      </c>
      <c r="D658" s="55">
        <v>39.194710000000001</v>
      </c>
      <c r="E658" s="55">
        <v>29.617386</v>
      </c>
    </row>
    <row r="659" spans="1:5" ht="14.25">
      <c r="A659" s="58" t="s">
        <v>849</v>
      </c>
      <c r="B659" s="59" t="s">
        <v>853</v>
      </c>
      <c r="C659" s="60">
        <v>14225</v>
      </c>
      <c r="D659" s="55">
        <v>39.802295999999998</v>
      </c>
      <c r="E659" s="55">
        <v>29.612169000000002</v>
      </c>
    </row>
    <row r="660" spans="1:5" ht="14.25">
      <c r="A660" s="58" t="s">
        <v>849</v>
      </c>
      <c r="B660" s="59" t="s">
        <v>854</v>
      </c>
      <c r="C660" s="60">
        <v>2944</v>
      </c>
      <c r="D660" s="55">
        <v>38.853428000000001</v>
      </c>
      <c r="E660" s="55">
        <v>29.978543999999999</v>
      </c>
    </row>
    <row r="661" spans="1:5" ht="14.25">
      <c r="A661" s="58" t="s">
        <v>849</v>
      </c>
      <c r="B661" s="59" t="s">
        <v>855</v>
      </c>
      <c r="C661" s="60">
        <v>19380</v>
      </c>
      <c r="D661" s="55">
        <v>39.348945999999998</v>
      </c>
      <c r="E661" s="55">
        <v>29.258168999999999</v>
      </c>
    </row>
    <row r="662" spans="1:5" ht="14.25">
      <c r="A662" s="58" t="s">
        <v>849</v>
      </c>
      <c r="B662" s="59" t="s">
        <v>856</v>
      </c>
      <c r="C662" s="60">
        <v>50102</v>
      </c>
      <c r="D662" s="55">
        <v>38.988480000000003</v>
      </c>
      <c r="E662" s="55">
        <v>29.396028999999999</v>
      </c>
    </row>
    <row r="663" spans="1:5" ht="14.25">
      <c r="A663" s="58" t="s">
        <v>849</v>
      </c>
      <c r="B663" s="59" t="s">
        <v>857</v>
      </c>
      <c r="C663" s="60">
        <v>11491</v>
      </c>
      <c r="D663" s="55">
        <v>39.250793999999999</v>
      </c>
      <c r="E663" s="55">
        <v>29.221184000000001</v>
      </c>
    </row>
    <row r="664" spans="1:5" ht="14.25">
      <c r="A664" s="58" t="s">
        <v>849</v>
      </c>
      <c r="B664" s="59" t="s">
        <v>858</v>
      </c>
      <c r="C664" s="60">
        <v>277270</v>
      </c>
      <c r="D664" s="55">
        <v>39.413874</v>
      </c>
      <c r="E664" s="55">
        <v>29.973409</v>
      </c>
    </row>
    <row r="665" spans="1:5" ht="14.25">
      <c r="A665" s="58" t="s">
        <v>849</v>
      </c>
      <c r="B665" s="59" t="s">
        <v>859</v>
      </c>
      <c r="C665" s="60">
        <v>4813</v>
      </c>
      <c r="D665" s="55">
        <v>38.994061000000002</v>
      </c>
      <c r="E665" s="55">
        <v>29.123694</v>
      </c>
    </row>
    <row r="666" spans="1:5" ht="14.25">
      <c r="A666" s="58" t="s">
        <v>849</v>
      </c>
      <c r="B666" s="59" t="s">
        <v>860</v>
      </c>
      <c r="C666" s="60">
        <v>61845</v>
      </c>
      <c r="D666" s="55">
        <v>39.091251</v>
      </c>
      <c r="E666" s="55">
        <v>28.960258</v>
      </c>
    </row>
    <row r="667" spans="1:5" ht="14.25">
      <c r="A667" s="58" t="s">
        <v>849</v>
      </c>
      <c r="B667" s="59" t="s">
        <v>861</v>
      </c>
      <c r="C667" s="60">
        <v>5805</v>
      </c>
      <c r="D667" s="55">
        <v>39.030459999999998</v>
      </c>
      <c r="E667" s="55">
        <v>29.225629999999999</v>
      </c>
    </row>
    <row r="668" spans="1:5" ht="14.25">
      <c r="A668" s="58" t="s">
        <v>849</v>
      </c>
      <c r="B668" s="59" t="s">
        <v>862</v>
      </c>
      <c r="C668" s="60">
        <v>100832</v>
      </c>
      <c r="D668" s="55">
        <v>39.552478999999998</v>
      </c>
      <c r="E668" s="55">
        <v>29.491454999999998</v>
      </c>
    </row>
    <row r="669" spans="1:5" ht="14.25">
      <c r="A669" s="58" t="s">
        <v>863</v>
      </c>
      <c r="B669" s="59" t="s">
        <v>864</v>
      </c>
      <c r="C669" s="60">
        <v>28283</v>
      </c>
      <c r="D669" s="55">
        <v>38.344028999999999</v>
      </c>
      <c r="E669" s="55">
        <v>37.974091000000001</v>
      </c>
    </row>
    <row r="670" spans="1:5" ht="14.25">
      <c r="A670" s="58" t="s">
        <v>863</v>
      </c>
      <c r="B670" s="59" t="s">
        <v>865</v>
      </c>
      <c r="C670" s="60">
        <v>10119</v>
      </c>
      <c r="D670" s="55">
        <v>39.041812999999998</v>
      </c>
      <c r="E670" s="55">
        <v>38.492947000000001</v>
      </c>
    </row>
    <row r="671" spans="1:5" ht="14.25">
      <c r="A671" s="58" t="s">
        <v>863</v>
      </c>
      <c r="B671" s="59" t="s">
        <v>866</v>
      </c>
      <c r="C671" s="60">
        <v>7105</v>
      </c>
      <c r="D671" s="55">
        <v>38.780785000000002</v>
      </c>
      <c r="E671" s="55">
        <v>38.264682999999998</v>
      </c>
    </row>
    <row r="672" spans="1:5" ht="14.25">
      <c r="A672" s="58" t="s">
        <v>863</v>
      </c>
      <c r="B672" s="59" t="s">
        <v>867</v>
      </c>
      <c r="C672" s="60">
        <v>304750</v>
      </c>
      <c r="D672" s="55">
        <v>38.424770000000002</v>
      </c>
      <c r="E672" s="55">
        <v>38.366737000000001</v>
      </c>
    </row>
    <row r="673" spans="1:5" ht="14.25">
      <c r="A673" s="58" t="s">
        <v>863</v>
      </c>
      <c r="B673" s="59" t="s">
        <v>868</v>
      </c>
      <c r="C673" s="60">
        <v>24923</v>
      </c>
      <c r="D673" s="55">
        <v>38.558052000000004</v>
      </c>
      <c r="E673" s="55">
        <v>37.492989000000001</v>
      </c>
    </row>
    <row r="674" spans="1:5" ht="14.25">
      <c r="A674" s="58" t="s">
        <v>863</v>
      </c>
      <c r="B674" s="59" t="s">
        <v>869</v>
      </c>
      <c r="C674" s="60">
        <v>38136</v>
      </c>
      <c r="D674" s="55">
        <v>38.091343000000002</v>
      </c>
      <c r="E674" s="55">
        <v>37.876868999999999</v>
      </c>
    </row>
    <row r="675" spans="1:5" ht="14.25">
      <c r="A675" s="58" t="s">
        <v>863</v>
      </c>
      <c r="B675" s="59" t="s">
        <v>870</v>
      </c>
      <c r="C675" s="60">
        <v>3794</v>
      </c>
      <c r="D675" s="55">
        <v>38.311118999999998</v>
      </c>
      <c r="E675" s="55">
        <v>39.038150999999999</v>
      </c>
    </row>
    <row r="676" spans="1:5" ht="14.25">
      <c r="A676" s="58" t="s">
        <v>863</v>
      </c>
      <c r="B676" s="59" t="s">
        <v>871</v>
      </c>
      <c r="C676" s="60">
        <v>16381</v>
      </c>
      <c r="D676" s="55">
        <v>38.816273000000002</v>
      </c>
      <c r="E676" s="55">
        <v>37.931342999999998</v>
      </c>
    </row>
    <row r="677" spans="1:5" ht="14.25">
      <c r="A677" s="58" t="s">
        <v>863</v>
      </c>
      <c r="B677" s="59" t="s">
        <v>459</v>
      </c>
      <c r="C677" s="60">
        <v>5503</v>
      </c>
      <c r="D677" s="55">
        <v>38.349002666666671</v>
      </c>
      <c r="E677" s="55">
        <v>38.814346333333333</v>
      </c>
    </row>
    <row r="678" spans="1:5" ht="14.25">
      <c r="A678" s="58" t="s">
        <v>863</v>
      </c>
      <c r="B678" s="59" t="s">
        <v>872</v>
      </c>
      <c r="C678" s="60">
        <v>7244</v>
      </c>
      <c r="D678" s="55">
        <v>38.882435000000001</v>
      </c>
      <c r="E678" s="55">
        <v>37.671805999999997</v>
      </c>
    </row>
    <row r="679" spans="1:5" ht="14.25">
      <c r="A679" s="58" t="s">
        <v>863</v>
      </c>
      <c r="B679" s="59" t="s">
        <v>873</v>
      </c>
      <c r="C679" s="60">
        <v>12976</v>
      </c>
      <c r="D679" s="55">
        <v>38.198120000000003</v>
      </c>
      <c r="E679" s="55">
        <v>38.873455</v>
      </c>
    </row>
    <row r="680" spans="1:5" ht="14.25">
      <c r="A680" s="58" t="s">
        <v>863</v>
      </c>
      <c r="B680" s="59" t="s">
        <v>874</v>
      </c>
      <c r="C680" s="60">
        <v>12429</v>
      </c>
      <c r="D680" s="55">
        <v>38.595672999999998</v>
      </c>
      <c r="E680" s="55">
        <v>38.179671999999997</v>
      </c>
    </row>
    <row r="681" spans="1:5" ht="14.25">
      <c r="A681" s="58" t="s">
        <v>863</v>
      </c>
      <c r="B681" s="59" t="s">
        <v>875</v>
      </c>
      <c r="C681" s="60">
        <v>337049</v>
      </c>
      <c r="D681" s="55">
        <v>38.341500000000003</v>
      </c>
      <c r="E681" s="55">
        <v>38.313445999999999</v>
      </c>
    </row>
    <row r="682" spans="1:5" ht="14.25">
      <c r="A682" s="58" t="s">
        <v>876</v>
      </c>
      <c r="B682" s="59" t="s">
        <v>877</v>
      </c>
      <c r="C682" s="60">
        <v>16807</v>
      </c>
      <c r="D682" s="55">
        <v>38.518870999999997</v>
      </c>
      <c r="E682" s="55">
        <v>27.939185999999999</v>
      </c>
    </row>
    <row r="683" spans="1:5" ht="14.25">
      <c r="A683" s="58" t="s">
        <v>876</v>
      </c>
      <c r="B683" s="59" t="s">
        <v>878</v>
      </c>
      <c r="C683" s="60">
        <v>176000</v>
      </c>
      <c r="D683" s="55">
        <v>38.918854000000003</v>
      </c>
      <c r="E683" s="55">
        <v>27.839956000000001</v>
      </c>
    </row>
    <row r="684" spans="1:5" ht="14.25">
      <c r="A684" s="58" t="s">
        <v>876</v>
      </c>
      <c r="B684" s="59" t="s">
        <v>879</v>
      </c>
      <c r="C684" s="60">
        <v>105380</v>
      </c>
      <c r="D684" s="55">
        <v>38.354626000000003</v>
      </c>
      <c r="E684" s="55">
        <v>28.515809999999998</v>
      </c>
    </row>
    <row r="685" spans="1:5" ht="14.25">
      <c r="A685" s="58" t="s">
        <v>876</v>
      </c>
      <c r="B685" s="59" t="s">
        <v>880</v>
      </c>
      <c r="C685" s="60">
        <v>37021</v>
      </c>
      <c r="D685" s="55">
        <v>39.042701999999998</v>
      </c>
      <c r="E685" s="55">
        <v>28.651883999999999</v>
      </c>
    </row>
    <row r="686" spans="1:5" ht="14.25">
      <c r="A686" s="58" t="s">
        <v>876</v>
      </c>
      <c r="B686" s="59" t="s">
        <v>881</v>
      </c>
      <c r="C686" s="60">
        <v>15197</v>
      </c>
      <c r="D686" s="55">
        <v>38.7089</v>
      </c>
      <c r="E686" s="55">
        <v>27.915258000000001</v>
      </c>
    </row>
    <row r="687" spans="1:5" ht="14.25">
      <c r="A687" s="58" t="s">
        <v>876</v>
      </c>
      <c r="B687" s="59" t="s">
        <v>882</v>
      </c>
      <c r="C687" s="60">
        <v>26858</v>
      </c>
      <c r="D687" s="55">
        <v>38.934528</v>
      </c>
      <c r="E687" s="55">
        <v>28.287552000000002</v>
      </c>
    </row>
    <row r="688" spans="1:5" ht="14.25">
      <c r="A688" s="58" t="s">
        <v>876</v>
      </c>
      <c r="B688" s="59" t="s">
        <v>883</v>
      </c>
      <c r="C688" s="60">
        <v>37699</v>
      </c>
      <c r="D688" s="55">
        <v>39.106506000000003</v>
      </c>
      <c r="E688" s="55">
        <v>27.672798</v>
      </c>
    </row>
    <row r="689" spans="1:5" ht="14.25">
      <c r="A689" s="58" t="s">
        <v>876</v>
      </c>
      <c r="B689" s="59" t="s">
        <v>884</v>
      </c>
      <c r="C689" s="60">
        <v>12811</v>
      </c>
      <c r="D689" s="55">
        <v>38.762697500000002</v>
      </c>
      <c r="E689" s="55">
        <v>28.393718499999999</v>
      </c>
    </row>
    <row r="690" spans="1:5" ht="14.25">
      <c r="A690" s="58" t="s">
        <v>876</v>
      </c>
      <c r="B690" s="59" t="s">
        <v>885</v>
      </c>
      <c r="C690" s="60">
        <v>43421</v>
      </c>
      <c r="D690" s="55">
        <v>38.544387999999998</v>
      </c>
      <c r="E690" s="55">
        <v>28.643711</v>
      </c>
    </row>
    <row r="691" spans="1:5" ht="14.25">
      <c r="A691" s="58" t="s">
        <v>876</v>
      </c>
      <c r="B691" s="59" t="s">
        <v>886</v>
      </c>
      <c r="C691" s="60">
        <v>164710</v>
      </c>
      <c r="D691" s="55">
        <v>38.482692999999998</v>
      </c>
      <c r="E691" s="55">
        <v>28.135553000000002</v>
      </c>
    </row>
    <row r="692" spans="1:5" ht="14.25">
      <c r="A692" s="58" t="s">
        <v>876</v>
      </c>
      <c r="B692" s="59" t="s">
        <v>887</v>
      </c>
      <c r="C692" s="60">
        <v>35766</v>
      </c>
      <c r="D692" s="55">
        <v>38.238444999999999</v>
      </c>
      <c r="E692" s="55">
        <v>28.697226000000001</v>
      </c>
    </row>
    <row r="693" spans="1:5" ht="14.25">
      <c r="A693" s="58" t="s">
        <v>876</v>
      </c>
      <c r="B693" s="59" t="s">
        <v>888</v>
      </c>
      <c r="C693" s="60">
        <v>56166</v>
      </c>
      <c r="D693" s="55">
        <v>38.733252999999998</v>
      </c>
      <c r="E693" s="55">
        <v>27.572855000000001</v>
      </c>
    </row>
    <row r="694" spans="1:5" ht="14.25">
      <c r="A694" s="58" t="s">
        <v>876</v>
      </c>
      <c r="B694" s="59" t="s">
        <v>889</v>
      </c>
      <c r="C694" s="60">
        <v>19505</v>
      </c>
      <c r="D694" s="55">
        <v>38.744399999999999</v>
      </c>
      <c r="E694" s="55">
        <v>28.86936</v>
      </c>
    </row>
    <row r="695" spans="1:5" ht="14.25">
      <c r="A695" s="58" t="s">
        <v>876</v>
      </c>
      <c r="B695" s="59" t="s">
        <v>890</v>
      </c>
      <c r="C695" s="60">
        <v>111218</v>
      </c>
      <c r="D695" s="55">
        <v>39.182102</v>
      </c>
      <c r="E695" s="55">
        <v>27.604255999999999</v>
      </c>
    </row>
    <row r="696" spans="1:5" ht="14.25">
      <c r="A696" s="58" t="s">
        <v>876</v>
      </c>
      <c r="B696" s="59" t="s">
        <v>891</v>
      </c>
      <c r="C696" s="60">
        <v>167661</v>
      </c>
      <c r="D696" s="55">
        <v>38.613095000000001</v>
      </c>
      <c r="E696" s="55">
        <v>27.424968</v>
      </c>
    </row>
    <row r="697" spans="1:5" ht="14.25">
      <c r="A697" s="58" t="s">
        <v>876</v>
      </c>
      <c r="B697" s="59" t="s">
        <v>892</v>
      </c>
      <c r="C697" s="60">
        <v>172413</v>
      </c>
      <c r="D697" s="55">
        <v>38.497059</v>
      </c>
      <c r="E697" s="55">
        <v>27.705044000000001</v>
      </c>
    </row>
    <row r="698" spans="1:5" ht="14.25">
      <c r="A698" s="58" t="s">
        <v>876</v>
      </c>
      <c r="B698" s="59" t="s">
        <v>893</v>
      </c>
      <c r="C698" s="60">
        <v>257993</v>
      </c>
      <c r="D698" s="55">
        <v>38.613095000000001</v>
      </c>
      <c r="E698" s="55">
        <v>27.424968</v>
      </c>
    </row>
    <row r="699" spans="1:5" ht="14.25">
      <c r="A699" s="58" t="s">
        <v>894</v>
      </c>
      <c r="B699" s="59" t="s">
        <v>895</v>
      </c>
      <c r="C699" s="60">
        <v>186622</v>
      </c>
      <c r="D699" s="55">
        <v>37.312288000000002</v>
      </c>
      <c r="E699" s="55">
        <v>40.737786999999997</v>
      </c>
    </row>
    <row r="700" spans="1:5" ht="14.25">
      <c r="A700" s="58" t="s">
        <v>894</v>
      </c>
      <c r="B700" s="59" t="s">
        <v>896</v>
      </c>
      <c r="C700" s="60">
        <v>27307</v>
      </c>
      <c r="D700" s="55">
        <v>37.546444000000001</v>
      </c>
      <c r="E700" s="55">
        <v>41.724148</v>
      </c>
    </row>
    <row r="701" spans="1:5" ht="14.25">
      <c r="A701" s="58" t="s">
        <v>894</v>
      </c>
      <c r="B701" s="59" t="s">
        <v>897</v>
      </c>
      <c r="C701" s="60">
        <v>62203</v>
      </c>
      <c r="D701" s="55">
        <v>37.364306999999997</v>
      </c>
      <c r="E701" s="55">
        <v>40.268828999999997</v>
      </c>
    </row>
    <row r="702" spans="1:5" ht="14.25">
      <c r="A702" s="58" t="s">
        <v>894</v>
      </c>
      <c r="B702" s="59" t="s">
        <v>898</v>
      </c>
      <c r="C702" s="60">
        <v>263938</v>
      </c>
      <c r="D702" s="55">
        <v>37.192680000000003</v>
      </c>
      <c r="E702" s="55">
        <v>40.583271000000003</v>
      </c>
    </row>
    <row r="703" spans="1:5" ht="14.25">
      <c r="A703" s="58" t="s">
        <v>894</v>
      </c>
      <c r="B703" s="59" t="s">
        <v>899</v>
      </c>
      <c r="C703" s="60">
        <v>36773</v>
      </c>
      <c r="D703" s="55">
        <v>37.477302999999999</v>
      </c>
      <c r="E703" s="55">
        <v>40.487197999999999</v>
      </c>
    </row>
    <row r="704" spans="1:5" ht="14.25">
      <c r="A704" s="58" t="s">
        <v>894</v>
      </c>
      <c r="B704" s="59" t="s">
        <v>900</v>
      </c>
      <c r="C704" s="60">
        <v>118625</v>
      </c>
      <c r="D704" s="55">
        <v>37.424816</v>
      </c>
      <c r="E704" s="55">
        <v>41.339348000000001</v>
      </c>
    </row>
    <row r="705" spans="1:5" ht="14.25">
      <c r="A705" s="58" t="s">
        <v>894</v>
      </c>
      <c r="B705" s="59" t="s">
        <v>901</v>
      </c>
      <c r="C705" s="60">
        <v>113728</v>
      </c>
      <c r="D705" s="55">
        <v>37.069308999999997</v>
      </c>
      <c r="E705" s="55">
        <v>41.215640999999998</v>
      </c>
    </row>
    <row r="706" spans="1:5" ht="14.25">
      <c r="A706" s="58" t="s">
        <v>894</v>
      </c>
      <c r="B706" s="59" t="s">
        <v>902</v>
      </c>
      <c r="C706" s="60">
        <v>13970</v>
      </c>
      <c r="D706" s="55">
        <v>37.401665000000001</v>
      </c>
      <c r="E706" s="55">
        <v>40.954292000000002</v>
      </c>
    </row>
    <row r="707" spans="1:5" ht="14.25">
      <c r="A707" s="58" t="s">
        <v>894</v>
      </c>
      <c r="B707" s="59" t="s">
        <v>903</v>
      </c>
      <c r="C707" s="60">
        <v>25496</v>
      </c>
      <c r="D707" s="55">
        <v>37.536842</v>
      </c>
      <c r="E707" s="55">
        <v>40.888863000000001</v>
      </c>
    </row>
    <row r="708" spans="1:5" ht="14.25">
      <c r="A708" s="58" t="s">
        <v>894</v>
      </c>
      <c r="B708" s="59" t="s">
        <v>904</v>
      </c>
      <c r="C708" s="60">
        <v>14095</v>
      </c>
      <c r="D708" s="55">
        <v>37.339443000000003</v>
      </c>
      <c r="E708" s="55">
        <v>40.826050000000002</v>
      </c>
    </row>
    <row r="709" spans="1:5" ht="14.25">
      <c r="A709" s="58" t="s">
        <v>905</v>
      </c>
      <c r="B709" s="59" t="s">
        <v>906</v>
      </c>
      <c r="C709" s="60">
        <v>255682</v>
      </c>
      <c r="D709" s="55">
        <v>36.812728999999997</v>
      </c>
      <c r="E709" s="55">
        <v>34.630955</v>
      </c>
    </row>
    <row r="710" spans="1:5" ht="14.25">
      <c r="A710" s="58" t="s">
        <v>905</v>
      </c>
      <c r="B710" s="59" t="s">
        <v>907</v>
      </c>
      <c r="C710" s="60">
        <v>66828</v>
      </c>
      <c r="D710" s="55">
        <v>36.079838000000002</v>
      </c>
      <c r="E710" s="55">
        <v>32.840698000000003</v>
      </c>
    </row>
    <row r="711" spans="1:5" ht="14.25">
      <c r="A711" s="58" t="s">
        <v>905</v>
      </c>
      <c r="B711" s="59" t="s">
        <v>908</v>
      </c>
      <c r="C711" s="60">
        <v>11314</v>
      </c>
      <c r="D711" s="55">
        <v>36.228837999999996</v>
      </c>
      <c r="E711" s="55">
        <v>33.383895500000001</v>
      </c>
    </row>
    <row r="712" spans="1:5" ht="14.25">
      <c r="A712" s="58" t="s">
        <v>905</v>
      </c>
      <c r="B712" s="59" t="s">
        <v>909</v>
      </c>
      <c r="C712" s="60">
        <v>26910</v>
      </c>
      <c r="D712" s="55">
        <v>36.105797000000003</v>
      </c>
      <c r="E712" s="55">
        <v>32.969372</v>
      </c>
    </row>
    <row r="713" spans="1:5" ht="14.25">
      <c r="A713" s="58" t="s">
        <v>905</v>
      </c>
      <c r="B713" s="59" t="s">
        <v>910</v>
      </c>
      <c r="C713" s="60">
        <v>8208</v>
      </c>
      <c r="D713" s="55">
        <v>37.166988000000003</v>
      </c>
      <c r="E713" s="55">
        <v>34.593204</v>
      </c>
    </row>
    <row r="714" spans="1:5" ht="14.25">
      <c r="A714" s="58" t="s">
        <v>905</v>
      </c>
      <c r="B714" s="59" t="s">
        <v>911</v>
      </c>
      <c r="C714" s="60">
        <v>147512</v>
      </c>
      <c r="D714" s="55">
        <v>36.606074999999997</v>
      </c>
      <c r="E714" s="55">
        <v>34.308739000000003</v>
      </c>
    </row>
    <row r="715" spans="1:5" ht="14.25">
      <c r="A715" s="58" t="s">
        <v>905</v>
      </c>
      <c r="B715" s="59" t="s">
        <v>912</v>
      </c>
      <c r="C715" s="60">
        <v>27557</v>
      </c>
      <c r="D715" s="55">
        <v>36.338436000000002</v>
      </c>
      <c r="E715" s="55">
        <v>33.398719999999997</v>
      </c>
    </row>
    <row r="716" spans="1:5" ht="14.25">
      <c r="A716" s="58" t="s">
        <v>905</v>
      </c>
      <c r="B716" s="59" t="s">
        <v>913</v>
      </c>
      <c r="C716" s="60">
        <v>218816</v>
      </c>
      <c r="D716" s="55">
        <v>36.709401999999997</v>
      </c>
      <c r="E716" s="55">
        <v>34.469847000000001</v>
      </c>
    </row>
    <row r="717" spans="1:5" ht="14.25">
      <c r="A717" s="58" t="s">
        <v>905</v>
      </c>
      <c r="B717" s="59" t="s">
        <v>914</v>
      </c>
      <c r="C717" s="60">
        <v>62803</v>
      </c>
      <c r="D717" s="55">
        <v>36.642059000000003</v>
      </c>
      <c r="E717" s="55">
        <v>33.440052000000001</v>
      </c>
    </row>
    <row r="718" spans="1:5" ht="14.25">
      <c r="A718" s="58" t="s">
        <v>905</v>
      </c>
      <c r="B718" s="59" t="s">
        <v>915</v>
      </c>
      <c r="C718" s="60">
        <v>127849</v>
      </c>
      <c r="D718" s="55">
        <v>36.377837999999997</v>
      </c>
      <c r="E718" s="55">
        <v>33.927092999999999</v>
      </c>
    </row>
    <row r="719" spans="1:5" ht="14.25">
      <c r="A719" s="58" t="s">
        <v>905</v>
      </c>
      <c r="B719" s="59" t="s">
        <v>916</v>
      </c>
      <c r="C719" s="60">
        <v>347314</v>
      </c>
      <c r="D719" s="55">
        <v>36.918137000000002</v>
      </c>
      <c r="E719" s="55">
        <v>34.892769000000001</v>
      </c>
    </row>
    <row r="720" spans="1:5" ht="14.25">
      <c r="A720" s="58" t="s">
        <v>905</v>
      </c>
      <c r="B720" s="59" t="s">
        <v>917</v>
      </c>
      <c r="C720" s="60">
        <v>315408</v>
      </c>
      <c r="D720" s="55">
        <v>36.836399</v>
      </c>
      <c r="E720" s="55">
        <v>34.630012000000001</v>
      </c>
    </row>
    <row r="721" spans="1:5" ht="14.25">
      <c r="A721" s="58" t="s">
        <v>905</v>
      </c>
      <c r="B721" s="59" t="s">
        <v>404</v>
      </c>
      <c r="C721" s="60">
        <v>274944</v>
      </c>
      <c r="D721" s="55">
        <v>36.761065500000001</v>
      </c>
      <c r="E721" s="55">
        <v>34.550401000000001</v>
      </c>
    </row>
    <row r="722" spans="1:5" ht="14.25">
      <c r="A722" s="58" t="s">
        <v>918</v>
      </c>
      <c r="B722" s="59" t="s">
        <v>919</v>
      </c>
      <c r="C722" s="60">
        <v>187284</v>
      </c>
      <c r="D722" s="55">
        <v>37.033496999999997</v>
      </c>
      <c r="E722" s="55">
        <v>27.429893</v>
      </c>
    </row>
    <row r="723" spans="1:5" ht="14.25">
      <c r="A723" s="58" t="s">
        <v>918</v>
      </c>
      <c r="B723" s="59" t="s">
        <v>920</v>
      </c>
      <c r="C723" s="60">
        <v>44386</v>
      </c>
      <c r="D723" s="55">
        <v>36.766024999999999</v>
      </c>
      <c r="E723" s="55">
        <v>28.800612999999998</v>
      </c>
    </row>
    <row r="724" spans="1:5" ht="14.25">
      <c r="A724" s="58" t="s">
        <v>918</v>
      </c>
      <c r="B724" s="59" t="s">
        <v>921</v>
      </c>
      <c r="C724" s="60">
        <v>24519</v>
      </c>
      <c r="D724" s="55">
        <v>36.729176000000002</v>
      </c>
      <c r="E724" s="55">
        <v>27.684334</v>
      </c>
    </row>
    <row r="725" spans="1:5" ht="14.25">
      <c r="A725" s="58" t="s">
        <v>918</v>
      </c>
      <c r="B725" s="59" t="s">
        <v>922</v>
      </c>
      <c r="C725" s="60">
        <v>170379</v>
      </c>
      <c r="D725" s="55">
        <v>36.622635000000002</v>
      </c>
      <c r="E725" s="55">
        <v>29.111578000000002</v>
      </c>
    </row>
    <row r="726" spans="1:5" ht="14.25">
      <c r="A726" s="58" t="s">
        <v>918</v>
      </c>
      <c r="B726" s="59" t="s">
        <v>923</v>
      </c>
      <c r="C726" s="60">
        <v>10842</v>
      </c>
      <c r="D726" s="55">
        <v>37.446860999999998</v>
      </c>
      <c r="E726" s="55">
        <v>28.363216000000001</v>
      </c>
    </row>
    <row r="727" spans="1:5" ht="14.25">
      <c r="A727" s="58" t="s">
        <v>918</v>
      </c>
      <c r="B727" s="59" t="s">
        <v>924</v>
      </c>
      <c r="C727" s="60">
        <v>38425</v>
      </c>
      <c r="D727" s="55">
        <v>36.963745000000003</v>
      </c>
      <c r="E727" s="55">
        <v>28.688067</v>
      </c>
    </row>
    <row r="728" spans="1:5" ht="14.25">
      <c r="A728" s="58" t="s">
        <v>918</v>
      </c>
      <c r="B728" s="59" t="s">
        <v>925</v>
      </c>
      <c r="C728" s="60">
        <v>95849</v>
      </c>
      <c r="D728" s="55">
        <v>36.854488000000003</v>
      </c>
      <c r="E728" s="55">
        <v>28.272162999999999</v>
      </c>
    </row>
    <row r="729" spans="1:5" ht="14.25">
      <c r="A729" s="58" t="s">
        <v>918</v>
      </c>
      <c r="B729" s="59" t="s">
        <v>926</v>
      </c>
      <c r="C729" s="60">
        <v>118443</v>
      </c>
      <c r="D729" s="55">
        <v>37.209164999999999</v>
      </c>
      <c r="E729" s="55">
        <v>28.352295999999999</v>
      </c>
    </row>
    <row r="730" spans="1:5" ht="14.25">
      <c r="A730" s="58" t="s">
        <v>918</v>
      </c>
      <c r="B730" s="59" t="s">
        <v>927</v>
      </c>
      <c r="C730" s="60">
        <v>145275</v>
      </c>
      <c r="D730" s="55">
        <v>37.306984</v>
      </c>
      <c r="E730" s="55">
        <v>27.781379999999999</v>
      </c>
    </row>
    <row r="731" spans="1:5" ht="14.25">
      <c r="A731" s="58" t="s">
        <v>918</v>
      </c>
      <c r="B731" s="59" t="s">
        <v>928</v>
      </c>
      <c r="C731" s="60">
        <v>52929</v>
      </c>
      <c r="D731" s="55">
        <v>36.83802</v>
      </c>
      <c r="E731" s="55">
        <v>28.765142000000001</v>
      </c>
    </row>
    <row r="732" spans="1:5" ht="14.25">
      <c r="A732" s="58" t="s">
        <v>918</v>
      </c>
      <c r="B732" s="59" t="s">
        <v>929</v>
      </c>
      <c r="C732" s="60">
        <v>61427</v>
      </c>
      <c r="D732" s="55">
        <v>36.650458499999999</v>
      </c>
      <c r="E732" s="55">
        <v>29.315123999999997</v>
      </c>
    </row>
    <row r="733" spans="1:5" ht="14.25">
      <c r="A733" s="58" t="s">
        <v>918</v>
      </c>
      <c r="B733" s="59" t="s">
        <v>930</v>
      </c>
      <c r="C733" s="60">
        <v>26306</v>
      </c>
      <c r="D733" s="55">
        <v>37.105227999999997</v>
      </c>
      <c r="E733" s="55">
        <v>28.414218999999999</v>
      </c>
    </row>
    <row r="734" spans="1:5" ht="14.25">
      <c r="A734" s="58" t="s">
        <v>918</v>
      </c>
      <c r="B734" s="59" t="s">
        <v>931</v>
      </c>
      <c r="C734" s="60">
        <v>45077</v>
      </c>
      <c r="D734" s="55">
        <v>37.341847000000001</v>
      </c>
      <c r="E734" s="55">
        <v>28.137093</v>
      </c>
    </row>
    <row r="735" spans="1:5" ht="14.25">
      <c r="A735" s="58" t="s">
        <v>932</v>
      </c>
      <c r="B735" s="59" t="s">
        <v>933</v>
      </c>
      <c r="C735" s="60">
        <v>77592</v>
      </c>
      <c r="D735" s="55">
        <v>39.092852999999998</v>
      </c>
      <c r="E735" s="55">
        <v>42.273159</v>
      </c>
    </row>
    <row r="736" spans="1:5" ht="14.25">
      <c r="A736" s="58" t="s">
        <v>932</v>
      </c>
      <c r="B736" s="59" t="s">
        <v>934</v>
      </c>
      <c r="C736" s="60">
        <v>25827</v>
      </c>
      <c r="D736" s="55">
        <v>38.684635</v>
      </c>
      <c r="E736" s="55">
        <v>41.688308999999997</v>
      </c>
    </row>
    <row r="737" spans="1:5" ht="14.25">
      <c r="A737" s="58" t="s">
        <v>932</v>
      </c>
      <c r="B737" s="59" t="s">
        <v>935</v>
      </c>
      <c r="C737" s="60">
        <v>24057</v>
      </c>
      <c r="D737" s="55">
        <v>38.738261999999999</v>
      </c>
      <c r="E737" s="55">
        <v>41.786892000000002</v>
      </c>
    </row>
    <row r="738" spans="1:5" ht="14.25">
      <c r="A738" s="58" t="s">
        <v>932</v>
      </c>
      <c r="B738" s="59" t="s">
        <v>936</v>
      </c>
      <c r="C738" s="60">
        <v>48192</v>
      </c>
      <c r="D738" s="55">
        <v>39.146977</v>
      </c>
      <c r="E738" s="55">
        <v>42.541007999999998</v>
      </c>
    </row>
    <row r="739" spans="1:5" ht="14.25">
      <c r="A739" s="58" t="s">
        <v>932</v>
      </c>
      <c r="B739" s="59" t="s">
        <v>937</v>
      </c>
      <c r="C739" s="60">
        <v>198578</v>
      </c>
      <c r="D739" s="55">
        <v>38.731634999999997</v>
      </c>
      <c r="E739" s="55">
        <v>41.484820999999997</v>
      </c>
    </row>
    <row r="740" spans="1:5" ht="14.25">
      <c r="A740" s="58" t="s">
        <v>932</v>
      </c>
      <c r="B740" s="59" t="s">
        <v>938</v>
      </c>
      <c r="C740" s="60">
        <v>30982</v>
      </c>
      <c r="D740" s="55">
        <v>39.170901999999998</v>
      </c>
      <c r="E740" s="55">
        <v>41.454399000000002</v>
      </c>
    </row>
    <row r="741" spans="1:5" ht="14.25">
      <c r="A741" s="58" t="s">
        <v>939</v>
      </c>
      <c r="B741" s="59" t="s">
        <v>940</v>
      </c>
      <c r="C741" s="60">
        <v>19211</v>
      </c>
      <c r="D741" s="55">
        <v>38.550308000000001</v>
      </c>
      <c r="E741" s="55">
        <v>34.509304</v>
      </c>
    </row>
    <row r="742" spans="1:5" ht="14.25">
      <c r="A742" s="58" t="s">
        <v>939</v>
      </c>
      <c r="B742" s="59" t="s">
        <v>941</v>
      </c>
      <c r="C742" s="60">
        <v>33047</v>
      </c>
      <c r="D742" s="55">
        <v>38.718594000000003</v>
      </c>
      <c r="E742" s="55">
        <v>34.848106000000001</v>
      </c>
    </row>
    <row r="743" spans="1:5" ht="14.25">
      <c r="A743" s="58" t="s">
        <v>939</v>
      </c>
      <c r="B743" s="59" t="s">
        <v>942</v>
      </c>
      <c r="C743" s="60">
        <v>20786</v>
      </c>
      <c r="D743" s="55">
        <v>38.380329000000003</v>
      </c>
      <c r="E743" s="55">
        <v>34.734248999999998</v>
      </c>
    </row>
    <row r="744" spans="1:5" ht="14.25">
      <c r="A744" s="58" t="s">
        <v>939</v>
      </c>
      <c r="B744" s="59" t="s">
        <v>943</v>
      </c>
      <c r="C744" s="60">
        <v>21504</v>
      </c>
      <c r="D744" s="55">
        <v>38.745567000000001</v>
      </c>
      <c r="E744" s="55">
        <v>34.618972999999997</v>
      </c>
    </row>
    <row r="745" spans="1:5" ht="14.25">
      <c r="A745" s="58" t="s">
        <v>939</v>
      </c>
      <c r="B745" s="59" t="s">
        <v>944</v>
      </c>
      <c r="C745" s="60">
        <v>10933</v>
      </c>
      <c r="D745" s="55">
        <v>38.942627000000002</v>
      </c>
      <c r="E745" s="55">
        <v>34.561737000000001</v>
      </c>
    </row>
    <row r="746" spans="1:5" ht="14.25">
      <c r="A746" s="58" t="s">
        <v>939</v>
      </c>
      <c r="B746" s="59" t="s">
        <v>945</v>
      </c>
      <c r="C746" s="60">
        <v>13044</v>
      </c>
      <c r="D746" s="55">
        <v>39.219158</v>
      </c>
      <c r="E746" s="55">
        <v>34.851643000000003</v>
      </c>
    </row>
    <row r="747" spans="1:5" ht="14.25">
      <c r="A747" s="58" t="s">
        <v>939</v>
      </c>
      <c r="B747" s="59" t="s">
        <v>946</v>
      </c>
      <c r="C747" s="60">
        <v>153117</v>
      </c>
      <c r="D747" s="55">
        <v>38.619371999999998</v>
      </c>
      <c r="E747" s="55">
        <v>34.711452000000001</v>
      </c>
    </row>
    <row r="748" spans="1:5" ht="14.25">
      <c r="A748" s="58" t="s">
        <v>939</v>
      </c>
      <c r="B748" s="59" t="s">
        <v>947</v>
      </c>
      <c r="C748" s="60">
        <v>36361</v>
      </c>
      <c r="D748" s="55">
        <v>38.631808999999997</v>
      </c>
      <c r="E748" s="55">
        <v>34.913131999999997</v>
      </c>
    </row>
    <row r="749" spans="1:5" ht="14.25">
      <c r="A749" s="58" t="s">
        <v>948</v>
      </c>
      <c r="B749" s="59" t="s">
        <v>949</v>
      </c>
      <c r="C749" s="60">
        <v>11934</v>
      </c>
      <c r="D749" s="55">
        <v>37.998275999999997</v>
      </c>
      <c r="E749" s="55">
        <v>34.373328999999998</v>
      </c>
    </row>
    <row r="750" spans="1:5" ht="14.25">
      <c r="A750" s="58" t="s">
        <v>948</v>
      </c>
      <c r="B750" s="59" t="s">
        <v>950</v>
      </c>
      <c r="C750" s="60">
        <v>60478</v>
      </c>
      <c r="D750" s="55">
        <v>37.894362999999998</v>
      </c>
      <c r="E750" s="55">
        <v>34.561149999999998</v>
      </c>
    </row>
    <row r="751" spans="1:5" ht="14.25">
      <c r="A751" s="58" t="s">
        <v>948</v>
      </c>
      <c r="B751" s="59" t="s">
        <v>951</v>
      </c>
      <c r="C751" s="60">
        <v>11940</v>
      </c>
      <c r="D751" s="55">
        <v>37.832825</v>
      </c>
      <c r="E751" s="55">
        <v>34.986792999999999</v>
      </c>
    </row>
    <row r="752" spans="1:5" ht="14.25">
      <c r="A752" s="58" t="s">
        <v>948</v>
      </c>
      <c r="B752" s="59" t="s">
        <v>952</v>
      </c>
      <c r="C752" s="60">
        <v>26206</v>
      </c>
      <c r="D752" s="55">
        <v>38.176105</v>
      </c>
      <c r="E752" s="55">
        <v>34.487735999999998</v>
      </c>
    </row>
    <row r="753" spans="1:5" ht="14.25">
      <c r="A753" s="58" t="s">
        <v>948</v>
      </c>
      <c r="B753" s="59" t="s">
        <v>953</v>
      </c>
      <c r="C753" s="60">
        <v>234118</v>
      </c>
      <c r="D753" s="55">
        <v>37.962097999999997</v>
      </c>
      <c r="E753" s="55">
        <v>34.673316</v>
      </c>
    </row>
    <row r="754" spans="1:5" ht="14.25">
      <c r="A754" s="58" t="s">
        <v>948</v>
      </c>
      <c r="B754" s="59" t="s">
        <v>954</v>
      </c>
      <c r="C754" s="60">
        <v>19049</v>
      </c>
      <c r="D754" s="55">
        <v>37.540191999999998</v>
      </c>
      <c r="E754" s="55">
        <v>34.471167999999999</v>
      </c>
    </row>
    <row r="755" spans="1:5" ht="14.25">
      <c r="A755" s="58" t="s">
        <v>955</v>
      </c>
      <c r="B755" s="59" t="s">
        <v>956</v>
      </c>
      <c r="C755" s="60">
        <v>21684</v>
      </c>
      <c r="D755" s="55">
        <v>40.792819999999999</v>
      </c>
      <c r="E755" s="55">
        <v>37.017021</v>
      </c>
    </row>
    <row r="756" spans="1:5" ht="14.25">
      <c r="A756" s="58" t="s">
        <v>955</v>
      </c>
      <c r="B756" s="59" t="s">
        <v>957</v>
      </c>
      <c r="C756" s="60">
        <v>229214</v>
      </c>
      <c r="D756" s="55">
        <v>40.977930000000001</v>
      </c>
      <c r="E756" s="55">
        <v>37.870851000000002</v>
      </c>
    </row>
    <row r="757" spans="1:5" ht="14.25">
      <c r="A757" s="58" t="s">
        <v>955</v>
      </c>
      <c r="B757" s="59" t="s">
        <v>958</v>
      </c>
      <c r="C757" s="60">
        <v>21682</v>
      </c>
      <c r="D757" s="55">
        <v>40.685580999999999</v>
      </c>
      <c r="E757" s="55">
        <v>37.399529000000001</v>
      </c>
    </row>
    <row r="758" spans="1:5" ht="14.25">
      <c r="A758" s="58" t="s">
        <v>955</v>
      </c>
      <c r="B758" s="59" t="s">
        <v>959</v>
      </c>
      <c r="C758" s="60">
        <v>8434</v>
      </c>
      <c r="D758" s="55">
        <v>40.908397999999998</v>
      </c>
      <c r="E758" s="55">
        <v>37.521622000000001</v>
      </c>
    </row>
    <row r="759" spans="1:5" ht="14.25">
      <c r="A759" s="58" t="s">
        <v>955</v>
      </c>
      <c r="B759" s="59" t="s">
        <v>960</v>
      </c>
      <c r="C759" s="60">
        <v>13217</v>
      </c>
      <c r="D759" s="55">
        <v>40.879562</v>
      </c>
      <c r="E759" s="55">
        <v>37.453296999999999</v>
      </c>
    </row>
    <row r="760" spans="1:5" ht="14.25">
      <c r="A760" s="58" t="s">
        <v>955</v>
      </c>
      <c r="B760" s="59" t="s">
        <v>961</v>
      </c>
      <c r="C760" s="60">
        <v>12159</v>
      </c>
      <c r="D760" s="55">
        <v>41.017105000000001</v>
      </c>
      <c r="E760" s="55">
        <v>37.097931000000003</v>
      </c>
    </row>
    <row r="761" spans="1:5" ht="14.25">
      <c r="A761" s="58" t="s">
        <v>955</v>
      </c>
      <c r="B761" s="59" t="s">
        <v>962</v>
      </c>
      <c r="C761" s="60">
        <v>124255</v>
      </c>
      <c r="D761" s="55">
        <v>41.027920000000002</v>
      </c>
      <c r="E761" s="55">
        <v>37.506782999999999</v>
      </c>
    </row>
    <row r="762" spans="1:5" ht="14.25">
      <c r="A762" s="58" t="s">
        <v>955</v>
      </c>
      <c r="B762" s="59" t="s">
        <v>963</v>
      </c>
      <c r="C762" s="60">
        <v>27076</v>
      </c>
      <c r="D762" s="55">
        <v>40.687255999999998</v>
      </c>
      <c r="E762" s="55">
        <v>37.616604000000002</v>
      </c>
    </row>
    <row r="763" spans="1:5" ht="14.25">
      <c r="A763" s="58" t="s">
        <v>955</v>
      </c>
      <c r="B763" s="59" t="s">
        <v>964</v>
      </c>
      <c r="C763" s="60">
        <v>8221</v>
      </c>
      <c r="D763" s="55">
        <v>40.966816000000001</v>
      </c>
      <c r="E763" s="55">
        <v>38.056789000000002</v>
      </c>
    </row>
    <row r="764" spans="1:5" ht="14.25">
      <c r="A764" s="58" t="s">
        <v>955</v>
      </c>
      <c r="B764" s="59" t="s">
        <v>965</v>
      </c>
      <c r="C764" s="60">
        <v>13112</v>
      </c>
      <c r="D764" s="55">
        <v>40.774521</v>
      </c>
      <c r="E764" s="55">
        <v>37.575786999999998</v>
      </c>
    </row>
    <row r="765" spans="1:5" ht="14.25">
      <c r="A765" s="58" t="s">
        <v>955</v>
      </c>
      <c r="B765" s="59" t="s">
        <v>966</v>
      </c>
      <c r="C765" s="60">
        <v>13804</v>
      </c>
      <c r="D765" s="55">
        <v>41.05444</v>
      </c>
      <c r="E765" s="55">
        <v>37.076926999999998</v>
      </c>
    </row>
    <row r="766" spans="1:5" ht="14.25">
      <c r="A766" s="58" t="s">
        <v>955</v>
      </c>
      <c r="B766" s="59" t="s">
        <v>967</v>
      </c>
      <c r="C766" s="60">
        <v>7587</v>
      </c>
      <c r="D766" s="55">
        <v>40.857117000000002</v>
      </c>
      <c r="E766" s="55">
        <v>37.905974999999998</v>
      </c>
    </row>
    <row r="767" spans="1:5" ht="14.25">
      <c r="A767" s="58" t="s">
        <v>955</v>
      </c>
      <c r="B767" s="59" t="s">
        <v>968</v>
      </c>
      <c r="C767" s="60">
        <v>10328</v>
      </c>
      <c r="D767" s="55">
        <v>40.758606</v>
      </c>
      <c r="E767" s="55">
        <v>37.462116000000002</v>
      </c>
    </row>
    <row r="768" spans="1:5" ht="14.25">
      <c r="A768" s="58" t="s">
        <v>955</v>
      </c>
      <c r="B768" s="59" t="s">
        <v>969</v>
      </c>
      <c r="C768" s="60">
        <v>27856</v>
      </c>
      <c r="D768" s="55">
        <v>40.826912</v>
      </c>
      <c r="E768" s="55">
        <v>37.346310000000003</v>
      </c>
    </row>
    <row r="769" spans="1:5" ht="14.25">
      <c r="A769" s="58" t="s">
        <v>955</v>
      </c>
      <c r="B769" s="59" t="s">
        <v>970</v>
      </c>
      <c r="C769" s="60">
        <v>29228</v>
      </c>
      <c r="D769" s="55">
        <v>40.872604000000003</v>
      </c>
      <c r="E769" s="55">
        <v>37.261555000000001</v>
      </c>
    </row>
    <row r="770" spans="1:5" ht="14.25">
      <c r="A770" s="58" t="s">
        <v>955</v>
      </c>
      <c r="B770" s="59" t="s">
        <v>971</v>
      </c>
      <c r="C770" s="60">
        <v>13846</v>
      </c>
      <c r="D770" s="55">
        <v>40.464194999999997</v>
      </c>
      <c r="E770" s="55">
        <v>37.774189</v>
      </c>
    </row>
    <row r="771" spans="1:5" ht="14.25">
      <c r="A771" s="58" t="s">
        <v>955</v>
      </c>
      <c r="B771" s="59" t="s">
        <v>972</v>
      </c>
      <c r="C771" s="60">
        <v>30616</v>
      </c>
      <c r="D771" s="55">
        <v>41.066498000000003</v>
      </c>
      <c r="E771" s="55">
        <v>37.773178000000001</v>
      </c>
    </row>
    <row r="772" spans="1:5" ht="14.25">
      <c r="A772" s="58" t="s">
        <v>955</v>
      </c>
      <c r="B772" s="59" t="s">
        <v>973</v>
      </c>
      <c r="C772" s="60">
        <v>17861</v>
      </c>
      <c r="D772" s="55">
        <v>40.928746000000004</v>
      </c>
      <c r="E772" s="55">
        <v>37.662074000000004</v>
      </c>
    </row>
    <row r="773" spans="1:5" ht="14.25">
      <c r="A773" s="58" t="s">
        <v>955</v>
      </c>
      <c r="B773" s="59" t="s">
        <v>974</v>
      </c>
      <c r="C773" s="60">
        <v>130692</v>
      </c>
      <c r="D773" s="55">
        <v>41.130417000000001</v>
      </c>
      <c r="E773" s="55">
        <v>37.285685999999998</v>
      </c>
    </row>
    <row r="774" spans="1:5" ht="14.25">
      <c r="A774" s="58" t="s">
        <v>975</v>
      </c>
      <c r="B774" s="59" t="s">
        <v>976</v>
      </c>
      <c r="C774" s="60">
        <v>22754</v>
      </c>
      <c r="D774" s="55">
        <v>37.201050000000002</v>
      </c>
      <c r="E774" s="55">
        <v>36.576873999999997</v>
      </c>
    </row>
    <row r="775" spans="1:5" ht="14.25">
      <c r="A775" s="58" t="s">
        <v>975</v>
      </c>
      <c r="B775" s="59" t="s">
        <v>977</v>
      </c>
      <c r="C775" s="60">
        <v>85118</v>
      </c>
      <c r="D775" s="55">
        <v>37.256863000000003</v>
      </c>
      <c r="E775" s="55">
        <v>36.467362000000001</v>
      </c>
    </row>
    <row r="776" spans="1:5" ht="14.25">
      <c r="A776" s="58" t="s">
        <v>975</v>
      </c>
      <c r="B776" s="59" t="s">
        <v>978</v>
      </c>
      <c r="C776" s="60">
        <v>4652</v>
      </c>
      <c r="D776" s="55">
        <v>37.131816999999998</v>
      </c>
      <c r="E776" s="55">
        <v>36.556109999999997</v>
      </c>
    </row>
    <row r="777" spans="1:5" ht="14.25">
      <c r="A777" s="58" t="s">
        <v>975</v>
      </c>
      <c r="B777" s="59" t="s">
        <v>979</v>
      </c>
      <c r="C777" s="60">
        <v>126941</v>
      </c>
      <c r="D777" s="55">
        <v>37.368713</v>
      </c>
      <c r="E777" s="55">
        <v>36.098967999999999</v>
      </c>
    </row>
    <row r="778" spans="1:5" ht="14.25">
      <c r="A778" s="58" t="s">
        <v>975</v>
      </c>
      <c r="B778" s="59" t="s">
        <v>980</v>
      </c>
      <c r="C778" s="60">
        <v>279992</v>
      </c>
      <c r="D778" s="55">
        <v>37.067678999999998</v>
      </c>
      <c r="E778" s="55">
        <v>36.244422</v>
      </c>
    </row>
    <row r="779" spans="1:5" ht="14.25">
      <c r="A779" s="58" t="s">
        <v>975</v>
      </c>
      <c r="B779" s="59" t="s">
        <v>981</v>
      </c>
      <c r="C779" s="60">
        <v>13441</v>
      </c>
      <c r="D779" s="55">
        <v>37.448086000000004</v>
      </c>
      <c r="E779" s="55">
        <v>36.022759000000001</v>
      </c>
    </row>
    <row r="780" spans="1:5" ht="14.25">
      <c r="A780" s="58" t="s">
        <v>975</v>
      </c>
      <c r="B780" s="59" t="s">
        <v>982</v>
      </c>
      <c r="C780" s="60">
        <v>20114</v>
      </c>
      <c r="D780" s="55">
        <v>37.067672999999999</v>
      </c>
      <c r="E780" s="55">
        <v>36.145546000000003</v>
      </c>
    </row>
    <row r="781" spans="1:5" ht="14.25">
      <c r="A781" s="58" t="s">
        <v>983</v>
      </c>
      <c r="B781" s="59" t="s">
        <v>984</v>
      </c>
      <c r="C781" s="60">
        <v>42542</v>
      </c>
      <c r="D781" s="55">
        <v>41.19173</v>
      </c>
      <c r="E781" s="55">
        <v>40.988495</v>
      </c>
    </row>
    <row r="782" spans="1:5" ht="14.25">
      <c r="A782" s="58" t="s">
        <v>983</v>
      </c>
      <c r="B782" s="59" t="s">
        <v>985</v>
      </c>
      <c r="C782" s="60">
        <v>6929</v>
      </c>
      <c r="D782" s="55">
        <v>41.048569000000001</v>
      </c>
      <c r="E782" s="55">
        <v>41.001739000000001</v>
      </c>
    </row>
    <row r="783" spans="1:5" ht="14.25">
      <c r="A783" s="58" t="s">
        <v>983</v>
      </c>
      <c r="B783" s="59" t="s">
        <v>986</v>
      </c>
      <c r="C783" s="60">
        <v>43478</v>
      </c>
      <c r="D783" s="55">
        <v>41.086281</v>
      </c>
      <c r="E783" s="55">
        <v>40.722340000000003</v>
      </c>
    </row>
    <row r="784" spans="1:5" ht="14.25">
      <c r="A784" s="58" t="s">
        <v>983</v>
      </c>
      <c r="B784" s="59" t="s">
        <v>987</v>
      </c>
      <c r="C784" s="60">
        <v>7057</v>
      </c>
      <c r="D784" s="55">
        <v>41.023589999999999</v>
      </c>
      <c r="E784" s="55">
        <v>40.422249000000001</v>
      </c>
    </row>
    <row r="785" spans="1:5" ht="14.25">
      <c r="A785" s="58" t="s">
        <v>983</v>
      </c>
      <c r="B785" s="59" t="s">
        <v>988</v>
      </c>
      <c r="C785" s="60">
        <v>16487</v>
      </c>
      <c r="D785" s="55">
        <v>41.273724000000001</v>
      </c>
      <c r="E785" s="55">
        <v>41.144866999999998</v>
      </c>
    </row>
    <row r="786" spans="1:5" ht="14.25">
      <c r="A786" s="58" t="s">
        <v>983</v>
      </c>
      <c r="B786" s="59" t="s">
        <v>989</v>
      </c>
      <c r="C786" s="60">
        <v>16066</v>
      </c>
      <c r="D786" s="55">
        <v>40.975257999999997</v>
      </c>
      <c r="E786" s="55">
        <v>40.607574</v>
      </c>
    </row>
    <row r="787" spans="1:5" ht="14.25">
      <c r="A787" s="58" t="s">
        <v>983</v>
      </c>
      <c r="B787" s="59" t="s">
        <v>990</v>
      </c>
      <c r="C787" s="60">
        <v>2482</v>
      </c>
      <c r="D787" s="55">
        <v>41.047974000000004</v>
      </c>
      <c r="E787" s="55">
        <v>40.898277</v>
      </c>
    </row>
    <row r="788" spans="1:5" ht="14.25">
      <c r="A788" s="58" t="s">
        <v>983</v>
      </c>
      <c r="B788" s="59" t="s">
        <v>991</v>
      </c>
      <c r="C788" s="60">
        <v>6409</v>
      </c>
      <c r="D788" s="55">
        <v>40.777126000000003</v>
      </c>
      <c r="E788" s="55">
        <v>40.560757000000002</v>
      </c>
    </row>
    <row r="789" spans="1:5" ht="14.25">
      <c r="A789" s="58" t="s">
        <v>983</v>
      </c>
      <c r="B789" s="59" t="s">
        <v>992</v>
      </c>
      <c r="C789" s="60">
        <v>8609</v>
      </c>
      <c r="D789" s="55">
        <v>41.011715000000002</v>
      </c>
      <c r="E789" s="55">
        <v>40.361545999999997</v>
      </c>
    </row>
    <row r="790" spans="1:5" ht="14.25">
      <c r="A790" s="58" t="s">
        <v>983</v>
      </c>
      <c r="B790" s="59" t="s">
        <v>993</v>
      </c>
      <c r="C790" s="60">
        <v>13511</v>
      </c>
      <c r="D790" s="55">
        <v>40.928406000000003</v>
      </c>
      <c r="E790" s="55">
        <v>40.442763999999997</v>
      </c>
    </row>
    <row r="791" spans="1:5" ht="14.25">
      <c r="A791" s="58" t="s">
        <v>983</v>
      </c>
      <c r="B791" s="59" t="s">
        <v>994</v>
      </c>
      <c r="C791" s="60">
        <v>31678</v>
      </c>
      <c r="D791" s="55">
        <v>41.139005499999996</v>
      </c>
      <c r="E791" s="55">
        <v>40.855417500000001</v>
      </c>
    </row>
    <row r="792" spans="1:5" ht="14.25">
      <c r="A792" s="58" t="s">
        <v>983</v>
      </c>
      <c r="B792" s="59" t="s">
        <v>995</v>
      </c>
      <c r="C792" s="60">
        <v>150414</v>
      </c>
      <c r="D792" s="55">
        <v>41.018602000000001</v>
      </c>
      <c r="E792" s="55">
        <v>40.510410999999998</v>
      </c>
    </row>
    <row r="793" spans="1:5" ht="14.25">
      <c r="A793" s="58" t="s">
        <v>996</v>
      </c>
      <c r="B793" s="59" t="s">
        <v>997</v>
      </c>
      <c r="C793" s="60">
        <v>280214</v>
      </c>
      <c r="D793" s="55">
        <v>40.776356</v>
      </c>
      <c r="E793" s="55">
        <v>30.400811999999998</v>
      </c>
    </row>
    <row r="794" spans="1:5" ht="14.25">
      <c r="A794" s="58" t="s">
        <v>996</v>
      </c>
      <c r="B794" s="59" t="s">
        <v>998</v>
      </c>
      <c r="C794" s="60">
        <v>93087</v>
      </c>
      <c r="D794" s="55">
        <v>40.696677999999999</v>
      </c>
      <c r="E794" s="55">
        <v>30.619067999999999</v>
      </c>
    </row>
    <row r="795" spans="1:5" ht="14.25">
      <c r="A795" s="58" t="s">
        <v>996</v>
      </c>
      <c r="B795" s="59" t="s">
        <v>999</v>
      </c>
      <c r="C795" s="60">
        <v>47851</v>
      </c>
      <c r="D795" s="55">
        <v>40.774375999999997</v>
      </c>
      <c r="E795" s="55">
        <v>30.416931999999999</v>
      </c>
    </row>
    <row r="796" spans="1:5" ht="14.25">
      <c r="A796" s="58" t="s">
        <v>996</v>
      </c>
      <c r="B796" s="59" t="s">
        <v>1000</v>
      </c>
      <c r="C796" s="60">
        <v>91602</v>
      </c>
      <c r="D796" s="55">
        <v>40.774375999999997</v>
      </c>
      <c r="E796" s="55">
        <v>30.416931999999999</v>
      </c>
    </row>
    <row r="797" spans="1:5" ht="14.25">
      <c r="A797" s="58" t="s">
        <v>996</v>
      </c>
      <c r="B797" s="59" t="s">
        <v>1001</v>
      </c>
      <c r="C797" s="60">
        <v>27652</v>
      </c>
      <c r="D797" s="55">
        <v>40.936726</v>
      </c>
      <c r="E797" s="55">
        <v>30.488558000000001</v>
      </c>
    </row>
    <row r="798" spans="1:5" ht="14.25">
      <c r="A798" s="58" t="s">
        <v>996</v>
      </c>
      <c r="B798" s="59" t="s">
        <v>1002</v>
      </c>
      <c r="C798" s="60">
        <v>50332</v>
      </c>
      <c r="D798" s="55">
        <v>40.507888999999999</v>
      </c>
      <c r="E798" s="55">
        <v>30.291599000000001</v>
      </c>
    </row>
    <row r="799" spans="1:5" ht="14.25">
      <c r="A799" s="58" t="s">
        <v>996</v>
      </c>
      <c r="B799" s="59" t="s">
        <v>1003</v>
      </c>
      <c r="C799" s="60">
        <v>88105</v>
      </c>
      <c r="D799" s="55">
        <v>40.796512999999997</v>
      </c>
      <c r="E799" s="55">
        <v>30.744574</v>
      </c>
    </row>
    <row r="800" spans="1:5" ht="14.25">
      <c r="A800" s="58" t="s">
        <v>996</v>
      </c>
      <c r="B800" s="59" t="s">
        <v>1004</v>
      </c>
      <c r="C800" s="60">
        <v>13181</v>
      </c>
      <c r="D800" s="55">
        <v>40.640143999999999</v>
      </c>
      <c r="E800" s="55">
        <v>30.538397</v>
      </c>
    </row>
    <row r="801" spans="1:5" ht="14.25">
      <c r="A801" s="58" t="s">
        <v>996</v>
      </c>
      <c r="B801" s="59" t="s">
        <v>1005</v>
      </c>
      <c r="C801" s="60">
        <v>68844</v>
      </c>
      <c r="D801" s="55">
        <v>41.093319000000001</v>
      </c>
      <c r="E801" s="55">
        <v>30.692242</v>
      </c>
    </row>
    <row r="802" spans="1:5" ht="14.25">
      <c r="A802" s="58" t="s">
        <v>996</v>
      </c>
      <c r="B802" s="59" t="s">
        <v>1006</v>
      </c>
      <c r="C802" s="60">
        <v>24385</v>
      </c>
      <c r="D802" s="55">
        <v>41.031920999999997</v>
      </c>
      <c r="E802" s="55">
        <v>30.307518000000002</v>
      </c>
    </row>
    <row r="803" spans="1:5" ht="14.25">
      <c r="A803" s="58" t="s">
        <v>996</v>
      </c>
      <c r="B803" s="59" t="s">
        <v>1007</v>
      </c>
      <c r="C803" s="60">
        <v>22732</v>
      </c>
      <c r="D803" s="55">
        <v>41.051558999999997</v>
      </c>
      <c r="E803" s="55">
        <v>30.853217999999998</v>
      </c>
    </row>
    <row r="804" spans="1:5" ht="14.25">
      <c r="A804" s="58" t="s">
        <v>996</v>
      </c>
      <c r="B804" s="59" t="s">
        <v>1008</v>
      </c>
      <c r="C804" s="60">
        <v>30028</v>
      </c>
      <c r="D804" s="55">
        <v>40.508152000000003</v>
      </c>
      <c r="E804" s="55">
        <v>30.167943999999999</v>
      </c>
    </row>
    <row r="805" spans="1:5" ht="14.25">
      <c r="A805" s="58" t="s">
        <v>996</v>
      </c>
      <c r="B805" s="59" t="s">
        <v>1009</v>
      </c>
      <c r="C805" s="60">
        <v>44001</v>
      </c>
      <c r="D805" s="55">
        <v>40.692551000000002</v>
      </c>
      <c r="E805" s="55">
        <v>30.262225999999998</v>
      </c>
    </row>
    <row r="806" spans="1:5" ht="14.25">
      <c r="A806" s="58" t="s">
        <v>996</v>
      </c>
      <c r="B806" s="59" t="s">
        <v>1010</v>
      </c>
      <c r="C806" s="60">
        <v>157698</v>
      </c>
      <c r="D806" s="55">
        <v>40.774375999999997</v>
      </c>
      <c r="E806" s="55">
        <v>30.416931999999999</v>
      </c>
    </row>
    <row r="807" spans="1:5" ht="14.25">
      <c r="A807" s="58" t="s">
        <v>996</v>
      </c>
      <c r="B807" s="59" t="s">
        <v>1011</v>
      </c>
      <c r="C807" s="60">
        <v>14303</v>
      </c>
      <c r="D807" s="55">
        <v>40.901542999999997</v>
      </c>
      <c r="E807" s="55">
        <v>30.469684999999998</v>
      </c>
    </row>
    <row r="808" spans="1:5" ht="14.25">
      <c r="A808" s="58" t="s">
        <v>996</v>
      </c>
      <c r="B808" s="59" t="s">
        <v>1012</v>
      </c>
      <c r="C808" s="60">
        <v>6861</v>
      </c>
      <c r="D808" s="55">
        <v>40.396942000000003</v>
      </c>
      <c r="E808" s="55">
        <v>30.492695000000001</v>
      </c>
    </row>
    <row r="809" spans="1:5" ht="14.25">
      <c r="A809" s="58" t="s">
        <v>1013</v>
      </c>
      <c r="B809" s="59" t="s">
        <v>1014</v>
      </c>
      <c r="C809" s="60">
        <v>26366</v>
      </c>
      <c r="D809" s="55">
        <v>41.494422999999998</v>
      </c>
      <c r="E809" s="55">
        <v>36.079532999999998</v>
      </c>
    </row>
    <row r="810" spans="1:5" ht="14.25">
      <c r="A810" s="58" t="s">
        <v>1013</v>
      </c>
      <c r="B810" s="59" t="s">
        <v>1015</v>
      </c>
      <c r="C810" s="60">
        <v>24860</v>
      </c>
      <c r="D810" s="55">
        <v>41.601844999999997</v>
      </c>
      <c r="E810" s="55">
        <v>35.591579000000003</v>
      </c>
    </row>
    <row r="811" spans="1:5" ht="14.25">
      <c r="A811" s="58" t="s">
        <v>1013</v>
      </c>
      <c r="B811" s="59" t="s">
        <v>1016</v>
      </c>
      <c r="C811" s="60">
        <v>16278</v>
      </c>
      <c r="D811" s="55">
        <v>41.034916000000003</v>
      </c>
      <c r="E811" s="55">
        <v>36.233367999999999</v>
      </c>
    </row>
    <row r="812" spans="1:5" ht="14.25">
      <c r="A812" s="58" t="s">
        <v>1013</v>
      </c>
      <c r="B812" s="59" t="s">
        <v>1017</v>
      </c>
      <c r="C812" s="60">
        <v>238702</v>
      </c>
      <c r="D812" s="55">
        <v>41.285659000000003</v>
      </c>
      <c r="E812" s="55">
        <v>36.325218999999997</v>
      </c>
    </row>
    <row r="813" spans="1:5" ht="14.25">
      <c r="A813" s="58" t="s">
        <v>1013</v>
      </c>
      <c r="B813" s="59" t="s">
        <v>407</v>
      </c>
      <c r="C813" s="60">
        <v>19436</v>
      </c>
      <c r="D813" s="55">
        <v>40.936675999999999</v>
      </c>
      <c r="E813" s="55">
        <v>36.646142999999995</v>
      </c>
    </row>
    <row r="814" spans="1:5" ht="14.25">
      <c r="A814" s="58" t="s">
        <v>1013</v>
      </c>
      <c r="B814" s="59" t="s">
        <v>1018</v>
      </c>
      <c r="C814" s="60">
        <v>142341</v>
      </c>
      <c r="D814" s="55">
        <v>41.567405999999998</v>
      </c>
      <c r="E814" s="55">
        <v>35.902000000000001</v>
      </c>
    </row>
    <row r="815" spans="1:5" ht="14.25">
      <c r="A815" s="58" t="s">
        <v>1013</v>
      </c>
      <c r="B815" s="59" t="s">
        <v>1019</v>
      </c>
      <c r="C815" s="60">
        <v>99369</v>
      </c>
      <c r="D815" s="55">
        <v>41.285659000000003</v>
      </c>
      <c r="E815" s="55">
        <v>36.325218999999997</v>
      </c>
    </row>
    <row r="816" spans="1:5" ht="14.25">
      <c r="A816" s="58" t="s">
        <v>1013</v>
      </c>
      <c r="B816" s="59" t="s">
        <v>1020</v>
      </c>
      <c r="C816" s="60">
        <v>140439</v>
      </c>
      <c r="D816" s="55">
        <v>41.200648999999999</v>
      </c>
      <c r="E816" s="55">
        <v>36.724995</v>
      </c>
    </row>
    <row r="817" spans="1:5" ht="14.25">
      <c r="A817" s="58" t="s">
        <v>1013</v>
      </c>
      <c r="B817" s="59" t="s">
        <v>1021</v>
      </c>
      <c r="C817" s="60">
        <v>38872</v>
      </c>
      <c r="D817" s="55">
        <v>40.972641000000003</v>
      </c>
      <c r="E817" s="55">
        <v>35.663460000000001</v>
      </c>
    </row>
    <row r="818" spans="1:5" ht="14.25">
      <c r="A818" s="58" t="s">
        <v>1013</v>
      </c>
      <c r="B818" s="59" t="s">
        <v>1022</v>
      </c>
      <c r="C818" s="60">
        <v>340421</v>
      </c>
      <c r="D818" s="55">
        <v>41.285659000000003</v>
      </c>
      <c r="E818" s="55">
        <v>36.325218999999997</v>
      </c>
    </row>
    <row r="819" spans="1:5" ht="14.25">
      <c r="A819" s="58" t="s">
        <v>1013</v>
      </c>
      <c r="B819" s="59" t="s">
        <v>1023</v>
      </c>
      <c r="C819" s="60">
        <v>21260</v>
      </c>
      <c r="D819" s="55">
        <v>41.079757999999998</v>
      </c>
      <c r="E819" s="55">
        <v>36.042164</v>
      </c>
    </row>
    <row r="820" spans="1:5" ht="14.25">
      <c r="A820" s="58" t="s">
        <v>1013</v>
      </c>
      <c r="B820" s="59" t="s">
        <v>1024</v>
      </c>
      <c r="C820" s="60">
        <v>16320</v>
      </c>
      <c r="D820" s="55">
        <v>40.910862000000002</v>
      </c>
      <c r="E820" s="55">
        <v>35.895290000000003</v>
      </c>
    </row>
    <row r="821" spans="1:5" ht="14.25">
      <c r="A821" s="58" t="s">
        <v>1013</v>
      </c>
      <c r="B821" s="59" t="s">
        <v>1025</v>
      </c>
      <c r="C821" s="60">
        <v>19305</v>
      </c>
      <c r="D821" s="55">
        <v>41.083236999999997</v>
      </c>
      <c r="E821" s="55">
        <v>36.822716</v>
      </c>
    </row>
    <row r="822" spans="1:5" ht="14.25">
      <c r="A822" s="58" t="s">
        <v>1013</v>
      </c>
      <c r="B822" s="59" t="s">
        <v>1026</v>
      </c>
      <c r="C822" s="60">
        <v>55369</v>
      </c>
      <c r="D822" s="55">
        <v>41.214188</v>
      </c>
      <c r="E822" s="55">
        <v>36.455944000000002</v>
      </c>
    </row>
    <row r="823" spans="1:5" ht="14.25">
      <c r="A823" s="58" t="s">
        <v>1013</v>
      </c>
      <c r="B823" s="59" t="s">
        <v>1027</v>
      </c>
      <c r="C823" s="60">
        <v>71366</v>
      </c>
      <c r="D823" s="55">
        <v>41.209330999999999</v>
      </c>
      <c r="E823" s="55">
        <v>36.971972999999998</v>
      </c>
    </row>
    <row r="824" spans="1:5" ht="14.25">
      <c r="A824" s="58" t="s">
        <v>1013</v>
      </c>
      <c r="B824" s="59" t="s">
        <v>1028</v>
      </c>
      <c r="C824" s="60">
        <v>91978</v>
      </c>
      <c r="D824" s="55">
        <v>41.143822</v>
      </c>
      <c r="E824" s="55">
        <v>35.459274000000001</v>
      </c>
    </row>
    <row r="825" spans="1:5" ht="14.25">
      <c r="A825" s="58" t="s">
        <v>1013</v>
      </c>
      <c r="B825" s="59" t="s">
        <v>1029</v>
      </c>
      <c r="C825" s="60">
        <v>8592</v>
      </c>
      <c r="D825" s="55">
        <v>41.63044</v>
      </c>
      <c r="E825" s="55">
        <v>35.520702</v>
      </c>
    </row>
    <row r="826" spans="1:5" ht="14.25">
      <c r="A826" s="58" t="s">
        <v>1030</v>
      </c>
      <c r="B826" s="59" t="s">
        <v>1031</v>
      </c>
      <c r="C826" s="60">
        <v>24594</v>
      </c>
      <c r="D826" s="55">
        <v>38.163150999999999</v>
      </c>
      <c r="E826" s="55">
        <v>41.784072999999999</v>
      </c>
    </row>
    <row r="827" spans="1:5" ht="14.25">
      <c r="A827" s="58" t="s">
        <v>1030</v>
      </c>
      <c r="B827" s="59" t="s">
        <v>1032</v>
      </c>
      <c r="C827" s="60">
        <v>18101</v>
      </c>
      <c r="D827" s="55">
        <v>37.746062999999999</v>
      </c>
      <c r="E827" s="55">
        <v>42.175072</v>
      </c>
    </row>
    <row r="828" spans="1:5" ht="14.25">
      <c r="A828" s="58" t="s">
        <v>1030</v>
      </c>
      <c r="B828" s="59" t="s">
        <v>1033</v>
      </c>
      <c r="C828" s="60">
        <v>60592</v>
      </c>
      <c r="D828" s="55">
        <v>37.924404000000003</v>
      </c>
      <c r="E828" s="55">
        <v>41.700828999999999</v>
      </c>
    </row>
    <row r="829" spans="1:5" ht="14.25">
      <c r="A829" s="58" t="s">
        <v>1030</v>
      </c>
      <c r="B829" s="59" t="s">
        <v>1034</v>
      </c>
      <c r="C829" s="60">
        <v>30276</v>
      </c>
      <c r="D829" s="55">
        <v>37.934559</v>
      </c>
      <c r="E829" s="55">
        <v>42.547054000000003</v>
      </c>
    </row>
    <row r="830" spans="1:5" ht="14.25">
      <c r="A830" s="58" t="s">
        <v>1030</v>
      </c>
      <c r="B830" s="59" t="s">
        <v>1035</v>
      </c>
      <c r="C830" s="60">
        <v>172824</v>
      </c>
      <c r="D830" s="55">
        <v>37.928358000000003</v>
      </c>
      <c r="E830" s="55">
        <v>41.935284000000003</v>
      </c>
    </row>
    <row r="831" spans="1:5" ht="14.25">
      <c r="A831" s="58" t="s">
        <v>1030</v>
      </c>
      <c r="B831" s="59" t="s">
        <v>1036</v>
      </c>
      <c r="C831" s="60">
        <v>21321</v>
      </c>
      <c r="D831" s="55">
        <v>38.062893000000003</v>
      </c>
      <c r="E831" s="55">
        <v>42.027779000000002</v>
      </c>
    </row>
    <row r="832" spans="1:5" ht="14.25">
      <c r="A832" s="58" t="s">
        <v>1030</v>
      </c>
      <c r="B832" s="59" t="s">
        <v>1037</v>
      </c>
      <c r="C832" s="60">
        <v>4272</v>
      </c>
      <c r="D832" s="55">
        <v>37.928358000000003</v>
      </c>
      <c r="E832" s="55">
        <v>41.935284000000003</v>
      </c>
    </row>
    <row r="833" spans="1:5" ht="14.25">
      <c r="A833" s="58" t="s">
        <v>1038</v>
      </c>
      <c r="B833" s="59" t="s">
        <v>1039</v>
      </c>
      <c r="C833" s="60">
        <v>23739</v>
      </c>
      <c r="D833" s="55">
        <v>41.945557000000001</v>
      </c>
      <c r="E833" s="55">
        <v>34.587879000000001</v>
      </c>
    </row>
    <row r="834" spans="1:5" ht="14.25">
      <c r="A834" s="58" t="s">
        <v>1038</v>
      </c>
      <c r="B834" s="59" t="s">
        <v>1040</v>
      </c>
      <c r="C834" s="60">
        <v>44004</v>
      </c>
      <c r="D834" s="55">
        <v>41.464534999999998</v>
      </c>
      <c r="E834" s="55">
        <v>34.775306999999998</v>
      </c>
    </row>
    <row r="835" spans="1:5" ht="14.25">
      <c r="A835" s="58" t="s">
        <v>1038</v>
      </c>
      <c r="B835" s="59" t="s">
        <v>1041</v>
      </c>
      <c r="C835" s="60">
        <v>4753</v>
      </c>
      <c r="D835" s="55">
        <v>41.652813000000002</v>
      </c>
      <c r="E835" s="55">
        <v>35.265610000000002</v>
      </c>
    </row>
    <row r="836" spans="1:5" ht="14.25">
      <c r="A836" s="58" t="s">
        <v>1038</v>
      </c>
      <c r="B836" s="59" t="s">
        <v>1042</v>
      </c>
      <c r="C836" s="60">
        <v>16940</v>
      </c>
      <c r="D836" s="55">
        <v>41.414710999999997</v>
      </c>
      <c r="E836" s="55">
        <v>35.045726999999999</v>
      </c>
    </row>
    <row r="837" spans="1:5" ht="14.25">
      <c r="A837" s="58" t="s">
        <v>1038</v>
      </c>
      <c r="B837" s="59" t="s">
        <v>1043</v>
      </c>
      <c r="C837" s="60">
        <v>12003</v>
      </c>
      <c r="D837" s="55">
        <v>41.878967000000003</v>
      </c>
      <c r="E837" s="55">
        <v>34.906692</v>
      </c>
    </row>
    <row r="838" spans="1:5" ht="14.25">
      <c r="A838" s="58" t="s">
        <v>1038</v>
      </c>
      <c r="B838" s="59" t="s">
        <v>1044</v>
      </c>
      <c r="C838" s="60">
        <v>27027</v>
      </c>
      <c r="D838" s="55">
        <v>41.803553999999998</v>
      </c>
      <c r="E838" s="55">
        <v>35.197539999999996</v>
      </c>
    </row>
    <row r="839" spans="1:5" ht="14.25">
      <c r="A839" s="58" t="s">
        <v>1038</v>
      </c>
      <c r="B839" s="59" t="s">
        <v>1045</v>
      </c>
      <c r="C839" s="60">
        <v>5926</v>
      </c>
      <c r="D839" s="55">
        <v>41.329853</v>
      </c>
      <c r="E839" s="55">
        <v>34.846660999999997</v>
      </c>
    </row>
    <row r="840" spans="1:5" ht="14.25">
      <c r="A840" s="58" t="s">
        <v>1038</v>
      </c>
      <c r="B840" s="59" t="s">
        <v>1046</v>
      </c>
      <c r="C840" s="60">
        <v>68012</v>
      </c>
      <c r="D840" s="55">
        <v>42.026162999999997</v>
      </c>
      <c r="E840" s="55">
        <v>35.150030999999998</v>
      </c>
    </row>
    <row r="841" spans="1:5" ht="14.25">
      <c r="A841" s="58" t="s">
        <v>1038</v>
      </c>
      <c r="B841" s="59" t="s">
        <v>1047</v>
      </c>
      <c r="C841" s="60">
        <v>16004</v>
      </c>
      <c r="D841" s="55">
        <v>41.946823000000002</v>
      </c>
      <c r="E841" s="55">
        <v>34.336395000000003</v>
      </c>
    </row>
    <row r="842" spans="1:5" ht="14.25">
      <c r="A842" s="58" t="s">
        <v>1048</v>
      </c>
      <c r="B842" s="59" t="s">
        <v>1049</v>
      </c>
      <c r="C842" s="60">
        <v>4957</v>
      </c>
      <c r="D842" s="55">
        <v>40.078662999999999</v>
      </c>
      <c r="E842" s="55">
        <v>38.346184000000001</v>
      </c>
    </row>
    <row r="843" spans="1:5" ht="14.25">
      <c r="A843" s="58" t="s">
        <v>1048</v>
      </c>
      <c r="B843" s="59" t="s">
        <v>1050</v>
      </c>
      <c r="C843" s="60">
        <v>8739</v>
      </c>
      <c r="D843" s="55">
        <v>39.295169999999999</v>
      </c>
      <c r="E843" s="55">
        <v>36.900565999999998</v>
      </c>
    </row>
    <row r="844" spans="1:5" ht="14.25">
      <c r="A844" s="58" t="s">
        <v>1048</v>
      </c>
      <c r="B844" s="59" t="s">
        <v>1051</v>
      </c>
      <c r="C844" s="60">
        <v>16177</v>
      </c>
      <c r="D844" s="55">
        <v>39.370196999999997</v>
      </c>
      <c r="E844" s="55">
        <v>38.117660999999998</v>
      </c>
    </row>
    <row r="845" spans="1:5" ht="14.25">
      <c r="A845" s="58" t="s">
        <v>1048</v>
      </c>
      <c r="B845" s="59" t="s">
        <v>1052</v>
      </c>
      <c r="C845" s="60">
        <v>2686</v>
      </c>
      <c r="D845" s="55">
        <v>40.214077000000003</v>
      </c>
      <c r="E845" s="55">
        <v>37.535988000000003</v>
      </c>
    </row>
    <row r="846" spans="1:5" ht="14.25">
      <c r="A846" s="58" t="s">
        <v>1048</v>
      </c>
      <c r="B846" s="59" t="s">
        <v>1053</v>
      </c>
      <c r="C846" s="60">
        <v>21810</v>
      </c>
      <c r="D846" s="55">
        <v>39.185169000000002</v>
      </c>
      <c r="E846" s="55">
        <v>36.070824000000002</v>
      </c>
    </row>
    <row r="847" spans="1:5" ht="14.25">
      <c r="A847" s="58" t="s">
        <v>1048</v>
      </c>
      <c r="B847" s="59" t="s">
        <v>1054</v>
      </c>
      <c r="C847" s="60">
        <v>3168</v>
      </c>
      <c r="D847" s="55">
        <v>40.060696</v>
      </c>
      <c r="E847" s="55">
        <v>38.608401999999998</v>
      </c>
    </row>
    <row r="848" spans="1:5" ht="14.25">
      <c r="A848" s="58" t="s">
        <v>1048</v>
      </c>
      <c r="B848" s="59" t="s">
        <v>1055</v>
      </c>
      <c r="C848" s="60">
        <v>18286</v>
      </c>
      <c r="D848" s="55">
        <v>38.722785999999999</v>
      </c>
      <c r="E848" s="55">
        <v>37.270854999999997</v>
      </c>
    </row>
    <row r="849" spans="1:5" ht="14.25">
      <c r="A849" s="58" t="s">
        <v>1048</v>
      </c>
      <c r="B849" s="59" t="s">
        <v>1056</v>
      </c>
      <c r="C849" s="60">
        <v>9155</v>
      </c>
      <c r="D849" s="55">
        <v>39.856288999999997</v>
      </c>
      <c r="E849" s="55">
        <v>37.390408000000001</v>
      </c>
    </row>
    <row r="850" spans="1:5" ht="14.25">
      <c r="A850" s="58" t="s">
        <v>1048</v>
      </c>
      <c r="B850" s="59" t="s">
        <v>1057</v>
      </c>
      <c r="C850" s="60">
        <v>7352</v>
      </c>
      <c r="D850" s="55">
        <v>39.876151999999998</v>
      </c>
      <c r="E850" s="55">
        <v>38.113678</v>
      </c>
    </row>
    <row r="851" spans="1:5" ht="14.25">
      <c r="A851" s="58" t="s">
        <v>1048</v>
      </c>
      <c r="B851" s="59" t="s">
        <v>1058</v>
      </c>
      <c r="C851" s="60">
        <v>20137</v>
      </c>
      <c r="D851" s="55">
        <v>39.235455000000002</v>
      </c>
      <c r="E851" s="55">
        <v>37.391604999999998</v>
      </c>
    </row>
    <row r="852" spans="1:5" ht="14.25">
      <c r="A852" s="58" t="s">
        <v>1048</v>
      </c>
      <c r="B852" s="59" t="s">
        <v>1059</v>
      </c>
      <c r="C852" s="60">
        <v>12497</v>
      </c>
      <c r="D852" s="55">
        <v>40.301127999999999</v>
      </c>
      <c r="E852" s="55">
        <v>37.833111000000002</v>
      </c>
    </row>
    <row r="853" spans="1:5" ht="14.25">
      <c r="A853" s="58" t="s">
        <v>1048</v>
      </c>
      <c r="B853" s="59" t="s">
        <v>1060</v>
      </c>
      <c r="C853" s="60">
        <v>388079</v>
      </c>
      <c r="D853" s="55">
        <v>39.750287999999998</v>
      </c>
      <c r="E853" s="55">
        <v>37.015799999999999</v>
      </c>
    </row>
    <row r="854" spans="1:5" ht="14.25">
      <c r="A854" s="58" t="s">
        <v>1048</v>
      </c>
      <c r="B854" s="59" t="s">
        <v>1061</v>
      </c>
      <c r="C854" s="60">
        <v>25404</v>
      </c>
      <c r="D854" s="55">
        <v>40.163379999999997</v>
      </c>
      <c r="E854" s="55">
        <v>38.089255999999999</v>
      </c>
    </row>
    <row r="855" spans="1:5" ht="14.25">
      <c r="A855" s="58" t="s">
        <v>1048</v>
      </c>
      <c r="B855" s="59" t="s">
        <v>1062</v>
      </c>
      <c r="C855" s="60">
        <v>37708</v>
      </c>
      <c r="D855" s="55">
        <v>39.354885000000003</v>
      </c>
      <c r="E855" s="55">
        <v>36.409526999999997</v>
      </c>
    </row>
    <row r="856" spans="1:5" ht="14.25">
      <c r="A856" s="58" t="s">
        <v>1048</v>
      </c>
      <c r="B856" s="59" t="s">
        <v>1063</v>
      </c>
      <c r="C856" s="60">
        <v>8005</v>
      </c>
      <c r="D856" s="55">
        <v>39.443775000000002</v>
      </c>
      <c r="E856" s="55">
        <v>37.040942999999999</v>
      </c>
    </row>
    <row r="857" spans="1:5" ht="14.25">
      <c r="A857" s="58" t="s">
        <v>1048</v>
      </c>
      <c r="B857" s="59" t="s">
        <v>1064</v>
      </c>
      <c r="C857" s="60">
        <v>30313</v>
      </c>
      <c r="D857" s="55">
        <v>39.866413000000001</v>
      </c>
      <c r="E857" s="55">
        <v>36.601962999999998</v>
      </c>
    </row>
    <row r="858" spans="1:5" ht="14.25">
      <c r="A858" s="58" t="s">
        <v>1048</v>
      </c>
      <c r="B858" s="59" t="s">
        <v>1065</v>
      </c>
      <c r="C858" s="60">
        <v>21648</v>
      </c>
      <c r="D858" s="55">
        <v>39.896805000000001</v>
      </c>
      <c r="E858" s="55">
        <v>37.758057000000001</v>
      </c>
    </row>
    <row r="859" spans="1:5" ht="14.25">
      <c r="A859" s="58" t="s">
        <v>1066</v>
      </c>
      <c r="B859" s="59" t="s">
        <v>1067</v>
      </c>
      <c r="C859" s="60">
        <v>120834</v>
      </c>
      <c r="D859" s="55">
        <v>36.705998000000001</v>
      </c>
      <c r="E859" s="55">
        <v>38.945374000000001</v>
      </c>
    </row>
    <row r="860" spans="1:5" ht="14.25">
      <c r="A860" s="58" t="s">
        <v>1066</v>
      </c>
      <c r="B860" s="59" t="s">
        <v>1068</v>
      </c>
      <c r="C860" s="60">
        <v>94608</v>
      </c>
      <c r="D860" s="55">
        <v>37.033988999999998</v>
      </c>
      <c r="E860" s="55">
        <v>37.982757999999997</v>
      </c>
    </row>
    <row r="861" spans="1:5" ht="14.25">
      <c r="A861" s="58" t="s">
        <v>1066</v>
      </c>
      <c r="B861" s="59" t="s">
        <v>1069</v>
      </c>
      <c r="C861" s="60">
        <v>53878</v>
      </c>
      <c r="D861" s="55">
        <v>37.366061999999999</v>
      </c>
      <c r="E861" s="55">
        <v>38.528179000000002</v>
      </c>
    </row>
    <row r="862" spans="1:5" ht="14.25">
      <c r="A862" s="58" t="s">
        <v>1066</v>
      </c>
      <c r="B862" s="59" t="s">
        <v>1070</v>
      </c>
      <c r="C862" s="60">
        <v>89871</v>
      </c>
      <c r="D862" s="55">
        <v>36.846499999999999</v>
      </c>
      <c r="E862" s="55">
        <v>40.053356000000001</v>
      </c>
    </row>
    <row r="863" spans="1:5" ht="14.25">
      <c r="A863" s="58" t="s">
        <v>1066</v>
      </c>
      <c r="B863" s="59" t="s">
        <v>1071</v>
      </c>
      <c r="C863" s="60">
        <v>386852</v>
      </c>
      <c r="D863" s="55">
        <v>37.153595000000003</v>
      </c>
      <c r="E863" s="55">
        <v>38.786037999999998</v>
      </c>
    </row>
    <row r="864" spans="1:5" ht="14.25">
      <c r="A864" s="58" t="s">
        <v>1066</v>
      </c>
      <c r="B864" s="59" t="s">
        <v>1072</v>
      </c>
      <c r="C864" s="60">
        <v>41663</v>
      </c>
      <c r="D864" s="55">
        <v>37.245280999999999</v>
      </c>
      <c r="E864" s="55">
        <v>37.867718000000004</v>
      </c>
    </row>
    <row r="865" spans="1:5" ht="14.25">
      <c r="A865" s="58" t="s">
        <v>1066</v>
      </c>
      <c r="B865" s="59" t="s">
        <v>1073</v>
      </c>
      <c r="C865" s="60">
        <v>392661</v>
      </c>
      <c r="D865" s="55">
        <v>37.153595000000003</v>
      </c>
      <c r="E865" s="55">
        <v>38.786037999999998</v>
      </c>
    </row>
    <row r="866" spans="1:5" ht="14.25">
      <c r="A866" s="58" t="s">
        <v>1066</v>
      </c>
      <c r="B866" s="59" t="s">
        <v>1074</v>
      </c>
      <c r="C866" s="60">
        <v>94207</v>
      </c>
      <c r="D866" s="55">
        <v>36.860111000000003</v>
      </c>
      <c r="E866" s="55">
        <v>39.033897000000003</v>
      </c>
    </row>
    <row r="867" spans="1:5" ht="14.25">
      <c r="A867" s="58" t="s">
        <v>1066</v>
      </c>
      <c r="B867" s="59" t="s">
        <v>1075</v>
      </c>
      <c r="C867" s="60">
        <v>42766</v>
      </c>
      <c r="D867" s="55">
        <v>37.584792999999998</v>
      </c>
      <c r="E867" s="55">
        <v>38.955120000000001</v>
      </c>
    </row>
    <row r="868" spans="1:5" ht="14.25">
      <c r="A868" s="58" t="s">
        <v>1066</v>
      </c>
      <c r="B868" s="59" t="s">
        <v>1076</v>
      </c>
      <c r="C868" s="60">
        <v>252151</v>
      </c>
      <c r="D868" s="55">
        <v>37.153595000000003</v>
      </c>
      <c r="E868" s="55">
        <v>38.786037999999998</v>
      </c>
    </row>
    <row r="869" spans="1:5" ht="14.25">
      <c r="A869" s="58" t="s">
        <v>1066</v>
      </c>
      <c r="B869" s="59" t="s">
        <v>1077</v>
      </c>
      <c r="C869" s="60">
        <v>266971</v>
      </c>
      <c r="D869" s="55">
        <v>37.754955000000002</v>
      </c>
      <c r="E869" s="55">
        <v>39.317112000000002</v>
      </c>
    </row>
    <row r="870" spans="1:5" ht="14.25">
      <c r="A870" s="58" t="s">
        <v>1066</v>
      </c>
      <c r="B870" s="59" t="s">
        <v>1078</v>
      </c>
      <c r="C870" s="60">
        <v>101178</v>
      </c>
      <c r="D870" s="55">
        <v>36.976379000000001</v>
      </c>
      <c r="E870" s="55">
        <v>38.426040999999998</v>
      </c>
    </row>
    <row r="871" spans="1:5" ht="14.25">
      <c r="A871" s="58" t="s">
        <v>1066</v>
      </c>
      <c r="B871" s="59" t="s">
        <v>1079</v>
      </c>
      <c r="C871" s="60">
        <v>205380</v>
      </c>
      <c r="D871" s="55">
        <v>37.231026</v>
      </c>
      <c r="E871" s="55">
        <v>39.762473999999997</v>
      </c>
    </row>
    <row r="872" spans="1:5" ht="14.25">
      <c r="A872" s="58" t="s">
        <v>1080</v>
      </c>
      <c r="B872" s="59" t="s">
        <v>1081</v>
      </c>
      <c r="C872" s="60">
        <v>15636</v>
      </c>
      <c r="D872" s="55">
        <v>37.571441999999998</v>
      </c>
      <c r="E872" s="55">
        <v>43.165149999999997</v>
      </c>
    </row>
    <row r="873" spans="1:5" ht="14.25">
      <c r="A873" s="58" t="s">
        <v>1080</v>
      </c>
      <c r="B873" s="59" t="s">
        <v>1082</v>
      </c>
      <c r="C873" s="60">
        <v>155182</v>
      </c>
      <c r="D873" s="55">
        <v>37.327854000000002</v>
      </c>
      <c r="E873" s="55">
        <v>42.187213999999997</v>
      </c>
    </row>
    <row r="874" spans="1:5" ht="14.25">
      <c r="A874" s="58" t="s">
        <v>1080</v>
      </c>
      <c r="B874" s="59" t="s">
        <v>1083</v>
      </c>
      <c r="C874" s="60">
        <v>11915</v>
      </c>
      <c r="D874" s="55">
        <v>37.471333000000001</v>
      </c>
      <c r="E874" s="55">
        <v>41.912982999999997</v>
      </c>
    </row>
    <row r="875" spans="1:5" ht="14.25">
      <c r="A875" s="58" t="s">
        <v>1080</v>
      </c>
      <c r="B875" s="59" t="s">
        <v>1084</v>
      </c>
      <c r="C875" s="60">
        <v>77105</v>
      </c>
      <c r="D875" s="55">
        <v>37.341782000000002</v>
      </c>
      <c r="E875" s="55">
        <v>41.888236999999997</v>
      </c>
    </row>
    <row r="876" spans="1:5" ht="14.25">
      <c r="A876" s="58" t="s">
        <v>1080</v>
      </c>
      <c r="B876" s="59" t="s">
        <v>1085</v>
      </c>
      <c r="C876" s="60">
        <v>141621</v>
      </c>
      <c r="D876" s="55">
        <v>37.249778999999997</v>
      </c>
      <c r="E876" s="55">
        <v>42.471729000000003</v>
      </c>
    </row>
    <row r="877" spans="1:5" ht="14.25">
      <c r="A877" s="58" t="s">
        <v>1080</v>
      </c>
      <c r="B877" s="59" t="s">
        <v>1086</v>
      </c>
      <c r="C877" s="60">
        <v>100206</v>
      </c>
      <c r="D877" s="55">
        <v>37.513930000000002</v>
      </c>
      <c r="E877" s="55">
        <v>42.454324</v>
      </c>
    </row>
    <row r="878" spans="1:5" ht="14.25">
      <c r="A878" s="58" t="s">
        <v>1080</v>
      </c>
      <c r="B878" s="59" t="s">
        <v>1087</v>
      </c>
      <c r="C878" s="60">
        <v>44924</v>
      </c>
      <c r="D878" s="55">
        <v>37.446148000000001</v>
      </c>
      <c r="E878" s="55">
        <v>42.852218999999998</v>
      </c>
    </row>
    <row r="879" spans="1:5" ht="14.25">
      <c r="A879" s="58" t="s">
        <v>1088</v>
      </c>
      <c r="B879" s="59" t="s">
        <v>1089</v>
      </c>
      <c r="C879" s="60">
        <v>196736</v>
      </c>
      <c r="D879" s="55">
        <v>41.279614000000002</v>
      </c>
      <c r="E879" s="55">
        <v>28.005393999999999</v>
      </c>
    </row>
    <row r="880" spans="1:5" ht="14.25">
      <c r="A880" s="58" t="s">
        <v>1088</v>
      </c>
      <c r="B880" s="59" t="s">
        <v>1090</v>
      </c>
      <c r="C880" s="60">
        <v>284907</v>
      </c>
      <c r="D880" s="55">
        <v>41.161861000000002</v>
      </c>
      <c r="E880" s="55">
        <v>27.798691000000002</v>
      </c>
    </row>
    <row r="881" spans="1:5" ht="14.25">
      <c r="A881" s="58" t="s">
        <v>1088</v>
      </c>
      <c r="B881" s="59" t="s">
        <v>1091</v>
      </c>
      <c r="C881" s="60">
        <v>66028</v>
      </c>
      <c r="D881" s="55">
        <v>41.199756249999993</v>
      </c>
      <c r="E881" s="55">
        <v>27.698577</v>
      </c>
    </row>
    <row r="882" spans="1:5" ht="14.25">
      <c r="A882" s="58" t="s">
        <v>1088</v>
      </c>
      <c r="B882" s="59" t="s">
        <v>1092</v>
      </c>
      <c r="C882" s="60">
        <v>31245</v>
      </c>
      <c r="D882" s="55">
        <v>41.213776000000003</v>
      </c>
      <c r="E882" s="55">
        <v>27.107250000000001</v>
      </c>
    </row>
    <row r="883" spans="1:5" ht="14.25">
      <c r="A883" s="58" t="s">
        <v>1088</v>
      </c>
      <c r="B883" s="59" t="s">
        <v>1093</v>
      </c>
      <c r="C883" s="60">
        <v>130813</v>
      </c>
      <c r="D883" s="55">
        <v>41.352903749999996</v>
      </c>
      <c r="E883" s="55">
        <v>27.945745500000001</v>
      </c>
    </row>
    <row r="884" spans="1:5" ht="14.25">
      <c r="A884" s="58" t="s">
        <v>1088</v>
      </c>
      <c r="B884" s="59" t="s">
        <v>1094</v>
      </c>
      <c r="C884" s="60">
        <v>51616</v>
      </c>
      <c r="D884" s="55">
        <v>40.895710000000001</v>
      </c>
      <c r="E884" s="55">
        <v>26.905338</v>
      </c>
    </row>
    <row r="885" spans="1:5" ht="14.25">
      <c r="A885" s="58" t="s">
        <v>1088</v>
      </c>
      <c r="B885" s="59" t="s">
        <v>1095</v>
      </c>
      <c r="C885" s="60">
        <v>28336</v>
      </c>
      <c r="D885" s="55">
        <v>40.970081</v>
      </c>
      <c r="E885" s="55">
        <v>27.952805000000001</v>
      </c>
    </row>
    <row r="886" spans="1:5" ht="14.25">
      <c r="A886" s="58" t="s">
        <v>1088</v>
      </c>
      <c r="B886" s="59" t="s">
        <v>1096</v>
      </c>
      <c r="C886" s="60">
        <v>29716</v>
      </c>
      <c r="D886" s="55">
        <v>41.172249000000001</v>
      </c>
      <c r="E886" s="55">
        <v>27.496216</v>
      </c>
    </row>
    <row r="887" spans="1:5" ht="14.25">
      <c r="A887" s="58" t="s">
        <v>1088</v>
      </c>
      <c r="B887" s="59" t="s">
        <v>1097</v>
      </c>
      <c r="C887" s="60">
        <v>50394</v>
      </c>
      <c r="D887" s="55">
        <v>41.426193499999997</v>
      </c>
      <c r="E887" s="55">
        <v>27.886096999999999</v>
      </c>
    </row>
    <row r="888" spans="1:5" ht="14.25">
      <c r="A888" s="58" t="s">
        <v>1088</v>
      </c>
      <c r="B888" s="59" t="s">
        <v>1098</v>
      </c>
      <c r="C888" s="60">
        <v>210547</v>
      </c>
      <c r="D888" s="55">
        <v>40.973318999999996</v>
      </c>
      <c r="E888" s="55">
        <v>27.511057000000001</v>
      </c>
    </row>
    <row r="889" spans="1:5" ht="14.25">
      <c r="A889" s="58" t="s">
        <v>1088</v>
      </c>
      <c r="B889" s="59" t="s">
        <v>1099</v>
      </c>
      <c r="C889" s="60">
        <v>33062</v>
      </c>
      <c r="D889" s="55">
        <v>40.613532999999997</v>
      </c>
      <c r="E889" s="55">
        <v>27.114474999999999</v>
      </c>
    </row>
    <row r="890" spans="1:5" ht="14.25">
      <c r="A890" s="58" t="s">
        <v>1100</v>
      </c>
      <c r="B890" s="59" t="s">
        <v>1101</v>
      </c>
      <c r="C890" s="60">
        <v>23868</v>
      </c>
      <c r="D890" s="55">
        <v>40.375281999999999</v>
      </c>
      <c r="E890" s="55">
        <v>36.90551</v>
      </c>
    </row>
    <row r="891" spans="1:5" ht="14.25">
      <c r="A891" s="58" t="s">
        <v>1100</v>
      </c>
      <c r="B891" s="59" t="s">
        <v>1102</v>
      </c>
      <c r="C891" s="60">
        <v>7681</v>
      </c>
      <c r="D891" s="55">
        <v>40.116481999999998</v>
      </c>
      <c r="E891" s="55">
        <v>36.301150999999997</v>
      </c>
    </row>
    <row r="892" spans="1:5" ht="14.25">
      <c r="A892" s="58" t="s">
        <v>1100</v>
      </c>
      <c r="B892" s="59" t="s">
        <v>1103</v>
      </c>
      <c r="C892" s="60">
        <v>7479</v>
      </c>
      <c r="D892" s="55">
        <v>40.548771000000002</v>
      </c>
      <c r="E892" s="55">
        <v>37.169291999999999</v>
      </c>
    </row>
    <row r="893" spans="1:5" ht="14.25">
      <c r="A893" s="58" t="s">
        <v>1100</v>
      </c>
      <c r="B893" s="59" t="s">
        <v>1104</v>
      </c>
      <c r="C893" s="60">
        <v>99815</v>
      </c>
      <c r="D893" s="55">
        <v>40.672702999999998</v>
      </c>
      <c r="E893" s="55">
        <v>36.567290999999997</v>
      </c>
    </row>
    <row r="894" spans="1:5" ht="14.25">
      <c r="A894" s="58" t="s">
        <v>1100</v>
      </c>
      <c r="B894" s="59" t="s">
        <v>1105</v>
      </c>
      <c r="C894" s="60">
        <v>63486</v>
      </c>
      <c r="D894" s="55">
        <v>40.590805000000003</v>
      </c>
      <c r="E894" s="55">
        <v>36.956733999999997</v>
      </c>
    </row>
    <row r="895" spans="1:5" ht="14.25">
      <c r="A895" s="58" t="s">
        <v>1100</v>
      </c>
      <c r="B895" s="59" t="s">
        <v>994</v>
      </c>
      <c r="C895" s="60">
        <v>12937</v>
      </c>
      <c r="D895" s="55">
        <v>40.2509345</v>
      </c>
      <c r="E895" s="55">
        <v>36.1939925</v>
      </c>
    </row>
    <row r="896" spans="1:5" ht="14.25">
      <c r="A896" s="58" t="s">
        <v>1100</v>
      </c>
      <c r="B896" s="59" t="s">
        <v>1106</v>
      </c>
      <c r="C896" s="60">
        <v>35304</v>
      </c>
      <c r="D896" s="55">
        <v>40.392009999999999</v>
      </c>
      <c r="E896" s="55">
        <v>37.339077000000003</v>
      </c>
    </row>
    <row r="897" spans="1:5" ht="14.25">
      <c r="A897" s="58" t="s">
        <v>1100</v>
      </c>
      <c r="B897" s="59" t="s">
        <v>1107</v>
      </c>
      <c r="C897" s="60">
        <v>6769</v>
      </c>
      <c r="D897" s="55">
        <v>39.996822000000002</v>
      </c>
      <c r="E897" s="55">
        <v>36.082721999999997</v>
      </c>
    </row>
    <row r="898" spans="1:5" ht="14.25">
      <c r="A898" s="58" t="s">
        <v>1100</v>
      </c>
      <c r="B898" s="59" t="s">
        <v>1108</v>
      </c>
      <c r="C898" s="60">
        <v>204907</v>
      </c>
      <c r="D898" s="55">
        <v>40.308945999999999</v>
      </c>
      <c r="E898" s="55">
        <v>36.552419</v>
      </c>
    </row>
    <row r="899" spans="1:5" ht="14.25">
      <c r="A899" s="58" t="s">
        <v>1100</v>
      </c>
      <c r="B899" s="59" t="s">
        <v>1109</v>
      </c>
      <c r="C899" s="60">
        <v>78294</v>
      </c>
      <c r="D899" s="55">
        <v>40.385387000000001</v>
      </c>
      <c r="E899" s="55">
        <v>36.086834000000003</v>
      </c>
    </row>
    <row r="900" spans="1:5" ht="14.25">
      <c r="A900" s="58" t="s">
        <v>1100</v>
      </c>
      <c r="B900" s="59" t="s">
        <v>1110</v>
      </c>
      <c r="C900" s="60">
        <v>8478</v>
      </c>
      <c r="D900" s="55">
        <v>40.2509345</v>
      </c>
      <c r="E900" s="55">
        <v>36.082721999999997</v>
      </c>
    </row>
    <row r="901" spans="1:5" ht="14.25">
      <c r="A901" s="58" t="s">
        <v>1100</v>
      </c>
      <c r="B901" s="59" t="s">
        <v>1111</v>
      </c>
      <c r="C901" s="60">
        <v>53549</v>
      </c>
      <c r="D901" s="55">
        <v>40.302345000000003</v>
      </c>
      <c r="E901" s="55">
        <v>35.887053999999999</v>
      </c>
    </row>
    <row r="902" spans="1:5" ht="14.25">
      <c r="A902" s="58" t="s">
        <v>1112</v>
      </c>
      <c r="B902" s="59" t="s">
        <v>1113</v>
      </c>
      <c r="C902" s="60">
        <v>128348</v>
      </c>
      <c r="D902" s="55">
        <v>41.021903999999999</v>
      </c>
      <c r="E902" s="55">
        <v>39.569229</v>
      </c>
    </row>
    <row r="903" spans="1:5" ht="14.25">
      <c r="A903" s="58" t="s">
        <v>1112</v>
      </c>
      <c r="B903" s="59" t="s">
        <v>1114</v>
      </c>
      <c r="C903" s="60">
        <v>48382</v>
      </c>
      <c r="D903" s="55">
        <v>40.939433999999999</v>
      </c>
      <c r="E903" s="55">
        <v>40.054358999999998</v>
      </c>
    </row>
    <row r="904" spans="1:5" ht="14.25">
      <c r="A904" s="58" t="s">
        <v>1112</v>
      </c>
      <c r="B904" s="59" t="s">
        <v>1115</v>
      </c>
      <c r="C904" s="60">
        <v>31548</v>
      </c>
      <c r="D904" s="55">
        <v>40.953876999999999</v>
      </c>
      <c r="E904" s="55">
        <v>39.932682</v>
      </c>
    </row>
    <row r="905" spans="1:5" ht="14.25">
      <c r="A905" s="58" t="s">
        <v>1112</v>
      </c>
      <c r="B905" s="59" t="s">
        <v>1116</v>
      </c>
      <c r="C905" s="60">
        <v>23594</v>
      </c>
      <c r="D905" s="55">
        <v>41.051983</v>
      </c>
      <c r="E905" s="55">
        <v>39.232982999999997</v>
      </c>
    </row>
    <row r="906" spans="1:5" ht="14.25">
      <c r="A906" s="58" t="s">
        <v>1112</v>
      </c>
      <c r="B906" s="59" t="s">
        <v>1117</v>
      </c>
      <c r="C906" s="60">
        <v>15395</v>
      </c>
      <c r="D906" s="55">
        <v>41.082501000000001</v>
      </c>
      <c r="E906" s="55">
        <v>39.378906000000001</v>
      </c>
    </row>
    <row r="907" spans="1:5" ht="14.25">
      <c r="A907" s="58" t="s">
        <v>1112</v>
      </c>
      <c r="B907" s="59" t="s">
        <v>1118</v>
      </c>
      <c r="C907" s="60">
        <v>13550</v>
      </c>
      <c r="D907" s="55">
        <v>40.745643999999999</v>
      </c>
      <c r="E907" s="55">
        <v>40.241905000000003</v>
      </c>
    </row>
    <row r="908" spans="1:5" ht="14.25">
      <c r="A908" s="58" t="s">
        <v>1112</v>
      </c>
      <c r="B908" s="59" t="s">
        <v>1119</v>
      </c>
      <c r="C908" s="60">
        <v>3884</v>
      </c>
      <c r="D908" s="55">
        <v>40.799126000000001</v>
      </c>
      <c r="E908" s="55">
        <v>40.247253000000001</v>
      </c>
    </row>
    <row r="909" spans="1:5" ht="14.25">
      <c r="A909" s="58" t="s">
        <v>1112</v>
      </c>
      <c r="B909" s="59" t="s">
        <v>1120</v>
      </c>
      <c r="C909" s="60">
        <v>13575</v>
      </c>
      <c r="D909" s="55">
        <v>40.872410000000002</v>
      </c>
      <c r="E909" s="55">
        <v>39.425873000000003</v>
      </c>
    </row>
    <row r="910" spans="1:5" ht="14.25">
      <c r="A910" s="58" t="s">
        <v>1112</v>
      </c>
      <c r="B910" s="59" t="s">
        <v>1121</v>
      </c>
      <c r="C910" s="60">
        <v>7581</v>
      </c>
      <c r="D910" s="55">
        <v>40.891368999999997</v>
      </c>
      <c r="E910" s="55">
        <v>40.367603000000003</v>
      </c>
    </row>
    <row r="911" spans="1:5" ht="14.25">
      <c r="A911" s="58" t="s">
        <v>1112</v>
      </c>
      <c r="B911" s="59" t="s">
        <v>884</v>
      </c>
      <c r="C911" s="60">
        <v>4371</v>
      </c>
      <c r="D911" s="55">
        <v>40.911022000000003</v>
      </c>
      <c r="E911" s="55">
        <v>40.247253000000001</v>
      </c>
    </row>
    <row r="912" spans="1:5" ht="14.25">
      <c r="A912" s="58" t="s">
        <v>1112</v>
      </c>
      <c r="B912" s="59" t="s">
        <v>1122</v>
      </c>
      <c r="C912" s="60">
        <v>24869</v>
      </c>
      <c r="D912" s="55">
        <v>40.810592999999997</v>
      </c>
      <c r="E912" s="55">
        <v>39.614249999999998</v>
      </c>
    </row>
    <row r="913" spans="1:5" ht="14.25">
      <c r="A913" s="58" t="s">
        <v>1112</v>
      </c>
      <c r="B913" s="59" t="s">
        <v>1123</v>
      </c>
      <c r="C913" s="60">
        <v>44212</v>
      </c>
      <c r="D913" s="55">
        <v>40.946938000000003</v>
      </c>
      <c r="E913" s="55">
        <v>40.269379000000001</v>
      </c>
    </row>
    <row r="914" spans="1:5" ht="14.25">
      <c r="A914" s="58" t="s">
        <v>1112</v>
      </c>
      <c r="B914" s="59" t="s">
        <v>1124</v>
      </c>
      <c r="C914" s="60">
        <v>334228</v>
      </c>
      <c r="D914" s="55">
        <v>40.999412999999997</v>
      </c>
      <c r="E914" s="55">
        <v>39.689602999999998</v>
      </c>
    </row>
    <row r="915" spans="1:5" ht="14.25">
      <c r="A915" s="58" t="s">
        <v>1112</v>
      </c>
      <c r="B915" s="59" t="s">
        <v>1125</v>
      </c>
      <c r="C915" s="60">
        <v>26161</v>
      </c>
      <c r="D915" s="55">
        <v>40.911022000000003</v>
      </c>
      <c r="E915" s="55">
        <v>40.120086999999998</v>
      </c>
    </row>
    <row r="916" spans="1:5" ht="14.25">
      <c r="A916" s="58" t="s">
        <v>1112</v>
      </c>
      <c r="B916" s="59" t="s">
        <v>1126</v>
      </c>
      <c r="C916" s="60">
        <v>10519</v>
      </c>
      <c r="D916" s="55">
        <v>40.94614</v>
      </c>
      <c r="E916" s="55">
        <v>39.178043000000002</v>
      </c>
    </row>
    <row r="917" spans="1:5" ht="14.25">
      <c r="A917" s="58" t="s">
        <v>1112</v>
      </c>
      <c r="B917" s="59" t="s">
        <v>1127</v>
      </c>
      <c r="C917" s="60">
        <v>13754</v>
      </c>
      <c r="D917" s="55">
        <v>40.885227</v>
      </c>
      <c r="E917" s="55">
        <v>39.289924999999997</v>
      </c>
    </row>
    <row r="918" spans="1:5" ht="14.25">
      <c r="A918" s="58" t="s">
        <v>1112</v>
      </c>
      <c r="B918" s="59" t="s">
        <v>1128</v>
      </c>
      <c r="C918" s="60">
        <v>27081</v>
      </c>
      <c r="D918" s="55">
        <v>41.047522999999998</v>
      </c>
      <c r="E918" s="55">
        <v>39.277470000000001</v>
      </c>
    </row>
    <row r="919" spans="1:5" ht="14.25">
      <c r="A919" s="58" t="s">
        <v>1112</v>
      </c>
      <c r="B919" s="59" t="s">
        <v>1129</v>
      </c>
      <c r="C919" s="60">
        <v>45632</v>
      </c>
      <c r="D919" s="55">
        <v>40.954903000000002</v>
      </c>
      <c r="E919" s="55">
        <v>39.865668999999997</v>
      </c>
    </row>
    <row r="920" spans="1:5" ht="14.25">
      <c r="A920" s="58" t="s">
        <v>1130</v>
      </c>
      <c r="B920" s="59" t="s">
        <v>1131</v>
      </c>
      <c r="C920" s="60">
        <v>7418</v>
      </c>
      <c r="D920" s="55">
        <v>39.062344000000003</v>
      </c>
      <c r="E920" s="55">
        <v>38.913997999999999</v>
      </c>
    </row>
    <row r="921" spans="1:5" ht="14.25">
      <c r="A921" s="58" t="s">
        <v>1130</v>
      </c>
      <c r="B921" s="59" t="s">
        <v>1132</v>
      </c>
      <c r="C921" s="60">
        <v>5590</v>
      </c>
      <c r="D921" s="55">
        <v>39.107799</v>
      </c>
      <c r="E921" s="55">
        <v>39.218800000000002</v>
      </c>
    </row>
    <row r="922" spans="1:5" ht="14.25">
      <c r="A922" s="58" t="s">
        <v>1130</v>
      </c>
      <c r="B922" s="59" t="s">
        <v>1133</v>
      </c>
      <c r="C922" s="60">
        <v>7357</v>
      </c>
      <c r="D922" s="55">
        <v>39.019134999999999</v>
      </c>
      <c r="E922" s="55">
        <v>39.604725000000002</v>
      </c>
    </row>
    <row r="923" spans="1:5" ht="14.25">
      <c r="A923" s="58" t="s">
        <v>1130</v>
      </c>
      <c r="B923" s="59" t="s">
        <v>1134</v>
      </c>
      <c r="C923" s="60">
        <v>3011</v>
      </c>
      <c r="D923" s="55">
        <v>39.162765</v>
      </c>
      <c r="E923" s="55">
        <v>39.806494000000001</v>
      </c>
    </row>
    <row r="924" spans="1:5" ht="14.25">
      <c r="A924" s="58" t="s">
        <v>1130</v>
      </c>
      <c r="B924" s="59" t="s">
        <v>718</v>
      </c>
      <c r="C924" s="60">
        <v>6366</v>
      </c>
      <c r="D924" s="55">
        <v>39.350221500000004</v>
      </c>
      <c r="E924" s="55">
        <v>39.288866499999997</v>
      </c>
    </row>
    <row r="925" spans="1:5" ht="14.25">
      <c r="A925" s="58" t="s">
        <v>1130</v>
      </c>
      <c r="B925" s="59" t="s">
        <v>1135</v>
      </c>
      <c r="C925" s="60">
        <v>11011</v>
      </c>
      <c r="D925" s="55">
        <v>38.865031999999999</v>
      </c>
      <c r="E925" s="55">
        <v>39.327339000000002</v>
      </c>
    </row>
    <row r="926" spans="1:5" ht="14.25">
      <c r="A926" s="58" t="s">
        <v>1130</v>
      </c>
      <c r="B926" s="59" t="s">
        <v>1136</v>
      </c>
      <c r="C926" s="60">
        <v>3282</v>
      </c>
      <c r="D926" s="55">
        <v>39.486618</v>
      </c>
      <c r="E926" s="55">
        <v>39.898738999999999</v>
      </c>
    </row>
    <row r="927" spans="1:5" ht="14.25">
      <c r="A927" s="58" t="s">
        <v>1130</v>
      </c>
      <c r="B927" s="59" t="s">
        <v>1137</v>
      </c>
      <c r="C927" s="60">
        <v>39610</v>
      </c>
      <c r="D927" s="55">
        <v>39.099212000000001</v>
      </c>
      <c r="E927" s="55">
        <v>39.543511000000002</v>
      </c>
    </row>
    <row r="928" spans="1:5" ht="14.25">
      <c r="A928" s="58" t="s">
        <v>1138</v>
      </c>
      <c r="B928" s="59" t="s">
        <v>1139</v>
      </c>
      <c r="C928" s="60">
        <v>35594</v>
      </c>
      <c r="D928" s="55">
        <v>38.736514999999997</v>
      </c>
      <c r="E928" s="55">
        <v>29.755644</v>
      </c>
    </row>
    <row r="929" spans="1:5" ht="14.25">
      <c r="A929" s="58" t="s">
        <v>1138</v>
      </c>
      <c r="B929" s="59" t="s">
        <v>1140</v>
      </c>
      <c r="C929" s="60">
        <v>34703</v>
      </c>
      <c r="D929" s="55">
        <v>38.403877000000001</v>
      </c>
      <c r="E929" s="55">
        <v>28.969984</v>
      </c>
    </row>
    <row r="930" spans="1:5" ht="14.25">
      <c r="A930" s="58" t="s">
        <v>1138</v>
      </c>
      <c r="B930" s="59" t="s">
        <v>1141</v>
      </c>
      <c r="C930" s="60">
        <v>9782</v>
      </c>
      <c r="D930" s="55">
        <v>38.32264</v>
      </c>
      <c r="E930" s="55">
        <v>29.533850000000001</v>
      </c>
    </row>
    <row r="931" spans="1:5" ht="14.25">
      <c r="A931" s="58" t="s">
        <v>1138</v>
      </c>
      <c r="B931" s="59" t="s">
        <v>1142</v>
      </c>
      <c r="C931" s="60">
        <v>20006</v>
      </c>
      <c r="D931" s="55">
        <v>38.470836750000004</v>
      </c>
      <c r="E931" s="55">
        <v>29.610070999999998</v>
      </c>
    </row>
    <row r="932" spans="1:5" ht="14.25">
      <c r="A932" s="58" t="s">
        <v>1138</v>
      </c>
      <c r="B932" s="59" t="s">
        <v>973</v>
      </c>
      <c r="C932" s="60">
        <v>12255</v>
      </c>
      <c r="D932" s="55">
        <v>38.363258500000001</v>
      </c>
      <c r="E932" s="55">
        <v>29.251916999999999</v>
      </c>
    </row>
    <row r="933" spans="1:5" ht="14.25">
      <c r="A933" s="58" t="s">
        <v>1138</v>
      </c>
      <c r="B933" s="59" t="s">
        <v>1143</v>
      </c>
      <c r="C933" s="60">
        <v>260843</v>
      </c>
      <c r="D933" s="55">
        <v>38.670293000000001</v>
      </c>
      <c r="E933" s="55">
        <v>29.402251</v>
      </c>
    </row>
    <row r="934" spans="1:5" ht="14.25">
      <c r="A934" s="58" t="s">
        <v>1144</v>
      </c>
      <c r="B934" s="59" t="s">
        <v>1145</v>
      </c>
      <c r="C934" s="60">
        <v>13936</v>
      </c>
      <c r="D934" s="55">
        <v>38.126353999999999</v>
      </c>
      <c r="E934" s="55">
        <v>42.804932000000001</v>
      </c>
    </row>
    <row r="935" spans="1:5" ht="14.25">
      <c r="A935" s="58" t="s">
        <v>1144</v>
      </c>
      <c r="B935" s="59" t="s">
        <v>1146</v>
      </c>
      <c r="C935" s="60">
        <v>47947</v>
      </c>
      <c r="D935" s="55">
        <v>38.046871000000003</v>
      </c>
      <c r="E935" s="55">
        <v>44.017283999999997</v>
      </c>
    </row>
    <row r="936" spans="1:5" ht="14.25">
      <c r="A936" s="58" t="s">
        <v>1144</v>
      </c>
      <c r="B936" s="59" t="s">
        <v>1147</v>
      </c>
      <c r="C936" s="60">
        <v>61625</v>
      </c>
      <c r="D936" s="55">
        <v>39.139178999999999</v>
      </c>
      <c r="E936" s="55">
        <v>43.910870000000003</v>
      </c>
    </row>
    <row r="937" spans="1:5" ht="14.25">
      <c r="A937" s="58" t="s">
        <v>1144</v>
      </c>
      <c r="B937" s="59" t="s">
        <v>1148</v>
      </c>
      <c r="C937" s="60">
        <v>19376</v>
      </c>
      <c r="D937" s="55">
        <v>38.007804999999998</v>
      </c>
      <c r="E937" s="55">
        <v>43.061954</v>
      </c>
    </row>
    <row r="938" spans="1:5" ht="14.25">
      <c r="A938" s="58" t="s">
        <v>1144</v>
      </c>
      <c r="B938" s="59" t="s">
        <v>313</v>
      </c>
      <c r="C938" s="60">
        <v>128555</v>
      </c>
      <c r="D938" s="55">
        <v>38.394233999999997</v>
      </c>
      <c r="E938" s="55">
        <v>43.244265999999996</v>
      </c>
    </row>
    <row r="939" spans="1:5" ht="14.25">
      <c r="A939" s="58" t="s">
        <v>1144</v>
      </c>
      <c r="B939" s="59" t="s">
        <v>1149</v>
      </c>
      <c r="C939" s="60">
        <v>173606</v>
      </c>
      <c r="D939" s="55">
        <v>39.027664000000001</v>
      </c>
      <c r="E939" s="55">
        <v>43.363888000000003</v>
      </c>
    </row>
    <row r="940" spans="1:5" ht="14.25">
      <c r="A940" s="58" t="s">
        <v>1144</v>
      </c>
      <c r="B940" s="59" t="s">
        <v>1150</v>
      </c>
      <c r="C940" s="60">
        <v>27442</v>
      </c>
      <c r="D940" s="55">
        <v>38.293903</v>
      </c>
      <c r="E940" s="55">
        <v>43.105300999999997</v>
      </c>
    </row>
    <row r="941" spans="1:5" ht="14.25">
      <c r="A941" s="58" t="s">
        <v>1144</v>
      </c>
      <c r="B941" s="59" t="s">
        <v>1151</v>
      </c>
      <c r="C941" s="60">
        <v>33791</v>
      </c>
      <c r="D941" s="55">
        <v>38.323962999999999</v>
      </c>
      <c r="E941" s="55">
        <v>43.410358000000002</v>
      </c>
    </row>
    <row r="942" spans="1:5" ht="14.25">
      <c r="A942" s="58" t="s">
        <v>1144</v>
      </c>
      <c r="B942" s="59" t="s">
        <v>1152</v>
      </c>
      <c r="C942" s="60">
        <v>339952</v>
      </c>
      <c r="D942" s="55">
        <v>38.494565000000001</v>
      </c>
      <c r="E942" s="55">
        <v>43.383231000000002</v>
      </c>
    </row>
    <row r="943" spans="1:5" ht="14.25">
      <c r="A943" s="58" t="s">
        <v>1144</v>
      </c>
      <c r="B943" s="59" t="s">
        <v>1153</v>
      </c>
      <c r="C943" s="60">
        <v>47971</v>
      </c>
      <c r="D943" s="55">
        <v>38.992355000000003</v>
      </c>
      <c r="E943" s="55">
        <v>43.763565</v>
      </c>
    </row>
    <row r="944" spans="1:5" ht="14.25">
      <c r="A944" s="58" t="s">
        <v>1144</v>
      </c>
      <c r="B944" s="59" t="s">
        <v>1154</v>
      </c>
      <c r="C944" s="60">
        <v>63270</v>
      </c>
      <c r="D944" s="55">
        <v>38.658031999999999</v>
      </c>
      <c r="E944" s="55">
        <v>43.989578000000002</v>
      </c>
    </row>
    <row r="945" spans="1:5" ht="14.25">
      <c r="A945" s="58" t="s">
        <v>1144</v>
      </c>
      <c r="B945" s="59" t="s">
        <v>1097</v>
      </c>
      <c r="C945" s="60">
        <v>20224</v>
      </c>
      <c r="D945" s="55">
        <v>38.658031999999999</v>
      </c>
      <c r="E945" s="55">
        <v>44.176623999999997</v>
      </c>
    </row>
    <row r="946" spans="1:5" ht="14.25">
      <c r="A946" s="58" t="s">
        <v>1144</v>
      </c>
      <c r="B946" s="59" t="s">
        <v>1155</v>
      </c>
      <c r="C946" s="60">
        <v>163320</v>
      </c>
      <c r="D946" s="55">
        <v>38.494565000000001</v>
      </c>
      <c r="E946" s="55">
        <v>43.383231000000002</v>
      </c>
    </row>
    <row r="947" spans="1:5" ht="14.25">
      <c r="A947" s="58" t="s">
        <v>1156</v>
      </c>
      <c r="B947" s="59" t="s">
        <v>1157</v>
      </c>
      <c r="C947" s="60">
        <v>31279</v>
      </c>
      <c r="D947" s="55">
        <v>40.6935</v>
      </c>
      <c r="E947" s="55">
        <v>29.508171000000001</v>
      </c>
    </row>
    <row r="948" spans="1:5" ht="14.25">
      <c r="A948" s="58" t="s">
        <v>1156</v>
      </c>
      <c r="B948" s="59" t="s">
        <v>1158</v>
      </c>
      <c r="C948" s="60">
        <v>10349</v>
      </c>
      <c r="D948" s="55">
        <v>40.519382</v>
      </c>
      <c r="E948" s="55">
        <v>28.828893999999998</v>
      </c>
    </row>
    <row r="949" spans="1:5" ht="14.25">
      <c r="A949" s="58" t="s">
        <v>1156</v>
      </c>
      <c r="B949" s="59" t="s">
        <v>1159</v>
      </c>
      <c r="C949" s="60">
        <v>37490</v>
      </c>
      <c r="D949" s="55">
        <v>40.643635000000003</v>
      </c>
      <c r="E949" s="55">
        <v>29.120840000000001</v>
      </c>
    </row>
    <row r="950" spans="1:5" ht="14.25">
      <c r="A950" s="58" t="s">
        <v>1156</v>
      </c>
      <c r="B950" s="59" t="s">
        <v>1160</v>
      </c>
      <c r="C950" s="60">
        <v>48368</v>
      </c>
      <c r="D950" s="55">
        <v>40.664138999999999</v>
      </c>
      <c r="E950" s="55">
        <v>29.324482</v>
      </c>
    </row>
    <row r="951" spans="1:5" ht="14.25">
      <c r="A951" s="58" t="s">
        <v>1156</v>
      </c>
      <c r="B951" s="59" t="s">
        <v>1161</v>
      </c>
      <c r="C951" s="60">
        <v>6677</v>
      </c>
      <c r="D951" s="55">
        <v>40.605694</v>
      </c>
      <c r="E951" s="55">
        <v>29.174206000000002</v>
      </c>
    </row>
    <row r="952" spans="1:5" ht="14.25">
      <c r="A952" s="58" t="s">
        <v>1156</v>
      </c>
      <c r="B952" s="59" t="s">
        <v>1162</v>
      </c>
      <c r="C952" s="60">
        <v>156838</v>
      </c>
      <c r="D952" s="55">
        <v>40.655073000000002</v>
      </c>
      <c r="E952" s="55">
        <v>29.259135000000001</v>
      </c>
    </row>
    <row r="953" spans="1:5" ht="14.25">
      <c r="A953" s="58" t="s">
        <v>1163</v>
      </c>
      <c r="B953" s="59" t="s">
        <v>1164</v>
      </c>
      <c r="C953" s="60">
        <v>41902</v>
      </c>
      <c r="D953" s="55">
        <v>39.660983999999999</v>
      </c>
      <c r="E953" s="55">
        <v>35.883110000000002</v>
      </c>
    </row>
    <row r="954" spans="1:5" ht="14.25">
      <c r="A954" s="58" t="s">
        <v>1163</v>
      </c>
      <c r="B954" s="59" t="s">
        <v>908</v>
      </c>
      <c r="C954" s="60">
        <v>9722</v>
      </c>
      <c r="D954" s="55">
        <v>40.120777000000004</v>
      </c>
      <c r="E954" s="55">
        <v>35.170569</v>
      </c>
    </row>
    <row r="955" spans="1:5" ht="14.25">
      <c r="A955" s="58" t="s">
        <v>1163</v>
      </c>
      <c r="B955" s="59" t="s">
        <v>1165</v>
      </c>
      <c r="C955" s="60">
        <v>33817</v>
      </c>
      <c r="D955" s="55">
        <v>39.193480999999998</v>
      </c>
      <c r="E955" s="55">
        <v>35.245983000000003</v>
      </c>
    </row>
    <row r="956" spans="1:5" ht="14.25">
      <c r="A956" s="58" t="s">
        <v>1163</v>
      </c>
      <c r="B956" s="59" t="s">
        <v>1166</v>
      </c>
      <c r="C956" s="60">
        <v>4240</v>
      </c>
      <c r="D956" s="55">
        <v>39.244365999999999</v>
      </c>
      <c r="E956" s="55">
        <v>35.514229</v>
      </c>
    </row>
    <row r="957" spans="1:5" ht="14.25">
      <c r="A957" s="58" t="s">
        <v>1163</v>
      </c>
      <c r="B957" s="59" t="s">
        <v>1167</v>
      </c>
      <c r="C957" s="60">
        <v>12294</v>
      </c>
      <c r="D957" s="55">
        <v>39.304405000000003</v>
      </c>
      <c r="E957" s="55">
        <v>35.643856</v>
      </c>
    </row>
    <row r="958" spans="1:5" ht="14.25">
      <c r="A958" s="58" t="s">
        <v>1163</v>
      </c>
      <c r="B958" s="59" t="s">
        <v>1168</v>
      </c>
      <c r="C958" s="60">
        <v>18688</v>
      </c>
      <c r="D958" s="55">
        <v>40.071514000000001</v>
      </c>
      <c r="E958" s="55">
        <v>35.493527</v>
      </c>
    </row>
    <row r="959" spans="1:5" ht="14.25">
      <c r="A959" s="58" t="s">
        <v>1163</v>
      </c>
      <c r="B959" s="59" t="s">
        <v>1169</v>
      </c>
      <c r="C959" s="60">
        <v>10491</v>
      </c>
      <c r="D959" s="55">
        <v>39.997894000000002</v>
      </c>
      <c r="E959" s="55">
        <v>35.791705999999998</v>
      </c>
    </row>
    <row r="960" spans="1:5" ht="14.25">
      <c r="A960" s="58" t="s">
        <v>1163</v>
      </c>
      <c r="B960" s="59" t="s">
        <v>1170</v>
      </c>
      <c r="C960" s="60">
        <v>12462</v>
      </c>
      <c r="D960" s="55">
        <v>39.692993000000001</v>
      </c>
      <c r="E960" s="55">
        <v>35.513714</v>
      </c>
    </row>
    <row r="961" spans="1:5" ht="14.25">
      <c r="A961" s="58" t="s">
        <v>1163</v>
      </c>
      <c r="B961" s="59" t="s">
        <v>1171</v>
      </c>
      <c r="C961" s="60">
        <v>32544</v>
      </c>
      <c r="D961" s="55">
        <v>39.493907999999998</v>
      </c>
      <c r="E961" s="55">
        <v>35.377552000000001</v>
      </c>
    </row>
    <row r="962" spans="1:5" ht="14.25">
      <c r="A962" s="58" t="s">
        <v>1163</v>
      </c>
      <c r="B962" s="59" t="s">
        <v>1172</v>
      </c>
      <c r="C962" s="60">
        <v>79781</v>
      </c>
      <c r="D962" s="55">
        <v>39.810614999999999</v>
      </c>
      <c r="E962" s="55">
        <v>35.189689999999999</v>
      </c>
    </row>
    <row r="963" spans="1:5" ht="14.25">
      <c r="A963" s="58" t="s">
        <v>1163</v>
      </c>
      <c r="B963" s="59" t="s">
        <v>1173</v>
      </c>
      <c r="C963" s="60">
        <v>14351</v>
      </c>
      <c r="D963" s="55">
        <v>39.497687999999997</v>
      </c>
      <c r="E963" s="55">
        <v>34.758442000000002</v>
      </c>
    </row>
    <row r="964" spans="1:5" ht="14.25">
      <c r="A964" s="58" t="s">
        <v>1163</v>
      </c>
      <c r="B964" s="59" t="s">
        <v>1174</v>
      </c>
      <c r="C964" s="60">
        <v>5296</v>
      </c>
      <c r="D964" s="55">
        <v>39.211311000000002</v>
      </c>
      <c r="E964" s="55">
        <v>35.003132000000001</v>
      </c>
    </row>
    <row r="965" spans="1:5" ht="14.25">
      <c r="A965" s="58" t="s">
        <v>1163</v>
      </c>
      <c r="B965" s="59" t="s">
        <v>1175</v>
      </c>
      <c r="C965" s="60">
        <v>34888</v>
      </c>
      <c r="D965" s="55">
        <v>39.638007999999999</v>
      </c>
      <c r="E965" s="55">
        <v>34.466614</v>
      </c>
    </row>
    <row r="966" spans="1:5" ht="14.25">
      <c r="A966" s="58" t="s">
        <v>1163</v>
      </c>
      <c r="B966" s="59" t="s">
        <v>1176</v>
      </c>
      <c r="C966" s="60">
        <v>108024</v>
      </c>
      <c r="D966" s="55">
        <v>39.816367</v>
      </c>
      <c r="E966" s="55">
        <v>34.799183999999997</v>
      </c>
    </row>
    <row r="967" spans="1:5" ht="14.25">
      <c r="A967" s="58" t="s">
        <v>1177</v>
      </c>
      <c r="B967" s="59" t="s">
        <v>1178</v>
      </c>
      <c r="C967" s="60">
        <v>42927</v>
      </c>
      <c r="D967" s="55">
        <v>41.182484000000002</v>
      </c>
      <c r="E967" s="55">
        <v>31.385275</v>
      </c>
    </row>
    <row r="968" spans="1:5" ht="14.25">
      <c r="A968" s="58" t="s">
        <v>1177</v>
      </c>
      <c r="B968" s="59" t="s">
        <v>1179</v>
      </c>
      <c r="C968" s="60">
        <v>90362</v>
      </c>
      <c r="D968" s="55">
        <v>41.427475000000001</v>
      </c>
      <c r="E968" s="55">
        <v>32.072288</v>
      </c>
    </row>
    <row r="969" spans="1:5" ht="14.25">
      <c r="A969" s="58" t="s">
        <v>1177</v>
      </c>
      <c r="B969" s="59" t="s">
        <v>1180</v>
      </c>
      <c r="C969" s="60">
        <v>56925</v>
      </c>
      <c r="D969" s="55">
        <v>41.217650999999996</v>
      </c>
      <c r="E969" s="55">
        <v>31.954167999999999</v>
      </c>
    </row>
    <row r="970" spans="1:5" ht="14.25">
      <c r="A970" s="58" t="s">
        <v>1177</v>
      </c>
      <c r="B970" s="59" t="s">
        <v>831</v>
      </c>
      <c r="C970" s="60">
        <v>175726</v>
      </c>
      <c r="D970" s="55">
        <v>41.305987999999999</v>
      </c>
      <c r="E970" s="55">
        <v>31.444072999999999</v>
      </c>
    </row>
    <row r="971" spans="1:5" ht="14.25">
      <c r="A971" s="58" t="s">
        <v>1177</v>
      </c>
      <c r="B971" s="59" t="s">
        <v>1181</v>
      </c>
      <c r="C971" s="60">
        <v>20839</v>
      </c>
      <c r="D971" s="55">
        <v>41.305987999999999</v>
      </c>
      <c r="E971" s="55">
        <v>32.143538999999997</v>
      </c>
    </row>
    <row r="972" spans="1:5" ht="14.25">
      <c r="A972" s="58" t="s">
        <v>1177</v>
      </c>
      <c r="B972" s="59" t="s">
        <v>1182</v>
      </c>
      <c r="C972" s="60">
        <v>33620</v>
      </c>
      <c r="D972" s="55">
        <v>41.454382000000003</v>
      </c>
      <c r="E972" s="55">
        <v>31.778822000000002</v>
      </c>
    </row>
    <row r="973" spans="1:5" ht="14.25">
      <c r="A973" s="58" t="s">
        <v>1177</v>
      </c>
      <c r="B973" s="59" t="s">
        <v>1183</v>
      </c>
      <c r="C973" s="60">
        <v>48890</v>
      </c>
      <c r="D973" s="55">
        <v>41.454382000000003</v>
      </c>
      <c r="E973" s="55">
        <v>31.778822000000002</v>
      </c>
    </row>
    <row r="974" spans="1:5" ht="14.25">
      <c r="A974" s="58" t="s">
        <v>1177</v>
      </c>
      <c r="B974" s="59" t="s">
        <v>1184</v>
      </c>
      <c r="C974" s="60">
        <v>120395</v>
      </c>
      <c r="D974" s="55">
        <v>41.454382000000003</v>
      </c>
      <c r="E974" s="55">
        <v>31.778822000000002</v>
      </c>
    </row>
  </sheetData>
  <autoFilter ref="A1:E974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40</vt:i4>
      </vt:variant>
    </vt:vector>
  </HeadingPairs>
  <TitlesOfParts>
    <vt:vector size="40" baseType="lpstr">
      <vt:lpstr>provinces</vt:lpstr>
      <vt:lpstr>regionShares_</vt:lpstr>
      <vt:lpstr>main</vt:lpstr>
      <vt:lpstr>years</vt:lpstr>
      <vt:lpstr>months</vt:lpstr>
      <vt:lpstr>days</vt:lpstr>
      <vt:lpstr>hours</vt:lpstr>
      <vt:lpstr>J</vt:lpstr>
      <vt:lpstr>regions_</vt:lpstr>
      <vt:lpstr>unitTypes</vt:lpstr>
      <vt:lpstr>chargerTypes</vt:lpstr>
      <vt:lpstr>penetLevels</vt:lpstr>
      <vt:lpstr>minmaxPenet_(t)</vt:lpstr>
      <vt:lpstr>nEVs</vt:lpstr>
      <vt:lpstr>nEVs_t</vt:lpstr>
      <vt:lpstr>unitCosts(t,k)_</vt:lpstr>
      <vt:lpstr>budget</vt:lpstr>
      <vt:lpstr>transmissionCosts</vt:lpstr>
      <vt:lpstr>initCapacity(k,b)_</vt:lpstr>
      <vt:lpstr>NewCap(t,b)_</vt:lpstr>
      <vt:lpstr>retiredCap(t,k,b)</vt:lpstr>
      <vt:lpstr>emissions</vt:lpstr>
      <vt:lpstr>cf(k,g,h)</vt:lpstr>
      <vt:lpstr>cf(k,b)</vt:lpstr>
      <vt:lpstr>capFactor_</vt:lpstr>
      <vt:lpstr>baseLoad(g)</vt:lpstr>
      <vt:lpstr>baseLoadWeight(g,b)</vt:lpstr>
      <vt:lpstr>10 000 EVLoad(g,j)</vt:lpstr>
      <vt:lpstr>weight(t,j)</vt:lpstr>
      <vt:lpstr>weight(t,j)_</vt:lpstr>
      <vt:lpstr>EVLoadWeight(g,b)</vt:lpstr>
      <vt:lpstr>chrg_dist(j)</vt:lpstr>
      <vt:lpstr>Loc_Chrg</vt:lpstr>
      <vt:lpstr>chrg_dens_cost(t)</vt:lpstr>
      <vt:lpstr>solar_</vt:lpstr>
      <vt:lpstr>wind_</vt:lpstr>
      <vt:lpstr>hydro_</vt:lpstr>
      <vt:lpstr>analysis_1</vt:lpstr>
      <vt:lpstr>analysis_2</vt:lpstr>
      <vt:lpstr>population_location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engin cicek</dc:creator>
  <cp:lastModifiedBy>Windows User</cp:lastModifiedBy>
  <dcterms:created xsi:type="dcterms:W3CDTF">2024-01-30T15:00:16Z</dcterms:created>
  <dcterms:modified xsi:type="dcterms:W3CDTF">2025-08-31T14:36:35Z</dcterms:modified>
</cp:coreProperties>
</file>