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victor_higino_petrobras_com_br/Documents/Documentos/QML/QML/"/>
    </mc:Choice>
  </mc:AlternateContent>
  <xr:revisionPtr revIDLastSave="287" documentId="8_{08C9A223-8526-4A1B-9F44-8996C1DA8133}" xr6:coauthVersionLast="47" xr6:coauthVersionMax="47" xr10:uidLastSave="{444156E7-F9CE-401D-9A4D-121446373133}"/>
  <bookViews>
    <workbookView xWindow="5830" yWindow="1640" windowWidth="14400" windowHeight="7270" xr2:uid="{EF04B37E-09B5-476E-BD0B-EB6CEA847DC1}"/>
  </bookViews>
  <sheets>
    <sheet name="Laboratory Frame" sheetId="1" r:id="rId1"/>
    <sheet name="KW51 Bridge" sheetId="3" r:id="rId2"/>
    <sheet name="Accuracy Laboratory frame" sheetId="2" r:id="rId3"/>
    <sheet name="Accuracy KW51 Brid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4" l="1"/>
  <c r="T14" i="4"/>
  <c r="Q14" i="4"/>
  <c r="M14" i="4"/>
  <c r="K14" i="4"/>
  <c r="S14" i="4"/>
  <c r="AD7" i="1"/>
  <c r="AC7" i="1"/>
  <c r="AB7" i="1"/>
  <c r="P14" i="4"/>
  <c r="O14" i="4"/>
  <c r="N14" i="4"/>
  <c r="L14" i="4"/>
  <c r="I14" i="4"/>
  <c r="J14" i="4"/>
  <c r="H14" i="4"/>
  <c r="G14" i="4"/>
  <c r="F14" i="4"/>
  <c r="D14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O14" i="2"/>
  <c r="D7" i="2"/>
  <c r="E7" i="2"/>
  <c r="F7" i="2"/>
  <c r="G7" i="2"/>
  <c r="H7" i="2"/>
  <c r="I7" i="2"/>
  <c r="J7" i="2"/>
  <c r="K7" i="2"/>
  <c r="L7" i="2"/>
  <c r="M7" i="2"/>
  <c r="N7" i="2"/>
  <c r="O7" i="2"/>
  <c r="G13" i="2"/>
  <c r="F13" i="2"/>
  <c r="E13" i="2"/>
  <c r="D13" i="2"/>
  <c r="O13" i="2"/>
  <c r="N13" i="2"/>
  <c r="M13" i="2"/>
  <c r="L13" i="2"/>
  <c r="J13" i="2"/>
  <c r="I13" i="2"/>
  <c r="H13" i="2"/>
  <c r="K13" i="2"/>
  <c r="O12" i="2"/>
  <c r="N12" i="2"/>
  <c r="M12" i="2"/>
  <c r="L12" i="2"/>
  <c r="K12" i="2"/>
  <c r="J12" i="2"/>
  <c r="I12" i="2"/>
  <c r="H12" i="2"/>
  <c r="F12" i="2"/>
  <c r="E12" i="2"/>
  <c r="D12" i="2"/>
  <c r="G12" i="2"/>
  <c r="U13" i="4"/>
  <c r="U6" i="4"/>
  <c r="T13" i="4"/>
  <c r="T6" i="4"/>
  <c r="S13" i="4"/>
  <c r="S6" i="4"/>
  <c r="R13" i="4"/>
  <c r="R6" i="4"/>
  <c r="Q13" i="4"/>
  <c r="Q6" i="4"/>
  <c r="P13" i="4"/>
  <c r="P6" i="4"/>
  <c r="O13" i="4"/>
  <c r="O6" i="4"/>
  <c r="N13" i="4"/>
  <c r="N6" i="4"/>
  <c r="M13" i="4"/>
  <c r="M6" i="4"/>
  <c r="L13" i="4"/>
  <c r="L6" i="4"/>
  <c r="K13" i="4"/>
  <c r="K6" i="4"/>
  <c r="J13" i="4"/>
  <c r="J6" i="4"/>
  <c r="I13" i="4"/>
  <c r="I6" i="4"/>
  <c r="H13" i="4"/>
  <c r="H6" i="4"/>
  <c r="G13" i="4"/>
  <c r="G6" i="4"/>
  <c r="F13" i="4"/>
  <c r="F6" i="4"/>
  <c r="E13" i="4"/>
  <c r="E6" i="4"/>
  <c r="D13" i="4"/>
  <c r="D6" i="4"/>
  <c r="U12" i="4"/>
  <c r="U5" i="4"/>
  <c r="T12" i="4"/>
  <c r="T5" i="4"/>
  <c r="S12" i="4"/>
  <c r="S5" i="4"/>
  <c r="R12" i="4"/>
  <c r="R5" i="4"/>
  <c r="Q12" i="4"/>
  <c r="Q5" i="4"/>
  <c r="Q19" i="4" s="1"/>
  <c r="P12" i="4"/>
  <c r="P5" i="4"/>
  <c r="O12" i="4"/>
  <c r="O5" i="4"/>
  <c r="N12" i="4"/>
  <c r="N5" i="4"/>
  <c r="M12" i="4"/>
  <c r="M5" i="4"/>
  <c r="L12" i="4"/>
  <c r="L5" i="4"/>
  <c r="K12" i="4"/>
  <c r="K5" i="4"/>
  <c r="J12" i="4"/>
  <c r="J5" i="4"/>
  <c r="F12" i="4" l="1"/>
  <c r="E12" i="4"/>
  <c r="D12" i="4"/>
  <c r="I12" i="4"/>
  <c r="H12" i="4"/>
  <c r="G12" i="4"/>
  <c r="I5" i="4"/>
  <c r="H5" i="4"/>
  <c r="G5" i="4"/>
  <c r="F5" i="4"/>
  <c r="E5" i="4"/>
  <c r="U19" i="4"/>
  <c r="D5" i="4"/>
  <c r="D5" i="2"/>
  <c r="D19" i="2" s="1"/>
  <c r="E5" i="2"/>
  <c r="E19" i="2" s="1"/>
  <c r="F5" i="2"/>
  <c r="F19" i="2" s="1"/>
  <c r="G5" i="2"/>
  <c r="G19" i="2" s="1"/>
  <c r="H5" i="2"/>
  <c r="I5" i="2"/>
  <c r="J5" i="2"/>
  <c r="K5" i="2"/>
  <c r="L5" i="2"/>
  <c r="M5" i="2"/>
  <c r="N5" i="2"/>
  <c r="O5" i="2"/>
  <c r="D6" i="2"/>
  <c r="D20" i="2" s="1"/>
  <c r="E6" i="2"/>
  <c r="E20" i="2" s="1"/>
  <c r="F6" i="2"/>
  <c r="F20" i="2" s="1"/>
  <c r="G6" i="2"/>
  <c r="G20" i="2" s="1"/>
  <c r="H6" i="2"/>
  <c r="I6" i="2"/>
  <c r="J6" i="2"/>
  <c r="K6" i="2"/>
  <c r="L6" i="2"/>
  <c r="L20" i="2" s="1"/>
  <c r="M6" i="2"/>
  <c r="N6" i="2"/>
  <c r="O6" i="2"/>
  <c r="U20" i="4"/>
  <c r="T20" i="4"/>
  <c r="S20" i="4"/>
  <c r="R20" i="4"/>
  <c r="Q20" i="4"/>
  <c r="P20" i="4"/>
  <c r="T19" i="4"/>
  <c r="S19" i="4"/>
  <c r="R19" i="4"/>
  <c r="P19" i="4"/>
  <c r="O20" i="4"/>
  <c r="N20" i="4"/>
  <c r="M20" i="4"/>
  <c r="L20" i="4"/>
  <c r="K20" i="4"/>
  <c r="J20" i="4"/>
  <c r="N19" i="4"/>
  <c r="E20" i="4"/>
  <c r="I20" i="4"/>
  <c r="H20" i="4"/>
  <c r="G20" i="4"/>
  <c r="F20" i="4"/>
  <c r="D20" i="4"/>
  <c r="AB5" i="1"/>
  <c r="AC5" i="1"/>
  <c r="AD5" i="1"/>
  <c r="AD6" i="1"/>
  <c r="AB6" i="1"/>
  <c r="AC6" i="1"/>
  <c r="O19" i="4" l="1"/>
  <c r="L19" i="4"/>
  <c r="J19" i="4"/>
  <c r="D19" i="4"/>
  <c r="I19" i="4"/>
  <c r="G19" i="4"/>
  <c r="E19" i="4"/>
  <c r="K19" i="4"/>
  <c r="F19" i="4"/>
  <c r="M19" i="4"/>
  <c r="H19" i="4"/>
  <c r="N20" i="2"/>
  <c r="K20" i="2"/>
  <c r="M20" i="2"/>
  <c r="J20" i="2"/>
  <c r="I20" i="2"/>
  <c r="H20" i="2"/>
  <c r="O19" i="2"/>
  <c r="N19" i="2"/>
  <c r="M19" i="2"/>
  <c r="L19" i="2"/>
  <c r="K19" i="2"/>
  <c r="O20" i="2"/>
  <c r="H19" i="2"/>
  <c r="J19" i="2"/>
  <c r="I19" i="2"/>
</calcChain>
</file>

<file path=xl/sharedStrings.xml><?xml version="1.0" encoding="utf-8"?>
<sst xmlns="http://schemas.openxmlformats.org/spreadsheetml/2006/main" count="218" uniqueCount="112">
  <si>
    <t>n_qubits</t>
  </si>
  <si>
    <t>Sensor 1</t>
  </si>
  <si>
    <t>Sensor 2</t>
  </si>
  <si>
    <t>Sensor 3</t>
  </si>
  <si>
    <t>Sensor 4</t>
  </si>
  <si>
    <t>Damage 1</t>
  </si>
  <si>
    <t>Damage 2</t>
  </si>
  <si>
    <t>Accuracy</t>
  </si>
  <si>
    <t>Link</t>
  </si>
  <si>
    <t>Time for training (min)</t>
  </si>
  <si>
    <t>Time for treshold (min)</t>
  </si>
  <si>
    <t>Time for testing (min)</t>
  </si>
  <si>
    <t>Sensor</t>
  </si>
  <si>
    <t>n_qubit</t>
  </si>
  <si>
    <t>Trained Quantum Circuit</t>
  </si>
  <si>
    <t>Random Parameter Quantum Circuit</t>
  </si>
  <si>
    <t>Trained/Untrained Accuracy Ratio</t>
  </si>
  <si>
    <t>Statisticts</t>
  </si>
  <si>
    <t>Stats</t>
  </si>
  <si>
    <t>Sensor 5</t>
  </si>
  <si>
    <t>Sensor 6</t>
  </si>
  <si>
    <t>Damage 0 (Undamaged reference compared with undamaged)</t>
  </si>
  <si>
    <t>https://colab.research.google.com/drive/14OdsnhaUjXJka_DuF2xk08btt0JatBzR?usp=sharing</t>
  </si>
  <si>
    <t>https://colab.research.google.com/drive/1TdfT2WWtDuD_au-1cmiNt-M_uB4LuzVY?usp=sharing</t>
  </si>
  <si>
    <t>https://colab.research.google.com/drive/10RMndzmDX3zZPsEE-akKW6S2KrHQPFIi?usp=sharing</t>
  </si>
  <si>
    <t>https://colab.research.google.com/drive/1SS5EV_jHiJjiDMYrGW5gkpbZ2LG8bR8P?usp=sharing</t>
  </si>
  <si>
    <t>https://colab.research.google.com/drive/1SAO4Ai6NfzDSpVEoUhAM_QTG8HoITM_y?usp=sharing</t>
  </si>
  <si>
    <t>https://colab.research.google.com/drive/1VEKWg4CaAotKT4Gh9v2VIYunE1sdzZFW?usp=sharing</t>
  </si>
  <si>
    <t>https://colab.research.google.com/drive/1VuRIScqzCuNUQKC6IICyWv7FeaGH34Fx?usp=sharing</t>
  </si>
  <si>
    <t>https://colab.research.google.com/drive/1ZArdb4vJ-kgNvjM85Ka3ZdLu1y4U60_Y?usp=sharing</t>
  </si>
  <si>
    <t>https://colab.research.google.com/drive/1aNX8TsbiMCjZU7ae4U2wT1ific059vYf?usp=sharing</t>
  </si>
  <si>
    <t>https://colab.research.google.com/drive/1FZazN2BDie5jLLh5Lb54IKIuk45JYz2S?usp=sharing</t>
  </si>
  <si>
    <t>https://colab.research.google.com/drive/1N-EToI-aMyi56ZgflwhhiC43Z7FTODht?usp=sharing</t>
  </si>
  <si>
    <t>https://colab.research.google.com/drive/1dK3TSx2rrQk5SiTQV6iQrqVn1gFXFHni?usp=sharing</t>
  </si>
  <si>
    <t>https://colab.research.google.com/drive/1Gsgrbj3xd3Qjgj2kEK5kywHbL3943dT0?usp=sharing</t>
  </si>
  <si>
    <t>https://colab.research.google.com/drive/1JlmN1ALaN3Lh8pZdwQR-09jVAG_uuPkb?usp=sharing</t>
  </si>
  <si>
    <t>https://colab.research.google.com/drive/1G601CerPc1qyD-qd1fCZKQh7xOU9z5l_?usp=sharing</t>
  </si>
  <si>
    <t>https://colab.research.google.com/drive/1s3QH2dnBF7mJrerE1DvJ-9W3INFzXC2m?usp=sharing</t>
  </si>
  <si>
    <t>https://colab.research.google.com/drive/1-VYC8h2swIgZpYQZTIpMd8VbsLN238Sz?usp=sharing</t>
  </si>
  <si>
    <t>https://colab.research.google.com/drive/1_YvcP8tBuQeBICrXEwGg9AJhTvKoiHiL?usp=sharing</t>
  </si>
  <si>
    <t>https://colab.research.google.com/drive/1glljt8-nDa_ahPkCBD26SHVO_EJssHqv?usp=sharing</t>
  </si>
  <si>
    <t>https://colab.research.google.com/drive/1YDdGO1L-d9jETWOme4FnyJOCykIe_hea?usp=sharing</t>
  </si>
  <si>
    <t>https://colab.research.google.com/drive/15l454XPu9vf8NEWjms5X7AlJRRgl9vb-?usp=sharing</t>
  </si>
  <si>
    <t>https://colab.research.google.com/drive/1PHWZm8oh6qwOwUtS3_wxlgHyG-Y-HkWh?usp=sharing</t>
  </si>
  <si>
    <t>https://colab.research.google.com/drive/1E6rqh7DDErlJI66uZGxZ-gRx7lxPE0i6?usp=sharing</t>
  </si>
  <si>
    <t>https://colab.research.google.com/drive/1ULVAQXUHRpRq0WhmRrdTg4oDns2sDXFC?usp=sharing</t>
  </si>
  <si>
    <t>https://colab.research.google.com/drive/18yv3Q_HpeighKGe1DR3vF5SpTHdXphCk?usp=sharing</t>
  </si>
  <si>
    <t>https://colab.research.google.com/drive/1aydNQyd9fQE1wIxtXkX1omb6WkLWRS8E?usp=sharing</t>
  </si>
  <si>
    <t>https://colab.research.google.com/drive/1OZlRZzI51n_kOeQd-qQ-lynTsULcdXKy?usp=sharing</t>
  </si>
  <si>
    <t>https://colab.research.google.com/drive/1GlrF2fVzWukNOQdxpCL6lyGVo9IZl9Lq?usp=sharing</t>
  </si>
  <si>
    <t>https://colab.research.google.com/drive/19VBPHKJAyuE5XUmR3btPKFcYBGevmEcl?usp=sharing</t>
  </si>
  <si>
    <t>https://colab.research.google.com/drive/1oqzCvMgkXWwDfHmEe58R4pY0_g7XebgF?usp=sharing</t>
  </si>
  <si>
    <t>https://colab.research.google.com/drive/1RXyHNJn5FRb1gmeBnBmIUqPH_Gb7IpSh?usp=sharing</t>
  </si>
  <si>
    <t>https://colab.research.google.com/drive/1DTdO3yh2P3ysAHPkMPs85ay3kNADYAkW?usp=sharing</t>
  </si>
  <si>
    <t>https://colab.research.google.com/drive/1J_7oPhQ5Pe6_hgtJQUfyVH8UJQrltGfe?usp=sharing</t>
  </si>
  <si>
    <t>https://colab.research.google.com/drive/1XIyXPtC0I_hO4M75VpnV5iGHxM-dahkp?usp=sharing</t>
  </si>
  <si>
    <t>https://colab.research.google.com/drive/1GslQeXFZANaoNn27T0oZpbTu67mUufn-?usp=sharing</t>
  </si>
  <si>
    <t>https://colab.research.google.com/drive/1VqX5xa_jaag80MaOFN3-o5zwjJmBBaWp?usp=sharing</t>
  </si>
  <si>
    <t>https://colab.research.google.com/drive/1e6QkFp79tU8ISZL4tqwfh0uJ27diL3AI?usp=sharing</t>
  </si>
  <si>
    <t>https://colab.research.google.com/drive/1SQpVR4StSlUGI48rxKeFMPedxkvutsHJ?usp=sharing</t>
  </si>
  <si>
    <t>https://colab.research.google.com/drive/1DqsZ2FaFST9PZOlo6R8Z4aAIH2xoPIvA?usp=sharing</t>
  </si>
  <si>
    <t>https://colab.research.google.com/drive/1ahkZjSH4yTYlcbvvo6H35HmVe6Ir6fqZ?usp=sharing</t>
  </si>
  <si>
    <t>https://colab.research.google.com/drive/1s_WIwms3nzn7-e1iqSzHLWPyrG6j_fVc?usp=sharing</t>
  </si>
  <si>
    <t>https://colab.research.google.com/drive/1SQmUDJNm6iYtD2ULRl_j0qr_yDzxUfcu?usp=sharing</t>
  </si>
  <si>
    <t>https://colab.research.google.com/drive/1v1sIKeddYgKYyI_pJvHTLjsea_wr7ieu?usp=sharing</t>
  </si>
  <si>
    <t>https://colab.research.google.com/drive/1U2Wgk3js-zHz3S_tQWE0JdXLjAPanwFd?usp=sharing</t>
  </si>
  <si>
    <t>https://colab.research.google.com/drive/1N6XVRFpNuuA0RlOGVFtqX3x2fKI-GgYi?usp=sharing</t>
  </si>
  <si>
    <t>https://colab.research.google.com/drive/1SLYrlssw_KaO03hgFBNmfU5woP7EZcvt?usp=sharing</t>
  </si>
  <si>
    <t>https://colab.research.google.com/drive/1mS_dQMzu83SGMhCvp82WEJdfUMTQ5CpM?usp=sharing</t>
  </si>
  <si>
    <t>https://colab.research.google.com/drive/11EPIuJqrNS_CaBqM2kePGTe38BPdoX84?usp=sharing</t>
  </si>
  <si>
    <t>https://colab.research.google.com/drive/1N2aFUtV6vjThzQf-L-lneleHi1kkShzd?usp=sharing</t>
  </si>
  <si>
    <t>https://colab.research.google.com/drive/1b7Wl2QrrJq5sXWiU54h_LsoGYO7-1EJf?usp=sharing</t>
  </si>
  <si>
    <t>https://colab.research.google.com/drive/1EPkLsCVOxh2lG3oXx-bZlrJRuRvIT5CG?usp=sharing</t>
  </si>
  <si>
    <t>https://colab.research.google.com/drive/1Ux_nMt_wSpSykhatF1VVYT3x6giSRU9u?usp=sharing</t>
  </si>
  <si>
    <t>https://colab.research.google.com/drive/1r5csVPiY22ejzrbmRmgENJeq7EqBMUEG?usp=sharing</t>
  </si>
  <si>
    <t>https://colab.research.google.com/drive/1WCbHhO82fUtvnld5inqwGrMr13nken0x?usp=sharing</t>
  </si>
  <si>
    <t>https://colab.research.google.com/drive/1mECSC364n2INUQ52_yXhORPnXaOr0cKV?usp=sharing</t>
  </si>
  <si>
    <t>https://colab.research.google.com/drive/117cYhb5RDxMmBVwOAaHw97xD8xteqDUs?usp=sharing</t>
  </si>
  <si>
    <t>https://colab.research.google.com/drive/1fMMv7_LSGWrhGxJUkzGUzdcZxQnN4BMT?usp=sharing</t>
  </si>
  <si>
    <t>https://colab.research.google.com/drive/1lftQBCvH3_gl-AkUa-ewQv2eglR2fI2G?usp=sharing</t>
  </si>
  <si>
    <t>https://colab.research.google.com/drive/1EJik_G6ErJchWl3vr1j5FajuSdPJ_d5o?usp=sharing</t>
  </si>
  <si>
    <t>https://colab.research.google.com/drive/1bvriK3G1nN003qp7y-LYddLazk1GWY6m?usp=sharing</t>
  </si>
  <si>
    <t>https://colab.research.google.com/drive/1_5vbiPSilxUG5meW--p4z3j7sevjQwLF?usp=sharing</t>
  </si>
  <si>
    <t>https://colab.research.google.com/drive/1abSovyW-vttPUAlbTgSA9FBScTs8ov2n?usp=sharing</t>
  </si>
  <si>
    <t>https://colab.research.google.com/drive/1cpxR-alXvrIr2XGWdz4HkSoEn2VcpqGA?usp=sharing</t>
  </si>
  <si>
    <t>https://colab.research.google.com/drive/1Qz1gVXPSzsOnxUFZDOzFhIJUZemvXOND?usp=sharing</t>
  </si>
  <si>
    <t>https://colab.research.google.com/drive/1Lp3Rfcem9IMd0X_4xOEdgr78Z_a-n4eE?usp=sharing</t>
  </si>
  <si>
    <t>https://colab.research.google.com/drive/1b0SKJrW2kLtJir584SO_r5LV9JRRSDeW?usp=sharing</t>
  </si>
  <si>
    <t>https://colab.research.google.com/drive/1jvDRHUou96hCYemqhS3iAHrR28SbpnX2?usp=sharing</t>
  </si>
  <si>
    <t>https://colab.research.google.com/drive/1ukUJW1CgE9fuPYAKyemyigHS_D_MSf3d?usp=sharing</t>
  </si>
  <si>
    <t>https://colab.research.google.com/drive/18C1UYJOY2aqmW7XjwdmW7kx04wiA79q9?usp=sharing</t>
  </si>
  <si>
    <t>https://colab.research.google.com/drive/195pJ_USCVFewalIeTM6ZRib3GxzTRuWB?usp=sharing</t>
  </si>
  <si>
    <t>https://colab.research.google.com/drive/171ckSFMtdzKN4hWLV0iK1vGfKxvtzdS8?usp=sharing</t>
  </si>
  <si>
    <t>https://colab.research.google.com/drive/1ruaD3OcqeqxEi1J6ofRl-qg0HqYd986F?usp=sharing</t>
  </si>
  <si>
    <t>https://colab.research.google.com/drive/1feYs_SYQCPROSw8cX5RevQXbBlnHjl5y?usp=sharing</t>
  </si>
  <si>
    <t>https://colab.research.google.com/drive/1tejU-2NSeRvj6VjD7pP_HBwaWImXPlXu?usp=sharing</t>
  </si>
  <si>
    <t>https://colab.research.google.com/drive/1NpUV_2pVTB5Vj0oXiqDO1XZVQ9vQYWB1?usp=sharing</t>
  </si>
  <si>
    <t>https://colab.research.google.com/drive/1oKdoVANwGGErGt6KZISNWM8lWR_Tl3gm?usp=sharing</t>
  </si>
  <si>
    <t>https://colab.research.google.com/drive/1um_TWmSs2ppvAkP3UU_r1bL4vkHtPt7t?usp=sharing</t>
  </si>
  <si>
    <t>https://colab.research.google.com/drive/1erKV4WkXFuWrg1FN79rSkFiCkOhfNttS?usp=sharing</t>
  </si>
  <si>
    <t>https://colab.research.google.com/drive/11Ch_rsbL8dQ0YBUChMkI6h-aBaFi_W0L?usp=sharing</t>
  </si>
  <si>
    <t>https://colab.research.google.com/drive/1Lw48CsDu1AYnQmDJT50I4ZJXTWmKh0LI?usp=sharing</t>
  </si>
  <si>
    <t>https://colab.research.google.com/drive/17HvAwKrlyVIrnYcO79wqQ00yJ-TCAymg?usp=sharing</t>
  </si>
  <si>
    <t>https://colab.research.google.com/drive/1BoxJg2nVobBaUW0kcD6lCIaI6wNaNrMi?usp=sharing</t>
  </si>
  <si>
    <t>https://colab.research.google.com/drive/121AC7xi5CAySFto020XePLbHx1B0qUzP?usp=sharing</t>
  </si>
  <si>
    <t>https://colab.research.google.com/drive/1h9ReeIZAVFJqI2DFqE4EWw9tHDDwFa_M?usp=sharing</t>
  </si>
  <si>
    <t>https://colab.research.google.com/drive/1vmhrDssx9V8lcmTLptnyx05b563Oh_rz?usp=sharing</t>
  </si>
  <si>
    <t>https://colab.research.google.com/drive/1E6MnKuZ8O9rHqjf_4abF0INtr7oYvtdy?usp=sharing</t>
  </si>
  <si>
    <t>https://colab.research.google.com/drive/1J495YZudZ119c1yhGfUfbZif2sMDRumV?usp=sharing</t>
  </si>
  <si>
    <t>https://colab.research.google.com/drive/15IfIXL0TUx0qJADHeJ-nYNQslSpakz9X?usp=sharing</t>
  </si>
  <si>
    <t>https://colab.research.google.com/drive/1vIFIwW9Dof72VYGNeOIaZMsKaizAFmj0?usp=sharing</t>
  </si>
  <si>
    <t>https://colab.research.google.com/drive/1FJZrf9Xsv5gDWgH-47yyHq8uGnNzibhS?usp=sharing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</si>
</sst>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quotePrefix="1"/>
    <xf numFmtId="0" fontId="1" fillId="0" borderId="7" xfId="0" applyFont="1" applyBorder="1" applyAlignment="1">
      <alignment horizontal="center" vertical="center"/>
    </xf>
    <xf numFmtId="0" fontId="2" fillId="0" borderId="1" xfId="1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lab.research.google.com/drive/1cpxR-alXvrIr2XGWdz4HkSoEn2VcpqGA?usp=sharing" TargetMode="External"/><Relationship Id="rId18" Type="http://schemas.openxmlformats.org/officeDocument/2006/relationships/hyperlink" Target="https://colab.research.google.com/drive/1ukUJW1CgE9fuPYAKyemyigHS_D_MSf3d?usp=sharing" TargetMode="External"/><Relationship Id="rId26" Type="http://schemas.openxmlformats.org/officeDocument/2006/relationships/hyperlink" Target="https://colab.research.google.com/drive/1bvriK3G1nN003qp7y-LYddLazk1GWY6m?usp=sharing" TargetMode="External"/><Relationship Id="rId21" Type="http://schemas.openxmlformats.org/officeDocument/2006/relationships/hyperlink" Target="https://colab.research.google.com/drive/171ckSFMtdzKN4hWLV0iK1vGfKxvtzdS8?usp=sharing" TargetMode="External"/><Relationship Id="rId34" Type="http://schemas.openxmlformats.org/officeDocument/2006/relationships/hyperlink" Target="https://colab.research.google.com/drive/11EPIuJqrNS_CaBqM2kePGTe38BPdoX84?usp=sharing" TargetMode="External"/><Relationship Id="rId7" Type="http://schemas.openxmlformats.org/officeDocument/2006/relationships/hyperlink" Target="https://colab.research.google.com/drive/1SQmUDJNm6iYtD2ULRl_j0qr_yDzxUfcu?usp=sharing" TargetMode="External"/><Relationship Id="rId12" Type="http://schemas.openxmlformats.org/officeDocument/2006/relationships/hyperlink" Target="https://colab.research.google.com/drive/1abSovyW-vttPUAlbTgSA9FBScTs8ov2n?usp=sharing" TargetMode="External"/><Relationship Id="rId17" Type="http://schemas.openxmlformats.org/officeDocument/2006/relationships/hyperlink" Target="https://colab.research.google.com/drive/1jvDRHUou96hCYemqhS3iAHrR28SbpnX2?usp=sharing" TargetMode="External"/><Relationship Id="rId25" Type="http://schemas.openxmlformats.org/officeDocument/2006/relationships/hyperlink" Target="https://colab.research.google.com/drive/1e6QkFp79tU8ISZL4tqwfh0uJ27diL3AI?usp=sharing" TargetMode="External"/><Relationship Id="rId33" Type="http://schemas.openxmlformats.org/officeDocument/2006/relationships/hyperlink" Target="https://colab.research.google.com/drive/1mECSC364n2INUQ52_yXhORPnXaOr0cKV?usp=sharing" TargetMode="External"/><Relationship Id="rId2" Type="http://schemas.openxmlformats.org/officeDocument/2006/relationships/hyperlink" Target="https://colab.research.google.com/drive/1s_WIwms3nzn7-e1iqSzHLWPyrG6j_fVc?usp=sharing" TargetMode="External"/><Relationship Id="rId16" Type="http://schemas.openxmlformats.org/officeDocument/2006/relationships/hyperlink" Target="https://colab.research.google.com/drive/1b0SKJrW2kLtJir584SO_r5LV9JRRSDeW?usp=sharing" TargetMode="External"/><Relationship Id="rId20" Type="http://schemas.openxmlformats.org/officeDocument/2006/relationships/hyperlink" Target="https://colab.research.google.com/drive/195pJ_USCVFewalIeTM6ZRib3GxzTRuWB?usp=sharing" TargetMode="External"/><Relationship Id="rId29" Type="http://schemas.openxmlformats.org/officeDocument/2006/relationships/hyperlink" Target="https://colab.research.google.com/drive/1Ux_nMt_wSpSykhatF1VVYT3x6giSRU9u?usp=sharing" TargetMode="External"/><Relationship Id="rId1" Type="http://schemas.openxmlformats.org/officeDocument/2006/relationships/hyperlink" Target="https://colab.research.google.com/drive/1SQpVR4StSlUGI48rxKeFMPedxkvutsHJ?usp=sharing" TargetMode="External"/><Relationship Id="rId6" Type="http://schemas.openxmlformats.org/officeDocument/2006/relationships/hyperlink" Target="https://colab.research.google.com/drive/1U2Wgk3js-zHz3S_tQWE0JdXLjAPanwFd?usp=sharing" TargetMode="External"/><Relationship Id="rId11" Type="http://schemas.openxmlformats.org/officeDocument/2006/relationships/hyperlink" Target="https://colab.research.google.com/drive/1_5vbiPSilxUG5meW--p4z3j7sevjQwLF?usp=sharing" TargetMode="External"/><Relationship Id="rId24" Type="http://schemas.openxmlformats.org/officeDocument/2006/relationships/hyperlink" Target="https://colab.research.google.com/drive/1EJik_G6ErJchWl3vr1j5FajuSdPJ_d5o?usp=sharing" TargetMode="External"/><Relationship Id="rId32" Type="http://schemas.openxmlformats.org/officeDocument/2006/relationships/hyperlink" Target="https://colab.research.google.com/drive/1WCbHhO82fUtvnld5inqwGrMr13nken0x?usp=sharin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colab.research.google.com/drive/1v1sIKeddYgKYyI_pJvHTLjsea_wr7ieu?usp=sharing" TargetMode="External"/><Relationship Id="rId15" Type="http://schemas.openxmlformats.org/officeDocument/2006/relationships/hyperlink" Target="https://colab.research.google.com/drive/1Lp3Rfcem9IMd0X_4xOEdgr78Z_a-n4eE?usp=sharing" TargetMode="External"/><Relationship Id="rId23" Type="http://schemas.openxmlformats.org/officeDocument/2006/relationships/hyperlink" Target="https://colab.research.google.com/drive/1ahkZjSH4yTYlcbvvo6H35HmVe6Ir6fqZ?usp=sharing" TargetMode="External"/><Relationship Id="rId28" Type="http://schemas.openxmlformats.org/officeDocument/2006/relationships/hyperlink" Target="https://colab.research.google.com/drive/1EPkLsCVOxh2lG3oXx-bZlrJRuRvIT5CG?usp=sharing" TargetMode="External"/><Relationship Id="rId36" Type="http://schemas.openxmlformats.org/officeDocument/2006/relationships/hyperlink" Target="https://colab.research.google.com/drive/1ruaD3OcqeqxEi1J6ofRl-qg0HqYd986F?usp=sharing" TargetMode="External"/><Relationship Id="rId10" Type="http://schemas.openxmlformats.org/officeDocument/2006/relationships/hyperlink" Target="https://colab.research.google.com/drive/1fMMv7_LSGWrhGxJUkzGUzdcZxQnN4BMT?usp=sharing" TargetMode="External"/><Relationship Id="rId19" Type="http://schemas.openxmlformats.org/officeDocument/2006/relationships/hyperlink" Target="https://colab.research.google.com/drive/18C1UYJOY2aqmW7XjwdmW7kx04wiA79q9?usp=sharing" TargetMode="External"/><Relationship Id="rId31" Type="http://schemas.openxmlformats.org/officeDocument/2006/relationships/hyperlink" Target="https://colab.research.google.com/drive/1SLYrlssw_KaO03hgFBNmfU5woP7EZcvt?usp=sharing" TargetMode="External"/><Relationship Id="rId4" Type="http://schemas.openxmlformats.org/officeDocument/2006/relationships/hyperlink" Target="https://colab.research.google.com/drive/1N6XVRFpNuuA0RlOGVFtqX3x2fKI-GgYi?usp=sharing" TargetMode="External"/><Relationship Id="rId9" Type="http://schemas.openxmlformats.org/officeDocument/2006/relationships/hyperlink" Target="https://colab.research.google.com/drive/1DqsZ2FaFST9PZOlo6R8Z4aAIH2xoPIvA?usp=sharing" TargetMode="External"/><Relationship Id="rId14" Type="http://schemas.openxmlformats.org/officeDocument/2006/relationships/hyperlink" Target="https://colab.research.google.com/drive/1Qz1gVXPSzsOnxUFZDOzFhIJUZemvXOND?usp=sharing" TargetMode="External"/><Relationship Id="rId22" Type="http://schemas.openxmlformats.org/officeDocument/2006/relationships/hyperlink" Target="https://colab.research.google.com/drive/1lftQBCvH3_gl-AkUa-ewQv2eglR2fI2G?usp=sharing" TargetMode="External"/><Relationship Id="rId27" Type="http://schemas.openxmlformats.org/officeDocument/2006/relationships/hyperlink" Target="https://colab.research.google.com/drive/1b7Wl2QrrJq5sXWiU54h_LsoGYO7-1EJf?usp=sharing" TargetMode="External"/><Relationship Id="rId30" Type="http://schemas.openxmlformats.org/officeDocument/2006/relationships/hyperlink" Target="https://colab.research.google.com/drive/1r5csVPiY22ejzrbmRmgENJeq7EqBMUEG?usp=sharing" TargetMode="External"/><Relationship Id="rId35" Type="http://schemas.openxmlformats.org/officeDocument/2006/relationships/hyperlink" Target="https://colab.research.google.com/drive/117cYhb5RDxMmBVwOAaHw97xD8xteqDUs?usp=sharing" TargetMode="External"/><Relationship Id="rId8" Type="http://schemas.openxmlformats.org/officeDocument/2006/relationships/hyperlink" Target="https://colab.research.google.com/drive/1N2aFUtV6vjThzQf-L-lneleHi1kkShzd?usp=sharing" TargetMode="External"/><Relationship Id="rId3" Type="http://schemas.openxmlformats.org/officeDocument/2006/relationships/hyperlink" Target="https://colab.research.google.com/drive/1mS_dQMzu83SGMhCvp82WEJdfUMTQ5CpM?usp=shari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lab.research.google.com/drive/1NpUV_2pVTB5Vj0oXiqDO1XZVQ9vQYWB1?usp=sharing" TargetMode="External"/><Relationship Id="rId18" Type="http://schemas.openxmlformats.org/officeDocument/2006/relationships/hyperlink" Target="https://colab.research.google.com/drive/1Lw48CsDu1AYnQmDJT50I4ZJXTWmKh0LI?usp=sharing" TargetMode="External"/><Relationship Id="rId26" Type="http://schemas.openxmlformats.org/officeDocument/2006/relationships/hyperlink" Target="https://colab.research.google.com/drive/15IfIXL0TUx0qJADHeJ-nYNQslSpakz9X?usp=sharing" TargetMode="External"/><Relationship Id="rId39" Type="http://schemas.openxmlformats.org/officeDocument/2006/relationships/hyperlink" Target="https://colab.research.google.com/drive/1N-EToI-aMyi56ZgflwhhiC43Z7FTODht?usp=sharing" TargetMode="External"/><Relationship Id="rId21" Type="http://schemas.openxmlformats.org/officeDocument/2006/relationships/hyperlink" Target="https://colab.research.google.com/drive/121AC7xi5CAySFto020XePLbHx1B0qUzP?usp=sharing" TargetMode="External"/><Relationship Id="rId34" Type="http://schemas.openxmlformats.org/officeDocument/2006/relationships/hyperlink" Target="https://colab.research.google.com/drive/1aydNQyd9fQE1wIxtXkX1omb6WkLWRS8E?usp=sharing" TargetMode="External"/><Relationship Id="rId42" Type="http://schemas.openxmlformats.org/officeDocument/2006/relationships/hyperlink" Target="https://colab.research.google.com/drive/1oqzCvMgkXWwDfHmEe58R4pY0_g7XebgF?usp=sharing" TargetMode="External"/><Relationship Id="rId47" Type="http://schemas.openxmlformats.org/officeDocument/2006/relationships/hyperlink" Target="https://colab.research.google.com/drive/1G601CerPc1qyD-qd1fCZKQh7xOU9z5l_?usp=sharing" TargetMode="External"/><Relationship Id="rId50" Type="http://schemas.openxmlformats.org/officeDocument/2006/relationships/hyperlink" Target="https://colab.research.google.com/drive/1XIyXPtC0I_hO4M75VpnV5iGHxM-dahkp?usp=sharing" TargetMode="External"/><Relationship Id="rId7" Type="http://schemas.openxmlformats.org/officeDocument/2006/relationships/hyperlink" Target="https://colab.research.google.com/drive/18yv3Q_HpeighKGe1DR3vF5SpTHdXphCk?usp=sharing" TargetMode="External"/><Relationship Id="rId2" Type="http://schemas.openxmlformats.org/officeDocument/2006/relationships/hyperlink" Target="https://colab.research.google.com/drive/1TdfT2WWtDuD_au-1cmiNt-M_uB4LuzVY?usp=sharing" TargetMode="External"/><Relationship Id="rId16" Type="http://schemas.openxmlformats.org/officeDocument/2006/relationships/hyperlink" Target="https://colab.research.google.com/drive/1erKV4WkXFuWrg1FN79rSkFiCkOhfNttS?usp=sharing" TargetMode="External"/><Relationship Id="rId29" Type="http://schemas.openxmlformats.org/officeDocument/2006/relationships/hyperlink" Target="https://colab.research.google.com/drive/10RMndzmDX3zZPsEE-akKW6S2KrHQPFIi?usp=sharing" TargetMode="External"/><Relationship Id="rId11" Type="http://schemas.openxmlformats.org/officeDocument/2006/relationships/hyperlink" Target="https://colab.research.google.com/drive/1feYs_SYQCPROSw8cX5RevQXbBlnHjl5y?usp=sharing" TargetMode="External"/><Relationship Id="rId24" Type="http://schemas.openxmlformats.org/officeDocument/2006/relationships/hyperlink" Target="https://colab.research.google.com/drive/1E6MnKuZ8O9rHqjf_4abF0INtr7oYvtdy?usp=sharing" TargetMode="External"/><Relationship Id="rId32" Type="http://schemas.openxmlformats.org/officeDocument/2006/relationships/hyperlink" Target="https://colab.research.google.com/drive/1SAO4Ai6NfzDSpVEoUhAM_QTG8HoITM_y?usp=sharing" TargetMode="External"/><Relationship Id="rId37" Type="http://schemas.openxmlformats.org/officeDocument/2006/relationships/hyperlink" Target="https://colab.research.google.com/drive/1FZazN2BDie5jLLh5Lb54IKIuk45JYz2S?usp=sharing" TargetMode="External"/><Relationship Id="rId40" Type="http://schemas.openxmlformats.org/officeDocument/2006/relationships/hyperlink" Target="https://colab.research.google.com/drive/19VBPHKJAyuE5XUmR3btPKFcYBGevmEcl?usp=sharing" TargetMode="External"/><Relationship Id="rId45" Type="http://schemas.openxmlformats.org/officeDocument/2006/relationships/hyperlink" Target="https://colab.research.google.com/drive/1JlmN1ALaN3Lh8pZdwQR-09jVAG_uuPkb?usp=sharing" TargetMode="External"/><Relationship Id="rId53" Type="http://schemas.openxmlformats.org/officeDocument/2006/relationships/hyperlink" Target="https://colab.research.google.com/drive/1VqX5xa_jaag80MaOFN3-o5zwjJmBBaWp?usp=sharing" TargetMode="External"/><Relationship Id="rId5" Type="http://schemas.openxmlformats.org/officeDocument/2006/relationships/hyperlink" Target="https://colab.research.google.com/drive/1GslQeXFZANaoNn27T0oZpbTu67mUufn-?usp=sharing" TargetMode="External"/><Relationship Id="rId10" Type="http://schemas.openxmlformats.org/officeDocument/2006/relationships/hyperlink" Target="https://colab.research.google.com/drive/1glljt8-nDa_ahPkCBD26SHVO_EJssHqv?usp=sharing" TargetMode="External"/><Relationship Id="rId19" Type="http://schemas.openxmlformats.org/officeDocument/2006/relationships/hyperlink" Target="https://colab.research.google.com/drive/17HvAwKrlyVIrnYcO79wqQ00yJ-TCAymg?usp=sharing" TargetMode="External"/><Relationship Id="rId31" Type="http://schemas.openxmlformats.org/officeDocument/2006/relationships/hyperlink" Target="https://colab.research.google.com/drive/1PHWZm8oh6qwOwUtS3_wxlgHyG-Y-HkWh?usp=sharing" TargetMode="External"/><Relationship Id="rId44" Type="http://schemas.openxmlformats.org/officeDocument/2006/relationships/hyperlink" Target="https://colab.research.google.com/drive/1RXyHNJn5FRb1gmeBnBmIUqPH_Gb7IpSh?usp=sharing" TargetMode="External"/><Relationship Id="rId52" Type="http://schemas.openxmlformats.org/officeDocument/2006/relationships/hyperlink" Target="https://colab.research.google.com/drive/1_YvcP8tBuQeBICrXEwGg9AJhTvKoiHiL?usp=sharing" TargetMode="External"/><Relationship Id="rId4" Type="http://schemas.openxmlformats.org/officeDocument/2006/relationships/hyperlink" Target="https://colab.research.google.com/drive/1VEKWg4CaAotKT4Gh9v2VIYunE1sdzZFW?usp=sharing" TargetMode="External"/><Relationship Id="rId9" Type="http://schemas.openxmlformats.org/officeDocument/2006/relationships/hyperlink" Target="https://colab.research.google.com/drive/1ULVAQXUHRpRq0WhmRrdTg4oDns2sDXFC?usp=sharing" TargetMode="External"/><Relationship Id="rId14" Type="http://schemas.openxmlformats.org/officeDocument/2006/relationships/hyperlink" Target="https://colab.research.google.com/drive/1oKdoVANwGGErGt6KZISNWM8lWR_Tl3gm?usp=sharing" TargetMode="External"/><Relationship Id="rId22" Type="http://schemas.openxmlformats.org/officeDocument/2006/relationships/hyperlink" Target="https://colab.research.google.com/drive/1h9ReeIZAVFJqI2DFqE4EWw9tHDDwFa_M?usp=sharing" TargetMode="External"/><Relationship Id="rId27" Type="http://schemas.openxmlformats.org/officeDocument/2006/relationships/hyperlink" Target="https://colab.research.google.com/drive/1vIFIwW9Dof72VYGNeOIaZMsKaizAFmj0?usp=sharing" TargetMode="External"/><Relationship Id="rId30" Type="http://schemas.openxmlformats.org/officeDocument/2006/relationships/hyperlink" Target="https://colab.research.google.com/drive/15l454XPu9vf8NEWjms5X7AlJRRgl9vb-?usp=sharing" TargetMode="External"/><Relationship Id="rId35" Type="http://schemas.openxmlformats.org/officeDocument/2006/relationships/hyperlink" Target="https://colab.research.google.com/drive/1aNX8TsbiMCjZU7ae4U2wT1ific059vYf?usp=sharing" TargetMode="External"/><Relationship Id="rId43" Type="http://schemas.openxmlformats.org/officeDocument/2006/relationships/hyperlink" Target="https://colab.research.google.com/drive/1Gsgrbj3xd3Qjgj2kEK5kywHbL3943dT0?usp=sharing" TargetMode="External"/><Relationship Id="rId48" Type="http://schemas.openxmlformats.org/officeDocument/2006/relationships/hyperlink" Target="https://colab.research.google.com/drive/1J_7oPhQ5Pe6_hgtJQUfyVH8UJQrltGfe?usp=sharing" TargetMode="External"/><Relationship Id="rId8" Type="http://schemas.openxmlformats.org/officeDocument/2006/relationships/hyperlink" Target="https://colab.research.google.com/drive/1VuRIScqzCuNUQKC6IICyWv7FeaGH34Fx?usp=sharing" TargetMode="External"/><Relationship Id="rId51" Type="http://schemas.openxmlformats.org/officeDocument/2006/relationships/hyperlink" Target="https://colab.research.google.com/drive/1-VYC8h2swIgZpYQZTIpMd8VbsLN238Sz?usp=sharing" TargetMode="External"/><Relationship Id="rId3" Type="http://schemas.openxmlformats.org/officeDocument/2006/relationships/hyperlink" Target="https://colab.research.google.com/drive/1SS5EV_jHiJjiDMYrGW5gkpbZ2LG8bR8P?usp=sharing" TargetMode="External"/><Relationship Id="rId12" Type="http://schemas.openxmlformats.org/officeDocument/2006/relationships/hyperlink" Target="https://colab.research.google.com/drive/1tejU-2NSeRvj6VjD7pP_HBwaWImXPlXu?usp=sharing" TargetMode="External"/><Relationship Id="rId17" Type="http://schemas.openxmlformats.org/officeDocument/2006/relationships/hyperlink" Target="https://colab.research.google.com/drive/11Ch_rsbL8dQ0YBUChMkI6h-aBaFi_W0L?usp=sharing" TargetMode="External"/><Relationship Id="rId25" Type="http://schemas.openxmlformats.org/officeDocument/2006/relationships/hyperlink" Target="https://colab.research.google.com/drive/1J495YZudZ119c1yhGfUfbZif2sMDRumV?usp=sharing" TargetMode="External"/><Relationship Id="rId33" Type="http://schemas.openxmlformats.org/officeDocument/2006/relationships/hyperlink" Target="https://colab.research.google.com/drive/1E6rqh7DDErlJI66uZGxZ-gRx7lxPE0i6?usp=sharing" TargetMode="External"/><Relationship Id="rId38" Type="http://schemas.openxmlformats.org/officeDocument/2006/relationships/hyperlink" Target="https://colab.research.google.com/drive/1GlrF2fVzWukNOQdxpCL6lyGVo9IZl9Lq?usp=sharing" TargetMode="External"/><Relationship Id="rId46" Type="http://schemas.openxmlformats.org/officeDocument/2006/relationships/hyperlink" Target="https://colab.research.google.com/drive/1DTdO3yh2P3ysAHPkMPs85ay3kNADYAkW?usp=sharing" TargetMode="External"/><Relationship Id="rId20" Type="http://schemas.openxmlformats.org/officeDocument/2006/relationships/hyperlink" Target="https://colab.research.google.com/drive/1BoxJg2nVobBaUW0kcD6lCIaI6wNaNrMi?usp=sharing" TargetMode="External"/><Relationship Id="rId41" Type="http://schemas.openxmlformats.org/officeDocument/2006/relationships/hyperlink" Target="https://colab.research.google.com/drive/1dK3TSx2rrQk5SiTQV6iQrqVn1gFXFHni?usp=sharing" TargetMode="External"/><Relationship Id="rId1" Type="http://schemas.openxmlformats.org/officeDocument/2006/relationships/hyperlink" Target="https://colab.research.google.com/drive/14OdsnhaUjXJka_DuF2xk08btt0JatBzR?usp=sharing" TargetMode="External"/><Relationship Id="rId6" Type="http://schemas.openxmlformats.org/officeDocument/2006/relationships/hyperlink" Target="https://colab.research.google.com/drive/1ZArdb4vJ-kgNvjM85Ka3ZdLu1y4U60_Y?usp=sharing" TargetMode="External"/><Relationship Id="rId15" Type="http://schemas.openxmlformats.org/officeDocument/2006/relationships/hyperlink" Target="https://colab.research.google.com/drive/1um_TWmSs2ppvAkP3UU_r1bL4vkHtPt7t?usp=sharing" TargetMode="External"/><Relationship Id="rId23" Type="http://schemas.openxmlformats.org/officeDocument/2006/relationships/hyperlink" Target="https://colab.research.google.com/drive/1vmhrDssx9V8lcmTLptnyx05b563Oh_rz?usp=sharing" TargetMode="External"/><Relationship Id="rId28" Type="http://schemas.openxmlformats.org/officeDocument/2006/relationships/hyperlink" Target="https://colab.research.google.com/drive/1YDdGO1L-d9jETWOme4FnyJOCykIe_hea?usp=sharing" TargetMode="External"/><Relationship Id="rId36" Type="http://schemas.openxmlformats.org/officeDocument/2006/relationships/hyperlink" Target="https://colab.research.google.com/drive/1OZlRZzI51n_kOeQd-qQ-lynTsULcdXKy?usp=sharing" TargetMode="External"/><Relationship Id="rId49" Type="http://schemas.openxmlformats.org/officeDocument/2006/relationships/hyperlink" Target="https://colab.research.google.com/drive/1s3QH2dnBF7mJrerE1DvJ-9W3INFzXC2m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98CC-335E-41C0-AD33-1B764FAF2A40}">
  <dimension ref="A1:AD12"/>
  <sheetViews>
    <sheetView tabSelected="1" topLeftCell="W1" zoomScale="49" zoomScaleNormal="40" workbookViewId="0">
      <selection activeCell="AA7" sqref="AA7"/>
    </sheetView>
  </sheetViews>
  <sheetFormatPr defaultRowHeight="14.5" x14ac:dyDescent="0.35"/>
  <cols>
    <col min="3" max="3" width="11.7265625" bestFit="1" customWidth="1"/>
    <col min="4" max="4" width="12.6328125" bestFit="1" customWidth="1"/>
    <col min="5" max="5" width="98.54296875" bestFit="1" customWidth="1"/>
    <col min="6" max="6" width="12.6328125" bestFit="1" customWidth="1"/>
    <col min="7" max="7" width="91.6328125" bestFit="1" customWidth="1"/>
    <col min="8" max="8" width="12.6328125" bestFit="1" customWidth="1"/>
    <col min="9" max="9" width="94.1796875" bestFit="1" customWidth="1"/>
    <col min="10" max="10" width="12.6328125" customWidth="1"/>
    <col min="11" max="11" width="97.81640625" bestFit="1" customWidth="1"/>
    <col min="12" max="12" width="8.36328125" bestFit="1" customWidth="1"/>
    <col min="13" max="13" width="94.1796875" bestFit="1" customWidth="1"/>
    <col min="15" max="15" width="94.90625" bestFit="1" customWidth="1"/>
    <col min="17" max="17" width="96.7265625" bestFit="1" customWidth="1"/>
    <col min="19" max="19" width="96.7265625" bestFit="1" customWidth="1"/>
    <col min="20" max="20" width="19.7265625" bestFit="1" customWidth="1"/>
    <col min="21" max="21" width="96.7265625" bestFit="1" customWidth="1"/>
    <col min="22" max="22" width="18.90625" bestFit="1" customWidth="1"/>
    <col min="23" max="23" width="96.453125" bestFit="1" customWidth="1"/>
    <col min="25" max="25" width="91.36328125" bestFit="1" customWidth="1"/>
    <col min="27" max="27" width="87.81640625" bestFit="1" customWidth="1"/>
  </cols>
  <sheetData>
    <row r="1" spans="1:30" ht="15" thickBot="1" x14ac:dyDescent="0.4">
      <c r="C1" s="21" t="s">
        <v>14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30" x14ac:dyDescent="0.35">
      <c r="A2" s="15" t="s">
        <v>17</v>
      </c>
      <c r="B2" s="16"/>
      <c r="C2" s="23" t="s">
        <v>0</v>
      </c>
      <c r="D2" s="14" t="s">
        <v>21</v>
      </c>
      <c r="E2" s="14"/>
      <c r="F2" s="14"/>
      <c r="G2" s="14"/>
      <c r="H2" s="14"/>
      <c r="I2" s="14"/>
      <c r="J2" s="14"/>
      <c r="K2" s="14"/>
      <c r="L2" s="14" t="s">
        <v>5</v>
      </c>
      <c r="M2" s="14"/>
      <c r="N2" s="14"/>
      <c r="O2" s="14"/>
      <c r="P2" s="14"/>
      <c r="Q2" s="14"/>
      <c r="R2" s="14"/>
      <c r="S2" s="14"/>
      <c r="T2" s="14" t="s">
        <v>6</v>
      </c>
      <c r="U2" s="14"/>
      <c r="V2" s="14"/>
      <c r="W2" s="14"/>
      <c r="X2" s="14"/>
      <c r="Y2" s="14"/>
      <c r="Z2" s="14"/>
      <c r="AA2" s="14"/>
      <c r="AB2" s="22" t="s">
        <v>9</v>
      </c>
      <c r="AC2" s="22" t="s">
        <v>10</v>
      </c>
      <c r="AD2" s="22" t="s">
        <v>11</v>
      </c>
    </row>
    <row r="3" spans="1:30" x14ac:dyDescent="0.35">
      <c r="A3" s="17"/>
      <c r="B3" s="18"/>
      <c r="C3" s="23"/>
      <c r="D3" s="14" t="s">
        <v>1</v>
      </c>
      <c r="E3" s="14"/>
      <c r="F3" s="14" t="s">
        <v>2</v>
      </c>
      <c r="G3" s="14"/>
      <c r="H3" s="14" t="s">
        <v>3</v>
      </c>
      <c r="I3" s="14"/>
      <c r="J3" s="14" t="s">
        <v>4</v>
      </c>
      <c r="K3" s="14"/>
      <c r="L3" s="14" t="s">
        <v>1</v>
      </c>
      <c r="M3" s="14"/>
      <c r="N3" s="14" t="s">
        <v>2</v>
      </c>
      <c r="O3" s="14"/>
      <c r="P3" s="14" t="s">
        <v>3</v>
      </c>
      <c r="Q3" s="14"/>
      <c r="R3" s="14" t="s">
        <v>4</v>
      </c>
      <c r="S3" s="14"/>
      <c r="T3" s="14" t="s">
        <v>1</v>
      </c>
      <c r="U3" s="14"/>
      <c r="V3" s="14" t="s">
        <v>2</v>
      </c>
      <c r="W3" s="14"/>
      <c r="X3" s="14" t="s">
        <v>3</v>
      </c>
      <c r="Y3" s="14"/>
      <c r="Z3" s="14" t="s">
        <v>4</v>
      </c>
      <c r="AA3" s="14"/>
      <c r="AB3" s="22"/>
      <c r="AC3" s="22"/>
      <c r="AD3" s="22"/>
    </row>
    <row r="4" spans="1:30" x14ac:dyDescent="0.35">
      <c r="A4" s="17"/>
      <c r="B4" s="18"/>
      <c r="C4" s="23"/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1" t="s">
        <v>7</v>
      </c>
      <c r="M4" s="1" t="s">
        <v>8</v>
      </c>
      <c r="N4" s="1" t="s">
        <v>7</v>
      </c>
      <c r="O4" s="1" t="s">
        <v>8</v>
      </c>
      <c r="P4" s="1" t="s">
        <v>7</v>
      </c>
      <c r="Q4" s="1" t="s">
        <v>8</v>
      </c>
      <c r="R4" s="1" t="s">
        <v>7</v>
      </c>
      <c r="S4" s="1" t="s">
        <v>8</v>
      </c>
      <c r="T4" s="1" t="s">
        <v>7</v>
      </c>
      <c r="U4" s="1" t="s">
        <v>8</v>
      </c>
      <c r="V4" s="1" t="s">
        <v>7</v>
      </c>
      <c r="W4" s="1" t="s">
        <v>8</v>
      </c>
      <c r="X4" s="1" t="s">
        <v>7</v>
      </c>
      <c r="Y4" s="1" t="s">
        <v>8</v>
      </c>
      <c r="Z4" s="1" t="s">
        <v>7</v>
      </c>
      <c r="AA4" s="1" t="s">
        <v>8</v>
      </c>
      <c r="AB4" s="22"/>
      <c r="AC4" s="22"/>
      <c r="AD4" s="22"/>
    </row>
    <row r="5" spans="1:30" x14ac:dyDescent="0.35">
      <c r="A5" s="17"/>
      <c r="B5" s="18"/>
      <c r="C5" s="12">
        <v>1</v>
      </c>
      <c r="D5" s="2">
        <v>0.54</v>
      </c>
      <c r="E5" s="6" t="s">
        <v>59</v>
      </c>
      <c r="F5" s="2">
        <v>0.53</v>
      </c>
      <c r="G5" s="6" t="s">
        <v>60</v>
      </c>
      <c r="H5" s="2">
        <v>0.47</v>
      </c>
      <c r="I5" s="6" t="s">
        <v>61</v>
      </c>
      <c r="J5" s="2">
        <v>0.61</v>
      </c>
      <c r="K5" s="6" t="s">
        <v>58</v>
      </c>
      <c r="L5" s="2">
        <v>0.66</v>
      </c>
      <c r="M5" s="6" t="s">
        <v>62</v>
      </c>
      <c r="N5" s="2">
        <v>0.75</v>
      </c>
      <c r="O5" s="6" t="s">
        <v>64</v>
      </c>
      <c r="P5" s="2">
        <v>0.46</v>
      </c>
      <c r="Q5" s="6" t="s">
        <v>65</v>
      </c>
      <c r="R5" s="2">
        <v>0.67</v>
      </c>
      <c r="S5" s="6" t="s">
        <v>63</v>
      </c>
      <c r="T5" s="2">
        <v>0.56999999999999995</v>
      </c>
      <c r="U5" s="6" t="s">
        <v>66</v>
      </c>
      <c r="V5" s="2">
        <v>0.87</v>
      </c>
      <c r="W5" s="6" t="s">
        <v>67</v>
      </c>
      <c r="X5" s="2">
        <v>0.56999999999999995</v>
      </c>
      <c r="Y5" s="6" t="s">
        <v>68</v>
      </c>
      <c r="Z5" s="2">
        <v>0.55000000000000004</v>
      </c>
      <c r="AA5" s="6" t="s">
        <v>69</v>
      </c>
      <c r="AB5" s="7">
        <f>(22+24+22+24+22)/5</f>
        <v>22.8</v>
      </c>
      <c r="AC5" s="7">
        <f>(7+7+7+7)/4</f>
        <v>7</v>
      </c>
      <c r="AD5" s="7">
        <f>(4+4+4+5)/4</f>
        <v>4.25</v>
      </c>
    </row>
    <row r="6" spans="1:30" x14ac:dyDescent="0.35">
      <c r="A6" s="17"/>
      <c r="B6" s="18"/>
      <c r="C6" s="12">
        <v>2</v>
      </c>
      <c r="D6" s="2">
        <v>0.47</v>
      </c>
      <c r="E6" s="6" t="s">
        <v>78</v>
      </c>
      <c r="F6" s="2">
        <v>0.52</v>
      </c>
      <c r="G6" s="6" t="s">
        <v>79</v>
      </c>
      <c r="H6" s="2">
        <v>0.47</v>
      </c>
      <c r="I6" s="6" t="s">
        <v>80</v>
      </c>
      <c r="J6" s="2">
        <v>0.56999999999999995</v>
      </c>
      <c r="K6" s="6" t="s">
        <v>81</v>
      </c>
      <c r="L6" s="2">
        <v>0.57999999999999996</v>
      </c>
      <c r="M6" s="6" t="s">
        <v>71</v>
      </c>
      <c r="N6" s="2">
        <v>0.64</v>
      </c>
      <c r="O6" s="6" t="s">
        <v>72</v>
      </c>
      <c r="P6" s="2">
        <v>0.5</v>
      </c>
      <c r="Q6" s="6" t="s">
        <v>73</v>
      </c>
      <c r="R6" s="2">
        <v>0.62</v>
      </c>
      <c r="S6" s="6" t="s">
        <v>70</v>
      </c>
      <c r="T6" s="2">
        <v>0.8</v>
      </c>
      <c r="U6" s="6" t="s">
        <v>74</v>
      </c>
      <c r="V6" s="2">
        <v>0.93</v>
      </c>
      <c r="W6" s="6" t="s">
        <v>75</v>
      </c>
      <c r="X6" s="2">
        <v>0.57999999999999996</v>
      </c>
      <c r="Y6" s="6" t="s">
        <v>76</v>
      </c>
      <c r="Z6" s="2">
        <v>0.65</v>
      </c>
      <c r="AA6" s="6" t="s">
        <v>77</v>
      </c>
      <c r="AB6" s="7">
        <f>(52+53+48)/3</f>
        <v>51</v>
      </c>
      <c r="AC6" s="7">
        <f>(4+12+13)/3</f>
        <v>9.6666666666666661</v>
      </c>
      <c r="AD6" s="7">
        <f>(8+9+9)/3</f>
        <v>8.6666666666666661</v>
      </c>
    </row>
    <row r="7" spans="1:30" ht="15" thickBot="1" x14ac:dyDescent="0.4">
      <c r="A7" s="19"/>
      <c r="B7" s="20"/>
      <c r="C7" s="12">
        <v>3</v>
      </c>
      <c r="D7" s="2">
        <v>0.47</v>
      </c>
      <c r="E7" s="13" t="s">
        <v>82</v>
      </c>
      <c r="F7" s="2">
        <v>0.5</v>
      </c>
      <c r="G7" s="13" t="s">
        <v>83</v>
      </c>
      <c r="H7" s="2">
        <v>0.51</v>
      </c>
      <c r="I7" s="13" t="s">
        <v>84</v>
      </c>
      <c r="J7" s="2">
        <v>0.56999999999999995</v>
      </c>
      <c r="K7" s="13" t="s">
        <v>85</v>
      </c>
      <c r="L7" s="2">
        <v>0.67</v>
      </c>
      <c r="M7" s="13" t="s">
        <v>86</v>
      </c>
      <c r="N7" s="2">
        <v>0.81</v>
      </c>
      <c r="O7" s="13" t="s">
        <v>87</v>
      </c>
      <c r="P7" s="2">
        <v>0.54</v>
      </c>
      <c r="Q7" s="13" t="s">
        <v>88</v>
      </c>
      <c r="R7" s="2">
        <v>0.53</v>
      </c>
      <c r="S7" s="13" t="s">
        <v>89</v>
      </c>
      <c r="T7" s="2">
        <v>0.85</v>
      </c>
      <c r="U7" s="13" t="s">
        <v>90</v>
      </c>
      <c r="V7" s="2">
        <v>0.88</v>
      </c>
      <c r="W7" s="13" t="s">
        <v>91</v>
      </c>
      <c r="X7" s="2">
        <v>0.54</v>
      </c>
      <c r="Y7" s="13" t="s">
        <v>92</v>
      </c>
      <c r="Z7" s="2">
        <v>0.72</v>
      </c>
      <c r="AA7" s="13" t="s">
        <v>93</v>
      </c>
      <c r="AB7" s="5">
        <f>(96.5+138+135+128)/4</f>
        <v>124.375</v>
      </c>
      <c r="AC7" s="5">
        <f>(32+28+29)/3</f>
        <v>29.666666666666668</v>
      </c>
      <c r="AD7" s="5">
        <f>(27+24+25)/3</f>
        <v>25.333333333333332</v>
      </c>
    </row>
    <row r="12" spans="1:30" x14ac:dyDescent="0.35">
      <c r="S12" s="11"/>
    </row>
  </sheetData>
  <mergeCells count="21">
    <mergeCell ref="C1:V1"/>
    <mergeCell ref="AB2:AB4"/>
    <mergeCell ref="AC2:AC4"/>
    <mergeCell ref="AD2:AD4"/>
    <mergeCell ref="L2:S2"/>
    <mergeCell ref="T2:AA2"/>
    <mergeCell ref="T3:U3"/>
    <mergeCell ref="V3:W3"/>
    <mergeCell ref="X3:Y3"/>
    <mergeCell ref="Z3:AA3"/>
    <mergeCell ref="L3:M3"/>
    <mergeCell ref="N3:O3"/>
    <mergeCell ref="P3:Q3"/>
    <mergeCell ref="R3:S3"/>
    <mergeCell ref="C2:C4"/>
    <mergeCell ref="D2:K2"/>
    <mergeCell ref="D3:E3"/>
    <mergeCell ref="F3:G3"/>
    <mergeCell ref="H3:I3"/>
    <mergeCell ref="J3:K3"/>
    <mergeCell ref="A2:B7"/>
  </mergeCells>
  <hyperlinks>
    <hyperlink ref="E5" r:id="rId1" xr:uid="{F88EA3D3-A434-4395-B26B-5E685F1CFD11}"/>
    <hyperlink ref="M5" r:id="rId2" xr:uid="{60EBCFE9-DF5B-4F4F-8A76-188F2B9B1843}"/>
    <hyperlink ref="Y5" r:id="rId3" xr:uid="{92C69284-6229-415A-9799-E662E8AF0237}"/>
    <hyperlink ref="U5" r:id="rId4" xr:uid="{8970ED6F-3AAF-4C58-8ADB-5E87DE58ADA8}"/>
    <hyperlink ref="O5" r:id="rId5" xr:uid="{B8E154F7-3A9F-4157-9FAB-73CE41E0256D}"/>
    <hyperlink ref="Q5" r:id="rId6" xr:uid="{B897CE61-EE33-4486-97DD-CD68DEDAFF0B}"/>
    <hyperlink ref="S5" r:id="rId7" xr:uid="{31D2DBAC-403F-4378-95F5-B91F3C68553D}"/>
    <hyperlink ref="S6" r:id="rId8" xr:uid="{778C159C-87DB-4CC6-989F-63554FD50807}"/>
    <hyperlink ref="G5" r:id="rId9" xr:uid="{54CEC5BA-34D5-4523-8DA0-DFC09804DFE2}"/>
    <hyperlink ref="E6" r:id="rId10" xr:uid="{7FEA2C17-0F7F-4732-B33C-F7E9A607C3DB}"/>
    <hyperlink ref="E7" r:id="rId11" xr:uid="{36C1E27D-21E4-406B-A0E7-BE2EDB3E3D68}"/>
    <hyperlink ref="G7" r:id="rId12" xr:uid="{5FFB6987-A9A2-446B-A05D-228E5E08FC18}"/>
    <hyperlink ref="I7" r:id="rId13" xr:uid="{5435225F-2E29-4D46-91E2-FD39A81A4991}"/>
    <hyperlink ref="K7" r:id="rId14" xr:uid="{64E30617-AABC-4558-8922-0498F0B1C664}"/>
    <hyperlink ref="M7" r:id="rId15" xr:uid="{DCE3196B-1E87-4E64-9A67-8CE864C9FEE5}"/>
    <hyperlink ref="O7" r:id="rId16" xr:uid="{12A24A9E-1C24-4D99-9F60-7485316E3980}"/>
    <hyperlink ref="Q7" r:id="rId17" xr:uid="{7B5D0E33-A2D2-4C2C-A386-C99B1EDEE637}"/>
    <hyperlink ref="S7" r:id="rId18" xr:uid="{727E120A-4F20-4045-A328-FF749D995D55}"/>
    <hyperlink ref="U7" r:id="rId19" xr:uid="{09CECCE5-444F-4B2A-9A9B-AE9FAA71A1A1}"/>
    <hyperlink ref="W7" r:id="rId20" xr:uid="{AA121E0D-2B10-4336-9211-1A220CC10197}"/>
    <hyperlink ref="Y7" r:id="rId21" xr:uid="{65E57C19-DA24-4615-8E94-A0DF21A065A6}"/>
    <hyperlink ref="G6" r:id="rId22" xr:uid="{B745DF5B-1ABE-4271-9AC8-93066C344018}"/>
    <hyperlink ref="I5" r:id="rId23" xr:uid="{48E605D5-3525-4CB2-897A-70C1662B967A}"/>
    <hyperlink ref="I6" r:id="rId24" xr:uid="{378838F1-FD1B-410F-9613-5A3C2782004A}"/>
    <hyperlink ref="K5" r:id="rId25" xr:uid="{E34605DA-74C3-46C9-B4DA-D8E820348CE9}"/>
    <hyperlink ref="K6" r:id="rId26" xr:uid="{3C528B7D-A9C5-461E-BAD0-76D435E0C156}"/>
    <hyperlink ref="M6" r:id="rId27" xr:uid="{F8A09EE4-58D6-4870-B851-B5C961CA2392}"/>
    <hyperlink ref="O6" r:id="rId28" xr:uid="{71CCB991-4789-452B-8ECC-69825FEF88B5}"/>
    <hyperlink ref="Q6" r:id="rId29" xr:uid="{59E91E27-B819-415A-AD11-F05176E96EC6}"/>
    <hyperlink ref="U6" r:id="rId30" xr:uid="{6D7B28CB-9F05-4F82-BDD6-4A6805EE71B0}"/>
    <hyperlink ref="W5" r:id="rId31" xr:uid="{6A4DD5AC-5A4F-4625-9348-88C736FA52D6}"/>
    <hyperlink ref="W6" r:id="rId32" xr:uid="{E78F0FA9-86CD-4F41-A617-C389248BD946}"/>
    <hyperlink ref="Y6" r:id="rId33" xr:uid="{166D44FE-F068-49EE-82B6-D6EB7EF14DA7}"/>
    <hyperlink ref="AA5" r:id="rId34" xr:uid="{7C3FEEE0-FCAB-4D18-B6C2-B60D5700442D}"/>
    <hyperlink ref="AA6" r:id="rId35" xr:uid="{B10DFFB2-EC88-416D-B089-AD6F2C2428CB}"/>
    <hyperlink ref="AA7" r:id="rId36" xr:uid="{651E35F2-4663-49B5-89A7-89D6854ABB7F}"/>
  </hyperlinks>
  <pageMargins left="0.511811024" right="0.511811024" top="0.78740157499999996" bottom="0.78740157499999996" header="0.31496062000000002" footer="0.31496062000000002"/>
  <pageSetup paperSize="9" orientation="portrait" r:id="rId37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7461-1302-4B47-86BF-4206ACEDBD52}">
  <dimension ref="A2:AM7"/>
  <sheetViews>
    <sheetView zoomScale="70" zoomScaleNormal="70" workbookViewId="0">
      <selection activeCell="K11" sqref="K11"/>
    </sheetView>
  </sheetViews>
  <sheetFormatPr defaultRowHeight="14.5" x14ac:dyDescent="0.35"/>
  <cols>
    <col min="5" max="5" width="86.36328125" customWidth="1"/>
    <col min="7" max="7" width="102.81640625" bestFit="1" customWidth="1"/>
    <col min="9" max="9" width="88.36328125" bestFit="1" customWidth="1"/>
    <col min="10" max="10" width="8.36328125" bestFit="1" customWidth="1"/>
    <col min="11" max="11" width="89.54296875" bestFit="1" customWidth="1"/>
    <col min="13" max="13" width="89" bestFit="1" customWidth="1"/>
    <col min="15" max="15" width="86.7265625" bestFit="1" customWidth="1"/>
    <col min="17" max="17" width="86.36328125" bestFit="1" customWidth="1"/>
    <col min="19" max="19" width="88.1796875" bestFit="1" customWidth="1"/>
    <col min="21" max="21" width="89.1796875" bestFit="1" customWidth="1"/>
    <col min="23" max="23" width="87.7265625" bestFit="1" customWidth="1"/>
    <col min="25" max="25" width="85.54296875" bestFit="1" customWidth="1"/>
    <col min="27" max="27" width="83" bestFit="1" customWidth="1"/>
    <col min="28" max="28" width="12.6328125" bestFit="1" customWidth="1"/>
    <col min="29" max="29" width="92.36328125" bestFit="1" customWidth="1"/>
    <col min="30" max="30" width="12.6328125" bestFit="1" customWidth="1"/>
    <col min="31" max="31" width="95.81640625" bestFit="1" customWidth="1"/>
    <col min="32" max="32" width="12.6328125" bestFit="1" customWidth="1"/>
    <col min="33" max="33" width="92.81640625" bestFit="1" customWidth="1"/>
    <col min="34" max="34" width="12.6328125" bestFit="1" customWidth="1"/>
    <col min="35" max="35" width="96" bestFit="1" customWidth="1"/>
    <col min="36" max="36" width="12.6328125" bestFit="1" customWidth="1"/>
    <col min="37" max="37" width="95.36328125" bestFit="1" customWidth="1"/>
    <col min="39" max="39" width="95.36328125" bestFit="1" customWidth="1"/>
  </cols>
  <sheetData>
    <row r="2" spans="1:39" x14ac:dyDescent="0.35">
      <c r="A2" s="24" t="s">
        <v>17</v>
      </c>
      <c r="B2" s="24"/>
      <c r="C2" s="14" t="s">
        <v>0</v>
      </c>
      <c r="D2" s="25" t="s">
        <v>21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 t="s">
        <v>5</v>
      </c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5" t="s">
        <v>6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 x14ac:dyDescent="0.35">
      <c r="A3" s="24"/>
      <c r="B3" s="24"/>
      <c r="C3" s="14"/>
      <c r="D3" s="14" t="s">
        <v>1</v>
      </c>
      <c r="E3" s="14"/>
      <c r="F3" s="14" t="s">
        <v>2</v>
      </c>
      <c r="G3" s="14"/>
      <c r="H3" s="14" t="s">
        <v>3</v>
      </c>
      <c r="I3" s="14"/>
      <c r="J3" s="14" t="s">
        <v>4</v>
      </c>
      <c r="K3" s="14"/>
      <c r="L3" s="14" t="s">
        <v>19</v>
      </c>
      <c r="M3" s="14"/>
      <c r="N3" s="14" t="s">
        <v>20</v>
      </c>
      <c r="O3" s="14"/>
      <c r="P3" s="25" t="s">
        <v>1</v>
      </c>
      <c r="Q3" s="23"/>
      <c r="R3" s="25" t="s">
        <v>2</v>
      </c>
      <c r="S3" s="23"/>
      <c r="T3" s="25" t="s">
        <v>3</v>
      </c>
      <c r="U3" s="23"/>
      <c r="V3" s="25" t="s">
        <v>4</v>
      </c>
      <c r="W3" s="23"/>
      <c r="X3" s="25" t="s">
        <v>19</v>
      </c>
      <c r="Y3" s="23"/>
      <c r="Z3" s="25" t="s">
        <v>20</v>
      </c>
      <c r="AA3" s="23"/>
      <c r="AB3" s="25" t="s">
        <v>1</v>
      </c>
      <c r="AC3" s="23"/>
      <c r="AD3" s="25" t="s">
        <v>2</v>
      </c>
      <c r="AE3" s="23"/>
      <c r="AF3" s="25" t="s">
        <v>3</v>
      </c>
      <c r="AG3" s="23"/>
      <c r="AH3" s="25" t="s">
        <v>4</v>
      </c>
      <c r="AI3" s="23"/>
      <c r="AJ3" s="25" t="s">
        <v>19</v>
      </c>
      <c r="AK3" s="23"/>
      <c r="AL3" s="25" t="s">
        <v>20</v>
      </c>
      <c r="AM3" s="23"/>
    </row>
    <row r="4" spans="1:39" x14ac:dyDescent="0.35">
      <c r="A4" s="24"/>
      <c r="B4" s="24"/>
      <c r="C4" s="14"/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1" t="s">
        <v>7</v>
      </c>
      <c r="M4" s="1" t="s">
        <v>8</v>
      </c>
      <c r="N4" s="1" t="s">
        <v>7</v>
      </c>
      <c r="O4" s="1" t="s">
        <v>8</v>
      </c>
      <c r="P4" s="1" t="s">
        <v>7</v>
      </c>
      <c r="Q4" s="1" t="s">
        <v>8</v>
      </c>
      <c r="R4" s="1" t="s">
        <v>7</v>
      </c>
      <c r="S4" s="1" t="s">
        <v>8</v>
      </c>
      <c r="T4" s="1" t="s">
        <v>7</v>
      </c>
      <c r="U4" s="1" t="s">
        <v>8</v>
      </c>
      <c r="V4" s="1" t="s">
        <v>7</v>
      </c>
      <c r="W4" s="1" t="s">
        <v>8</v>
      </c>
      <c r="X4" s="1" t="s">
        <v>7</v>
      </c>
      <c r="Y4" s="1" t="s">
        <v>8</v>
      </c>
      <c r="Z4" s="1" t="s">
        <v>7</v>
      </c>
      <c r="AA4" s="1" t="s">
        <v>8</v>
      </c>
      <c r="AB4" s="1" t="s">
        <v>7</v>
      </c>
      <c r="AC4" s="1" t="s">
        <v>8</v>
      </c>
      <c r="AD4" s="1" t="s">
        <v>7</v>
      </c>
      <c r="AE4" s="1" t="s">
        <v>8</v>
      </c>
      <c r="AF4" s="1" t="s">
        <v>7</v>
      </c>
      <c r="AG4" s="1" t="s">
        <v>8</v>
      </c>
      <c r="AH4" s="1" t="s">
        <v>7</v>
      </c>
      <c r="AI4" s="1" t="s">
        <v>8</v>
      </c>
      <c r="AJ4" s="1" t="s">
        <v>7</v>
      </c>
      <c r="AK4" s="1" t="s">
        <v>8</v>
      </c>
      <c r="AL4" s="1" t="s">
        <v>7</v>
      </c>
      <c r="AM4" s="1" t="s">
        <v>8</v>
      </c>
    </row>
    <row r="5" spans="1:39" x14ac:dyDescent="0.35">
      <c r="A5" s="24"/>
      <c r="B5" s="24"/>
      <c r="C5" s="1">
        <v>1</v>
      </c>
      <c r="D5" s="2">
        <v>0.54</v>
      </c>
      <c r="E5" s="6" t="s">
        <v>22</v>
      </c>
      <c r="F5" s="2">
        <v>0.56000000000000005</v>
      </c>
      <c r="G5" s="6" t="s">
        <v>23</v>
      </c>
      <c r="H5" s="2">
        <v>0.48</v>
      </c>
      <c r="I5" s="6" t="s">
        <v>24</v>
      </c>
      <c r="J5" s="2">
        <v>0.63</v>
      </c>
      <c r="K5" s="6" t="s">
        <v>25</v>
      </c>
      <c r="L5" s="2">
        <v>0.5</v>
      </c>
      <c r="M5" s="6" t="s">
        <v>26</v>
      </c>
      <c r="N5" s="2">
        <v>0.85</v>
      </c>
      <c r="O5" s="6" t="s">
        <v>27</v>
      </c>
      <c r="P5" s="2">
        <v>0.5</v>
      </c>
      <c r="Q5" s="6" t="s">
        <v>28</v>
      </c>
      <c r="R5" s="2">
        <v>0.77</v>
      </c>
      <c r="S5" s="6" t="s">
        <v>29</v>
      </c>
      <c r="T5" s="2">
        <v>0.5</v>
      </c>
      <c r="U5" s="6" t="s">
        <v>30</v>
      </c>
      <c r="V5" s="2">
        <v>0.74</v>
      </c>
      <c r="W5" s="6" t="s">
        <v>31</v>
      </c>
      <c r="X5" s="2">
        <v>0.5</v>
      </c>
      <c r="Y5" s="6" t="s">
        <v>32</v>
      </c>
      <c r="Z5" s="2">
        <v>0.56000000000000005</v>
      </c>
      <c r="AA5" s="6" t="s">
        <v>33</v>
      </c>
      <c r="AB5" s="2">
        <v>0.51</v>
      </c>
      <c r="AC5" s="6" t="s">
        <v>34</v>
      </c>
      <c r="AD5" s="2">
        <v>0.85</v>
      </c>
      <c r="AE5" s="6" t="s">
        <v>35</v>
      </c>
      <c r="AF5" s="2">
        <v>0.5</v>
      </c>
      <c r="AG5" s="6" t="s">
        <v>36</v>
      </c>
      <c r="AH5" s="2">
        <v>0.82</v>
      </c>
      <c r="AI5" s="6" t="s">
        <v>37</v>
      </c>
      <c r="AJ5" s="2">
        <v>0.86</v>
      </c>
      <c r="AK5" s="6" t="s">
        <v>38</v>
      </c>
      <c r="AL5" s="2">
        <v>0.84</v>
      </c>
      <c r="AM5" s="6" t="s">
        <v>39</v>
      </c>
    </row>
    <row r="6" spans="1:39" x14ac:dyDescent="0.35">
      <c r="A6" s="24"/>
      <c r="B6" s="24"/>
      <c r="C6" s="1">
        <v>2</v>
      </c>
      <c r="D6" s="2">
        <v>0.5</v>
      </c>
      <c r="E6" s="6" t="s">
        <v>40</v>
      </c>
      <c r="F6" s="2">
        <v>0.5</v>
      </c>
      <c r="G6" s="6" t="s">
        <v>41</v>
      </c>
      <c r="H6" s="2">
        <v>0.48</v>
      </c>
      <c r="I6" s="6" t="s">
        <v>42</v>
      </c>
      <c r="J6" s="2">
        <v>0.5</v>
      </c>
      <c r="K6" s="6" t="s">
        <v>43</v>
      </c>
      <c r="L6" s="2">
        <v>0.57999999999999996</v>
      </c>
      <c r="M6" s="6" t="s">
        <v>44</v>
      </c>
      <c r="N6" s="2">
        <v>0.86</v>
      </c>
      <c r="O6" s="6" t="s">
        <v>45</v>
      </c>
      <c r="P6" s="2">
        <v>0.44</v>
      </c>
      <c r="Q6" s="6" t="s">
        <v>46</v>
      </c>
      <c r="R6" s="2">
        <v>0.56999999999999995</v>
      </c>
      <c r="S6" s="6" t="s">
        <v>47</v>
      </c>
      <c r="T6" s="9">
        <v>0.56999999999999995</v>
      </c>
      <c r="U6" s="6" t="s">
        <v>48</v>
      </c>
      <c r="V6" s="2">
        <v>0.52</v>
      </c>
      <c r="W6" s="6" t="s">
        <v>49</v>
      </c>
      <c r="X6" s="2">
        <v>0.6</v>
      </c>
      <c r="Y6" s="6" t="s">
        <v>50</v>
      </c>
      <c r="Z6" s="2">
        <v>0.7</v>
      </c>
      <c r="AA6" s="6" t="s">
        <v>51</v>
      </c>
      <c r="AB6" s="2">
        <v>0.56000000000000005</v>
      </c>
      <c r="AC6" s="6" t="s">
        <v>52</v>
      </c>
      <c r="AD6" s="2">
        <v>0.56999999999999995</v>
      </c>
      <c r="AE6" s="6" t="s">
        <v>53</v>
      </c>
      <c r="AF6" s="9">
        <v>0.46</v>
      </c>
      <c r="AG6" s="6" t="s">
        <v>54</v>
      </c>
      <c r="AH6" s="2">
        <v>0.62</v>
      </c>
      <c r="AI6" s="6" t="s">
        <v>55</v>
      </c>
      <c r="AJ6" s="2">
        <v>0.84</v>
      </c>
      <c r="AK6" s="6" t="s">
        <v>56</v>
      </c>
      <c r="AL6" s="2">
        <v>0.81</v>
      </c>
      <c r="AM6" s="6" t="s">
        <v>57</v>
      </c>
    </row>
    <row r="7" spans="1:39" x14ac:dyDescent="0.35">
      <c r="A7" s="24"/>
      <c r="B7" s="24"/>
      <c r="C7" s="1">
        <v>3</v>
      </c>
      <c r="D7" s="2">
        <v>0.45</v>
      </c>
      <c r="E7" s="6" t="s">
        <v>94</v>
      </c>
      <c r="F7" s="2">
        <v>0.59</v>
      </c>
      <c r="G7" s="6" t="s">
        <v>95</v>
      </c>
      <c r="H7" s="2">
        <v>0.49</v>
      </c>
      <c r="I7" s="6" t="s">
        <v>96</v>
      </c>
      <c r="J7" s="2">
        <v>0.49</v>
      </c>
      <c r="K7" s="6" t="s">
        <v>111</v>
      </c>
      <c r="L7" s="2">
        <v>0.46</v>
      </c>
      <c r="M7" s="6" t="s">
        <v>97</v>
      </c>
      <c r="N7" s="2">
        <v>0.8</v>
      </c>
      <c r="O7" s="6" t="s">
        <v>98</v>
      </c>
      <c r="P7" s="2">
        <v>0.48</v>
      </c>
      <c r="Q7" s="6" t="s">
        <v>99</v>
      </c>
      <c r="R7" s="2">
        <v>0.73</v>
      </c>
      <c r="S7" s="6" t="s">
        <v>100</v>
      </c>
      <c r="T7" s="9">
        <v>0.57999999999999996</v>
      </c>
      <c r="U7" s="6" t="s">
        <v>101</v>
      </c>
      <c r="V7" s="2">
        <v>0.49</v>
      </c>
      <c r="W7" s="6" t="s">
        <v>102</v>
      </c>
      <c r="X7" s="2">
        <v>0.85</v>
      </c>
      <c r="Y7" s="6" t="s">
        <v>103</v>
      </c>
      <c r="Z7" s="2">
        <v>0.71</v>
      </c>
      <c r="AA7" s="6" t="s">
        <v>105</v>
      </c>
      <c r="AB7" s="2">
        <v>0.41</v>
      </c>
      <c r="AC7" s="6" t="s">
        <v>104</v>
      </c>
      <c r="AD7" s="2">
        <v>0.52</v>
      </c>
      <c r="AE7" s="6" t="s">
        <v>106</v>
      </c>
      <c r="AF7" s="9">
        <v>0.44</v>
      </c>
      <c r="AG7" s="6" t="s">
        <v>107</v>
      </c>
      <c r="AH7" s="2">
        <v>0.49</v>
      </c>
      <c r="AI7" s="6" t="s">
        <v>108</v>
      </c>
      <c r="AJ7" s="2">
        <v>0.67</v>
      </c>
      <c r="AK7" s="6" t="s">
        <v>110</v>
      </c>
      <c r="AL7" s="2">
        <v>0.78</v>
      </c>
      <c r="AM7" s="6" t="s">
        <v>109</v>
      </c>
    </row>
  </sheetData>
  <mergeCells count="23">
    <mergeCell ref="AB2:AM2"/>
    <mergeCell ref="AB3:AC3"/>
    <mergeCell ref="AD3:AE3"/>
    <mergeCell ref="AF3:AG3"/>
    <mergeCell ref="AH3:AI3"/>
    <mergeCell ref="AJ3:AK3"/>
    <mergeCell ref="AL3:AM3"/>
    <mergeCell ref="A2:B7"/>
    <mergeCell ref="P3:Q3"/>
    <mergeCell ref="C2:C4"/>
    <mergeCell ref="D2:O2"/>
    <mergeCell ref="P2:AA2"/>
    <mergeCell ref="R3:S3"/>
    <mergeCell ref="T3:U3"/>
    <mergeCell ref="V3:W3"/>
    <mergeCell ref="X3:Y3"/>
    <mergeCell ref="Z3:AA3"/>
    <mergeCell ref="D3:E3"/>
    <mergeCell ref="F3:G3"/>
    <mergeCell ref="H3:I3"/>
    <mergeCell ref="J3:K3"/>
    <mergeCell ref="L3:M3"/>
    <mergeCell ref="N3:O3"/>
  </mergeCells>
  <hyperlinks>
    <hyperlink ref="E5" r:id="rId1" xr:uid="{D161A10C-BB67-4993-92DC-B5369A73D4E2}"/>
    <hyperlink ref="G5" r:id="rId2" xr:uid="{F04BAD7A-406A-4AF7-84E6-CE37CF33691E}"/>
    <hyperlink ref="K5" r:id="rId3" xr:uid="{6E34FADB-2919-49C2-AD99-14B1887D2AD6}"/>
    <hyperlink ref="O5" r:id="rId4" xr:uid="{DC960C9D-5AD5-4262-8365-A9DA936FE366}"/>
    <hyperlink ref="AK6" r:id="rId5" xr:uid="{9E6DA1C9-7126-41BC-88CA-1DCD45DC9C31}"/>
    <hyperlink ref="S5" r:id="rId6" xr:uid="{9E815708-C5F7-4C3D-8113-19617179D4B3}"/>
    <hyperlink ref="Q6" r:id="rId7" xr:uid="{CCC66BA3-681E-4CD2-853E-340CC03032AB}"/>
    <hyperlink ref="Q5" r:id="rId8" xr:uid="{28F8B219-E4FC-4FE3-A1E5-5E34E6568558}"/>
    <hyperlink ref="O6" r:id="rId9" xr:uid="{045C187F-1718-4467-96B2-AE929AB93543}"/>
    <hyperlink ref="E6" r:id="rId10" xr:uid="{208D72F5-7C06-4E50-985F-B24A1EC94B9B}"/>
    <hyperlink ref="E7" r:id="rId11" xr:uid="{A9491B47-259A-42DE-A22F-376A5A911066}"/>
    <hyperlink ref="G7" r:id="rId12" xr:uid="{D8E5C32C-6551-4176-A7CE-8131DAD84215}"/>
    <hyperlink ref="I7" r:id="rId13" xr:uid="{9CB8A9B2-99EC-4A66-9B93-902CE0815A34}"/>
    <hyperlink ref="M7" r:id="rId14" xr:uid="{DB20304F-73F6-4069-8894-61F2054317E4}"/>
    <hyperlink ref="O7" r:id="rId15" xr:uid="{21FB7512-345F-4AA8-A9E0-8F8F46466391}"/>
    <hyperlink ref="Q7" r:id="rId16" xr:uid="{A2A4C2A2-E68F-4B94-868C-9BD99F398A8B}"/>
    <hyperlink ref="S7" r:id="rId17" xr:uid="{04B36BDA-6708-4BF8-BE92-6087D0AB497F}"/>
    <hyperlink ref="U7" r:id="rId18" xr:uid="{DFB6EA17-9A38-4B9A-92F8-F8F047EE05A4}"/>
    <hyperlink ref="W7" r:id="rId19" xr:uid="{B7E00093-8C94-42C5-9896-8F902043139E}"/>
    <hyperlink ref="Y7" r:id="rId20" xr:uid="{745DB6D8-CD0E-4938-9905-01560F62E5A8}"/>
    <hyperlink ref="AC7" r:id="rId21" xr:uid="{00514667-ED7E-439E-884C-6B16F5CF7B2A}"/>
    <hyperlink ref="AA7" r:id="rId22" xr:uid="{7CE83EDD-07AB-4AE4-B890-2DB0237A7378}"/>
    <hyperlink ref="AE7" r:id="rId23" xr:uid="{A9252571-F163-4461-960D-FF9741F75A50}"/>
    <hyperlink ref="AG7" r:id="rId24" xr:uid="{1CEBEB7A-5D53-48B5-818A-8156D5EDD127}"/>
    <hyperlink ref="AI7" r:id="rId25" xr:uid="{C3A93615-5755-4B3E-9D4C-C9F0241C622B}"/>
    <hyperlink ref="AM7" r:id="rId26" xr:uid="{693CA1CB-F572-4B8F-88F6-0E4CC31B7D21}"/>
    <hyperlink ref="AK7" r:id="rId27" xr:uid="{D88E56A3-D1FD-4030-B10C-466DF0512D95}"/>
    <hyperlink ref="G6" r:id="rId28" xr:uid="{659538C1-F53B-4B37-BA3D-97DAF1A9A996}"/>
    <hyperlink ref="I5" r:id="rId29" xr:uid="{63D5AC57-97AA-4843-A278-A5C3A98F076E}"/>
    <hyperlink ref="I6" r:id="rId30" xr:uid="{F99257C8-B842-4393-BCAA-79ABE1E4D819}"/>
    <hyperlink ref="K6" r:id="rId31" xr:uid="{8F9EB02C-4C67-409F-BCAB-55282ED56664}"/>
    <hyperlink ref="M5" r:id="rId32" xr:uid="{57F4D592-5623-4411-894B-C8EF3FD1EFA0}"/>
    <hyperlink ref="M6" r:id="rId33" xr:uid="{A682EE64-9349-4EF8-B69A-C8D4082A3E15}"/>
    <hyperlink ref="S6" r:id="rId34" xr:uid="{80FA0585-AB1A-49E0-A342-82BA548CD5E5}"/>
    <hyperlink ref="U5" r:id="rId35" xr:uid="{4CD89D65-2F9A-4AEB-8110-5A83CE151CC9}"/>
    <hyperlink ref="U6" r:id="rId36" xr:uid="{5F6A1D0F-ACDF-41E9-B440-65CB1D9ADCAA}"/>
    <hyperlink ref="W5" r:id="rId37" xr:uid="{2CD3458D-073B-4693-906D-4D8570F56B94}"/>
    <hyperlink ref="W6" r:id="rId38" xr:uid="{0716C924-C319-4E40-A3A0-3E5A1275BF99}"/>
    <hyperlink ref="Y5" r:id="rId39" xr:uid="{C0F6F1D3-ABC6-46BD-8C34-DA2638C005E6}"/>
    <hyperlink ref="Y6" r:id="rId40" xr:uid="{D25609B3-3762-450A-9080-C608162734D5}"/>
    <hyperlink ref="AA5" r:id="rId41" xr:uid="{ACA2701C-8F92-4931-8B35-78E76289B3D9}"/>
    <hyperlink ref="AA6" r:id="rId42" xr:uid="{A2419658-9F3F-464F-BB9A-F1E9C3C5B8D4}"/>
    <hyperlink ref="AC5" r:id="rId43" xr:uid="{F5C49BB1-0912-4B94-86DC-8FCFE538258D}"/>
    <hyperlink ref="AC6" r:id="rId44" xr:uid="{A562DEE0-2776-4AE4-9DA2-BEF88BC7374E}"/>
    <hyperlink ref="AE5" r:id="rId45" xr:uid="{E6E653E5-9C69-4CAE-BACB-8447F2C0A59B}"/>
    <hyperlink ref="AE6" r:id="rId46" xr:uid="{E0C6DB75-04D5-4EA7-A83B-87279145750A}"/>
    <hyperlink ref="AG5" r:id="rId47" xr:uid="{D61EA32B-C184-4E29-9B0A-25F684A4E0F0}"/>
    <hyperlink ref="AG6" r:id="rId48" xr:uid="{E9FB90E6-33A9-474E-8350-65E8EFE3DE1C}"/>
    <hyperlink ref="AI5" r:id="rId49" xr:uid="{77335B4A-BE02-480F-86ED-423FDD02BB69}"/>
    <hyperlink ref="AI6" r:id="rId50" xr:uid="{E08007BA-FA18-47D5-877B-152890A12F8C}"/>
    <hyperlink ref="AK5" r:id="rId51" xr:uid="{5872D4FE-3F39-44DC-81B7-8B447DD84B52}"/>
    <hyperlink ref="AM5" r:id="rId52" xr:uid="{AC1AC23E-7D94-4E98-AF41-E8DEBE6C212F}"/>
    <hyperlink ref="AM6" r:id="rId53" xr:uid="{367AE886-8D28-4F01-A9F9-1DF94B9210D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EC16-2D11-4AC4-9A4F-F8A4CC4B9D9E}">
  <dimension ref="A1:T25"/>
  <sheetViews>
    <sheetView zoomScale="55" zoomScaleNormal="55" workbookViewId="0">
      <selection activeCell="O15" sqref="O15"/>
    </sheetView>
  </sheetViews>
  <sheetFormatPr defaultRowHeight="14.5" x14ac:dyDescent="0.35"/>
  <sheetData>
    <row r="1" spans="1:20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8"/>
      <c r="B2" s="30" t="s">
        <v>14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8"/>
      <c r="Q2" s="8"/>
      <c r="R2" s="8"/>
      <c r="S2" s="8"/>
      <c r="T2" s="8"/>
    </row>
    <row r="3" spans="1:20" x14ac:dyDescent="0.35">
      <c r="A3" s="27" t="s">
        <v>18</v>
      </c>
      <c r="B3" s="3"/>
      <c r="C3" s="3"/>
      <c r="D3" s="24" t="s">
        <v>12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8"/>
      <c r="Q3" s="8"/>
      <c r="R3" s="8"/>
      <c r="S3" s="8"/>
      <c r="T3" s="8"/>
    </row>
    <row r="4" spans="1:20" x14ac:dyDescent="0.35">
      <c r="A4" s="28"/>
      <c r="B4" s="3"/>
      <c r="C4" s="3"/>
      <c r="D4" s="3">
        <v>1</v>
      </c>
      <c r="E4" s="3">
        <v>2</v>
      </c>
      <c r="F4" s="3">
        <v>3</v>
      </c>
      <c r="G4" s="3">
        <v>4</v>
      </c>
      <c r="H4" s="3">
        <v>1</v>
      </c>
      <c r="I4" s="3">
        <v>2</v>
      </c>
      <c r="J4" s="3">
        <v>3</v>
      </c>
      <c r="K4" s="3">
        <v>4</v>
      </c>
      <c r="L4" s="3">
        <v>1</v>
      </c>
      <c r="M4" s="3">
        <v>2</v>
      </c>
      <c r="N4" s="3">
        <v>3</v>
      </c>
      <c r="O4" s="3">
        <v>4</v>
      </c>
      <c r="P4" s="8"/>
      <c r="Q4" s="8"/>
      <c r="R4" s="8"/>
      <c r="S4" s="8"/>
      <c r="T4" s="8"/>
    </row>
    <row r="5" spans="1:20" x14ac:dyDescent="0.35">
      <c r="A5" s="28"/>
      <c r="B5" s="29" t="s">
        <v>13</v>
      </c>
      <c r="C5" s="3">
        <v>1</v>
      </c>
      <c r="D5" s="9">
        <f>'Laboratory Frame'!D5</f>
        <v>0.54</v>
      </c>
      <c r="E5" s="9">
        <f>'Laboratory Frame'!F5</f>
        <v>0.53</v>
      </c>
      <c r="F5" s="9">
        <f>'Laboratory Frame'!H5</f>
        <v>0.47</v>
      </c>
      <c r="G5" s="9">
        <f>'Laboratory Frame'!J5</f>
        <v>0.61</v>
      </c>
      <c r="H5" s="2">
        <f>'Laboratory Frame'!L5</f>
        <v>0.66</v>
      </c>
      <c r="I5" s="2">
        <f>'Laboratory Frame'!N5</f>
        <v>0.75</v>
      </c>
      <c r="J5" s="2">
        <f>'Laboratory Frame'!P5</f>
        <v>0.46</v>
      </c>
      <c r="K5" s="2">
        <f>'Laboratory Frame'!R5</f>
        <v>0.67</v>
      </c>
      <c r="L5" s="2">
        <f>'Laboratory Frame'!T5</f>
        <v>0.56999999999999995</v>
      </c>
      <c r="M5" s="2">
        <f>'Laboratory Frame'!V5</f>
        <v>0.87</v>
      </c>
      <c r="N5" s="2">
        <f>'Laboratory Frame'!X5</f>
        <v>0.56999999999999995</v>
      </c>
      <c r="O5" s="2">
        <f>'Laboratory Frame'!Z5</f>
        <v>0.55000000000000004</v>
      </c>
      <c r="P5" s="8"/>
      <c r="Q5" s="8"/>
      <c r="R5" s="8"/>
      <c r="S5" s="8"/>
      <c r="T5" s="8"/>
    </row>
    <row r="6" spans="1:20" x14ac:dyDescent="0.35">
      <c r="A6" s="28"/>
      <c r="B6" s="29"/>
      <c r="C6" s="3">
        <v>2</v>
      </c>
      <c r="D6" s="9">
        <f>'Laboratory Frame'!D6</f>
        <v>0.47</v>
      </c>
      <c r="E6" s="9">
        <f>'Laboratory Frame'!F6</f>
        <v>0.52</v>
      </c>
      <c r="F6" s="9">
        <f>'Laboratory Frame'!H6</f>
        <v>0.47</v>
      </c>
      <c r="G6" s="9">
        <f>'Laboratory Frame'!J6</f>
        <v>0.56999999999999995</v>
      </c>
      <c r="H6" s="2">
        <f>'Laboratory Frame'!L6</f>
        <v>0.57999999999999996</v>
      </c>
      <c r="I6" s="2">
        <f>'Laboratory Frame'!N6</f>
        <v>0.64</v>
      </c>
      <c r="J6" s="2">
        <f>'Laboratory Frame'!P6</f>
        <v>0.5</v>
      </c>
      <c r="K6" s="2">
        <f>'Laboratory Frame'!R6</f>
        <v>0.62</v>
      </c>
      <c r="L6" s="2">
        <f>'Laboratory Frame'!T6</f>
        <v>0.8</v>
      </c>
      <c r="M6" s="2">
        <f>'Laboratory Frame'!V6</f>
        <v>0.93</v>
      </c>
      <c r="N6" s="2">
        <f>'Laboratory Frame'!X6</f>
        <v>0.57999999999999996</v>
      </c>
      <c r="O6" s="2">
        <f>'Laboratory Frame'!Z6</f>
        <v>0.65</v>
      </c>
      <c r="P6" s="8"/>
      <c r="Q6" s="8"/>
      <c r="R6" s="8"/>
      <c r="S6" s="8"/>
      <c r="T6" s="8"/>
    </row>
    <row r="7" spans="1:20" x14ac:dyDescent="0.35">
      <c r="A7" s="8"/>
      <c r="B7" s="8"/>
      <c r="C7" s="3">
        <v>3</v>
      </c>
      <c r="D7" s="9">
        <f>'Laboratory Frame'!D7</f>
        <v>0.47</v>
      </c>
      <c r="E7" s="9">
        <f>'Laboratory Frame'!F7</f>
        <v>0.5</v>
      </c>
      <c r="F7" s="9">
        <f>'Laboratory Frame'!H7</f>
        <v>0.51</v>
      </c>
      <c r="G7" s="9">
        <f>'Laboratory Frame'!J7</f>
        <v>0.56999999999999995</v>
      </c>
      <c r="H7" s="2">
        <f>'Laboratory Frame'!L7</f>
        <v>0.67</v>
      </c>
      <c r="I7" s="2">
        <f>'Laboratory Frame'!N7</f>
        <v>0.81</v>
      </c>
      <c r="J7" s="2">
        <f>'Laboratory Frame'!P7</f>
        <v>0.54</v>
      </c>
      <c r="K7" s="2">
        <f>'Laboratory Frame'!R7</f>
        <v>0.53</v>
      </c>
      <c r="L7" s="2">
        <f>'Laboratory Frame'!T7</f>
        <v>0.85</v>
      </c>
      <c r="M7" s="2">
        <f>'Laboratory Frame'!V7</f>
        <v>0.88</v>
      </c>
      <c r="N7" s="2">
        <f>'Laboratory Frame'!X7</f>
        <v>0.54</v>
      </c>
      <c r="O7" s="2">
        <f>'Laboratory Frame'!Z7</f>
        <v>0.72</v>
      </c>
      <c r="P7" s="8"/>
      <c r="Q7" s="8"/>
      <c r="R7" s="8"/>
      <c r="S7" s="8"/>
      <c r="T7" s="8"/>
    </row>
    <row r="8" spans="1:20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5">
      <c r="A9" s="8"/>
      <c r="B9" s="30" t="s">
        <v>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8"/>
      <c r="Q9" s="8"/>
      <c r="R9" s="8"/>
      <c r="S9" s="8"/>
      <c r="T9" s="8"/>
    </row>
    <row r="10" spans="1:20" ht="14.5" customHeight="1" x14ac:dyDescent="0.35">
      <c r="A10" s="27" t="s">
        <v>18</v>
      </c>
      <c r="B10" s="3"/>
      <c r="C10" s="3"/>
      <c r="D10" s="24" t="s">
        <v>12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8"/>
      <c r="Q10" s="8"/>
      <c r="R10" s="8"/>
      <c r="S10" s="8"/>
      <c r="T10" s="8"/>
    </row>
    <row r="11" spans="1:20" x14ac:dyDescent="0.35">
      <c r="A11" s="28"/>
      <c r="B11" s="3"/>
      <c r="C11" s="3"/>
      <c r="D11" s="3">
        <v>1</v>
      </c>
      <c r="E11" s="3">
        <v>2</v>
      </c>
      <c r="F11" s="3">
        <v>3</v>
      </c>
      <c r="G11" s="3">
        <v>4</v>
      </c>
      <c r="H11" s="3">
        <v>1</v>
      </c>
      <c r="I11" s="3">
        <v>2</v>
      </c>
      <c r="J11" s="3">
        <v>3</v>
      </c>
      <c r="K11" s="3">
        <v>4</v>
      </c>
      <c r="L11" s="3">
        <v>1</v>
      </c>
      <c r="M11" s="3">
        <v>2</v>
      </c>
      <c r="N11" s="3">
        <v>3</v>
      </c>
      <c r="O11" s="3">
        <v>4</v>
      </c>
      <c r="P11" s="8"/>
      <c r="Q11" s="8"/>
      <c r="R11" s="8"/>
      <c r="S11" s="8"/>
      <c r="T11" s="8"/>
    </row>
    <row r="12" spans="1:20" ht="14.5" customHeight="1" x14ac:dyDescent="0.35">
      <c r="A12" s="28"/>
      <c r="B12" s="29" t="s">
        <v>13</v>
      </c>
      <c r="C12" s="3">
        <v>1</v>
      </c>
      <c r="D12" s="9">
        <f>(52+50)/200</f>
        <v>0.51</v>
      </c>
      <c r="E12" s="9">
        <f>(52+50)/200</f>
        <v>0.51</v>
      </c>
      <c r="F12" s="9">
        <f>(64+50)/200</f>
        <v>0.56999999999999995</v>
      </c>
      <c r="G12" s="9">
        <f>(50+58)/200</f>
        <v>0.54</v>
      </c>
      <c r="H12" s="4">
        <f>(78+54)/200</f>
        <v>0.66</v>
      </c>
      <c r="I12" s="4">
        <f>(64+72)/200</f>
        <v>0.68</v>
      </c>
      <c r="J12" s="4">
        <f>(87+50)/200</f>
        <v>0.68500000000000005</v>
      </c>
      <c r="K12" s="4">
        <f>(78+53)/200</f>
        <v>0.65500000000000003</v>
      </c>
      <c r="L12" s="4">
        <f>(50+51)/200</f>
        <v>0.505</v>
      </c>
      <c r="M12" s="4">
        <f>(50+50)/200</f>
        <v>0.5</v>
      </c>
      <c r="N12" s="4">
        <f>(50+50)/200</f>
        <v>0.5</v>
      </c>
      <c r="O12" s="4">
        <f>(49+50)/200</f>
        <v>0.495</v>
      </c>
      <c r="P12" s="8"/>
      <c r="Q12" s="8"/>
      <c r="R12" s="8"/>
      <c r="S12" s="8"/>
      <c r="T12" s="8"/>
    </row>
    <row r="13" spans="1:20" x14ac:dyDescent="0.35">
      <c r="A13" s="28"/>
      <c r="B13" s="29"/>
      <c r="C13" s="3">
        <v>2</v>
      </c>
      <c r="D13" s="9">
        <f>(50+51)/200</f>
        <v>0.505</v>
      </c>
      <c r="E13" s="9">
        <f>(50+54)/200</f>
        <v>0.52</v>
      </c>
      <c r="F13" s="9">
        <f>(51+47)/200</f>
        <v>0.49</v>
      </c>
      <c r="G13" s="9">
        <f>(64+51)/200</f>
        <v>0.57499999999999996</v>
      </c>
      <c r="H13" s="4">
        <f>(70+50)/200</f>
        <v>0.6</v>
      </c>
      <c r="I13" s="4">
        <f>(78+50)/200</f>
        <v>0.64</v>
      </c>
      <c r="J13" s="4">
        <f>(52+58)/200</f>
        <v>0.55000000000000004</v>
      </c>
      <c r="K13" s="4">
        <f>(71+66)/200</f>
        <v>0.68500000000000005</v>
      </c>
      <c r="L13" s="4">
        <f>(54+49)/200</f>
        <v>0.51500000000000001</v>
      </c>
      <c r="M13" s="4">
        <f>(56+58)/200</f>
        <v>0.56999999999999995</v>
      </c>
      <c r="N13" s="4">
        <f>(51+50)/200</f>
        <v>0.505</v>
      </c>
      <c r="O13" s="4">
        <f>(50+50)/200</f>
        <v>0.5</v>
      </c>
      <c r="P13" s="8"/>
      <c r="Q13" s="8"/>
      <c r="R13" s="8"/>
      <c r="S13" s="8"/>
      <c r="T13" s="8"/>
    </row>
    <row r="14" spans="1:20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f>(50+50)/2</f>
        <v>50</v>
      </c>
      <c r="P14" s="8"/>
      <c r="Q14" s="8"/>
      <c r="R14" s="8"/>
      <c r="S14" s="8"/>
      <c r="T14" s="8"/>
    </row>
    <row r="15" spans="1:20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5">
      <c r="A16" s="8"/>
      <c r="B16" s="30" t="s">
        <v>16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8"/>
      <c r="Q16" s="8"/>
      <c r="R16" s="8"/>
      <c r="S16" s="8"/>
      <c r="T16" s="8"/>
    </row>
    <row r="17" spans="1:20" ht="14.5" customHeight="1" x14ac:dyDescent="0.35">
      <c r="A17" s="27" t="s">
        <v>18</v>
      </c>
      <c r="B17" s="3"/>
      <c r="C17" s="3"/>
      <c r="D17" s="24" t="s">
        <v>12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8"/>
      <c r="Q17" s="8"/>
      <c r="R17" s="8"/>
      <c r="S17" s="8"/>
      <c r="T17" s="8"/>
    </row>
    <row r="18" spans="1:20" x14ac:dyDescent="0.35">
      <c r="A18" s="28"/>
      <c r="B18" s="3"/>
      <c r="C18" s="3"/>
      <c r="D18" s="3">
        <v>1</v>
      </c>
      <c r="E18" s="3">
        <v>2</v>
      </c>
      <c r="F18" s="3">
        <v>3</v>
      </c>
      <c r="G18" s="3">
        <v>4</v>
      </c>
      <c r="H18" s="3">
        <v>1</v>
      </c>
      <c r="I18" s="3">
        <v>2</v>
      </c>
      <c r="J18" s="3">
        <v>3</v>
      </c>
      <c r="K18" s="3">
        <v>4</v>
      </c>
      <c r="L18" s="3">
        <v>1</v>
      </c>
      <c r="M18" s="3">
        <v>2</v>
      </c>
      <c r="N18" s="3">
        <v>3</v>
      </c>
      <c r="O18" s="3">
        <v>4</v>
      </c>
      <c r="P18" s="8"/>
      <c r="Q18" s="8"/>
      <c r="R18" s="8"/>
      <c r="S18" s="8"/>
      <c r="T18" s="8"/>
    </row>
    <row r="19" spans="1:20" ht="14.5" customHeight="1" x14ac:dyDescent="0.35">
      <c r="A19" s="28"/>
      <c r="B19" s="29" t="s">
        <v>13</v>
      </c>
      <c r="C19" s="3">
        <v>1</v>
      </c>
      <c r="D19" s="3">
        <f t="shared" ref="D19:O19" si="0">D5/D12</f>
        <v>1.0588235294117647</v>
      </c>
      <c r="E19" s="3">
        <f t="shared" si="0"/>
        <v>1.0392156862745099</v>
      </c>
      <c r="F19" s="3">
        <f t="shared" si="0"/>
        <v>0.82456140350877194</v>
      </c>
      <c r="G19" s="3">
        <f t="shared" si="0"/>
        <v>1.1296296296296295</v>
      </c>
      <c r="H19" s="3">
        <f t="shared" si="0"/>
        <v>1</v>
      </c>
      <c r="I19" s="3">
        <f t="shared" si="0"/>
        <v>1.1029411764705881</v>
      </c>
      <c r="J19" s="3">
        <f t="shared" si="0"/>
        <v>0.67153284671532842</v>
      </c>
      <c r="K19" s="3">
        <f t="shared" si="0"/>
        <v>1.0229007633587786</v>
      </c>
      <c r="L19" s="3">
        <f t="shared" si="0"/>
        <v>1.1287128712871286</v>
      </c>
      <c r="M19" s="3">
        <f t="shared" si="0"/>
        <v>1.74</v>
      </c>
      <c r="N19" s="3">
        <f t="shared" si="0"/>
        <v>1.1399999999999999</v>
      </c>
      <c r="O19" s="3">
        <f t="shared" si="0"/>
        <v>1.1111111111111112</v>
      </c>
      <c r="P19" s="8"/>
      <c r="Q19" s="8"/>
      <c r="R19" s="8"/>
      <c r="S19" s="8"/>
      <c r="T19" s="8"/>
    </row>
    <row r="20" spans="1:20" x14ac:dyDescent="0.35">
      <c r="A20" s="28"/>
      <c r="B20" s="29"/>
      <c r="C20" s="3">
        <v>2</v>
      </c>
      <c r="D20" s="3">
        <f t="shared" ref="D20:O20" si="1">D6/D13</f>
        <v>0.93069306930693063</v>
      </c>
      <c r="E20" s="3">
        <f t="shared" si="1"/>
        <v>1</v>
      </c>
      <c r="F20" s="3">
        <f t="shared" si="1"/>
        <v>0.95918367346938771</v>
      </c>
      <c r="G20" s="3">
        <f t="shared" si="1"/>
        <v>0.9913043478260869</v>
      </c>
      <c r="H20" s="3">
        <f t="shared" si="1"/>
        <v>0.96666666666666667</v>
      </c>
      <c r="I20" s="3">
        <f t="shared" si="1"/>
        <v>1</v>
      </c>
      <c r="J20" s="3">
        <f t="shared" si="1"/>
        <v>0.90909090909090906</v>
      </c>
      <c r="K20" s="3">
        <f t="shared" si="1"/>
        <v>0.90510948905109478</v>
      </c>
      <c r="L20" s="3">
        <f t="shared" si="1"/>
        <v>1.5533980582524272</v>
      </c>
      <c r="M20" s="3">
        <f t="shared" si="1"/>
        <v>1.6315789473684212</v>
      </c>
      <c r="N20" s="3">
        <f t="shared" si="1"/>
        <v>1.1485148514851484</v>
      </c>
      <c r="O20" s="3">
        <f t="shared" si="1"/>
        <v>1.3</v>
      </c>
      <c r="P20" s="8"/>
      <c r="Q20" s="8"/>
      <c r="R20" s="8"/>
      <c r="S20" s="8"/>
      <c r="T20" s="8"/>
    </row>
    <row r="21" spans="1:20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</sheetData>
  <mergeCells count="12">
    <mergeCell ref="B2:O2"/>
    <mergeCell ref="B19:B20"/>
    <mergeCell ref="D17:O17"/>
    <mergeCell ref="D10:O10"/>
    <mergeCell ref="D3:O3"/>
    <mergeCell ref="B9:O9"/>
    <mergeCell ref="B16:O16"/>
    <mergeCell ref="A3:A6"/>
    <mergeCell ref="A10:A13"/>
    <mergeCell ref="A17:A20"/>
    <mergeCell ref="B5:B6"/>
    <mergeCell ref="B12:B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E394-FF1F-484C-A710-419088CA4887}">
  <dimension ref="A2:U20"/>
  <sheetViews>
    <sheetView topLeftCell="C5" zoomScale="70" zoomScaleNormal="70" workbookViewId="0">
      <selection activeCell="U15" sqref="U15"/>
    </sheetView>
  </sheetViews>
  <sheetFormatPr defaultRowHeight="14.5" x14ac:dyDescent="0.35"/>
  <cols>
    <col min="16" max="16" width="8.7265625" customWidth="1"/>
  </cols>
  <sheetData>
    <row r="2" spans="1:21" x14ac:dyDescent="0.35">
      <c r="B2" s="30" t="s">
        <v>14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4.5" customHeight="1" x14ac:dyDescent="0.35">
      <c r="A3" s="27" t="s">
        <v>18</v>
      </c>
      <c r="B3" s="3"/>
      <c r="C3" s="3"/>
      <c r="D3" s="24" t="s">
        <v>12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35">
      <c r="A4" s="28"/>
      <c r="B4" s="3"/>
      <c r="C4" s="3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</row>
    <row r="5" spans="1:21" ht="14.5" customHeight="1" x14ac:dyDescent="0.35">
      <c r="A5" s="28"/>
      <c r="B5" s="29" t="s">
        <v>13</v>
      </c>
      <c r="C5" s="3">
        <v>1</v>
      </c>
      <c r="D5" s="2">
        <f>'KW51 Bridge'!D5</f>
        <v>0.54</v>
      </c>
      <c r="E5" s="2">
        <f>'KW51 Bridge'!F5</f>
        <v>0.56000000000000005</v>
      </c>
      <c r="F5" s="2">
        <f>'KW51 Bridge'!H5</f>
        <v>0.48</v>
      </c>
      <c r="G5" s="2">
        <f>'KW51 Bridge'!J5</f>
        <v>0.63</v>
      </c>
      <c r="H5" s="2">
        <f>'KW51 Bridge'!L5</f>
        <v>0.5</v>
      </c>
      <c r="I5" s="2">
        <f>'KW51 Bridge'!N5</f>
        <v>0.85</v>
      </c>
      <c r="J5" s="2">
        <f>'KW51 Bridge'!P5</f>
        <v>0.5</v>
      </c>
      <c r="K5" s="2">
        <f>'KW51 Bridge'!R5</f>
        <v>0.77</v>
      </c>
      <c r="L5" s="2">
        <f>'KW51 Bridge'!T5</f>
        <v>0.5</v>
      </c>
      <c r="M5" s="2">
        <f>'KW51 Bridge'!V5</f>
        <v>0.74</v>
      </c>
      <c r="N5" s="2">
        <f>'KW51 Bridge'!X5</f>
        <v>0.5</v>
      </c>
      <c r="O5" s="2">
        <f>'KW51 Bridge'!Z5</f>
        <v>0.56000000000000005</v>
      </c>
      <c r="P5" s="2">
        <f>'KW51 Bridge'!AB5</f>
        <v>0.51</v>
      </c>
      <c r="Q5" s="2">
        <f>'KW51 Bridge'!AD5</f>
        <v>0.85</v>
      </c>
      <c r="R5" s="2">
        <f>'KW51 Bridge'!AF5</f>
        <v>0.5</v>
      </c>
      <c r="S5" s="2">
        <f>'KW51 Bridge'!AH5</f>
        <v>0.82</v>
      </c>
      <c r="T5" s="2">
        <f>'KW51 Bridge'!AJ5</f>
        <v>0.86</v>
      </c>
      <c r="U5" s="2">
        <f>'KW51 Bridge'!AL5</f>
        <v>0.84</v>
      </c>
    </row>
    <row r="6" spans="1:21" x14ac:dyDescent="0.35">
      <c r="A6" s="28"/>
      <c r="B6" s="29"/>
      <c r="C6" s="3">
        <v>2</v>
      </c>
      <c r="D6" s="2">
        <f>'KW51 Bridge'!D6</f>
        <v>0.5</v>
      </c>
      <c r="E6" s="2">
        <f>'KW51 Bridge'!F6</f>
        <v>0.5</v>
      </c>
      <c r="F6" s="2">
        <f>'KW51 Bridge'!H6</f>
        <v>0.48</v>
      </c>
      <c r="G6" s="2">
        <f>'KW51 Bridge'!J6</f>
        <v>0.5</v>
      </c>
      <c r="H6" s="2">
        <f>'KW51 Bridge'!L6</f>
        <v>0.57999999999999996</v>
      </c>
      <c r="I6" s="2">
        <f>'KW51 Bridge'!N6</f>
        <v>0.86</v>
      </c>
      <c r="J6" s="2">
        <f>'KW51 Bridge'!P6</f>
        <v>0.44</v>
      </c>
      <c r="K6" s="2">
        <f>'KW51 Bridge'!R6</f>
        <v>0.56999999999999995</v>
      </c>
      <c r="L6" s="2">
        <f>'KW51 Bridge'!T6</f>
        <v>0.56999999999999995</v>
      </c>
      <c r="M6" s="2">
        <f>'KW51 Bridge'!V6</f>
        <v>0.52</v>
      </c>
      <c r="N6" s="2">
        <f>'KW51 Bridge'!X6</f>
        <v>0.6</v>
      </c>
      <c r="O6" s="2">
        <f>'KW51 Bridge'!Z6</f>
        <v>0.7</v>
      </c>
      <c r="P6" s="2">
        <f>'KW51 Bridge'!AB6</f>
        <v>0.56000000000000005</v>
      </c>
      <c r="Q6" s="2">
        <f>'KW51 Bridge'!AD6</f>
        <v>0.56999999999999995</v>
      </c>
      <c r="R6" s="2">
        <f>'KW51 Bridge'!AF6</f>
        <v>0.46</v>
      </c>
      <c r="S6" s="2">
        <f>'KW51 Bridge'!AH6</f>
        <v>0.62</v>
      </c>
      <c r="T6" s="2">
        <f>'KW51 Bridge'!AJ6</f>
        <v>0.84</v>
      </c>
      <c r="U6" s="2">
        <f>'KW51 Bridge'!AL6</f>
        <v>0.81</v>
      </c>
    </row>
    <row r="7" spans="1:21" x14ac:dyDescent="0.35">
      <c r="D7" s="2">
        <f>'KW51 Bridge'!D7</f>
        <v>0.45</v>
      </c>
      <c r="E7" s="2">
        <f>'KW51 Bridge'!F7</f>
        <v>0.59</v>
      </c>
      <c r="F7" s="2">
        <f>'KW51 Bridge'!H7</f>
        <v>0.49</v>
      </c>
      <c r="G7" s="2">
        <f>'KW51 Bridge'!J7</f>
        <v>0.49</v>
      </c>
      <c r="H7" s="2">
        <f>'KW51 Bridge'!L7</f>
        <v>0.46</v>
      </c>
      <c r="I7" s="2">
        <f>'KW51 Bridge'!N7</f>
        <v>0.8</v>
      </c>
      <c r="J7" s="2">
        <f>'KW51 Bridge'!P7</f>
        <v>0.48</v>
      </c>
      <c r="K7" s="2">
        <f>'KW51 Bridge'!R7</f>
        <v>0.73</v>
      </c>
      <c r="L7" s="2">
        <f>'KW51 Bridge'!T7</f>
        <v>0.57999999999999996</v>
      </c>
      <c r="M7" s="2">
        <f>'KW51 Bridge'!V7</f>
        <v>0.49</v>
      </c>
      <c r="N7" s="2">
        <f>'KW51 Bridge'!X7</f>
        <v>0.85</v>
      </c>
      <c r="O7" s="2">
        <f>'KW51 Bridge'!Z7</f>
        <v>0.71</v>
      </c>
      <c r="P7" s="2">
        <f>'KW51 Bridge'!AB7</f>
        <v>0.41</v>
      </c>
      <c r="Q7" s="2">
        <f>'KW51 Bridge'!AD7</f>
        <v>0.52</v>
      </c>
      <c r="R7" s="2">
        <f>'KW51 Bridge'!AF7</f>
        <v>0.44</v>
      </c>
      <c r="S7" s="2">
        <f>'KW51 Bridge'!AH7</f>
        <v>0.49</v>
      </c>
      <c r="T7" s="2">
        <f>'KW51 Bridge'!AJ7</f>
        <v>0.67</v>
      </c>
      <c r="U7" s="2">
        <f>'KW51 Bridge'!AL7</f>
        <v>0.78</v>
      </c>
    </row>
    <row r="9" spans="1:21" x14ac:dyDescent="0.35">
      <c r="B9" s="30" t="s">
        <v>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14.5" customHeight="1" x14ac:dyDescent="0.35">
      <c r="A10" s="27" t="s">
        <v>18</v>
      </c>
      <c r="B10" s="3"/>
      <c r="C10" s="3"/>
      <c r="D10" s="24" t="s">
        <v>12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35">
      <c r="A11" s="28"/>
      <c r="B11" s="3"/>
      <c r="C11" s="3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3">
        <v>6</v>
      </c>
      <c r="P11" s="3">
        <v>1</v>
      </c>
      <c r="Q11" s="3">
        <v>2</v>
      </c>
      <c r="R11" s="3">
        <v>3</v>
      </c>
      <c r="S11" s="3">
        <v>4</v>
      </c>
      <c r="T11" s="3">
        <v>5</v>
      </c>
      <c r="U11" s="3">
        <v>6</v>
      </c>
    </row>
    <row r="12" spans="1:21" ht="14.5" customHeight="1" x14ac:dyDescent="0.35">
      <c r="A12" s="28"/>
      <c r="B12" s="29" t="s">
        <v>13</v>
      </c>
      <c r="C12" s="3">
        <v>1</v>
      </c>
      <c r="D12" s="4">
        <f>(53+50)/200</f>
        <v>0.51500000000000001</v>
      </c>
      <c r="E12" s="4">
        <f>(66+46)/200</f>
        <v>0.56000000000000005</v>
      </c>
      <c r="F12" s="4">
        <f>(49+50)/200</f>
        <v>0.495</v>
      </c>
      <c r="G12" s="4">
        <f>(63+50)/200</f>
        <v>0.56499999999999995</v>
      </c>
      <c r="H12" s="4">
        <f>(50+74)/200</f>
        <v>0.62</v>
      </c>
      <c r="I12" s="4">
        <f>(50+69)/200</f>
        <v>0.59499999999999997</v>
      </c>
      <c r="J12" s="4">
        <f>(66+50)/200</f>
        <v>0.57999999999999996</v>
      </c>
      <c r="K12" s="4">
        <f>(72+50)/200</f>
        <v>0.61</v>
      </c>
      <c r="L12" s="4">
        <f>(50+58)/200</f>
        <v>0.54</v>
      </c>
      <c r="M12" s="4">
        <f>(82+50)/200</f>
        <v>0.66</v>
      </c>
      <c r="N12" s="4">
        <f>(50+51)/200</f>
        <v>0.505</v>
      </c>
      <c r="O12" s="4">
        <f>(50+50)/200</f>
        <v>0.5</v>
      </c>
      <c r="P12" s="4">
        <f>(58+50)/200</f>
        <v>0.54</v>
      </c>
      <c r="Q12" s="4">
        <f>(74+50)/200</f>
        <v>0.62</v>
      </c>
      <c r="R12" s="4">
        <f>(50+50)/200</f>
        <v>0.5</v>
      </c>
      <c r="S12" s="4">
        <f>(84+50)/200</f>
        <v>0.67</v>
      </c>
      <c r="T12" s="4">
        <f>(48+50)/200</f>
        <v>0.49</v>
      </c>
      <c r="U12" s="4">
        <f>(50+53)/200</f>
        <v>0.51500000000000001</v>
      </c>
    </row>
    <row r="13" spans="1:21" x14ac:dyDescent="0.35">
      <c r="A13" s="28"/>
      <c r="B13" s="29"/>
      <c r="C13" s="3">
        <v>2</v>
      </c>
      <c r="D13" s="4">
        <f>(52+64)/200</f>
        <v>0.57999999999999996</v>
      </c>
      <c r="E13" s="4">
        <f>(50+71)/200</f>
        <v>0.60499999999999998</v>
      </c>
      <c r="F13" s="4">
        <f>(49+67)/200</f>
        <v>0.57999999999999996</v>
      </c>
      <c r="G13" s="4">
        <f>(50+71)/200</f>
        <v>0.60499999999999998</v>
      </c>
      <c r="H13" s="4">
        <f>(67+51)/200</f>
        <v>0.59</v>
      </c>
      <c r="I13" s="4">
        <f>(78+54)/200</f>
        <v>0.66</v>
      </c>
      <c r="J13" s="4">
        <f>(50+86)/200</f>
        <v>0.68</v>
      </c>
      <c r="K13" s="4">
        <f>(50+89)/200</f>
        <v>0.69499999999999995</v>
      </c>
      <c r="L13" s="4">
        <f>(50+60)/200</f>
        <v>0.55000000000000004</v>
      </c>
      <c r="M13" s="4">
        <f>(50+91)/200</f>
        <v>0.70499999999999996</v>
      </c>
      <c r="N13" s="4">
        <f>(64+57)/200</f>
        <v>0.60499999999999998</v>
      </c>
      <c r="O13" s="4">
        <f>(48+82)/200</f>
        <v>0.65</v>
      </c>
      <c r="P13" s="4">
        <f>(44+76)/200</f>
        <v>0.6</v>
      </c>
      <c r="Q13" s="4">
        <f>(50+92)/200</f>
        <v>0.71</v>
      </c>
      <c r="R13" s="4">
        <f>(50+62)/200</f>
        <v>0.56000000000000005</v>
      </c>
      <c r="S13" s="4">
        <f>(50+92)/200</f>
        <v>0.71</v>
      </c>
      <c r="T13" s="4">
        <f>(62+70)/200</f>
        <v>0.66</v>
      </c>
      <c r="U13" s="4">
        <f>(67+72)/200</f>
        <v>0.69499999999999995</v>
      </c>
    </row>
    <row r="14" spans="1:21" x14ac:dyDescent="0.35">
      <c r="D14">
        <f>(48+50)/2</f>
        <v>49</v>
      </c>
      <c r="F14">
        <f>(49+47)/2</f>
        <v>48</v>
      </c>
      <c r="G14">
        <f>(49+50)/2</f>
        <v>49.5</v>
      </c>
      <c r="H14">
        <f>(51+44)/2</f>
        <v>47.5</v>
      </c>
      <c r="I14">
        <f>(82+67)/2</f>
        <v>74.5</v>
      </c>
      <c r="J14">
        <f>(49+50)/2</f>
        <v>49.5</v>
      </c>
      <c r="K14">
        <f>(61+48)/2</f>
        <v>54.5</v>
      </c>
      <c r="L14">
        <f>(51+50)/2</f>
        <v>50.5</v>
      </c>
      <c r="M14">
        <f>(49+50)/2</f>
        <v>49.5</v>
      </c>
      <c r="N14">
        <f>(87+69)/2</f>
        <v>78</v>
      </c>
      <c r="O14">
        <f>(75+50)/2</f>
        <v>62.5</v>
      </c>
      <c r="P14">
        <f>(50+50)/2</f>
        <v>50</v>
      </c>
      <c r="Q14">
        <f>(49+50)/2</f>
        <v>49.5</v>
      </c>
      <c r="S14">
        <f>(50+50)/2</f>
        <v>50</v>
      </c>
      <c r="T14">
        <f>(77+54)/2</f>
        <v>65.5</v>
      </c>
      <c r="U14">
        <f>(79+53)/2</f>
        <v>66</v>
      </c>
    </row>
    <row r="16" spans="1:21" x14ac:dyDescent="0.35">
      <c r="B16" s="30" t="s">
        <v>16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4.5" customHeight="1" x14ac:dyDescent="0.35">
      <c r="A17" s="27" t="s">
        <v>18</v>
      </c>
      <c r="B17" s="3"/>
      <c r="C17" s="3"/>
      <c r="D17" s="24" t="s">
        <v>12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35">
      <c r="A18" s="28"/>
      <c r="B18" s="3"/>
      <c r="C18" s="3"/>
      <c r="D18" s="3">
        <v>1</v>
      </c>
      <c r="E18" s="3">
        <v>2</v>
      </c>
      <c r="F18" s="3">
        <v>3</v>
      </c>
      <c r="G18" s="3">
        <v>4</v>
      </c>
      <c r="H18" s="3">
        <v>5</v>
      </c>
      <c r="I18" s="3">
        <v>6</v>
      </c>
      <c r="J18" s="3">
        <v>1</v>
      </c>
      <c r="K18" s="3">
        <v>2</v>
      </c>
      <c r="L18" s="3">
        <v>3</v>
      </c>
      <c r="M18" s="3">
        <v>4</v>
      </c>
      <c r="N18" s="3">
        <v>5</v>
      </c>
      <c r="O18" s="3">
        <v>6</v>
      </c>
      <c r="P18" s="3">
        <v>1</v>
      </c>
      <c r="Q18" s="3">
        <v>2</v>
      </c>
      <c r="R18" s="3">
        <v>3</v>
      </c>
      <c r="S18" s="3">
        <v>4</v>
      </c>
      <c r="T18" s="3">
        <v>5</v>
      </c>
      <c r="U18" s="3">
        <v>6</v>
      </c>
    </row>
    <row r="19" spans="1:21" ht="14.5" customHeight="1" x14ac:dyDescent="0.35">
      <c r="A19" s="28"/>
      <c r="B19" s="29" t="s">
        <v>13</v>
      </c>
      <c r="C19" s="3">
        <v>1</v>
      </c>
      <c r="D19" s="5">
        <f t="shared" ref="D19:U19" si="0">D5/D12</f>
        <v>1.0485436893203883</v>
      </c>
      <c r="E19" s="5">
        <f t="shared" si="0"/>
        <v>1</v>
      </c>
      <c r="F19" s="5">
        <f t="shared" si="0"/>
        <v>0.96969696969696972</v>
      </c>
      <c r="G19" s="5">
        <f t="shared" si="0"/>
        <v>1.1150442477876108</v>
      </c>
      <c r="H19" s="5">
        <f t="shared" si="0"/>
        <v>0.80645161290322587</v>
      </c>
      <c r="I19" s="5">
        <f t="shared" si="0"/>
        <v>1.4285714285714286</v>
      </c>
      <c r="J19" s="5">
        <f t="shared" si="0"/>
        <v>0.86206896551724144</v>
      </c>
      <c r="K19" s="5">
        <f t="shared" si="0"/>
        <v>1.2622950819672132</v>
      </c>
      <c r="L19" s="5">
        <f t="shared" si="0"/>
        <v>0.92592592592592582</v>
      </c>
      <c r="M19" s="5">
        <f t="shared" si="0"/>
        <v>1.1212121212121211</v>
      </c>
      <c r="N19" s="5">
        <f t="shared" si="0"/>
        <v>0.99009900990099009</v>
      </c>
      <c r="O19" s="5">
        <f t="shared" si="0"/>
        <v>1.1200000000000001</v>
      </c>
      <c r="P19" s="5">
        <f t="shared" si="0"/>
        <v>0.94444444444444442</v>
      </c>
      <c r="Q19" s="10">
        <f t="shared" si="0"/>
        <v>1.3709677419354838</v>
      </c>
      <c r="R19" s="5">
        <f t="shared" si="0"/>
        <v>1</v>
      </c>
      <c r="S19" s="5">
        <f t="shared" si="0"/>
        <v>1.2238805970149251</v>
      </c>
      <c r="T19" s="5">
        <f t="shared" si="0"/>
        <v>1.7551020408163265</v>
      </c>
      <c r="U19" s="5">
        <f t="shared" si="0"/>
        <v>1.6310679611650485</v>
      </c>
    </row>
    <row r="20" spans="1:21" x14ac:dyDescent="0.35">
      <c r="A20" s="28"/>
      <c r="B20" s="29"/>
      <c r="C20" s="3">
        <v>2</v>
      </c>
      <c r="D20" s="5">
        <f>D6/D13</f>
        <v>0.86206896551724144</v>
      </c>
      <c r="E20" s="5">
        <f t="shared" ref="E20:U20" si="1">E6/E13</f>
        <v>0.82644628099173556</v>
      </c>
      <c r="F20" s="5">
        <f t="shared" si="1"/>
        <v>0.82758620689655171</v>
      </c>
      <c r="G20" s="5">
        <f t="shared" si="1"/>
        <v>0.82644628099173556</v>
      </c>
      <c r="H20" s="5">
        <f t="shared" si="1"/>
        <v>0.98305084745762705</v>
      </c>
      <c r="I20" s="5">
        <f t="shared" si="1"/>
        <v>1.303030303030303</v>
      </c>
      <c r="J20" s="5">
        <f t="shared" si="1"/>
        <v>0.64705882352941169</v>
      </c>
      <c r="K20" s="5">
        <f t="shared" si="1"/>
        <v>0.82014388489208634</v>
      </c>
      <c r="L20" s="5">
        <f t="shared" si="1"/>
        <v>1.0363636363636362</v>
      </c>
      <c r="M20" s="5">
        <f t="shared" si="1"/>
        <v>0.73758865248226957</v>
      </c>
      <c r="N20" s="5">
        <f t="shared" si="1"/>
        <v>0.99173553719008267</v>
      </c>
      <c r="O20" s="5">
        <f t="shared" si="1"/>
        <v>1.0769230769230769</v>
      </c>
      <c r="P20" s="5">
        <f t="shared" si="1"/>
        <v>0.93333333333333346</v>
      </c>
      <c r="Q20" s="5">
        <f t="shared" si="1"/>
        <v>0.80281690140845063</v>
      </c>
      <c r="R20" s="5">
        <f t="shared" si="1"/>
        <v>0.8214285714285714</v>
      </c>
      <c r="S20" s="5">
        <f t="shared" si="1"/>
        <v>0.87323943661971837</v>
      </c>
      <c r="T20" s="5">
        <f t="shared" si="1"/>
        <v>1.2727272727272727</v>
      </c>
      <c r="U20" s="5">
        <f t="shared" si="1"/>
        <v>1.1654676258992807</v>
      </c>
    </row>
  </sheetData>
  <mergeCells count="12">
    <mergeCell ref="A3:A6"/>
    <mergeCell ref="B5:B6"/>
    <mergeCell ref="A17:A20"/>
    <mergeCell ref="B19:B20"/>
    <mergeCell ref="A10:A13"/>
    <mergeCell ref="B12:B13"/>
    <mergeCell ref="B2:U2"/>
    <mergeCell ref="D17:U17"/>
    <mergeCell ref="B16:U16"/>
    <mergeCell ref="B9:U9"/>
    <mergeCell ref="D10:U10"/>
    <mergeCell ref="D3:U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Frame</vt:lpstr>
      <vt:lpstr>KW51 Bridge</vt:lpstr>
      <vt:lpstr>Accuracy Laboratory frame</vt:lpstr>
      <vt:lpstr>Accuracy KW51 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Higino Meneguitte Alves</dc:creator>
  <cp:lastModifiedBy>Victor Higino Meneguitte Alves</cp:lastModifiedBy>
  <dcterms:created xsi:type="dcterms:W3CDTF">2023-12-11T19:47:09Z</dcterms:created>
  <dcterms:modified xsi:type="dcterms:W3CDTF">2024-09-07T00:06:52Z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2023-12-11T19:55:04Z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b628acb0-0fcb-4ecf-b5b8-c0e83eaefd8f</vt:lpwstr>
  </property>
  <property fmtid="{D5CDD505-2E9C-101B-9397-08002B2CF9AE}" pid="8" name="MSIP_Label_140b9f7d-8e3a-482f-9702-4b7ffc40985a_ContentBits">
    <vt:lpwstr>2</vt:lpwstr>
  </property>
</Properties>
</file>