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omments1.xml" ContentType="application/vnd.openxmlformats-officedocument.spreadsheetml.comments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autoCompressPictures="0"/>
  <bookViews>
    <workbookView xWindow="0" yWindow="0" windowWidth="25600" windowHeight="14880"/>
  </bookViews>
  <sheets>
    <sheet name="网络编程" sheetId="1" r:id="rId1"/>
    <sheet name="软件工程" sheetId="3" r:id="rId2"/>
  </sheets>
  <definedNames>
    <definedName name="ExternalData_513" localSheetId="1">软件工程!$C$14:$F$14</definedName>
    <definedName name="ExternalData_513" localSheetId="0">网络编程!$C$14:$F$14</definedName>
    <definedName name="ExternalData_514" localSheetId="1">软件工程!$C$4:$F$6</definedName>
    <definedName name="ExternalData_514" localSheetId="0">网络编程!$C$4:$F$6</definedName>
    <definedName name="ExternalData_515" localSheetId="1">软件工程!$C$4:$F$6</definedName>
    <definedName name="ExternalData_515" localSheetId="0">网络编程!$C$4:$F$6</definedName>
    <definedName name="ExternalData_516" localSheetId="1">软件工程!$C$13:$F$14</definedName>
    <definedName name="ExternalData_516" localSheetId="0">网络编程!$C$13:$F$14</definedName>
    <definedName name="ExternalData_519" localSheetId="0">网络编程!#REF!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87" i="1" l="1"/>
  <c r="N66" i="1"/>
  <c r="N68" i="3"/>
  <c r="L88" i="3"/>
  <c r="L87" i="3"/>
  <c r="H88" i="3"/>
  <c r="G88" i="3"/>
  <c r="L80" i="3"/>
  <c r="B80" i="3"/>
  <c r="F78" i="3"/>
  <c r="F76" i="1"/>
  <c r="E76" i="1"/>
  <c r="E78" i="1"/>
  <c r="B78" i="1"/>
  <c r="E78" i="3"/>
  <c r="E73" i="3"/>
  <c r="E70" i="3"/>
  <c r="E72" i="3"/>
  <c r="C73" i="3"/>
  <c r="C72" i="3"/>
  <c r="S50" i="3"/>
  <c r="R34" i="3"/>
  <c r="P6" i="3"/>
  <c r="P7" i="3"/>
  <c r="P8" i="3"/>
  <c r="P9" i="3"/>
  <c r="P10" i="3"/>
  <c r="P11" i="3"/>
  <c r="P12" i="3"/>
  <c r="P14" i="3"/>
  <c r="P16" i="3"/>
  <c r="P18" i="3"/>
  <c r="P19" i="3"/>
  <c r="P20" i="3"/>
  <c r="P21" i="3"/>
  <c r="P23" i="3"/>
  <c r="P24" i="3"/>
  <c r="P26" i="3"/>
  <c r="P28" i="3"/>
  <c r="P29" i="3"/>
  <c r="P30" i="3"/>
  <c r="G29" i="3"/>
  <c r="P32" i="3"/>
  <c r="P33" i="3"/>
  <c r="P34" i="3"/>
  <c r="P36" i="3"/>
  <c r="P37" i="3"/>
  <c r="P47" i="3"/>
  <c r="P48" i="3"/>
  <c r="P49" i="3"/>
  <c r="P50" i="3"/>
  <c r="P51" i="3"/>
  <c r="P52" i="3"/>
  <c r="P53" i="3"/>
  <c r="P55" i="3"/>
  <c r="P56" i="3"/>
  <c r="P59" i="3"/>
  <c r="P63" i="3"/>
  <c r="P64" i="3"/>
  <c r="P66" i="3"/>
  <c r="P67" i="3"/>
  <c r="P68" i="3"/>
  <c r="H68" i="3"/>
  <c r="Q66" i="1"/>
  <c r="E80" i="3"/>
  <c r="G78" i="3"/>
  <c r="F74" i="3"/>
  <c r="C74" i="3"/>
  <c r="J68" i="3"/>
  <c r="I68" i="3"/>
  <c r="D70" i="1"/>
  <c r="H69" i="1"/>
  <c r="H68" i="1"/>
  <c r="F72" i="1"/>
  <c r="C72" i="1"/>
  <c r="R68" i="3"/>
  <c r="S68" i="3"/>
  <c r="H89" i="3"/>
  <c r="C70" i="3"/>
  <c r="G20" i="3"/>
  <c r="G9" i="3"/>
  <c r="G12" i="3"/>
  <c r="G19" i="3"/>
  <c r="G21" i="3"/>
  <c r="G25" i="3"/>
  <c r="G26" i="3"/>
  <c r="G44" i="3"/>
  <c r="G45" i="3"/>
  <c r="H87" i="3"/>
  <c r="H71" i="3"/>
  <c r="H70" i="3"/>
  <c r="E71" i="3"/>
  <c r="C71" i="3"/>
  <c r="R66" i="1"/>
  <c r="S66" i="1"/>
  <c r="P66" i="1"/>
  <c r="G69" i="1"/>
  <c r="G68" i="1"/>
  <c r="D69" i="1"/>
  <c r="D68" i="1"/>
  <c r="B69" i="1"/>
  <c r="B68" i="1"/>
  <c r="J66" i="1"/>
  <c r="I66" i="1"/>
  <c r="K71" i="1"/>
  <c r="L78" i="1"/>
  <c r="G98" i="1"/>
  <c r="M98" i="1"/>
  <c r="M100" i="3"/>
  <c r="G100" i="3"/>
  <c r="G34" i="3"/>
  <c r="G17" i="3"/>
  <c r="G27" i="3"/>
  <c r="G28" i="3"/>
  <c r="G35" i="3"/>
  <c r="G40" i="3"/>
  <c r="G41" i="3"/>
  <c r="G42" i="3"/>
  <c r="G43" i="3"/>
  <c r="G50" i="3"/>
  <c r="G51" i="3"/>
  <c r="Q68" i="3"/>
  <c r="G89" i="3"/>
  <c r="G62" i="3"/>
  <c r="G87" i="3"/>
  <c r="B100" i="3"/>
  <c r="D8" i="3"/>
  <c r="G8" i="3"/>
  <c r="G39" i="3"/>
  <c r="G48" i="3"/>
  <c r="G18" i="3"/>
  <c r="G64" i="3"/>
  <c r="G10" i="3"/>
  <c r="G6" i="3"/>
  <c r="G7" i="3"/>
  <c r="G11" i="3"/>
  <c r="G13" i="3"/>
  <c r="G14" i="3"/>
  <c r="G15" i="3"/>
  <c r="G22" i="3"/>
  <c r="G23" i="3"/>
  <c r="G24" i="3"/>
  <c r="G31" i="3"/>
  <c r="G32" i="3"/>
  <c r="G33" i="3"/>
  <c r="G36" i="3"/>
  <c r="G37" i="3"/>
  <c r="G38" i="3"/>
  <c r="G46" i="3"/>
  <c r="G47" i="3"/>
  <c r="G49" i="3"/>
  <c r="G52" i="3"/>
  <c r="G53" i="3"/>
  <c r="G54" i="3"/>
  <c r="G55" i="3"/>
  <c r="G56" i="3"/>
  <c r="G57" i="3"/>
  <c r="G63" i="3"/>
  <c r="G65" i="3"/>
  <c r="G68" i="3"/>
  <c r="H99" i="3"/>
  <c r="G99" i="3"/>
  <c r="M98" i="3"/>
  <c r="M97" i="3"/>
  <c r="M96" i="3"/>
  <c r="M95" i="3"/>
  <c r="M94" i="3"/>
  <c r="M93" i="3"/>
  <c r="M92" i="3"/>
  <c r="M90" i="3"/>
  <c r="K90" i="3"/>
  <c r="L89" i="3"/>
  <c r="M89" i="3"/>
  <c r="K89" i="3"/>
  <c r="M88" i="3"/>
  <c r="K88" i="3"/>
  <c r="M87" i="3"/>
  <c r="K87" i="3"/>
  <c r="M86" i="3"/>
  <c r="K86" i="3"/>
  <c r="G7" i="1"/>
  <c r="G8" i="1"/>
  <c r="G37" i="1"/>
  <c r="G46" i="1"/>
  <c r="G10" i="1"/>
  <c r="G66" i="1"/>
  <c r="H97" i="1"/>
  <c r="M96" i="1"/>
  <c r="M95" i="1"/>
  <c r="M94" i="1"/>
  <c r="M93" i="1"/>
  <c r="M92" i="1"/>
  <c r="M91" i="1"/>
  <c r="M90" i="1"/>
  <c r="G97" i="1"/>
  <c r="M88" i="1"/>
  <c r="K88" i="1"/>
  <c r="H87" i="1"/>
  <c r="K87" i="1"/>
  <c r="M84" i="1"/>
  <c r="K84" i="1"/>
  <c r="H85" i="1"/>
  <c r="K85" i="1"/>
  <c r="L87" i="1"/>
  <c r="M87" i="1"/>
  <c r="K86" i="1"/>
  <c r="B98" i="1"/>
  <c r="L86" i="1"/>
  <c r="E73" i="1"/>
  <c r="L74" i="1"/>
  <c r="M86" i="1"/>
  <c r="L85" i="1"/>
  <c r="M85" i="1"/>
  <c r="G17" i="1"/>
  <c r="G26" i="1"/>
  <c r="G27" i="1"/>
  <c r="G28" i="1"/>
  <c r="G32" i="1"/>
  <c r="G33" i="1"/>
  <c r="G38" i="1"/>
  <c r="G39" i="1"/>
  <c r="G40" i="1"/>
  <c r="G41" i="1"/>
  <c r="G48" i="1"/>
  <c r="G49" i="1"/>
  <c r="H86" i="1"/>
  <c r="G4" i="1"/>
  <c r="D5" i="1"/>
  <c r="G5" i="1"/>
  <c r="G6" i="1"/>
  <c r="G9" i="1"/>
  <c r="G11" i="1"/>
  <c r="G12" i="1"/>
  <c r="G13" i="1"/>
  <c r="D14" i="1"/>
  <c r="G14" i="1"/>
  <c r="D15" i="1"/>
  <c r="G15" i="1"/>
  <c r="G18" i="1"/>
  <c r="G19" i="1"/>
  <c r="G20" i="1"/>
  <c r="G21" i="1"/>
  <c r="G22" i="1"/>
  <c r="D23" i="1"/>
  <c r="G23" i="1"/>
  <c r="G24" i="1"/>
  <c r="G25" i="1"/>
  <c r="G29" i="1"/>
  <c r="G30" i="1"/>
  <c r="D31" i="1"/>
  <c r="G31" i="1"/>
  <c r="G34" i="1"/>
  <c r="G35" i="1"/>
  <c r="G36" i="1"/>
  <c r="G42" i="1"/>
  <c r="G43" i="1"/>
  <c r="G44" i="1"/>
  <c r="G45" i="1"/>
  <c r="G50" i="1"/>
  <c r="G51" i="1"/>
  <c r="G52" i="1"/>
  <c r="G53" i="1"/>
  <c r="G54" i="1"/>
  <c r="G55" i="1"/>
  <c r="G60" i="1"/>
  <c r="G61" i="1"/>
  <c r="G62" i="1"/>
  <c r="G63" i="1"/>
  <c r="G86" i="1"/>
  <c r="G85" i="1"/>
  <c r="P4" i="3"/>
  <c r="G5" i="3"/>
  <c r="G4" i="3"/>
  <c r="P6" i="1"/>
  <c r="P7" i="1"/>
  <c r="P8" i="1"/>
  <c r="P9" i="1"/>
  <c r="P10" i="1"/>
  <c r="P11" i="1"/>
  <c r="P12" i="1"/>
  <c r="P14" i="1"/>
  <c r="P15" i="1"/>
  <c r="P16" i="1"/>
  <c r="P17" i="1"/>
  <c r="P18" i="1"/>
  <c r="P19" i="1"/>
  <c r="P20" i="1"/>
  <c r="P22" i="1"/>
  <c r="P23" i="1"/>
  <c r="P25" i="1"/>
  <c r="P26" i="1"/>
  <c r="P27" i="1"/>
  <c r="P28" i="1"/>
  <c r="P29" i="1"/>
  <c r="P30" i="1"/>
  <c r="P31" i="1"/>
  <c r="P32" i="1"/>
  <c r="P33" i="1"/>
  <c r="P34" i="1"/>
  <c r="P35" i="1"/>
  <c r="P37" i="1"/>
  <c r="P40" i="1"/>
  <c r="P41" i="1"/>
  <c r="P42" i="1"/>
  <c r="P43" i="1"/>
  <c r="P44" i="1"/>
  <c r="P45" i="1"/>
  <c r="P46" i="1"/>
  <c r="P47" i="1"/>
  <c r="P48" i="1"/>
  <c r="P49" i="1"/>
  <c r="P50" i="1"/>
  <c r="P51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5" i="1"/>
  <c r="P4" i="1"/>
  <c r="H66" i="1"/>
  <c r="F80" i="3"/>
  <c r="D75" i="3"/>
  <c r="L76" i="3"/>
  <c r="E75" i="3"/>
  <c r="K75" i="3"/>
  <c r="D5" i="3"/>
  <c r="D14" i="3"/>
  <c r="D15" i="3"/>
  <c r="D24" i="3"/>
  <c r="D33" i="3"/>
  <c r="F68" i="3"/>
  <c r="E68" i="3"/>
  <c r="D73" i="1"/>
  <c r="F78" i="1"/>
  <c r="K73" i="1"/>
  <c r="F66" i="1"/>
  <c r="E66" i="1"/>
</calcChain>
</file>

<file path=xl/comments1.xml><?xml version="1.0" encoding="utf-8"?>
<comments xmlns="http://schemas.openxmlformats.org/spreadsheetml/2006/main">
  <authors>
    <author>xuqiaozhi</author>
  </authors>
  <commentList>
    <comment ref="F3" authorId="0">
      <text>
        <r>
          <rPr>
            <b/>
            <sz val="9"/>
            <color indexed="81"/>
            <rFont val="宋体"/>
            <family val="3"/>
            <charset val="134"/>
          </rPr>
          <t>xuqiaozhi:</t>
        </r>
        <r>
          <rPr>
            <sz val="9"/>
            <color indexed="81"/>
            <rFont val="宋体"/>
            <family val="3"/>
            <charset val="134"/>
          </rPr>
          <t xml:space="preserve">
公共必修
通识教育
学科基础
专业必修
专业实践必修：必修课程设计
实践体系-专业实践
实践体系-综合创新</t>
        </r>
      </text>
    </comment>
    <comment ref="O3" authorId="0">
      <text>
        <r>
          <rPr>
            <b/>
            <sz val="9"/>
            <color indexed="81"/>
            <rFont val="宋体"/>
            <family val="3"/>
            <charset val="134"/>
          </rPr>
          <t>xuqiaozhi:</t>
        </r>
        <r>
          <rPr>
            <sz val="9"/>
            <color indexed="81"/>
            <rFont val="宋体"/>
            <family val="3"/>
            <charset val="134"/>
          </rPr>
          <t xml:space="preserve">
通识教育
学科基础
实践体系-综合创新
专业选修
专业实践选修：选修课程设计</t>
        </r>
      </text>
    </comment>
  </commentList>
</comments>
</file>

<file path=xl/comments2.xml><?xml version="1.0" encoding="utf-8"?>
<comments xmlns="http://schemas.openxmlformats.org/spreadsheetml/2006/main">
  <authors>
    <author>xuqiaozhi</author>
  </authors>
  <commentList>
    <comment ref="F3" authorId="0">
      <text>
        <r>
          <rPr>
            <b/>
            <sz val="9"/>
            <color indexed="81"/>
            <rFont val="宋体"/>
            <family val="3"/>
            <charset val="134"/>
          </rPr>
          <t>xuqiaozhi:</t>
        </r>
        <r>
          <rPr>
            <sz val="9"/>
            <color indexed="81"/>
            <rFont val="宋体"/>
            <family val="3"/>
            <charset val="134"/>
          </rPr>
          <t xml:space="preserve">
公共必修
通识教育
学科基础
专业必修
专业实践必修：必修课程设计
实践体系-专业实践
实践体系-综合创新</t>
        </r>
      </text>
    </comment>
    <comment ref="O3" authorId="0">
      <text>
        <r>
          <rPr>
            <b/>
            <sz val="9"/>
            <color indexed="81"/>
            <rFont val="宋体"/>
            <family val="3"/>
            <charset val="134"/>
          </rPr>
          <t>xuqiaozhi:</t>
        </r>
        <r>
          <rPr>
            <sz val="9"/>
            <color indexed="81"/>
            <rFont val="宋体"/>
            <family val="3"/>
            <charset val="134"/>
          </rPr>
          <t xml:space="preserve">
通识教育
学科基础
实践体系-综合创新
专业选修
专业实践选修：选修课程设计</t>
        </r>
      </text>
    </comment>
  </commentList>
</comments>
</file>

<file path=xl/connections.xml><?xml version="1.0" encoding="utf-8"?>
<connections xmlns="http://schemas.openxmlformats.org/spreadsheetml/2006/main">
  <connection id="1" name="连接" type="4" refreshedVersion="0" background="1" saveData="1">
    <webPr url="http://jwc.imnu.edu.cn/department/plan/showplanlist.jsp?planid=200511907921"/>
  </connection>
  <connection id="2" name="连接1" type="4" refreshedVersion="0" background="1" saveData="1">
    <webPr url="http://jwc.imnu.edu.cn/department/plan/showplanlist.jsp?planid=200511907921"/>
  </connection>
  <connection id="3" name="连接11" type="4" refreshedVersion="0" background="1" saveData="1">
    <webPr url="http://jwc.imnu.edu.cn/department/plan/showplanlist.jsp?planid=200511907921"/>
  </connection>
  <connection id="4" name="连接2" type="4" refreshedVersion="0" background="1" saveData="1">
    <webPr url="http://jwc.imnu.edu.cn/department/plan/showplanlist.jsp?planid=200511907921"/>
  </connection>
  <connection id="5" name="连接21" type="4" refreshedVersion="0" background="1" saveData="1">
    <webPr url="http://jwc.imnu.edu.cn/department/plan/showplanlist.jsp?planid=200511907921"/>
  </connection>
  <connection id="6" name="连接3" type="4" refreshedVersion="0" background="1" saveData="1">
    <webPr url="http://jwc.imnu.edu.cn/department/plan/showplanlist.jsp?planid=200511907921"/>
  </connection>
  <connection id="7" name="连接31" type="4" refreshedVersion="0" background="1" saveData="1">
    <webPr url="http://jwc.imnu.edu.cn/department/plan/showplanlist.jsp?planid=200511907921"/>
  </connection>
  <connection id="8" name="连接4" type="4" refreshedVersion="0" background="1" saveData="1">
    <webPr url="http://jwc.imnu.edu.cn/department/plan/showplanlist.jsp?planid=200511907921"/>
  </connection>
  <connection id="9" name="连接411" type="4" refreshedVersion="0" background="1" saveData="1">
    <webPr url="http://jwc.imnu.edu.cn/department/plan/showplanlist.jsp?planid=200511907921"/>
  </connection>
  <connection id="10" name="连接4111" type="4" refreshedVersion="0" background="1" saveData="1">
    <webPr url="http://jwc.imnu.edu.cn/department/plan/showplanlist.jsp?planid=200511907921"/>
  </connection>
</connections>
</file>

<file path=xl/sharedStrings.xml><?xml version="1.0" encoding="utf-8"?>
<sst xmlns="http://schemas.openxmlformats.org/spreadsheetml/2006/main" count="761" uniqueCount="320">
  <si>
    <t>学期</t>
  </si>
  <si>
    <t>必修课</t>
  </si>
  <si>
    <t>选修课</t>
  </si>
  <si>
    <t>课号</t>
  </si>
  <si>
    <t>课程名称</t>
  </si>
  <si>
    <t>课时</t>
  </si>
  <si>
    <t>学分</t>
  </si>
  <si>
    <t>类型</t>
    <phoneticPr fontId="2" type="halfwidthKatakana" alignment="noControl"/>
  </si>
  <si>
    <t>第一学期</t>
  </si>
  <si>
    <r>
      <t>大学英语</t>
    </r>
    <r>
      <rPr>
        <sz val="10"/>
        <rFont val="Times New Roman"/>
        <family val="1"/>
      </rPr>
      <t>(</t>
    </r>
    <r>
      <rPr>
        <sz val="10"/>
        <rFont val="宋体"/>
        <family val="3"/>
        <charset val="134"/>
      </rPr>
      <t>一</t>
    </r>
    <r>
      <rPr>
        <sz val="10"/>
        <rFont val="Times New Roman"/>
        <family val="1"/>
      </rPr>
      <t>)</t>
    </r>
    <phoneticPr fontId="2" type="halfwidthKatakana" alignment="noControl"/>
  </si>
  <si>
    <t>公共必修</t>
    <phoneticPr fontId="2" type="halfwidthKatakana" alignment="noControl"/>
  </si>
  <si>
    <t>学科基础</t>
    <phoneticPr fontId="2" type="halfwidthKatakana" alignment="noControl"/>
  </si>
  <si>
    <t>思想道德修养与法律基础</t>
    <phoneticPr fontId="2" type="halfwidthKatakana" alignment="noControl"/>
  </si>
  <si>
    <t>军事理论</t>
    <phoneticPr fontId="2" type="halfwidthKatakana" alignment="noControl"/>
  </si>
  <si>
    <t>通识教育</t>
    <phoneticPr fontId="2" type="halfwidthKatakana" alignment="noControl"/>
  </si>
  <si>
    <t>高等数学(一)</t>
    <phoneticPr fontId="2" type="halfwidthKatakana" alignment="noControl"/>
  </si>
  <si>
    <t>民族理论与民族政策</t>
    <phoneticPr fontId="2" type="halfwidthKatakana" alignment="noControl"/>
  </si>
  <si>
    <t>信息技术导论</t>
    <phoneticPr fontId="2" type="halfwidthKatakana" alignment="noControl"/>
  </si>
  <si>
    <t>新生研讨课</t>
    <phoneticPr fontId="2" type="halfwidthKatakana" alignment="noControl"/>
  </si>
  <si>
    <t>不计基点</t>
    <phoneticPr fontId="2" type="halfwidthKatakana" alignment="noControl"/>
  </si>
  <si>
    <t>专业报告1</t>
    <phoneticPr fontId="2" type="halfwidthKatakana" alignment="noControl"/>
  </si>
  <si>
    <t>第二学期</t>
  </si>
  <si>
    <t>形势与政策</t>
    <phoneticPr fontId="2" type="halfwidthKatakana" alignment="noControl"/>
  </si>
  <si>
    <t>马克思主义基本原理</t>
    <phoneticPr fontId="2" type="halfwidthKatakana" alignment="noControl"/>
  </si>
  <si>
    <t>专业见习</t>
    <phoneticPr fontId="2" type="halfwidthKatakana" alignment="noControl"/>
  </si>
  <si>
    <r>
      <t>1</t>
    </r>
    <r>
      <rPr>
        <sz val="10"/>
        <rFont val="宋体"/>
        <family val="3"/>
        <charset val="134"/>
      </rPr>
      <t>周</t>
    </r>
  </si>
  <si>
    <t>实践体系-专业实践</t>
    <phoneticPr fontId="2" type="halfwidthKatakana" alignment="noControl"/>
  </si>
  <si>
    <t>不计基点</t>
  </si>
  <si>
    <t>第三学期</t>
  </si>
  <si>
    <t>大学英语（三）</t>
    <phoneticPr fontId="2" type="halfwidthKatakana" alignment="noControl"/>
  </si>
  <si>
    <t>中国近代史纲要</t>
    <phoneticPr fontId="2" type="halfwidthKatakana" alignment="noControl"/>
  </si>
  <si>
    <t>实践体系-综合创新</t>
    <phoneticPr fontId="2" type="halfwidthKatakana" alignment="noControl"/>
  </si>
  <si>
    <t>专业报告3</t>
    <phoneticPr fontId="2" type="halfwidthKatakana" alignment="noControl"/>
  </si>
  <si>
    <t>第四学期</t>
  </si>
  <si>
    <t>专业研习</t>
    <phoneticPr fontId="2" type="halfwidthKatakana" alignment="noControl"/>
  </si>
  <si>
    <r>
      <t>1</t>
    </r>
    <r>
      <rPr>
        <sz val="10"/>
        <color indexed="8"/>
        <rFont val="宋体"/>
        <family val="3"/>
        <charset val="134"/>
      </rPr>
      <t>周</t>
    </r>
  </si>
  <si>
    <t>专业报告4</t>
    <phoneticPr fontId="2" type="halfwidthKatakana" alignment="noControl"/>
  </si>
  <si>
    <t>第五学期</t>
  </si>
  <si>
    <t>专业报告5</t>
    <phoneticPr fontId="2" type="halfwidthKatakana" alignment="noControl"/>
  </si>
  <si>
    <t>第六学期</t>
  </si>
  <si>
    <t>专业实习</t>
    <phoneticPr fontId="2" type="halfwidthKatakana" alignment="noControl"/>
  </si>
  <si>
    <t>实践体系-专业实践</t>
  </si>
  <si>
    <t>专业报告6</t>
    <phoneticPr fontId="2" type="halfwidthKatakana" alignment="noControl"/>
  </si>
  <si>
    <t>第七学期</t>
  </si>
  <si>
    <t>毕业实习</t>
    <phoneticPr fontId="2" type="halfwidthKatakana" alignment="noControl"/>
  </si>
  <si>
    <t>社会调查</t>
    <phoneticPr fontId="2" type="halfwidthKatakana" alignment="noControl"/>
  </si>
  <si>
    <t>读书活动</t>
    <phoneticPr fontId="2" type="halfwidthKatakana" alignment="noControl"/>
  </si>
  <si>
    <t>第八学期</t>
  </si>
  <si>
    <t>毕业标准</t>
  </si>
  <si>
    <t>公共必修（24学分）</t>
    <phoneticPr fontId="2" type="halfwidthKatakana" alignment="noControl"/>
  </si>
  <si>
    <t>通识选修（18学分）</t>
    <phoneticPr fontId="2" type="halfwidthKatakana" alignment="noControl"/>
  </si>
  <si>
    <t>实践教学体系（15学分）</t>
  </si>
  <si>
    <t>专业实践（10学分）</t>
    <phoneticPr fontId="2" type="halfwidthKatakana" alignment="noControl"/>
  </si>
  <si>
    <t>合计</t>
  </si>
  <si>
    <r>
      <t>大学英语</t>
    </r>
    <r>
      <rPr>
        <sz val="10"/>
        <rFont val="Times New Roman"/>
        <family val="1"/>
      </rPr>
      <t>(</t>
    </r>
    <r>
      <rPr>
        <sz val="10"/>
        <rFont val="宋体"/>
        <family val="3"/>
        <charset val="134"/>
      </rPr>
      <t>二</t>
    </r>
    <r>
      <rPr>
        <sz val="10"/>
        <rFont val="Times New Roman"/>
        <family val="1"/>
      </rPr>
      <t>)</t>
    </r>
    <phoneticPr fontId="2" type="halfwidthKatakana" alignment="noControl"/>
  </si>
  <si>
    <t>c语言程序设计</t>
    <phoneticPr fontId="2" type="halfwidthKatakana" alignment="noControl"/>
  </si>
  <si>
    <t>高等数学（二）</t>
    <phoneticPr fontId="2" type="halfwidthKatakana" alignment="noControl"/>
  </si>
  <si>
    <t>离散数学</t>
    <phoneticPr fontId="2" type="halfwidthKatakana" alignment="noControl"/>
  </si>
  <si>
    <t>线性代数</t>
    <phoneticPr fontId="2" type="halfwidthKatakana" alignment="noControl"/>
  </si>
  <si>
    <t>通识选修</t>
    <phoneticPr fontId="2" type="halfwidthKatakana" alignment="noControl"/>
  </si>
  <si>
    <t>数据结构与算法实验</t>
    <phoneticPr fontId="2" type="halfwidthKatakana" alignment="noControl"/>
  </si>
  <si>
    <t>学科基础实践</t>
    <phoneticPr fontId="2" type="halfwidthKatakana" alignment="noControl"/>
  </si>
  <si>
    <t>数据库系统原理</t>
    <phoneticPr fontId="2" type="halfwidthKatakana" alignment="noControl"/>
  </si>
  <si>
    <t>数据库系统原理实验</t>
    <phoneticPr fontId="2" type="halfwidthKatakana" alignment="noControl"/>
  </si>
  <si>
    <t>操作系统原理</t>
    <phoneticPr fontId="2" type="halfwidthKatakana" alignment="noControl"/>
  </si>
  <si>
    <t>操作系统原理实验</t>
    <phoneticPr fontId="2" type="halfwidthKatakana" alignment="noControl"/>
  </si>
  <si>
    <t>通识选修1</t>
    <phoneticPr fontId="2" type="halfwidthKatakana" alignment="noControl"/>
  </si>
  <si>
    <t>大学物理</t>
    <phoneticPr fontId="2" type="halfwidthKatakana" alignment="noControl"/>
  </si>
  <si>
    <t>大学物理实验</t>
    <phoneticPr fontId="2" type="halfwidthKatakana" alignment="noControl"/>
  </si>
  <si>
    <t>通识选修2</t>
    <phoneticPr fontId="2" type="halfwidthKatakana" alignment="noControl"/>
  </si>
  <si>
    <t>计算机维护与管理</t>
    <phoneticPr fontId="2" type="halfwidthKatakana" alignment="noControl"/>
  </si>
  <si>
    <t>专业选修实践</t>
    <phoneticPr fontId="2" type="halfwidthKatakana" alignment="noControl"/>
  </si>
  <si>
    <t>专业选修</t>
    <phoneticPr fontId="2" type="halfwidthKatakana" alignment="noControl"/>
  </si>
  <si>
    <t>概率论与数理统计</t>
    <phoneticPr fontId="2" type="halfwidthKatakana" alignment="noControl"/>
  </si>
  <si>
    <t>java基础</t>
    <phoneticPr fontId="2" type="halfwidthKatakana" alignment="noControl"/>
  </si>
  <si>
    <t>数值分析</t>
    <phoneticPr fontId="2" type="halfwidthKatakana" alignment="noControl"/>
  </si>
  <si>
    <t>通识选修3</t>
    <phoneticPr fontId="2" type="halfwidthKatakana" alignment="noControl"/>
  </si>
  <si>
    <t>工程进阶数学</t>
    <phoneticPr fontId="19" type="noConversion"/>
  </si>
  <si>
    <t>专业外语</t>
    <phoneticPr fontId="2" type="halfwidthKatakana" alignment="noControl"/>
  </si>
  <si>
    <t>人工智能技术</t>
  </si>
  <si>
    <t>计算机科学与技术（网络编程）专业2016级教学计划表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</si>
  <si>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</si>
  <si>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</si>
  <si>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</si>
  <si>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</si>
  <si>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</si>
  <si>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t>c++程序设计</t>
    <phoneticPr fontId="2" type="halfwidthKatakana" alignment="noControl"/>
  </si>
  <si>
    <t>数据结构与算法</t>
    <phoneticPr fontId="2" type="halfwidthKatakana" alignment="noControl"/>
  </si>
  <si>
    <t>计算机系统基础</t>
    <phoneticPr fontId="2" type="halfwidthKatakana" alignment="noControl"/>
  </si>
  <si>
    <t>学科基础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</si>
  <si>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</si>
  <si>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</si>
  <si>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</si>
  <si>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t>软件工程导论</t>
  </si>
  <si>
    <t>软件工程导论实验</t>
  </si>
  <si>
    <t>网络编程技术</t>
  </si>
  <si>
    <t>网络编程技术实验</t>
  </si>
  <si>
    <t xml:space="preserve"> </t>
    <phoneticPr fontId="2" type="halfwidthKatakana" alignment="noControl"/>
  </si>
  <si>
    <r>
      <t>2</t>
    </r>
    <r>
      <rPr>
        <sz val="13"/>
        <color indexed="63"/>
        <rFont val="宋体"/>
        <family val="2"/>
        <charset val="134"/>
      </rPr>
      <t>周</t>
    </r>
  </si>
  <si>
    <t>计算机图形学</t>
    <phoneticPr fontId="2" type="halfwidthKatakana" alignment="noControl"/>
  </si>
  <si>
    <t>专业外语</t>
  </si>
  <si>
    <t>信息安全</t>
  </si>
  <si>
    <r>
      <t>UML</t>
    </r>
    <r>
      <rPr>
        <sz val="10"/>
        <color indexed="63"/>
        <rFont val="宋体"/>
        <charset val="134"/>
      </rPr>
      <t>原理与应用实践</t>
    </r>
    <phoneticPr fontId="2" type="halfwidthKatakana" alignment="noControl"/>
  </si>
  <si>
    <t>移动平台应用开发</t>
  </si>
  <si>
    <t>软件项目管理</t>
  </si>
  <si>
    <t xml:space="preserve"> </t>
    <phoneticPr fontId="2" type="halfwidthKatakana" alignment="noControl"/>
  </si>
  <si>
    <t xml:space="preserve"> </t>
    <phoneticPr fontId="2" type="halfwidthKatakana" alignment="noControl"/>
  </si>
  <si>
    <t xml:space="preserve">  </t>
    <phoneticPr fontId="2" type="halfwidthKatakana" alignment="noControl"/>
  </si>
  <si>
    <t>软件测试</t>
    <phoneticPr fontId="20" type="noConversion"/>
  </si>
  <si>
    <t>软件测试实验</t>
    <phoneticPr fontId="20" type="noConversion"/>
  </si>
  <si>
    <t>备注</t>
    <phoneticPr fontId="19" type="noConversion"/>
  </si>
  <si>
    <t>通识教育（42学分）</t>
    <phoneticPr fontId="19" type="noConversion"/>
  </si>
  <si>
    <t>从学校提供的十大模块中选修10学分，至少修2门在线课程</t>
    <phoneticPr fontId="19" type="noConversion"/>
  </si>
  <si>
    <t>专业教育（79+4=83学分）</t>
    <phoneticPr fontId="19" type="noConversion"/>
  </si>
  <si>
    <t>专业必修（&lt;=60学分）</t>
    <phoneticPr fontId="19" type="noConversion"/>
  </si>
  <si>
    <t>实践&gt;=49</t>
    <phoneticPr fontId="19" type="noConversion"/>
  </si>
  <si>
    <t>公共必修和通识课中也含有实践部分</t>
    <phoneticPr fontId="19" type="noConversion"/>
  </si>
  <si>
    <t>理论：实践大约为2：1</t>
    <phoneticPr fontId="19" type="noConversion"/>
  </si>
  <si>
    <t>综合创新实践（5学分）</t>
    <phoneticPr fontId="19" type="noConversion"/>
  </si>
  <si>
    <t>其中：专业实践（学分）</t>
    <phoneticPr fontId="19" type="noConversion"/>
  </si>
  <si>
    <t>其中：专业实践（学分）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</si>
  <si>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</si>
  <si>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</si>
  <si>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</si>
  <si>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</si>
  <si>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t>专业报告2</t>
    <phoneticPr fontId="2" type="halfwidthKatakana" alignment="noControl"/>
  </si>
  <si>
    <t>实践体系-专业实践</t>
    <phoneticPr fontId="2" type="halfwidthKatakana" alignment="noControl"/>
  </si>
  <si>
    <t>思想政治实践课</t>
    <phoneticPr fontId="2" type="halfwidthKatakana" alignment="noControl"/>
  </si>
  <si>
    <t>2周</t>
    <phoneticPr fontId="19" type="noConversion"/>
  </si>
  <si>
    <t>毕业设计</t>
    <phoneticPr fontId="2" type="halfwidthKatakana" alignment="noControl"/>
  </si>
  <si>
    <r>
      <t>1</t>
    </r>
    <r>
      <rPr>
        <sz val="10"/>
        <rFont val="宋体"/>
        <family val="3"/>
        <charset val="134"/>
      </rPr>
      <t>2周</t>
    </r>
    <phoneticPr fontId="19" type="noConversion"/>
  </si>
  <si>
    <t>1周</t>
    <phoneticPr fontId="19" type="noConversion"/>
  </si>
  <si>
    <t>实践体系-综合创新</t>
    <phoneticPr fontId="2" type="halfwidthKatakana" alignment="noControl"/>
  </si>
  <si>
    <t>创新创业课程</t>
    <phoneticPr fontId="2" type="halfwidthKatakana" alignment="noControl"/>
  </si>
  <si>
    <t>大学生就业指导</t>
    <phoneticPr fontId="2" type="halfwidthKatakana" alignment="noControl"/>
  </si>
  <si>
    <t>大学英语（四）</t>
    <phoneticPr fontId="2" type="halfwidthKatakana" alignment="noControl"/>
  </si>
  <si>
    <t>毛泽东思想和中国特色社会主义理论体系概论</t>
    <phoneticPr fontId="2" type="halfwidthKatakana" alignment="noControl"/>
  </si>
  <si>
    <t>Web应用程序设计</t>
    <phoneticPr fontId="2" type="halfwidthKatakana" alignment="noControl"/>
  </si>
  <si>
    <t>UI设计开发实践</t>
    <phoneticPr fontId="2" type="halfwidthKatakana" alignment="noControl"/>
  </si>
  <si>
    <t>专业选修实践</t>
    <phoneticPr fontId="2" type="halfwidthKatakana" alignment="noControl"/>
  </si>
  <si>
    <t xml:space="preserve"> </t>
    <phoneticPr fontId="2" type="halfwidthKatakana" alignment="noControl"/>
  </si>
  <si>
    <t>软件工程与计算II</t>
    <phoneticPr fontId="2" type="halfwidthKatakana" alignment="noControl"/>
  </si>
  <si>
    <t>软件工程与计算III</t>
    <phoneticPr fontId="2" type="halfwidthKatakana" alignment="noControl"/>
  </si>
  <si>
    <t>人工智能技术实验</t>
    <phoneticPr fontId="2" type="halfwidthKatakana" alignment="noControl"/>
  </si>
  <si>
    <t>专业选修实践</t>
    <phoneticPr fontId="2" type="halfwidthKatakana" alignment="noControl"/>
  </si>
  <si>
    <t>数值分析实验</t>
    <phoneticPr fontId="2" type="halfwidthKatakana" alignment="noControl"/>
  </si>
  <si>
    <t xml:space="preserve"> </t>
    <phoneticPr fontId="2" type="halfwidthKatakana" alignment="noControl"/>
  </si>
  <si>
    <t>学科基础实践</t>
    <phoneticPr fontId="2" type="halfwidthKatakana" alignment="noControl"/>
  </si>
  <si>
    <t>计算机系统基础实验</t>
    <phoneticPr fontId="2" type="halfwidthKatakana" alignment="noControl"/>
  </si>
  <si>
    <r>
      <t>3</t>
    </r>
    <r>
      <rPr>
        <sz val="10"/>
        <color indexed="63"/>
        <rFont val="宋体"/>
        <charset val="134"/>
      </rPr>
      <t>周</t>
    </r>
    <phoneticPr fontId="2" type="halfwidthKatakana" alignment="noControl"/>
  </si>
  <si>
    <t>软件工程与计算I</t>
    <phoneticPr fontId="2" type="halfwidthKatakana" alignment="noControl"/>
  </si>
  <si>
    <t>机器人设计实践</t>
    <phoneticPr fontId="2" type="halfwidthKatakana" alignment="noControl"/>
  </si>
  <si>
    <t>Windows程序设计环境</t>
    <phoneticPr fontId="2" type="halfwidthKatakana" alignment="noControl"/>
  </si>
  <si>
    <t>软件工程</t>
    <phoneticPr fontId="20" type="noConversion"/>
  </si>
  <si>
    <t>软件工程实验</t>
    <phoneticPr fontId="20" type="noConversion"/>
  </si>
  <si>
    <t>专业教育（66.5+4=70.3学分）</t>
    <phoneticPr fontId="19" type="noConversion"/>
  </si>
  <si>
    <t>创新创业项目</t>
    <phoneticPr fontId="2" type="halfwidthKatakana" alignment="noControl"/>
  </si>
  <si>
    <r>
      <t>3</t>
    </r>
    <r>
      <rPr>
        <sz val="10"/>
        <color rgb="FFFFFF00"/>
        <rFont val="宋体"/>
        <family val="3"/>
        <charset val="134"/>
      </rPr>
      <t>周</t>
    </r>
    <phoneticPr fontId="2" type="halfwidthKatakana" alignment="noControl"/>
  </si>
  <si>
    <t>课程名称</t>
    <phoneticPr fontId="2" type="halfwidthKatakana" alignment="noControl"/>
  </si>
  <si>
    <t>课时</t>
    <phoneticPr fontId="2" type="halfwidthKatakana" alignment="noControl"/>
  </si>
  <si>
    <t>类型</t>
    <phoneticPr fontId="2" type="halfwidthKatakana" alignment="noControl"/>
  </si>
  <si>
    <t>计算机维护与管理</t>
    <phoneticPr fontId="2" type="halfwidthKatakana" alignment="noControl"/>
  </si>
  <si>
    <t>大学物理实验</t>
    <phoneticPr fontId="2" type="halfwidthKatakana" alignment="noControl"/>
  </si>
  <si>
    <t>专业选修实践</t>
    <phoneticPr fontId="2" type="halfwidthKatakana" alignment="noControl"/>
  </si>
  <si>
    <t>数值分析实验</t>
    <phoneticPr fontId="2" type="halfwidthKatakana" alignment="noControl"/>
  </si>
  <si>
    <t>软件工程与计算II</t>
    <phoneticPr fontId="2" type="halfwidthKatakana" alignment="noControl"/>
  </si>
  <si>
    <t>人工智能技术实验</t>
    <phoneticPr fontId="2" type="halfwidthKatakana" alignment="noControl"/>
  </si>
  <si>
    <t>软件工程与计算III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</si>
  <si>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</si>
  <si>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</si>
  <si>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</si>
  <si>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</si>
  <si>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</si>
  <si>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</si>
  <si>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</si>
  <si>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</si>
  <si>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</si>
  <si>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</si>
  <si>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</si>
  <si>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t>学科基础,不计基点</t>
    <phoneticPr fontId="2" type="halfwidthKatakana" alignment="noControl"/>
  </si>
  <si>
    <t>数据库系统应用开发</t>
    <phoneticPr fontId="2" type="halfwidthKatakana" alignment="noControl"/>
  </si>
  <si>
    <t>计算机网络</t>
    <phoneticPr fontId="2" type="halfwidthKatakana" alignment="noControl"/>
  </si>
  <si>
    <t>计算机网络实验</t>
    <phoneticPr fontId="2" type="halfwidthKatakana" alignment="noControl"/>
  </si>
  <si>
    <t>网络安全</t>
    <phoneticPr fontId="2" type="halfwidthKatakana" alignment="noControl"/>
  </si>
  <si>
    <r>
      <t>3</t>
    </r>
    <r>
      <rPr>
        <sz val="10"/>
        <color indexed="12"/>
        <rFont val="宋体"/>
        <family val="3"/>
        <charset val="134"/>
      </rPr>
      <t>周</t>
    </r>
    <phoneticPr fontId="2" type="halfwidthKatakana" alignment="noControl"/>
  </si>
  <si>
    <r>
      <t>3</t>
    </r>
    <r>
      <rPr>
        <sz val="10"/>
        <color rgb="FFFFFF00"/>
        <rFont val="宋体"/>
        <family val="3"/>
        <charset val="134"/>
      </rPr>
      <t>周</t>
    </r>
    <phoneticPr fontId="2" type="halfwidthKatakana" alignment="noControl"/>
  </si>
  <si>
    <r>
      <t>2</t>
    </r>
    <r>
      <rPr>
        <sz val="10"/>
        <color rgb="FFFFFF00"/>
        <rFont val="宋体"/>
        <family val="3"/>
        <charset val="134"/>
      </rPr>
      <t>周</t>
    </r>
    <phoneticPr fontId="2" type="halfwidthKatakana" alignment="noControl"/>
  </si>
  <si>
    <r>
      <t>2</t>
    </r>
    <r>
      <rPr>
        <sz val="10"/>
        <color indexed="12"/>
        <rFont val="宋体"/>
        <family val="3"/>
        <charset val="134"/>
      </rPr>
      <t>周</t>
    </r>
    <phoneticPr fontId="2" type="halfwidthKatakana" alignment="noControl"/>
  </si>
  <si>
    <t>类  别</t>
  </si>
  <si>
    <t>开课</t>
  </si>
  <si>
    <t>门数</t>
  </si>
  <si>
    <t>学时</t>
  </si>
  <si>
    <t>占总学时</t>
  </si>
  <si>
    <t>比例</t>
  </si>
  <si>
    <t>占总学分</t>
  </si>
  <si>
    <t>备注</t>
  </si>
  <si>
    <t>必修课程</t>
  </si>
  <si>
    <t>公共必修课</t>
  </si>
  <si>
    <t>专业必修课</t>
  </si>
  <si>
    <t>学科基础课</t>
  </si>
  <si>
    <t>专业核心课</t>
  </si>
  <si>
    <t>选修课程</t>
  </si>
  <si>
    <t>专业选修课</t>
  </si>
  <si>
    <t>通识选修课</t>
  </si>
  <si>
    <t>基础实践</t>
  </si>
  <si>
    <t>军事训练</t>
  </si>
  <si>
    <t>专业实践</t>
  </si>
  <si>
    <t>社会调查</t>
  </si>
  <si>
    <t>专业见习</t>
  </si>
  <si>
    <t>专业实习</t>
  </si>
  <si>
    <t>毕业实习专业研习</t>
  </si>
  <si>
    <t>专业研习</t>
  </si>
  <si>
    <t>毕业论文（设计）</t>
  </si>
  <si>
    <t>综合创新实践</t>
  </si>
  <si>
    <t>合  计</t>
  </si>
  <si>
    <t>毕业学分</t>
  </si>
  <si>
    <t>必修课学分</t>
  </si>
  <si>
    <t>选修课学分</t>
  </si>
  <si>
    <r>
      <t>六、学时与学分比</t>
    </r>
    <r>
      <rPr>
        <sz val="14"/>
        <color theme="1"/>
        <rFont val="宋体"/>
        <family val="3"/>
        <charset val="134"/>
      </rPr>
      <t>号）</t>
    </r>
    <phoneticPr fontId="2" type="halfwidthKatakana" alignment="noControl"/>
  </si>
  <si>
    <t>专业核心</t>
    <phoneticPr fontId="2" type="halfwidthKatakana" alignment="noControl"/>
  </si>
  <si>
    <t>学科基础</t>
    <phoneticPr fontId="2" type="halfwidthKatakana" alignment="noControl"/>
  </si>
  <si>
    <t>专业核心</t>
    <phoneticPr fontId="2" type="halfwidthKatakana" alignment="noControl"/>
  </si>
  <si>
    <t>专业核心实践</t>
    <phoneticPr fontId="2" type="halfwidthKatakana" alignment="noControl"/>
  </si>
  <si>
    <t>专业核心实践</t>
    <phoneticPr fontId="2" type="halfwidthKatakana" alignment="noControl"/>
  </si>
  <si>
    <t>电子工艺实训</t>
    <phoneticPr fontId="2" type="halfwidthKatakana" alignment="noControl"/>
  </si>
  <si>
    <t>3周</t>
    <phoneticPr fontId="2" type="halfwidthKatakana" alignment="noControl"/>
  </si>
  <si>
    <t>专业选修实践</t>
    <phoneticPr fontId="2" type="halfwidthKatakana" alignment="noControl"/>
  </si>
  <si>
    <r>
      <t>2</t>
    </r>
    <r>
      <rPr>
        <sz val="10"/>
        <color indexed="12"/>
        <rFont val="宋体"/>
        <family val="3"/>
        <charset val="134"/>
      </rPr>
      <t>周</t>
    </r>
    <phoneticPr fontId="2" type="halfwidthKatakana" alignment="noControl"/>
  </si>
  <si>
    <t>专业选修实践</t>
    <phoneticPr fontId="2" type="halfwidthKatakana" alignment="noControl"/>
  </si>
  <si>
    <t>换算课时</t>
    <phoneticPr fontId="2" type="halfwidthKatakana" alignment="noControl"/>
  </si>
  <si>
    <t>换算课时</t>
    <phoneticPr fontId="2" type="halfwidthKatakana" alignment="noControl"/>
  </si>
  <si>
    <t>门数</t>
    <phoneticPr fontId="2" type="halfwidthKatakana" alignment="noControl"/>
  </si>
  <si>
    <t>4周</t>
    <phoneticPr fontId="19" type="noConversion"/>
  </si>
  <si>
    <t>学科基础，不计基点</t>
    <phoneticPr fontId="2" type="halfwidthKatakana" alignment="noControl"/>
  </si>
  <si>
    <t>学科基础</t>
    <phoneticPr fontId="2" type="halfwidthKatakana" alignment="noControl"/>
  </si>
  <si>
    <t>专业核心</t>
  </si>
  <si>
    <t>专业核心</t>
    <phoneticPr fontId="2" type="halfwidthKatakana" alignment="noControl"/>
  </si>
  <si>
    <t>专业核心实践</t>
    <phoneticPr fontId="2" type="halfwidthKatakana" alignment="noControl"/>
  </si>
  <si>
    <t>专业核心实践</t>
    <phoneticPr fontId="2" type="halfwidthKatakana" alignment="noControl"/>
  </si>
  <si>
    <t>电子工艺实训</t>
    <phoneticPr fontId="2" type="halfwidthKatakana" alignment="noControl"/>
  </si>
  <si>
    <t>专业选修实践</t>
    <phoneticPr fontId="2" type="halfwidthKatakana" alignment="noControl"/>
  </si>
  <si>
    <r>
      <t>2</t>
    </r>
    <r>
      <rPr>
        <sz val="10"/>
        <color rgb="FFFFFF00"/>
        <rFont val="宋体"/>
        <family val="3"/>
        <charset val="134"/>
      </rPr>
      <t>周</t>
    </r>
    <phoneticPr fontId="2" type="halfwidthKatakana" alignment="noControl"/>
  </si>
  <si>
    <t>换算课时</t>
    <phoneticPr fontId="2" type="halfwidthKatakana" alignment="noControl"/>
  </si>
  <si>
    <t>门数</t>
    <phoneticPr fontId="2" type="halfwidthKatakana" alignment="noControl"/>
  </si>
  <si>
    <t>专业核心</t>
    <phoneticPr fontId="2" type="halfwidthKatakana" alignment="noControl"/>
  </si>
  <si>
    <t>.NET高级应用开发实践</t>
    <phoneticPr fontId="2" type="halfwidthKatakana" alignment="noControl"/>
  </si>
  <si>
    <t xml:space="preserve"> </t>
    <phoneticPr fontId="19" type="noConversion"/>
  </si>
  <si>
    <t xml:space="preserve"> </t>
    <phoneticPr fontId="19" type="noConversion"/>
  </si>
  <si>
    <t xml:space="preserve"> </t>
    <phoneticPr fontId="19" type="noConversion"/>
  </si>
  <si>
    <t xml:space="preserve"> </t>
    <phoneticPr fontId="19" type="noConversion"/>
  </si>
  <si>
    <t>讲授</t>
    <phoneticPr fontId="2" type="halfwidthKatakana" alignment="noControl"/>
  </si>
  <si>
    <t>实践</t>
    <phoneticPr fontId="2" type="halfwidthKatakana" alignment="noControl"/>
  </si>
  <si>
    <t>门数</t>
    <phoneticPr fontId="2" type="halfwidthKatakana" alignment="noControl"/>
  </si>
  <si>
    <t>讲授</t>
    <phoneticPr fontId="2" type="halfwidthKatakana" alignment="noControl"/>
  </si>
  <si>
    <t>基础讲授</t>
    <phoneticPr fontId="2" type="halfwidthKatakana" alignment="noControl"/>
  </si>
  <si>
    <t>基础实践</t>
    <phoneticPr fontId="2" type="halfwidthKatakana" alignment="noControl"/>
  </si>
  <si>
    <t>核心讲授</t>
    <phoneticPr fontId="2" type="halfwidthKatakana" alignment="noControl"/>
  </si>
  <si>
    <t>核心实践</t>
    <phoneticPr fontId="2" type="halfwidthKatakana" alignment="noControl"/>
  </si>
  <si>
    <t>核心实践实践</t>
    <phoneticPr fontId="2" type="halfwidthKatakana" alignment="noControl"/>
  </si>
  <si>
    <t xml:space="preserve">          </t>
    <phoneticPr fontId="2" type="halfwidthKatakana" alignment="noControl"/>
  </si>
  <si>
    <t>选修讲授</t>
    <phoneticPr fontId="2" type="halfwidthKatakana" alignment="noControl"/>
  </si>
  <si>
    <t>选修实践</t>
    <phoneticPr fontId="2" type="halfwidthKatakana" alignment="noControl"/>
  </si>
  <si>
    <t xml:space="preserve"> </t>
    <phoneticPr fontId="19" type="noConversion"/>
  </si>
  <si>
    <t xml:space="preserve"> </t>
    <phoneticPr fontId="19" type="noConversion"/>
  </si>
  <si>
    <t xml:space="preserve"> </t>
    <phoneticPr fontId="19" type="noConversion"/>
  </si>
  <si>
    <t xml:space="preserve"> </t>
    <phoneticPr fontId="19" type="noConversion"/>
  </si>
  <si>
    <t xml:space="preserve"> </t>
    <phoneticPr fontId="2" type="halfwidthKatakana" alignment="noControl"/>
  </si>
  <si>
    <t xml:space="preserve"> </t>
    <phoneticPr fontId="2" type="halfwidthKatakana" alignment="noControl"/>
  </si>
  <si>
    <t xml:space="preserve"> </t>
    <phoneticPr fontId="19" type="noConversion"/>
  </si>
  <si>
    <t xml:space="preserve">                              </t>
    <phoneticPr fontId="19" type="noConversion"/>
  </si>
  <si>
    <t xml:space="preserve"> </t>
    <phoneticPr fontId="2" type="halfwidthKatakana" alignment="noControl"/>
  </si>
  <si>
    <t xml:space="preserve"> </t>
    <phoneticPr fontId="19" type="noConversion"/>
  </si>
  <si>
    <t xml:space="preserve"> </t>
    <phoneticPr fontId="19" type="noConversion"/>
  </si>
  <si>
    <t xml:space="preserve"> </t>
    <phoneticPr fontId="2" type="halfwidthKatakana" alignment="noControl"/>
  </si>
  <si>
    <t>网络安全实验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</si>
  <si>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</si>
  <si>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</si>
  <si>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</si>
  <si>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t>信息安全实验</t>
    <phoneticPr fontId="2" type="halfwidthKatakana" alignment="noControl"/>
  </si>
  <si>
    <t>.NET高级应用开发实践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</si>
  <si>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</si>
  <si>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</si>
  <si>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t>专业必修实践</t>
    <phoneticPr fontId="2" type="halfwidthKatakana" alignment="noControl"/>
  </si>
  <si>
    <t>数值分析</t>
    <phoneticPr fontId="2" type="halfwidthKatakana" alignment="noControl"/>
  </si>
  <si>
    <t xml:space="preserve"> </t>
    <phoneticPr fontId="19" type="noConversion"/>
  </si>
  <si>
    <t>学科基础</t>
    <phoneticPr fontId="2" type="halfwidthKatakana" alignment="noControl"/>
  </si>
  <si>
    <t>java基础编程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</si>
  <si>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</si>
  <si>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</si>
  <si>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</si>
  <si>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</si>
  <si>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</si>
  <si>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</si>
  <si>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</si>
  <si>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t>高等数学（一）</t>
    <phoneticPr fontId="2" type="halfwidthKatakana" alignment="noControl"/>
  </si>
  <si>
    <t>10周</t>
    <phoneticPr fontId="19" type="noConversion"/>
  </si>
  <si>
    <t xml:space="preserve"> </t>
    <phoneticPr fontId="2" type="halfwidthKatakana" alignment="noControl"/>
  </si>
  <si>
    <t>12周</t>
    <phoneticPr fontId="19" type="noConversion"/>
  </si>
  <si>
    <t xml:space="preserve">  </t>
    <phoneticPr fontId="2" type="halfwidthKatakana" alignment="noControl"/>
  </si>
  <si>
    <t>大学物理</t>
    <phoneticPr fontId="2" type="halfwidthKatakana" alignment="noControl"/>
  </si>
  <si>
    <t>创新创业实践</t>
    <phoneticPr fontId="20" type="noConversion"/>
  </si>
  <si>
    <t>基础总计</t>
    <phoneticPr fontId="2" type="halfwidthKatakana" alignment="noControl"/>
  </si>
  <si>
    <t>基础总计学分</t>
    <phoneticPr fontId="2" type="halfwidthKatakana" alignment="noControl"/>
  </si>
  <si>
    <t>总计</t>
    <phoneticPr fontId="2" type="halfwidthKatakana" alignment="noControl"/>
  </si>
  <si>
    <t>核心学分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</si>
  <si>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</si>
  <si>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</si>
  <si>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</si>
  <si>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</si>
  <si>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</si>
  <si>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</si>
  <si>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</si>
  <si>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t xml:space="preserve">  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</si>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</sst>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_ "/>
    <numFmt numFmtId="177" formatCode="0.0_);[Red]\(0.0\)"/>
    <numFmt numFmtId="178" formatCode="0_);[Red]\(0\)"/>
  </numFmts>
  <fonts count="34" x14ac:knownFonts="1">
    <font>
      <sz val="11"/>
      <color theme="1"/>
      <name val="宋体"/>
      <family val="2"/>
      <charset val="134"/>
      <scheme val="minor"/>
    </font>
    <font>
      <b/>
      <sz val="18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12"/>
      <name val="宋体"/>
      <family val="3"/>
      <charset val="134"/>
    </font>
    <font>
      <sz val="12"/>
      <color indexed="8"/>
      <name val="宋体"/>
      <family val="3"/>
      <charset val="134"/>
    </font>
    <font>
      <b/>
      <sz val="12"/>
      <name val="Times New Roman"/>
      <family val="1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0"/>
      <color rgb="FFFF0000"/>
      <name val="宋体"/>
      <family val="3"/>
      <charset val="134"/>
    </font>
    <font>
      <sz val="10"/>
      <color indexed="8"/>
      <name val="宋体"/>
      <family val="3"/>
      <charset val="134"/>
    </font>
    <font>
      <sz val="10"/>
      <color indexed="8"/>
      <name val="Times New Roman"/>
      <family val="1"/>
    </font>
    <font>
      <sz val="10"/>
      <color rgb="FFFF0000"/>
      <name val="Times New Roman"/>
      <family val="1"/>
    </font>
    <font>
      <sz val="10"/>
      <color indexed="12"/>
      <name val="宋体"/>
      <family val="3"/>
      <charset val="134"/>
    </font>
    <font>
      <sz val="10"/>
      <color indexed="12"/>
      <name val="Times New Roman"/>
      <family val="1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0"/>
      <color rgb="FFC00000"/>
      <name val="宋体"/>
      <family val="3"/>
      <charset val="134"/>
    </font>
    <font>
      <sz val="10"/>
      <color rgb="FFC00000"/>
      <name val="Times New Roman"/>
      <family val="1"/>
    </font>
    <font>
      <sz val="9"/>
      <name val="宋体"/>
      <family val="3"/>
      <charset val="134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2"/>
      <charset val="134"/>
      <scheme val="minor"/>
    </font>
    <font>
      <u/>
      <sz val="11"/>
      <color theme="11"/>
      <name val="宋体"/>
      <family val="2"/>
      <charset val="134"/>
      <scheme val="minor"/>
    </font>
    <font>
      <sz val="13"/>
      <color indexed="63"/>
      <name val="宋体"/>
      <family val="2"/>
      <charset val="134"/>
    </font>
    <font>
      <sz val="10"/>
      <color indexed="63"/>
      <name val="宋体"/>
      <charset val="134"/>
    </font>
    <font>
      <sz val="10"/>
      <color rgb="FF3366FF"/>
      <name val="宋体"/>
      <charset val="134"/>
    </font>
    <font>
      <sz val="10"/>
      <color rgb="FF3366FF"/>
      <name val="Times New Roman"/>
    </font>
    <font>
      <sz val="10"/>
      <color rgb="FFFFFF00"/>
      <name val="宋体"/>
      <family val="3"/>
      <charset val="134"/>
    </font>
    <font>
      <sz val="10"/>
      <color rgb="FFFFFF00"/>
      <name val="Times New Roman"/>
      <family val="1"/>
    </font>
    <font>
      <b/>
      <sz val="14"/>
      <color theme="1"/>
      <name val="宋体"/>
      <family val="3"/>
      <charset val="134"/>
    </font>
    <font>
      <sz val="14"/>
      <color theme="1"/>
      <name val="宋体"/>
      <family val="3"/>
      <charset val="134"/>
    </font>
    <font>
      <sz val="10"/>
      <color theme="1"/>
      <name val="Times New Roman"/>
    </font>
    <font>
      <sz val="10.5"/>
      <color theme="1"/>
      <name val="宋体"/>
      <family val="3"/>
      <charset val="134"/>
    </font>
    <font>
      <sz val="9"/>
      <color theme="1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</fills>
  <borders count="7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ck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ck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</borders>
  <cellStyleXfs count="257"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</cellStyleXfs>
  <cellXfs count="480">
    <xf numFmtId="0" fontId="0" fillId="0" borderId="0" xfId="0">
      <alignment vertical="center"/>
    </xf>
    <xf numFmtId="0" fontId="6" fillId="0" borderId="9" xfId="0" applyFont="1" applyFill="1" applyBorder="1" applyAlignment="1">
      <alignment horizontal="center" vertical="center"/>
    </xf>
    <xf numFmtId="0" fontId="6" fillId="0" borderId="10" xfId="0" applyFont="1" applyFill="1" applyBorder="1" applyAlignment="1">
      <alignment horizontal="center" vertical="center"/>
    </xf>
    <xf numFmtId="0" fontId="6" fillId="0" borderId="11" xfId="0" applyFont="1" applyFill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176" fontId="7" fillId="2" borderId="14" xfId="0" applyNumberFormat="1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176" fontId="7" fillId="2" borderId="4" xfId="0" applyNumberFormat="1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center" vertical="center"/>
    </xf>
    <xf numFmtId="177" fontId="8" fillId="0" borderId="4" xfId="0" applyNumberFormat="1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176" fontId="7" fillId="3" borderId="4" xfId="0" applyNumberFormat="1" applyFont="1" applyFill="1" applyBorder="1" applyAlignment="1">
      <alignment horizontal="center" vertical="center"/>
    </xf>
    <xf numFmtId="0" fontId="8" fillId="0" borderId="4" xfId="0" applyFont="1" applyBorder="1" applyAlignment="1">
      <alignment horizontal="left" vertical="center"/>
    </xf>
    <xf numFmtId="0" fontId="8" fillId="0" borderId="4" xfId="0" applyFont="1" applyBorder="1" applyAlignment="1">
      <alignment horizontal="center" vertical="center"/>
    </xf>
    <xf numFmtId="0" fontId="7" fillId="0" borderId="4" xfId="0" applyFont="1" applyFill="1" applyBorder="1" applyAlignment="1">
      <alignment horizontal="left" vertical="center"/>
    </xf>
    <xf numFmtId="0" fontId="11" fillId="0" borderId="4" xfId="0" applyFont="1" applyFill="1" applyBorder="1" applyAlignment="1">
      <alignment horizontal="center" vertical="center"/>
    </xf>
    <xf numFmtId="177" fontId="11" fillId="0" borderId="4" xfId="0" applyNumberFormat="1" applyFont="1" applyFill="1" applyBorder="1" applyAlignment="1">
      <alignment horizontal="center" vertical="center"/>
    </xf>
    <xf numFmtId="0" fontId="9" fillId="0" borderId="4" xfId="0" applyFont="1" applyFill="1" applyBorder="1" applyAlignment="1">
      <alignment horizontal="left" vertical="center"/>
    </xf>
    <xf numFmtId="0" fontId="12" fillId="0" borderId="4" xfId="0" applyFont="1" applyBorder="1" applyAlignment="1">
      <alignment horizontal="center" vertical="center"/>
    </xf>
    <xf numFmtId="177" fontId="12" fillId="0" borderId="4" xfId="0" applyNumberFormat="1" applyFont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12" fillId="0" borderId="4" xfId="0" applyFont="1" applyFill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7" fillId="0" borderId="4" xfId="0" applyFont="1" applyFill="1" applyBorder="1" applyAlignment="1">
      <alignment horizontal="left" vertical="center" wrapText="1"/>
    </xf>
    <xf numFmtId="0" fontId="10" fillId="0" borderId="4" xfId="0" applyFont="1" applyBorder="1" applyAlignment="1">
      <alignment horizontal="center" vertical="center"/>
    </xf>
    <xf numFmtId="0" fontId="8" fillId="0" borderId="18" xfId="0" applyFont="1" applyFill="1" applyBorder="1" applyAlignment="1">
      <alignment horizontal="center" vertical="center"/>
    </xf>
    <xf numFmtId="177" fontId="8" fillId="0" borderId="18" xfId="0" applyNumberFormat="1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horizontal="left" vertical="center" wrapText="1"/>
    </xf>
    <xf numFmtId="176" fontId="9" fillId="0" borderId="4" xfId="0" applyNumberFormat="1" applyFont="1" applyFill="1" applyBorder="1" applyAlignment="1">
      <alignment horizontal="center" vertical="center"/>
    </xf>
    <xf numFmtId="0" fontId="12" fillId="0" borderId="18" xfId="0" applyFont="1" applyFill="1" applyBorder="1" applyAlignment="1">
      <alignment horizontal="center" vertical="center"/>
    </xf>
    <xf numFmtId="176" fontId="9" fillId="0" borderId="18" xfId="0" applyNumberFormat="1" applyFont="1" applyFill="1" applyBorder="1" applyAlignment="1">
      <alignment horizontal="center" vertical="center"/>
    </xf>
    <xf numFmtId="177" fontId="12" fillId="0" borderId="4" xfId="0" applyNumberFormat="1" applyFont="1" applyFill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/>
    </xf>
    <xf numFmtId="0" fontId="10" fillId="0" borderId="4" xfId="0" applyFont="1" applyBorder="1" applyAlignment="1">
      <alignment horizontal="left" vertical="center"/>
    </xf>
    <xf numFmtId="0" fontId="10" fillId="0" borderId="18" xfId="0" applyFont="1" applyBorder="1" applyAlignment="1">
      <alignment horizontal="left" vertical="center"/>
    </xf>
    <xf numFmtId="0" fontId="10" fillId="0" borderId="18" xfId="0" applyFont="1" applyBorder="1" applyAlignment="1">
      <alignment horizontal="center" vertical="center"/>
    </xf>
    <xf numFmtId="0" fontId="7" fillId="0" borderId="22" xfId="0" applyFont="1" applyBorder="1" applyAlignment="1">
      <alignment horizontal="left" vertical="center"/>
    </xf>
    <xf numFmtId="0" fontId="8" fillId="0" borderId="22" xfId="0" applyFont="1" applyBorder="1" applyAlignment="1">
      <alignment horizontal="center" vertical="center"/>
    </xf>
    <xf numFmtId="177" fontId="8" fillId="0" borderId="22" xfId="0" applyNumberFormat="1" applyFont="1" applyBorder="1" applyAlignment="1">
      <alignment horizontal="center" vertical="center"/>
    </xf>
    <xf numFmtId="0" fontId="10" fillId="0" borderId="17" xfId="0" applyFont="1" applyBorder="1">
      <alignment vertical="center"/>
    </xf>
    <xf numFmtId="0" fontId="10" fillId="0" borderId="24" xfId="0" applyFont="1" applyBorder="1">
      <alignment vertical="center"/>
    </xf>
    <xf numFmtId="0" fontId="10" fillId="0" borderId="25" xfId="0" applyFont="1" applyBorder="1" applyAlignment="1">
      <alignment horizontal="center" vertical="center"/>
    </xf>
    <xf numFmtId="0" fontId="10" fillId="0" borderId="26" xfId="0" applyFont="1" applyBorder="1" applyAlignment="1">
      <alignment horizontal="left" vertical="center"/>
    </xf>
    <xf numFmtId="0" fontId="10" fillId="0" borderId="26" xfId="0" applyFont="1" applyBorder="1" applyAlignment="1">
      <alignment horizontal="center" vertical="center"/>
    </xf>
    <xf numFmtId="0" fontId="10" fillId="0" borderId="27" xfId="0" applyFont="1" applyBorder="1" applyAlignment="1">
      <alignment horizontal="center" vertical="center"/>
    </xf>
    <xf numFmtId="177" fontId="10" fillId="0" borderId="26" xfId="0" applyNumberFormat="1" applyFont="1" applyBorder="1" applyAlignment="1">
      <alignment horizontal="center" vertical="center"/>
    </xf>
    <xf numFmtId="0" fontId="10" fillId="0" borderId="28" xfId="0" applyFont="1" applyBorder="1">
      <alignment vertical="center"/>
    </xf>
    <xf numFmtId="0" fontId="10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left" vertical="center"/>
    </xf>
    <xf numFmtId="0" fontId="10" fillId="0" borderId="29" xfId="0" applyFont="1" applyBorder="1" applyAlignment="1">
      <alignment horizontal="center" vertical="center"/>
    </xf>
    <xf numFmtId="0" fontId="10" fillId="0" borderId="22" xfId="0" applyFont="1" applyBorder="1">
      <alignment vertical="center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left" vertical="center"/>
    </xf>
    <xf numFmtId="0" fontId="10" fillId="0" borderId="21" xfId="0" applyFont="1" applyBorder="1" applyAlignment="1">
      <alignment horizontal="center" vertical="center"/>
    </xf>
    <xf numFmtId="0" fontId="10" fillId="0" borderId="0" xfId="0" applyFont="1">
      <alignment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7" fillId="0" borderId="0" xfId="0" applyFont="1" applyFill="1" applyAlignment="1">
      <alignment horizontal="center" vertical="center"/>
    </xf>
    <xf numFmtId="0" fontId="7" fillId="2" borderId="4" xfId="0" applyFont="1" applyFill="1" applyBorder="1" applyAlignment="1">
      <alignment horizontal="center" vertical="center" wrapText="1"/>
    </xf>
    <xf numFmtId="176" fontId="7" fillId="2" borderId="4" xfId="0" applyNumberFormat="1" applyFont="1" applyFill="1" applyBorder="1" applyAlignment="1">
      <alignment horizontal="center" vertical="center" wrapText="1"/>
    </xf>
    <xf numFmtId="177" fontId="10" fillId="0" borderId="4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7" fillId="3" borderId="4" xfId="0" applyFont="1" applyFill="1" applyBorder="1" applyAlignment="1">
      <alignment horizontal="left" vertical="center" wrapText="1"/>
    </xf>
    <xf numFmtId="0" fontId="10" fillId="0" borderId="0" xfId="0" applyFont="1" applyAlignment="1">
      <alignment vertical="center"/>
    </xf>
    <xf numFmtId="0" fontId="0" fillId="0" borderId="0" xfId="0" applyAlignment="1">
      <alignment vertical="center"/>
    </xf>
    <xf numFmtId="0" fontId="7" fillId="4" borderId="4" xfId="0" applyFont="1" applyFill="1" applyBorder="1" applyAlignment="1">
      <alignment horizontal="center" vertical="center"/>
    </xf>
    <xf numFmtId="176" fontId="7" fillId="4" borderId="4" xfId="0" applyNumberFormat="1" applyFont="1" applyFill="1" applyBorder="1" applyAlignment="1">
      <alignment horizontal="center" vertical="center"/>
    </xf>
    <xf numFmtId="0" fontId="8" fillId="0" borderId="10" xfId="0" applyFont="1" applyBorder="1" applyAlignment="1">
      <alignment horizontal="left" vertical="center"/>
    </xf>
    <xf numFmtId="0" fontId="8" fillId="0" borderId="10" xfId="0" applyFont="1" applyBorder="1" applyAlignment="1">
      <alignment horizontal="center" vertical="center"/>
    </xf>
    <xf numFmtId="0" fontId="13" fillId="5" borderId="30" xfId="0" applyFont="1" applyFill="1" applyBorder="1" applyAlignment="1">
      <alignment horizontal="left" vertical="center"/>
    </xf>
    <xf numFmtId="0" fontId="13" fillId="5" borderId="4" xfId="0" applyFont="1" applyFill="1" applyBorder="1" applyAlignment="1">
      <alignment horizontal="center" vertical="center"/>
    </xf>
    <xf numFmtId="0" fontId="7" fillId="0" borderId="33" xfId="0" applyNumberFormat="1" applyFont="1" applyBorder="1" applyAlignment="1">
      <alignment horizontal="center" vertical="center"/>
    </xf>
    <xf numFmtId="177" fontId="8" fillId="0" borderId="36" xfId="0" applyNumberFormat="1" applyFont="1" applyFill="1" applyBorder="1" applyAlignment="1">
      <alignment horizontal="center" vertical="center"/>
    </xf>
    <xf numFmtId="0" fontId="7" fillId="0" borderId="36" xfId="0" applyFont="1" applyBorder="1" applyAlignment="1">
      <alignment horizontal="center" vertical="center"/>
    </xf>
    <xf numFmtId="0" fontId="7" fillId="2" borderId="33" xfId="0" applyFont="1" applyFill="1" applyBorder="1" applyAlignment="1">
      <alignment horizontal="center" vertical="center"/>
    </xf>
    <xf numFmtId="176" fontId="7" fillId="2" borderId="39" xfId="0" applyNumberFormat="1" applyFont="1" applyFill="1" applyBorder="1" applyAlignment="1">
      <alignment horizontal="center" vertical="center"/>
    </xf>
    <xf numFmtId="0" fontId="7" fillId="2" borderId="36" xfId="0" applyFont="1" applyFill="1" applyBorder="1" applyAlignment="1">
      <alignment horizontal="center" vertical="center"/>
    </xf>
    <xf numFmtId="176" fontId="7" fillId="2" borderId="2" xfId="0" applyNumberFormat="1" applyFont="1" applyFill="1" applyBorder="1" applyAlignment="1">
      <alignment horizontal="center" vertical="center"/>
    </xf>
    <xf numFmtId="0" fontId="8" fillId="4" borderId="36" xfId="1" applyFont="1" applyFill="1" applyBorder="1" applyAlignment="1">
      <alignment horizontal="center" vertical="center"/>
    </xf>
    <xf numFmtId="0" fontId="7" fillId="0" borderId="38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14" fillId="5" borderId="34" xfId="0" applyFont="1" applyFill="1" applyBorder="1" applyAlignment="1">
      <alignment horizontal="center" vertical="center"/>
    </xf>
    <xf numFmtId="0" fontId="14" fillId="5" borderId="35" xfId="0" applyFont="1" applyFill="1" applyBorder="1" applyAlignment="1">
      <alignment horizontal="center" vertical="center"/>
    </xf>
    <xf numFmtId="176" fontId="7" fillId="3" borderId="2" xfId="0" applyNumberFormat="1" applyFont="1" applyFill="1" applyBorder="1" applyAlignment="1">
      <alignment horizontal="center" vertical="center"/>
    </xf>
    <xf numFmtId="0" fontId="7" fillId="3" borderId="36" xfId="0" applyFont="1" applyFill="1" applyBorder="1" applyAlignment="1">
      <alignment horizontal="center" vertical="center"/>
    </xf>
    <xf numFmtId="177" fontId="11" fillId="0" borderId="36" xfId="0" applyNumberFormat="1" applyFont="1" applyFill="1" applyBorder="1" applyAlignment="1">
      <alignment horizontal="center" vertical="center"/>
    </xf>
    <xf numFmtId="0" fontId="14" fillId="0" borderId="14" xfId="0" applyFont="1" applyFill="1" applyBorder="1" applyAlignment="1">
      <alignment horizontal="center" vertical="center"/>
    </xf>
    <xf numFmtId="177" fontId="14" fillId="0" borderId="14" xfId="0" applyNumberFormat="1" applyFont="1" applyFill="1" applyBorder="1" applyAlignment="1">
      <alignment horizontal="center" vertical="center" wrapText="1"/>
    </xf>
    <xf numFmtId="0" fontId="14" fillId="0" borderId="4" xfId="0" applyFont="1" applyFill="1" applyBorder="1" applyAlignment="1">
      <alignment horizontal="center" vertical="center"/>
    </xf>
    <xf numFmtId="177" fontId="14" fillId="0" borderId="4" xfId="0" applyNumberFormat="1" applyFont="1" applyFill="1" applyBorder="1" applyAlignment="1">
      <alignment horizontal="center" vertical="center"/>
    </xf>
    <xf numFmtId="0" fontId="14" fillId="5" borderId="4" xfId="0" applyFont="1" applyFill="1" applyBorder="1" applyAlignment="1">
      <alignment horizontal="center" vertical="center"/>
    </xf>
    <xf numFmtId="177" fontId="14" fillId="5" borderId="4" xfId="0" applyNumberFormat="1" applyFont="1" applyFill="1" applyBorder="1" applyAlignment="1">
      <alignment horizontal="center" vertical="center"/>
    </xf>
    <xf numFmtId="0" fontId="7" fillId="3" borderId="4" xfId="0" applyFont="1" applyFill="1" applyBorder="1" applyAlignment="1">
      <alignment vertical="center" wrapText="1"/>
    </xf>
    <xf numFmtId="0" fontId="7" fillId="0" borderId="33" xfId="0" applyNumberFormat="1" applyFont="1" applyFill="1" applyBorder="1" applyAlignment="1">
      <alignment horizontal="center" vertical="center"/>
    </xf>
    <xf numFmtId="0" fontId="13" fillId="0" borderId="14" xfId="0" applyFont="1" applyFill="1" applyBorder="1" applyAlignment="1">
      <alignment horizontal="left" vertical="center" wrapText="1"/>
    </xf>
    <xf numFmtId="177" fontId="14" fillId="0" borderId="14" xfId="0" applyNumberFormat="1" applyFont="1" applyFill="1" applyBorder="1" applyAlignment="1">
      <alignment horizontal="center" vertical="center"/>
    </xf>
    <xf numFmtId="0" fontId="13" fillId="0" borderId="4" xfId="0" applyFont="1" applyFill="1" applyBorder="1" applyAlignment="1">
      <alignment horizontal="left" vertical="center" wrapText="1"/>
    </xf>
    <xf numFmtId="0" fontId="13" fillId="0" borderId="4" xfId="0" applyFont="1" applyFill="1" applyBorder="1" applyAlignment="1">
      <alignment horizontal="center" vertical="center" wrapText="1"/>
    </xf>
    <xf numFmtId="177" fontId="14" fillId="0" borderId="4" xfId="0" applyNumberFormat="1" applyFont="1" applyFill="1" applyBorder="1" applyAlignment="1">
      <alignment horizontal="center" vertical="center" wrapText="1"/>
    </xf>
    <xf numFmtId="0" fontId="10" fillId="0" borderId="42" xfId="0" applyFont="1" applyBorder="1" applyAlignment="1">
      <alignment horizontal="center" vertical="center"/>
    </xf>
    <xf numFmtId="0" fontId="13" fillId="0" borderId="4" xfId="2" applyFont="1" applyFill="1" applyBorder="1" applyAlignment="1">
      <alignment horizontal="left" vertical="center"/>
    </xf>
    <xf numFmtId="0" fontId="14" fillId="0" borderId="4" xfId="2" applyFont="1" applyFill="1" applyBorder="1" applyAlignment="1">
      <alignment horizontal="center" vertical="center"/>
    </xf>
    <xf numFmtId="177" fontId="14" fillId="0" borderId="4" xfId="2" applyNumberFormat="1" applyFont="1" applyFill="1" applyBorder="1" applyAlignment="1">
      <alignment horizontal="center" vertical="center" wrapText="1"/>
    </xf>
    <xf numFmtId="0" fontId="13" fillId="5" borderId="4" xfId="2" applyFont="1" applyFill="1" applyBorder="1" applyAlignment="1">
      <alignment horizontal="left" vertical="center"/>
    </xf>
    <xf numFmtId="177" fontId="14" fillId="5" borderId="4" xfId="2" applyNumberFormat="1" applyFont="1" applyFill="1" applyBorder="1" applyAlignment="1">
      <alignment horizontal="center" vertical="center" wrapText="1"/>
    </xf>
    <xf numFmtId="0" fontId="13" fillId="0" borderId="36" xfId="0" applyFont="1" applyFill="1" applyBorder="1">
      <alignment vertical="center"/>
    </xf>
    <xf numFmtId="0" fontId="13" fillId="5" borderId="36" xfId="2" applyFont="1" applyFill="1" applyBorder="1" applyAlignment="1">
      <alignment horizontal="left" vertical="center"/>
    </xf>
    <xf numFmtId="0" fontId="13" fillId="5" borderId="18" xfId="0" applyFont="1" applyFill="1" applyBorder="1" applyAlignment="1">
      <alignment horizontal="center" vertical="center"/>
    </xf>
    <xf numFmtId="0" fontId="13" fillId="5" borderId="34" xfId="0" applyFont="1" applyFill="1" applyBorder="1" applyAlignment="1">
      <alignment horizontal="left" vertical="center"/>
    </xf>
    <xf numFmtId="0" fontId="7" fillId="3" borderId="4" xfId="0" applyFont="1" applyFill="1" applyBorder="1" applyAlignment="1">
      <alignment horizontal="left" vertical="center"/>
    </xf>
    <xf numFmtId="0" fontId="13" fillId="0" borderId="4" xfId="0" applyFont="1" applyFill="1" applyBorder="1" applyAlignment="1">
      <alignment horizontal="left" vertical="center"/>
    </xf>
    <xf numFmtId="0" fontId="13" fillId="0" borderId="14" xfId="0" applyFont="1" applyFill="1" applyBorder="1" applyAlignment="1">
      <alignment horizontal="left" vertical="center"/>
    </xf>
    <xf numFmtId="0" fontId="14" fillId="5" borderId="4" xfId="2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4" xfId="0" applyFont="1" applyFill="1" applyBorder="1" applyAlignment="1">
      <alignment horizontal="left" vertical="center"/>
    </xf>
    <xf numFmtId="0" fontId="7" fillId="0" borderId="18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 wrapText="1"/>
    </xf>
    <xf numFmtId="0" fontId="10" fillId="0" borderId="33" xfId="0" applyFont="1" applyBorder="1">
      <alignment vertical="center"/>
    </xf>
    <xf numFmtId="0" fontId="10" fillId="0" borderId="14" xfId="0" applyFont="1" applyBorder="1" applyAlignment="1">
      <alignment horizontal="center" vertical="center"/>
    </xf>
    <xf numFmtId="0" fontId="10" fillId="0" borderId="36" xfId="0" applyFont="1" applyBorder="1" applyAlignment="1">
      <alignment horizontal="center" vertical="center"/>
    </xf>
    <xf numFmtId="0" fontId="7" fillId="2" borderId="4" xfId="0" applyFont="1" applyFill="1" applyBorder="1" applyAlignment="1">
      <alignment vertical="center" wrapText="1"/>
    </xf>
    <xf numFmtId="0" fontId="7" fillId="6" borderId="4" xfId="0" applyFont="1" applyFill="1" applyBorder="1" applyAlignment="1">
      <alignment horizontal="left" vertical="center" wrapText="1"/>
    </xf>
    <xf numFmtId="0" fontId="7" fillId="6" borderId="4" xfId="0" applyFont="1" applyFill="1" applyBorder="1" applyAlignment="1">
      <alignment horizontal="center" vertical="center" wrapText="1"/>
    </xf>
    <xf numFmtId="176" fontId="7" fillId="6" borderId="4" xfId="0" applyNumberFormat="1" applyFont="1" applyFill="1" applyBorder="1" applyAlignment="1">
      <alignment horizontal="center" vertical="center" wrapText="1"/>
    </xf>
    <xf numFmtId="0" fontId="7" fillId="7" borderId="4" xfId="1" applyFont="1" applyFill="1" applyBorder="1" applyAlignment="1">
      <alignment horizontal="center" vertical="center"/>
    </xf>
    <xf numFmtId="0" fontId="7" fillId="7" borderId="4" xfId="1" applyFont="1" applyFill="1" applyBorder="1" applyAlignment="1">
      <alignment vertical="center"/>
    </xf>
    <xf numFmtId="176" fontId="7" fillId="7" borderId="4" xfId="1" applyNumberFormat="1" applyFont="1" applyFill="1" applyBorder="1" applyAlignment="1">
      <alignment horizontal="center" vertical="center"/>
    </xf>
    <xf numFmtId="0" fontId="7" fillId="8" borderId="4" xfId="1" applyFont="1" applyFill="1" applyBorder="1" applyAlignment="1">
      <alignment vertical="center"/>
    </xf>
    <xf numFmtId="0" fontId="7" fillId="8" borderId="4" xfId="1" applyFont="1" applyFill="1" applyBorder="1" applyAlignment="1">
      <alignment horizontal="center" vertical="center"/>
    </xf>
    <xf numFmtId="0" fontId="7" fillId="8" borderId="4" xfId="1" applyFont="1" applyFill="1" applyBorder="1" applyAlignment="1">
      <alignment horizontal="center" vertical="center" wrapText="1"/>
    </xf>
    <xf numFmtId="0" fontId="10" fillId="0" borderId="4" xfId="0" applyFont="1" applyBorder="1" applyAlignment="1">
      <alignment vertical="center" wrapText="1"/>
    </xf>
    <xf numFmtId="0" fontId="7" fillId="0" borderId="4" xfId="1" applyFont="1" applyFill="1" applyBorder="1" applyAlignment="1">
      <alignment vertical="center"/>
    </xf>
    <xf numFmtId="177" fontId="10" fillId="0" borderId="4" xfId="0" applyNumberFormat="1" applyFont="1" applyBorder="1" applyAlignment="1">
      <alignment vertical="center" wrapText="1"/>
    </xf>
    <xf numFmtId="0" fontId="7" fillId="0" borderId="4" xfId="1" applyFont="1" applyFill="1" applyBorder="1" applyAlignment="1">
      <alignment horizontal="center" vertical="center" wrapText="1"/>
    </xf>
    <xf numFmtId="0" fontId="7" fillId="0" borderId="4" xfId="1" applyFont="1" applyFill="1" applyBorder="1" applyAlignment="1">
      <alignment horizontal="center" vertical="center"/>
    </xf>
    <xf numFmtId="0" fontId="10" fillId="0" borderId="4" xfId="0" applyFont="1" applyBorder="1" applyAlignment="1">
      <alignment horizontal="left" vertical="center" wrapText="1"/>
    </xf>
    <xf numFmtId="0" fontId="10" fillId="9" borderId="38" xfId="0" applyFont="1" applyFill="1" applyBorder="1">
      <alignment vertical="center"/>
    </xf>
    <xf numFmtId="176" fontId="10" fillId="9" borderId="18" xfId="0" applyNumberFormat="1" applyFont="1" applyFill="1" applyBorder="1" applyAlignment="1">
      <alignment horizontal="center" vertical="center"/>
    </xf>
    <xf numFmtId="0" fontId="10" fillId="9" borderId="18" xfId="0" applyFont="1" applyFill="1" applyBorder="1" applyAlignment="1">
      <alignment horizontal="center" vertical="center"/>
    </xf>
    <xf numFmtId="0" fontId="10" fillId="0" borderId="36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9" borderId="18" xfId="0" applyFont="1" applyFill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8" xfId="0" applyFont="1" applyFill="1" applyBorder="1" applyAlignment="1">
      <alignment vertical="center"/>
    </xf>
    <xf numFmtId="177" fontId="7" fillId="0" borderId="18" xfId="0" applyNumberFormat="1" applyFont="1" applyFill="1" applyBorder="1" applyAlignment="1">
      <alignment horizontal="center" vertical="center"/>
    </xf>
    <xf numFmtId="0" fontId="7" fillId="8" borderId="38" xfId="0" applyFont="1" applyFill="1" applyBorder="1" applyAlignment="1">
      <alignment horizontal="center" vertical="center"/>
    </xf>
    <xf numFmtId="0" fontId="10" fillId="8" borderId="18" xfId="0" applyFont="1" applyFill="1" applyBorder="1" applyAlignment="1">
      <alignment vertical="center"/>
    </xf>
    <xf numFmtId="0" fontId="10" fillId="8" borderId="18" xfId="0" applyFont="1" applyFill="1" applyBorder="1" applyAlignment="1">
      <alignment horizontal="center" vertical="center"/>
    </xf>
    <xf numFmtId="177" fontId="7" fillId="8" borderId="18" xfId="0" applyNumberFormat="1" applyFont="1" applyFill="1" applyBorder="1" applyAlignment="1">
      <alignment horizontal="center" vertical="center"/>
    </xf>
    <xf numFmtId="177" fontId="7" fillId="8" borderId="19" xfId="0" applyNumberFormat="1" applyFont="1" applyFill="1" applyBorder="1" applyAlignment="1">
      <alignment horizontal="center" vertical="center"/>
    </xf>
    <xf numFmtId="0" fontId="7" fillId="2" borderId="4" xfId="0" applyFont="1" applyFill="1" applyBorder="1" applyAlignment="1">
      <alignment vertical="center"/>
    </xf>
    <xf numFmtId="177" fontId="7" fillId="2" borderId="4" xfId="0" applyNumberFormat="1" applyFont="1" applyFill="1" applyBorder="1" applyAlignment="1">
      <alignment horizontal="center" vertical="center"/>
    </xf>
    <xf numFmtId="0" fontId="25" fillId="0" borderId="4" xfId="0" applyFont="1" applyFill="1" applyBorder="1" applyAlignment="1">
      <alignment horizontal="left" vertical="center" wrapText="1"/>
    </xf>
    <xf numFmtId="0" fontId="25" fillId="0" borderId="4" xfId="0" applyFont="1" applyFill="1" applyBorder="1" applyAlignment="1">
      <alignment horizontal="left" vertical="center"/>
    </xf>
    <xf numFmtId="177" fontId="10" fillId="0" borderId="2" xfId="0" applyNumberFormat="1" applyFont="1" applyFill="1" applyBorder="1" applyAlignment="1">
      <alignment horizontal="center" vertical="center"/>
    </xf>
    <xf numFmtId="0" fontId="7" fillId="3" borderId="36" xfId="0" applyFont="1" applyFill="1" applyBorder="1" applyAlignment="1">
      <alignment horizontal="left" vertical="center" wrapText="1"/>
    </xf>
    <xf numFmtId="0" fontId="13" fillId="0" borderId="38" xfId="0" applyFont="1" applyFill="1" applyBorder="1">
      <alignment vertical="center"/>
    </xf>
    <xf numFmtId="0" fontId="13" fillId="5" borderId="36" xfId="0" applyFont="1" applyFill="1" applyBorder="1" applyAlignment="1">
      <alignment horizontal="left" vertical="center"/>
    </xf>
    <xf numFmtId="0" fontId="7" fillId="0" borderId="4" xfId="1" applyFont="1" applyFill="1" applyBorder="1" applyAlignment="1">
      <alignment horizontal="left" vertical="center"/>
    </xf>
    <xf numFmtId="0" fontId="9" fillId="0" borderId="36" xfId="0" applyFont="1" applyBorder="1" applyAlignment="1">
      <alignment horizontal="center" vertical="center"/>
    </xf>
    <xf numFmtId="177" fontId="7" fillId="0" borderId="2" xfId="1" applyNumberFormat="1" applyFont="1" applyFill="1" applyBorder="1" applyAlignment="1">
      <alignment horizontal="center" vertical="center"/>
    </xf>
    <xf numFmtId="0" fontId="18" fillId="0" borderId="36" xfId="1" applyFont="1" applyFill="1" applyBorder="1" applyAlignment="1">
      <alignment horizontal="center" vertical="center"/>
    </xf>
    <xf numFmtId="0" fontId="18" fillId="0" borderId="4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vertical="center" wrapText="1"/>
    </xf>
    <xf numFmtId="177" fontId="7" fillId="2" borderId="14" xfId="0" applyNumberFormat="1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7" fillId="6" borderId="33" xfId="0" applyFont="1" applyFill="1" applyBorder="1" applyAlignment="1">
      <alignment horizontal="center" vertical="center"/>
    </xf>
    <xf numFmtId="0" fontId="7" fillId="6" borderId="14" xfId="0" applyFont="1" applyFill="1" applyBorder="1" applyAlignment="1">
      <alignment vertical="center" wrapText="1"/>
    </xf>
    <xf numFmtId="0" fontId="7" fillId="6" borderId="14" xfId="0" applyFont="1" applyFill="1" applyBorder="1" applyAlignment="1">
      <alignment horizontal="center" vertical="center"/>
    </xf>
    <xf numFmtId="177" fontId="7" fillId="6" borderId="14" xfId="0" applyNumberFormat="1" applyFont="1" applyFill="1" applyBorder="1" applyAlignment="1">
      <alignment horizontal="center" vertical="center"/>
    </xf>
    <xf numFmtId="0" fontId="7" fillId="0" borderId="36" xfId="0" applyFont="1" applyFill="1" applyBorder="1" applyAlignment="1">
      <alignment horizontal="center" vertical="center"/>
    </xf>
    <xf numFmtId="0" fontId="10" fillId="0" borderId="4" xfId="1" applyFont="1" applyFill="1" applyBorder="1" applyAlignment="1">
      <alignment horizontal="left" vertical="center" wrapText="1"/>
    </xf>
    <xf numFmtId="0" fontId="11" fillId="0" borderId="4" xfId="1" applyFont="1" applyFill="1" applyBorder="1" applyAlignment="1">
      <alignment horizontal="center" vertical="center"/>
    </xf>
    <xf numFmtId="177" fontId="11" fillId="0" borderId="4" xfId="1" applyNumberFormat="1" applyFont="1" applyFill="1" applyBorder="1" applyAlignment="1">
      <alignment horizontal="center" vertical="center" wrapText="1"/>
    </xf>
    <xf numFmtId="176" fontId="7" fillId="0" borderId="4" xfId="0" applyNumberFormat="1" applyFont="1" applyFill="1" applyBorder="1" applyAlignment="1">
      <alignment horizontal="center" vertical="center"/>
    </xf>
    <xf numFmtId="0" fontId="17" fillId="0" borderId="4" xfId="0" applyFont="1" applyFill="1" applyBorder="1" applyAlignment="1">
      <alignment horizontal="left" vertical="center" wrapText="1"/>
    </xf>
    <xf numFmtId="177" fontId="18" fillId="0" borderId="4" xfId="0" applyNumberFormat="1" applyFont="1" applyBorder="1" applyAlignment="1">
      <alignment horizontal="center" vertical="center"/>
    </xf>
    <xf numFmtId="0" fontId="13" fillId="5" borderId="38" xfId="0" applyFont="1" applyFill="1" applyBorder="1" applyAlignment="1">
      <alignment horizontal="left" vertical="center"/>
    </xf>
    <xf numFmtId="0" fontId="13" fillId="5" borderId="18" xfId="2" applyFont="1" applyFill="1" applyBorder="1" applyAlignment="1">
      <alignment horizontal="left" vertical="center"/>
    </xf>
    <xf numFmtId="177" fontId="14" fillId="5" borderId="18" xfId="0" applyNumberFormat="1" applyFont="1" applyFill="1" applyBorder="1" applyAlignment="1">
      <alignment horizontal="center" vertical="center"/>
    </xf>
    <xf numFmtId="177" fontId="8" fillId="0" borderId="33" xfId="0" applyNumberFormat="1" applyFont="1" applyFill="1" applyBorder="1" applyAlignment="1">
      <alignment horizontal="center" vertical="center" wrapText="1"/>
    </xf>
    <xf numFmtId="0" fontId="13" fillId="0" borderId="18" xfId="2" applyFont="1" applyFill="1" applyBorder="1" applyAlignment="1">
      <alignment horizontal="left" vertical="center"/>
    </xf>
    <xf numFmtId="0" fontId="14" fillId="0" borderId="18" xfId="2" applyFont="1" applyFill="1" applyBorder="1" applyAlignment="1">
      <alignment horizontal="center" vertical="center"/>
    </xf>
    <xf numFmtId="177" fontId="14" fillId="0" borderId="18" xfId="2" applyNumberFormat="1" applyFont="1" applyFill="1" applyBorder="1" applyAlignment="1">
      <alignment horizontal="center" vertical="center" wrapText="1"/>
    </xf>
    <xf numFmtId="0" fontId="7" fillId="7" borderId="32" xfId="1" applyFont="1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7" fillId="6" borderId="14" xfId="0" applyFont="1" applyFill="1" applyBorder="1" applyAlignment="1">
      <alignment vertical="center"/>
    </xf>
    <xf numFmtId="0" fontId="7" fillId="7" borderId="36" xfId="1" applyFont="1" applyFill="1" applyBorder="1" applyAlignment="1">
      <alignment horizontal="center" vertical="center"/>
    </xf>
    <xf numFmtId="177" fontId="7" fillId="7" borderId="4" xfId="1" applyNumberFormat="1" applyFont="1" applyFill="1" applyBorder="1" applyAlignment="1">
      <alignment horizontal="center" vertical="center"/>
    </xf>
    <xf numFmtId="0" fontId="7" fillId="7" borderId="2" xfId="1" applyFont="1" applyFill="1" applyBorder="1" applyAlignment="1">
      <alignment horizontal="center" vertical="center"/>
    </xf>
    <xf numFmtId="177" fontId="7" fillId="7" borderId="4" xfId="0" applyNumberFormat="1" applyFont="1" applyFill="1" applyBorder="1" applyAlignment="1">
      <alignment horizontal="center" vertical="center"/>
    </xf>
    <xf numFmtId="0" fontId="13" fillId="5" borderId="3" xfId="0" applyFont="1" applyFill="1" applyBorder="1" applyAlignment="1">
      <alignment horizontal="left" vertical="center"/>
    </xf>
    <xf numFmtId="0" fontId="7" fillId="0" borderId="41" xfId="0" applyFont="1" applyBorder="1" applyAlignment="1">
      <alignment horizontal="center" vertical="center"/>
    </xf>
    <xf numFmtId="0" fontId="25" fillId="0" borderId="4" xfId="2" applyFont="1" applyFill="1" applyBorder="1" applyAlignment="1">
      <alignment horizontal="left" vertical="center"/>
    </xf>
    <xf numFmtId="0" fontId="26" fillId="0" borderId="4" xfId="0" applyFont="1" applyFill="1" applyBorder="1" applyAlignment="1">
      <alignment horizontal="center" vertical="center"/>
    </xf>
    <xf numFmtId="177" fontId="26" fillId="0" borderId="4" xfId="0" applyNumberFormat="1" applyFont="1" applyFill="1" applyBorder="1" applyAlignment="1">
      <alignment horizontal="center" vertical="center"/>
    </xf>
    <xf numFmtId="0" fontId="7" fillId="7" borderId="33" xfId="1" applyFont="1" applyFill="1" applyBorder="1" applyAlignment="1">
      <alignment horizontal="center" vertical="center"/>
    </xf>
    <xf numFmtId="0" fontId="7" fillId="7" borderId="14" xfId="1" applyFont="1" applyFill="1" applyBorder="1" applyAlignment="1">
      <alignment vertical="center"/>
    </xf>
    <xf numFmtId="0" fontId="7" fillId="7" borderId="14" xfId="1" applyFont="1" applyFill="1" applyBorder="1" applyAlignment="1">
      <alignment horizontal="center" vertical="center"/>
    </xf>
    <xf numFmtId="177" fontId="7" fillId="7" borderId="14" xfId="1" applyNumberFormat="1" applyFont="1" applyFill="1" applyBorder="1" applyAlignment="1">
      <alignment horizontal="center" vertical="center"/>
    </xf>
    <xf numFmtId="0" fontId="7" fillId="7" borderId="39" xfId="1" applyFont="1" applyFill="1" applyBorder="1" applyAlignment="1">
      <alignment horizontal="center" vertical="center"/>
    </xf>
    <xf numFmtId="177" fontId="7" fillId="8" borderId="4" xfId="0" applyNumberFormat="1" applyFont="1" applyFill="1" applyBorder="1" applyAlignment="1">
      <alignment horizontal="center" vertical="center"/>
    </xf>
    <xf numFmtId="177" fontId="7" fillId="8" borderId="2" xfId="0" applyNumberFormat="1" applyFont="1" applyFill="1" applyBorder="1" applyAlignment="1">
      <alignment horizontal="center" vertical="center"/>
    </xf>
    <xf numFmtId="0" fontId="9" fillId="0" borderId="18" xfId="0" applyFont="1" applyFill="1" applyBorder="1" applyAlignment="1">
      <alignment horizontal="left" vertical="center"/>
    </xf>
    <xf numFmtId="177" fontId="12" fillId="0" borderId="18" xfId="0" applyNumberFormat="1" applyFont="1" applyFill="1" applyBorder="1" applyAlignment="1">
      <alignment horizontal="center" vertical="center" wrapText="1"/>
    </xf>
    <xf numFmtId="177" fontId="7" fillId="0" borderId="20" xfId="1" applyNumberFormat="1" applyFont="1" applyFill="1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27" fillId="5" borderId="3" xfId="0" applyFont="1" applyFill="1" applyBorder="1" applyAlignment="1">
      <alignment horizontal="left" vertical="center"/>
    </xf>
    <xf numFmtId="0" fontId="27" fillId="5" borderId="4" xfId="2" applyFont="1" applyFill="1" applyBorder="1" applyAlignment="1">
      <alignment horizontal="left" vertical="center"/>
    </xf>
    <xf numFmtId="177" fontId="28" fillId="5" borderId="4" xfId="0" applyNumberFormat="1" applyFont="1" applyFill="1" applyBorder="1" applyAlignment="1">
      <alignment horizontal="center" vertical="center"/>
    </xf>
    <xf numFmtId="0" fontId="27" fillId="5" borderId="4" xfId="0" applyFont="1" applyFill="1" applyBorder="1" applyAlignment="1">
      <alignment horizontal="center" vertical="center"/>
    </xf>
    <xf numFmtId="0" fontId="10" fillId="9" borderId="18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10" fillId="9" borderId="18" xfId="0" applyFont="1" applyFill="1" applyBorder="1" applyAlignment="1">
      <alignment horizontal="center" vertical="center"/>
    </xf>
    <xf numFmtId="0" fontId="29" fillId="0" borderId="0" xfId="0" applyFont="1" applyAlignment="1">
      <alignment horizontal="justify" vertical="center"/>
    </xf>
    <xf numFmtId="0" fontId="32" fillId="0" borderId="48" xfId="0" applyFont="1" applyBorder="1" applyAlignment="1">
      <alignment horizontal="center" vertical="center" wrapText="1"/>
    </xf>
    <xf numFmtId="0" fontId="32" fillId="0" borderId="46" xfId="0" applyFont="1" applyBorder="1" applyAlignment="1">
      <alignment horizontal="center" vertical="center" wrapText="1"/>
    </xf>
    <xf numFmtId="0" fontId="33" fillId="0" borderId="46" xfId="0" applyFont="1" applyBorder="1" applyAlignment="1">
      <alignment horizontal="center" vertical="center" wrapText="1"/>
    </xf>
    <xf numFmtId="0" fontId="32" fillId="0" borderId="51" xfId="0" applyFont="1" applyBorder="1" applyAlignment="1">
      <alignment horizontal="center" vertical="center" wrapText="1"/>
    </xf>
    <xf numFmtId="0" fontId="31" fillId="0" borderId="0" xfId="0" applyFont="1" applyAlignment="1">
      <alignment vertical="center" wrapText="1"/>
    </xf>
    <xf numFmtId="0" fontId="6" fillId="0" borderId="30" xfId="0" applyFont="1" applyFill="1" applyBorder="1" applyAlignment="1">
      <alignment horizontal="center" vertical="center"/>
    </xf>
    <xf numFmtId="0" fontId="10" fillId="0" borderId="55" xfId="0" applyFont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177" fontId="0" fillId="0" borderId="0" xfId="0" applyNumberFormat="1">
      <alignment vertical="center"/>
    </xf>
    <xf numFmtId="0" fontId="32" fillId="0" borderId="48" xfId="0" applyFont="1" applyBorder="1" applyAlignment="1">
      <alignment horizontal="center" vertical="center" wrapText="1"/>
    </xf>
    <xf numFmtId="0" fontId="32" fillId="0" borderId="51" xfId="0" applyFont="1" applyBorder="1" applyAlignment="1">
      <alignment horizontal="center" vertical="center" wrapText="1"/>
    </xf>
    <xf numFmtId="0" fontId="32" fillId="0" borderId="46" xfId="0" applyFont="1" applyBorder="1" applyAlignment="1">
      <alignment horizontal="center" vertical="center" wrapText="1"/>
    </xf>
    <xf numFmtId="0" fontId="32" fillId="0" borderId="55" xfId="0" applyFont="1" applyBorder="1" applyAlignment="1">
      <alignment horizontal="center" vertical="center" wrapText="1"/>
    </xf>
    <xf numFmtId="0" fontId="32" fillId="0" borderId="48" xfId="0" applyFont="1" applyBorder="1" applyAlignment="1">
      <alignment horizontal="center" vertical="center" wrapText="1"/>
    </xf>
    <xf numFmtId="0" fontId="32" fillId="0" borderId="46" xfId="0" applyFont="1" applyBorder="1" applyAlignment="1">
      <alignment horizontal="center" vertical="center" wrapText="1"/>
    </xf>
    <xf numFmtId="0" fontId="10" fillId="9" borderId="18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176" fontId="32" fillId="0" borderId="46" xfId="0" applyNumberFormat="1" applyFont="1" applyBorder="1" applyAlignment="1">
      <alignment horizontal="center" vertical="center" wrapText="1"/>
    </xf>
    <xf numFmtId="177" fontId="32" fillId="0" borderId="46" xfId="0" applyNumberFormat="1" applyFont="1" applyBorder="1" applyAlignment="1">
      <alignment horizontal="center" vertical="center" wrapText="1"/>
    </xf>
    <xf numFmtId="176" fontId="7" fillId="0" borderId="4" xfId="1" applyNumberFormat="1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9" borderId="18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177" fontId="10" fillId="0" borderId="1" xfId="0" applyNumberFormat="1" applyFont="1" applyBorder="1" applyAlignment="1">
      <alignment horizontal="center" vertical="center"/>
    </xf>
    <xf numFmtId="177" fontId="10" fillId="0" borderId="0" xfId="0" applyNumberFormat="1" applyFont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7" fillId="0" borderId="10" xfId="0" applyFont="1" applyFill="1" applyBorder="1" applyAlignment="1">
      <alignment horizontal="left" vertical="center"/>
    </xf>
    <xf numFmtId="0" fontId="7" fillId="0" borderId="10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8" fillId="0" borderId="10" xfId="0" applyFont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176" fontId="7" fillId="6" borderId="14" xfId="0" applyNumberFormat="1" applyFont="1" applyFill="1" applyBorder="1" applyAlignment="1">
      <alignment horizontal="center" vertical="center"/>
    </xf>
    <xf numFmtId="0" fontId="7" fillId="2" borderId="39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177" fontId="10" fillId="0" borderId="4" xfId="0" applyNumberFormat="1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177" fontId="7" fillId="0" borderId="4" xfId="1" applyNumberFormat="1" applyFont="1" applyFill="1" applyBorder="1" applyAlignment="1">
      <alignment horizontal="center" vertical="center"/>
    </xf>
    <xf numFmtId="176" fontId="7" fillId="0" borderId="18" xfId="0" applyNumberFormat="1" applyFont="1" applyFill="1" applyBorder="1" applyAlignment="1">
      <alignment horizontal="center" vertical="center"/>
    </xf>
    <xf numFmtId="0" fontId="7" fillId="4" borderId="18" xfId="0" applyFont="1" applyFill="1" applyBorder="1" applyAlignment="1">
      <alignment horizontal="center" vertical="center"/>
    </xf>
    <xf numFmtId="0" fontId="7" fillId="4" borderId="20" xfId="0" applyFont="1" applyFill="1" applyBorder="1" applyAlignment="1">
      <alignment horizontal="center" vertical="center"/>
    </xf>
    <xf numFmtId="0" fontId="7" fillId="0" borderId="13" xfId="0" applyNumberFormat="1" applyFont="1" applyBorder="1" applyAlignment="1">
      <alignment horizontal="center" vertical="center"/>
    </xf>
    <xf numFmtId="0" fontId="13" fillId="0" borderId="3" xfId="0" applyFont="1" applyFill="1" applyBorder="1">
      <alignment vertical="center"/>
    </xf>
    <xf numFmtId="0" fontId="13" fillId="0" borderId="56" xfId="0" applyFont="1" applyFill="1" applyBorder="1">
      <alignment vertical="center"/>
    </xf>
    <xf numFmtId="0" fontId="7" fillId="2" borderId="2" xfId="0" applyFont="1" applyFill="1" applyBorder="1" applyAlignment="1">
      <alignment horizontal="center" vertical="center"/>
    </xf>
    <xf numFmtId="0" fontId="8" fillId="4" borderId="4" xfId="1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7" borderId="21" xfId="1" applyFont="1" applyFill="1" applyBorder="1" applyAlignment="1">
      <alignment horizontal="center" vertical="center"/>
    </xf>
    <xf numFmtId="0" fontId="7" fillId="7" borderId="21" xfId="1" applyFont="1" applyFill="1" applyBorder="1" applyAlignment="1">
      <alignment vertical="center"/>
    </xf>
    <xf numFmtId="177" fontId="7" fillId="7" borderId="21" xfId="1" applyNumberFormat="1" applyFont="1" applyFill="1" applyBorder="1" applyAlignment="1">
      <alignment horizontal="center" vertical="center"/>
    </xf>
    <xf numFmtId="0" fontId="7" fillId="7" borderId="23" xfId="1" applyFont="1" applyFill="1" applyBorder="1" applyAlignment="1">
      <alignment horizontal="center" vertical="center"/>
    </xf>
    <xf numFmtId="0" fontId="7" fillId="2" borderId="22" xfId="0" applyFont="1" applyFill="1" applyBorder="1" applyAlignment="1">
      <alignment horizontal="center" vertical="center"/>
    </xf>
    <xf numFmtId="177" fontId="7" fillId="0" borderId="18" xfId="1" applyNumberFormat="1" applyFont="1" applyFill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7" fillId="2" borderId="57" xfId="0" applyFont="1" applyFill="1" applyBorder="1" applyAlignment="1">
      <alignment horizontal="center" vertical="center"/>
    </xf>
    <xf numFmtId="177" fontId="11" fillId="0" borderId="3" xfId="0" applyNumberFormat="1" applyFont="1" applyFill="1" applyBorder="1" applyAlignment="1">
      <alignment horizontal="center" vertical="center"/>
    </xf>
    <xf numFmtId="177" fontId="11" fillId="0" borderId="9" xfId="0" applyNumberFormat="1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11" fillId="0" borderId="18" xfId="0" applyFont="1" applyFill="1" applyBorder="1" applyAlignment="1">
      <alignment horizontal="center" vertical="center"/>
    </xf>
    <xf numFmtId="177" fontId="11" fillId="0" borderId="18" xfId="0" applyNumberFormat="1" applyFont="1" applyFill="1" applyBorder="1" applyAlignment="1">
      <alignment horizontal="center" vertical="center"/>
    </xf>
    <xf numFmtId="177" fontId="10" fillId="0" borderId="18" xfId="0" applyNumberFormat="1" applyFont="1" applyFill="1" applyBorder="1" applyAlignment="1">
      <alignment horizontal="center" vertical="center"/>
    </xf>
    <xf numFmtId="0" fontId="13" fillId="5" borderId="33" xfId="0" applyFont="1" applyFill="1" applyBorder="1" applyAlignment="1">
      <alignment horizontal="left" vertical="center"/>
    </xf>
    <xf numFmtId="0" fontId="13" fillId="5" borderId="14" xfId="2" applyFont="1" applyFill="1" applyBorder="1" applyAlignment="1">
      <alignment horizontal="left" vertical="center"/>
    </xf>
    <xf numFmtId="0" fontId="14" fillId="5" borderId="14" xfId="0" applyFont="1" applyFill="1" applyBorder="1" applyAlignment="1">
      <alignment horizontal="center" vertical="center"/>
    </xf>
    <xf numFmtId="0" fontId="3" fillId="0" borderId="58" xfId="0" applyFont="1" applyFill="1" applyBorder="1" applyAlignment="1">
      <alignment horizontal="center" vertical="center"/>
    </xf>
    <xf numFmtId="0" fontId="6" fillId="0" borderId="59" xfId="0" applyFont="1" applyFill="1" applyBorder="1" applyAlignment="1">
      <alignment horizontal="center" vertical="center"/>
    </xf>
    <xf numFmtId="0" fontId="6" fillId="0" borderId="60" xfId="0" applyFont="1" applyFill="1" applyBorder="1" applyAlignment="1">
      <alignment horizontal="center" vertical="center"/>
    </xf>
    <xf numFmtId="0" fontId="6" fillId="0" borderId="61" xfId="0" applyFont="1" applyFill="1" applyBorder="1" applyAlignment="1">
      <alignment horizontal="center" vertical="center"/>
    </xf>
    <xf numFmtId="176" fontId="7" fillId="4" borderId="18" xfId="0" applyNumberFormat="1" applyFont="1" applyFill="1" applyBorder="1" applyAlignment="1">
      <alignment horizontal="center" vertical="center"/>
    </xf>
    <xf numFmtId="177" fontId="8" fillId="0" borderId="18" xfId="0" applyNumberFormat="1" applyFont="1" applyFill="1" applyBorder="1" applyAlignment="1">
      <alignment horizontal="center" vertical="center"/>
    </xf>
    <xf numFmtId="0" fontId="10" fillId="0" borderId="32" xfId="0" applyFont="1" applyBorder="1" applyAlignment="1">
      <alignment horizontal="center" vertical="center"/>
    </xf>
    <xf numFmtId="0" fontId="27" fillId="5" borderId="33" xfId="0" applyFont="1" applyFill="1" applyBorder="1" applyAlignment="1">
      <alignment horizontal="left" vertical="center"/>
    </xf>
    <xf numFmtId="0" fontId="27" fillId="5" borderId="14" xfId="2" applyFont="1" applyFill="1" applyBorder="1" applyAlignment="1">
      <alignment horizontal="left" vertical="center"/>
    </xf>
    <xf numFmtId="177" fontId="28" fillId="5" borderId="14" xfId="0" applyNumberFormat="1" applyFont="1" applyFill="1" applyBorder="1" applyAlignment="1">
      <alignment horizontal="center" vertical="center"/>
    </xf>
    <xf numFmtId="0" fontId="27" fillId="5" borderId="14" xfId="0" applyFont="1" applyFill="1" applyBorder="1" applyAlignment="1">
      <alignment horizontal="center" vertical="center"/>
    </xf>
    <xf numFmtId="0" fontId="27" fillId="5" borderId="14" xfId="0" applyFont="1" applyFill="1" applyBorder="1" applyAlignment="1">
      <alignment horizontal="left" vertical="center"/>
    </xf>
    <xf numFmtId="177" fontId="0" fillId="0" borderId="4" xfId="0" applyNumberFormat="1" applyBorder="1">
      <alignment vertical="center"/>
    </xf>
    <xf numFmtId="0" fontId="0" fillId="0" borderId="4" xfId="0" applyBorder="1">
      <alignment vertical="center"/>
    </xf>
    <xf numFmtId="177" fontId="11" fillId="0" borderId="38" xfId="0" applyNumberFormat="1" applyFont="1" applyFill="1" applyBorder="1" applyAlignment="1">
      <alignment horizontal="center" vertical="center"/>
    </xf>
    <xf numFmtId="0" fontId="8" fillId="0" borderId="18" xfId="0" applyFont="1" applyBorder="1" applyAlignment="1">
      <alignment horizontal="left" vertical="center"/>
    </xf>
    <xf numFmtId="0" fontId="8" fillId="0" borderId="18" xfId="0" applyFont="1" applyBorder="1" applyAlignment="1">
      <alignment horizontal="center" vertical="center"/>
    </xf>
    <xf numFmtId="177" fontId="0" fillId="0" borderId="18" xfId="0" applyNumberFormat="1" applyBorder="1">
      <alignment vertical="center"/>
    </xf>
    <xf numFmtId="0" fontId="0" fillId="0" borderId="18" xfId="0" applyBorder="1">
      <alignment vertical="center"/>
    </xf>
    <xf numFmtId="0" fontId="7" fillId="2" borderId="40" xfId="0" applyFont="1" applyFill="1" applyBorder="1" applyAlignment="1">
      <alignment horizontal="center" vertical="center"/>
    </xf>
    <xf numFmtId="0" fontId="7" fillId="2" borderId="32" xfId="0" applyFont="1" applyFill="1" applyBorder="1" applyAlignment="1">
      <alignment horizontal="center" vertical="center"/>
    </xf>
    <xf numFmtId="0" fontId="7" fillId="4" borderId="32" xfId="0" applyFont="1" applyFill="1" applyBorder="1" applyAlignment="1">
      <alignment horizontal="center" vertical="center"/>
    </xf>
    <xf numFmtId="0" fontId="7" fillId="3" borderId="32" xfId="0" applyFont="1" applyFill="1" applyBorder="1" applyAlignment="1">
      <alignment horizontal="center" vertical="center"/>
    </xf>
    <xf numFmtId="177" fontId="8" fillId="0" borderId="62" xfId="0" applyNumberFormat="1" applyFont="1" applyFill="1" applyBorder="1" applyAlignment="1">
      <alignment horizontal="center" vertical="center"/>
    </xf>
    <xf numFmtId="0" fontId="13" fillId="0" borderId="4" xfId="0" applyFont="1" applyFill="1" applyBorder="1" applyAlignment="1">
      <alignment horizontal="center" vertical="center"/>
    </xf>
    <xf numFmtId="0" fontId="27" fillId="5" borderId="36" xfId="0" applyFont="1" applyFill="1" applyBorder="1" applyAlignment="1">
      <alignment horizontal="left" vertical="center"/>
    </xf>
    <xf numFmtId="0" fontId="27" fillId="5" borderId="4" xfId="0" applyFont="1" applyFill="1" applyBorder="1" applyAlignment="1">
      <alignment horizontal="left" vertical="center"/>
    </xf>
    <xf numFmtId="0" fontId="27" fillId="5" borderId="38" xfId="0" applyFont="1" applyFill="1" applyBorder="1" applyAlignment="1">
      <alignment horizontal="left" vertical="center"/>
    </xf>
    <xf numFmtId="0" fontId="27" fillId="5" borderId="18" xfId="2" applyFont="1" applyFill="1" applyBorder="1" applyAlignment="1">
      <alignment horizontal="left" vertical="center"/>
    </xf>
    <xf numFmtId="177" fontId="28" fillId="5" borderId="18" xfId="0" applyNumberFormat="1" applyFont="1" applyFill="1" applyBorder="1" applyAlignment="1">
      <alignment horizontal="center" vertical="center"/>
    </xf>
    <xf numFmtId="0" fontId="27" fillId="5" borderId="18" xfId="0" applyFont="1" applyFill="1" applyBorder="1" applyAlignment="1">
      <alignment horizontal="center" vertical="center"/>
    </xf>
    <xf numFmtId="0" fontId="27" fillId="5" borderId="18" xfId="0" applyFont="1" applyFill="1" applyBorder="1" applyAlignment="1">
      <alignment horizontal="left" vertical="center"/>
    </xf>
    <xf numFmtId="0" fontId="27" fillId="5" borderId="39" xfId="2" applyFont="1" applyFill="1" applyBorder="1" applyAlignment="1">
      <alignment horizontal="left" vertical="center"/>
    </xf>
    <xf numFmtId="177" fontId="11" fillId="0" borderId="2" xfId="0" applyNumberFormat="1" applyFont="1" applyFill="1" applyBorder="1" applyAlignment="1">
      <alignment horizontal="center" vertical="center"/>
    </xf>
    <xf numFmtId="177" fontId="11" fillId="0" borderId="20" xfId="0" applyNumberFormat="1" applyFont="1" applyFill="1" applyBorder="1" applyAlignment="1">
      <alignment horizontal="center" vertical="center"/>
    </xf>
    <xf numFmtId="0" fontId="13" fillId="0" borderId="2" xfId="0" applyFont="1" applyFill="1" applyBorder="1" applyAlignment="1">
      <alignment horizontal="left" vertical="center"/>
    </xf>
    <xf numFmtId="0" fontId="27" fillId="5" borderId="2" xfId="2" applyFont="1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7" fillId="3" borderId="2" xfId="0" applyFont="1" applyFill="1" applyBorder="1" applyAlignment="1">
      <alignment horizontal="left" vertical="center" wrapText="1"/>
    </xf>
    <xf numFmtId="0" fontId="27" fillId="5" borderId="20" xfId="2" applyFont="1" applyFill="1" applyBorder="1" applyAlignment="1">
      <alignment horizontal="left" vertical="center"/>
    </xf>
    <xf numFmtId="0" fontId="13" fillId="0" borderId="33" xfId="0" applyFont="1" applyFill="1" applyBorder="1" applyAlignment="1">
      <alignment horizontal="left" vertical="center"/>
    </xf>
    <xf numFmtId="0" fontId="13" fillId="0" borderId="39" xfId="0" applyFont="1" applyFill="1" applyBorder="1" applyAlignment="1">
      <alignment horizontal="left" vertical="center"/>
    </xf>
    <xf numFmtId="0" fontId="13" fillId="0" borderId="36" xfId="0" applyFont="1" applyFill="1" applyBorder="1" applyAlignment="1">
      <alignment horizontal="left" vertical="center"/>
    </xf>
    <xf numFmtId="0" fontId="13" fillId="0" borderId="2" xfId="2" applyFont="1" applyFill="1" applyBorder="1" applyAlignment="1">
      <alignment horizontal="left" vertical="center"/>
    </xf>
    <xf numFmtId="0" fontId="8" fillId="4" borderId="38" xfId="1" applyFont="1" applyFill="1" applyBorder="1" applyAlignment="1">
      <alignment horizontal="center" vertical="center"/>
    </xf>
    <xf numFmtId="0" fontId="13" fillId="0" borderId="18" xfId="0" applyFont="1" applyFill="1" applyBorder="1" applyAlignment="1">
      <alignment horizontal="center" vertical="center"/>
    </xf>
    <xf numFmtId="0" fontId="13" fillId="0" borderId="18" xfId="0" applyFont="1" applyFill="1" applyBorder="1">
      <alignment vertical="center"/>
    </xf>
    <xf numFmtId="0" fontId="13" fillId="0" borderId="20" xfId="2" applyFont="1" applyFill="1" applyBorder="1" applyAlignment="1">
      <alignment horizontal="left" vertical="center"/>
    </xf>
    <xf numFmtId="0" fontId="13" fillId="0" borderId="14" xfId="0" applyFont="1" applyFill="1" applyBorder="1" applyAlignment="1">
      <alignment horizontal="center" vertical="center"/>
    </xf>
    <xf numFmtId="0" fontId="14" fillId="0" borderId="14" xfId="2" applyFont="1" applyFill="1" applyBorder="1" applyAlignment="1">
      <alignment horizontal="center" vertical="center"/>
    </xf>
    <xf numFmtId="177" fontId="14" fillId="0" borderId="14" xfId="2" applyNumberFormat="1" applyFont="1" applyFill="1" applyBorder="1" applyAlignment="1">
      <alignment horizontal="center" vertical="center" wrapText="1"/>
    </xf>
    <xf numFmtId="0" fontId="25" fillId="0" borderId="14" xfId="0" applyFont="1" applyFill="1" applyBorder="1" applyAlignment="1">
      <alignment horizontal="left" vertical="center"/>
    </xf>
    <xf numFmtId="0" fontId="25" fillId="0" borderId="39" xfId="0" applyFont="1" applyFill="1" applyBorder="1" applyAlignment="1">
      <alignment horizontal="left" vertical="center"/>
    </xf>
    <xf numFmtId="0" fontId="25" fillId="0" borderId="2" xfId="0" applyFont="1" applyFill="1" applyBorder="1" applyAlignment="1">
      <alignment horizontal="left" vertical="center"/>
    </xf>
    <xf numFmtId="177" fontId="0" fillId="0" borderId="14" xfId="0" applyNumberFormat="1" applyBorder="1">
      <alignment vertical="center"/>
    </xf>
    <xf numFmtId="0" fontId="0" fillId="0" borderId="14" xfId="0" applyBorder="1">
      <alignment vertical="center"/>
    </xf>
    <xf numFmtId="0" fontId="7" fillId="4" borderId="14" xfId="0" applyFont="1" applyFill="1" applyBorder="1" applyAlignment="1">
      <alignment horizontal="center" vertical="center"/>
    </xf>
    <xf numFmtId="0" fontId="7" fillId="4" borderId="39" xfId="0" applyFont="1" applyFill="1" applyBorder="1" applyAlignment="1">
      <alignment horizontal="center" vertical="center"/>
    </xf>
    <xf numFmtId="0" fontId="14" fillId="0" borderId="20" xfId="2" applyFont="1" applyFill="1" applyBorder="1" applyAlignment="1">
      <alignment horizontal="center" vertical="center"/>
    </xf>
    <xf numFmtId="0" fontId="14" fillId="0" borderId="39" xfId="2" applyFont="1" applyFill="1" applyBorder="1" applyAlignment="1">
      <alignment horizontal="center" vertical="center"/>
    </xf>
    <xf numFmtId="0" fontId="14" fillId="0" borderId="2" xfId="2" applyFont="1" applyFill="1" applyBorder="1" applyAlignment="1">
      <alignment horizontal="center" vertical="center"/>
    </xf>
    <xf numFmtId="0" fontId="10" fillId="0" borderId="64" xfId="0" applyFont="1" applyBorder="1" applyAlignment="1">
      <alignment horizontal="center" vertical="center"/>
    </xf>
    <xf numFmtId="0" fontId="10" fillId="0" borderId="65" xfId="0" applyFont="1" applyBorder="1" applyAlignment="1">
      <alignment horizontal="left" vertical="center"/>
    </xf>
    <xf numFmtId="0" fontId="10" fillId="0" borderId="65" xfId="0" applyFont="1" applyBorder="1" applyAlignment="1">
      <alignment horizontal="center" vertical="center"/>
    </xf>
    <xf numFmtId="177" fontId="10" fillId="0" borderId="65" xfId="0" applyNumberFormat="1" applyFont="1" applyBorder="1" applyAlignment="1">
      <alignment horizontal="center" vertical="center"/>
    </xf>
    <xf numFmtId="178" fontId="8" fillId="0" borderId="17" xfId="0" applyNumberFormat="1" applyFont="1" applyFill="1" applyBorder="1" applyAlignment="1">
      <alignment horizontal="center" vertical="center" wrapText="1"/>
    </xf>
    <xf numFmtId="177" fontId="8" fillId="0" borderId="66" xfId="0" applyNumberFormat="1" applyFont="1" applyFill="1" applyBorder="1" applyAlignment="1">
      <alignment horizontal="center" vertical="center"/>
    </xf>
    <xf numFmtId="0" fontId="7" fillId="0" borderId="14" xfId="0" applyFont="1" applyBorder="1" applyAlignment="1">
      <alignment horizontal="left" vertical="center"/>
    </xf>
    <xf numFmtId="0" fontId="8" fillId="0" borderId="14" xfId="0" applyFont="1" applyBorder="1" applyAlignment="1">
      <alignment horizontal="center" vertical="center"/>
    </xf>
    <xf numFmtId="177" fontId="8" fillId="0" borderId="14" xfId="0" applyNumberFormat="1" applyFont="1" applyBorder="1" applyAlignment="1">
      <alignment horizontal="center" vertical="center"/>
    </xf>
    <xf numFmtId="177" fontId="7" fillId="0" borderId="14" xfId="1" applyNumberFormat="1" applyFont="1" applyFill="1" applyBorder="1" applyAlignment="1">
      <alignment horizontal="center" vertical="center"/>
    </xf>
    <xf numFmtId="177" fontId="7" fillId="0" borderId="15" xfId="1" applyNumberFormat="1" applyFont="1" applyFill="1" applyBorder="1" applyAlignment="1">
      <alignment horizontal="center" vertical="center"/>
    </xf>
    <xf numFmtId="0" fontId="10" fillId="0" borderId="67" xfId="0" applyFont="1" applyBorder="1" applyAlignment="1">
      <alignment horizontal="center" vertical="center"/>
    </xf>
    <xf numFmtId="0" fontId="10" fillId="0" borderId="68" xfId="0" applyFont="1" applyBorder="1" applyAlignment="1">
      <alignment horizontal="left" vertical="center"/>
    </xf>
    <xf numFmtId="0" fontId="10" fillId="0" borderId="68" xfId="0" applyFont="1" applyBorder="1" applyAlignment="1">
      <alignment horizontal="center" vertical="center"/>
    </xf>
    <xf numFmtId="177" fontId="8" fillId="0" borderId="68" xfId="0" applyNumberFormat="1" applyFont="1" applyBorder="1" applyAlignment="1">
      <alignment horizontal="center" vertical="center"/>
    </xf>
    <xf numFmtId="177" fontId="0" fillId="0" borderId="68" xfId="0" applyNumberFormat="1" applyBorder="1">
      <alignment vertical="center"/>
    </xf>
    <xf numFmtId="0" fontId="0" fillId="0" borderId="68" xfId="0" applyBorder="1">
      <alignment vertical="center"/>
    </xf>
    <xf numFmtId="0" fontId="10" fillId="0" borderId="69" xfId="0" applyFont="1" applyBorder="1" applyAlignment="1">
      <alignment horizontal="center" vertical="center"/>
    </xf>
    <xf numFmtId="0" fontId="7" fillId="7" borderId="39" xfId="1" applyFont="1" applyFill="1" applyBorder="1" applyAlignment="1">
      <alignment vertical="center"/>
    </xf>
    <xf numFmtId="0" fontId="7" fillId="7" borderId="2" xfId="1" applyFont="1" applyFill="1" applyBorder="1" applyAlignment="1">
      <alignment vertical="center"/>
    </xf>
    <xf numFmtId="0" fontId="7" fillId="8" borderId="2" xfId="1" applyFont="1" applyFill="1" applyBorder="1" applyAlignment="1">
      <alignment horizontal="center" vertical="center"/>
    </xf>
    <xf numFmtId="0" fontId="13" fillId="0" borderId="4" xfId="0" applyFont="1" applyFill="1" applyBorder="1">
      <alignment vertical="center"/>
    </xf>
    <xf numFmtId="0" fontId="7" fillId="7" borderId="15" xfId="1" applyFont="1" applyFill="1" applyBorder="1" applyAlignment="1">
      <alignment vertical="center"/>
    </xf>
    <xf numFmtId="0" fontId="7" fillId="8" borderId="18" xfId="0" applyFont="1" applyFill="1" applyBorder="1" applyAlignment="1">
      <alignment horizontal="center" vertical="center"/>
    </xf>
    <xf numFmtId="0" fontId="7" fillId="8" borderId="19" xfId="0" applyFont="1" applyFill="1" applyBorder="1" applyAlignment="1">
      <alignment horizontal="center" vertical="center"/>
    </xf>
    <xf numFmtId="0" fontId="8" fillId="4" borderId="3" xfId="1" applyFont="1" applyFill="1" applyBorder="1" applyAlignment="1">
      <alignment horizontal="center" vertical="center"/>
    </xf>
    <xf numFmtId="177" fontId="7" fillId="0" borderId="4" xfId="0" applyNumberFormat="1" applyFont="1" applyFill="1" applyBorder="1" applyAlignment="1">
      <alignment horizontal="center" vertical="center"/>
    </xf>
    <xf numFmtId="0" fontId="7" fillId="6" borderId="39" xfId="0" applyFont="1" applyFill="1" applyBorder="1" applyAlignment="1">
      <alignment vertical="center" wrapText="1"/>
    </xf>
    <xf numFmtId="0" fontId="7" fillId="7" borderId="57" xfId="1" applyFont="1" applyFill="1" applyBorder="1" applyAlignment="1">
      <alignment horizontal="center" vertical="center"/>
    </xf>
    <xf numFmtId="0" fontId="7" fillId="7" borderId="22" xfId="1" applyFont="1" applyFill="1" applyBorder="1" applyAlignment="1">
      <alignment horizontal="center" vertical="center"/>
    </xf>
    <xf numFmtId="176" fontId="10" fillId="0" borderId="55" xfId="0" applyNumberFormat="1" applyFont="1" applyBorder="1" applyAlignment="1">
      <alignment horizontal="center" vertical="center"/>
    </xf>
    <xf numFmtId="0" fontId="4" fillId="0" borderId="73" xfId="0" applyFont="1" applyBorder="1" applyAlignment="1">
      <alignment horizontal="center" vertical="center"/>
    </xf>
    <xf numFmtId="0" fontId="13" fillId="5" borderId="40" xfId="0" applyFont="1" applyFill="1" applyBorder="1" applyAlignment="1">
      <alignment horizontal="center" vertical="center"/>
    </xf>
    <xf numFmtId="176" fontId="7" fillId="3" borderId="32" xfId="0" applyNumberFormat="1" applyFont="1" applyFill="1" applyBorder="1" applyAlignment="1">
      <alignment horizontal="center" vertical="center"/>
    </xf>
    <xf numFmtId="0" fontId="10" fillId="0" borderId="73" xfId="0" applyFont="1" applyBorder="1" applyAlignment="1">
      <alignment horizontal="center" vertical="center"/>
    </xf>
    <xf numFmtId="0" fontId="13" fillId="0" borderId="32" xfId="0" applyFont="1" applyFill="1" applyBorder="1" applyAlignment="1">
      <alignment horizontal="center" vertical="center"/>
    </xf>
    <xf numFmtId="0" fontId="13" fillId="5" borderId="32" xfId="0" applyFont="1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13" fillId="5" borderId="62" xfId="0" applyFont="1" applyFill="1" applyBorder="1" applyAlignment="1">
      <alignment horizontal="left" vertical="center"/>
    </xf>
    <xf numFmtId="0" fontId="13" fillId="0" borderId="40" xfId="0" applyFont="1" applyFill="1" applyBorder="1" applyAlignment="1">
      <alignment horizontal="center" vertical="center"/>
    </xf>
    <xf numFmtId="0" fontId="13" fillId="5" borderId="32" xfId="0" applyFont="1" applyFill="1" applyBorder="1" applyAlignment="1">
      <alignment horizontal="left" vertical="center"/>
    </xf>
    <xf numFmtId="0" fontId="13" fillId="5" borderId="32" xfId="2" applyFont="1" applyFill="1" applyBorder="1" applyAlignment="1">
      <alignment horizontal="left" vertical="center"/>
    </xf>
    <xf numFmtId="0" fontId="13" fillId="0" borderId="62" xfId="0" applyFont="1" applyFill="1" applyBorder="1" applyAlignment="1">
      <alignment horizontal="center" vertical="center"/>
    </xf>
    <xf numFmtId="0" fontId="10" fillId="0" borderId="62" xfId="0" applyFont="1" applyBorder="1" applyAlignment="1">
      <alignment horizontal="center" vertical="center"/>
    </xf>
    <xf numFmtId="0" fontId="10" fillId="0" borderId="74" xfId="0" applyFont="1" applyBorder="1" applyAlignment="1">
      <alignment horizontal="center" vertical="center"/>
    </xf>
    <xf numFmtId="177" fontId="8" fillId="0" borderId="50" xfId="0" applyNumberFormat="1" applyFont="1" applyBorder="1" applyAlignment="1">
      <alignment horizontal="center" vertical="center"/>
    </xf>
    <xf numFmtId="178" fontId="8" fillId="0" borderId="75" xfId="0" applyNumberFormat="1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10" xfId="0" applyBorder="1" applyAlignment="1">
      <alignment vertical="center"/>
    </xf>
    <xf numFmtId="0" fontId="0" fillId="0" borderId="10" xfId="0" applyBorder="1" applyAlignment="1">
      <alignment horizontal="center" vertical="center"/>
    </xf>
    <xf numFmtId="0" fontId="11" fillId="0" borderId="10" xfId="0" applyFont="1" applyFill="1" applyBorder="1" applyAlignment="1">
      <alignment horizontal="center" vertical="center"/>
    </xf>
    <xf numFmtId="177" fontId="8" fillId="0" borderId="10" xfId="0" applyNumberFormat="1" applyFont="1" applyFill="1" applyBorder="1" applyAlignment="1">
      <alignment horizontal="center" vertical="center"/>
    </xf>
    <xf numFmtId="0" fontId="7" fillId="4" borderId="8" xfId="0" applyFont="1" applyFill="1" applyBorder="1" applyAlignment="1">
      <alignment horizontal="center" vertical="center"/>
    </xf>
    <xf numFmtId="177" fontId="27" fillId="5" borderId="2" xfId="2" applyNumberFormat="1" applyFont="1" applyFill="1" applyBorder="1" applyAlignment="1">
      <alignment horizontal="left" vertical="center"/>
    </xf>
    <xf numFmtId="176" fontId="10" fillId="0" borderId="0" xfId="0" applyNumberFormat="1" applyFont="1" applyAlignment="1">
      <alignment vertical="center"/>
    </xf>
    <xf numFmtId="176" fontId="32" fillId="0" borderId="54" xfId="0" applyNumberFormat="1" applyFont="1" applyBorder="1" applyAlignment="1">
      <alignment horizontal="center" vertical="center" wrapText="1"/>
    </xf>
    <xf numFmtId="0" fontId="32" fillId="0" borderId="24" xfId="0" applyFont="1" applyBorder="1" applyAlignment="1">
      <alignment horizontal="center" vertical="center" wrapText="1"/>
    </xf>
    <xf numFmtId="0" fontId="32" fillId="0" borderId="54" xfId="0" applyFont="1" applyBorder="1" applyAlignment="1">
      <alignment horizontal="center" vertical="center" wrapText="1"/>
    </xf>
    <xf numFmtId="0" fontId="32" fillId="0" borderId="55" xfId="0" applyFont="1" applyBorder="1" applyAlignment="1">
      <alignment horizontal="center" vertical="center" wrapText="1"/>
    </xf>
    <xf numFmtId="0" fontId="32" fillId="0" borderId="47" xfId="0" applyFont="1" applyBorder="1" applyAlignment="1">
      <alignment horizontal="center" vertical="center" wrapText="1"/>
    </xf>
    <xf numFmtId="0" fontId="32" fillId="0" borderId="48" xfId="0" applyFont="1" applyBorder="1" applyAlignment="1">
      <alignment horizontal="center" vertical="center" wrapText="1"/>
    </xf>
    <xf numFmtId="0" fontId="32" fillId="0" borderId="52" xfId="0" applyFont="1" applyBorder="1" applyAlignment="1">
      <alignment horizontal="center" vertical="center" wrapText="1"/>
    </xf>
    <xf numFmtId="0" fontId="32" fillId="0" borderId="37" xfId="0" applyFont="1" applyBorder="1" applyAlignment="1">
      <alignment horizontal="center" vertical="center" wrapText="1"/>
    </xf>
    <xf numFmtId="0" fontId="32" fillId="0" borderId="49" xfId="0" applyFont="1" applyBorder="1" applyAlignment="1">
      <alignment horizontal="center" vertical="center" wrapText="1"/>
    </xf>
    <xf numFmtId="0" fontId="32" fillId="0" borderId="46" xfId="0" applyFont="1" applyBorder="1" applyAlignment="1">
      <alignment horizontal="center" vertical="center" wrapText="1"/>
    </xf>
    <xf numFmtId="0" fontId="32" fillId="0" borderId="34" xfId="0" applyFont="1" applyBorder="1" applyAlignment="1">
      <alignment horizontal="center" vertical="center" wrapText="1"/>
    </xf>
    <xf numFmtId="0" fontId="32" fillId="0" borderId="0" xfId="0" applyFont="1" applyAlignment="1">
      <alignment horizontal="center" vertical="center" wrapText="1"/>
    </xf>
    <xf numFmtId="0" fontId="0" fillId="0" borderId="52" xfId="0" applyBorder="1" applyAlignment="1">
      <alignment vertical="top" wrapText="1"/>
    </xf>
    <xf numFmtId="0" fontId="0" fillId="0" borderId="0" xfId="0" applyAlignment="1">
      <alignment vertical="top" wrapText="1"/>
    </xf>
    <xf numFmtId="0" fontId="0" fillId="0" borderId="37" xfId="0" applyBorder="1" applyAlignment="1">
      <alignment vertical="top" wrapText="1"/>
    </xf>
    <xf numFmtId="0" fontId="0" fillId="0" borderId="49" xfId="0" applyBorder="1" applyAlignment="1">
      <alignment vertical="top" wrapText="1"/>
    </xf>
    <xf numFmtId="0" fontId="0" fillId="0" borderId="50" xfId="0" applyBorder="1" applyAlignment="1">
      <alignment vertical="top" wrapText="1"/>
    </xf>
    <xf numFmtId="0" fontId="0" fillId="0" borderId="46" xfId="0" applyBorder="1" applyAlignment="1">
      <alignment vertical="top" wrapText="1"/>
    </xf>
    <xf numFmtId="0" fontId="32" fillId="0" borderId="49" xfId="0" applyFont="1" applyBorder="1" applyAlignment="1">
      <alignment horizontal="justify" vertical="center" wrapText="1"/>
    </xf>
    <xf numFmtId="0" fontId="32" fillId="0" borderId="50" xfId="0" applyFont="1" applyBorder="1" applyAlignment="1">
      <alignment horizontal="justify" vertical="center" wrapText="1"/>
    </xf>
    <xf numFmtId="0" fontId="32" fillId="0" borderId="46" xfId="0" applyFont="1" applyBorder="1" applyAlignment="1">
      <alignment horizontal="justify" vertical="center" wrapText="1"/>
    </xf>
    <xf numFmtId="0" fontId="32" fillId="0" borderId="53" xfId="0" applyFont="1" applyBorder="1" applyAlignment="1">
      <alignment horizontal="center" vertical="center" wrapText="1"/>
    </xf>
    <xf numFmtId="0" fontId="32" fillId="0" borderId="51" xfId="0" applyFont="1" applyBorder="1" applyAlignment="1">
      <alignment horizontal="center" vertical="center" wrapText="1"/>
    </xf>
    <xf numFmtId="0" fontId="10" fillId="0" borderId="36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9" borderId="18" xfId="0" applyFont="1" applyFill="1" applyBorder="1" applyAlignment="1">
      <alignment horizontal="center" vertical="center"/>
    </xf>
    <xf numFmtId="0" fontId="10" fillId="9" borderId="20" xfId="0" applyFont="1" applyFill="1" applyBorder="1" applyAlignment="1">
      <alignment horizontal="center" vertical="center"/>
    </xf>
    <xf numFmtId="0" fontId="10" fillId="0" borderId="40" xfId="0" applyFont="1" applyBorder="1" applyAlignment="1">
      <alignment horizontal="center" vertical="center"/>
    </xf>
    <xf numFmtId="0" fontId="10" fillId="0" borderId="43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10" fillId="0" borderId="39" xfId="0" applyFont="1" applyBorder="1" applyAlignment="1">
      <alignment horizontal="center" vertical="center"/>
    </xf>
    <xf numFmtId="176" fontId="7" fillId="6" borderId="32" xfId="0" applyNumberFormat="1" applyFont="1" applyFill="1" applyBorder="1" applyAlignment="1">
      <alignment horizontal="center" vertical="center" wrapText="1"/>
    </xf>
    <xf numFmtId="176" fontId="7" fillId="6" borderId="7" xfId="0" applyNumberFormat="1" applyFont="1" applyFill="1" applyBorder="1" applyAlignment="1">
      <alignment horizontal="center" vertical="center" wrapText="1"/>
    </xf>
    <xf numFmtId="176" fontId="7" fillId="6" borderId="44" xfId="0" applyNumberFormat="1" applyFont="1" applyFill="1" applyBorder="1" applyAlignment="1">
      <alignment horizontal="center" vertical="center" wrapText="1"/>
    </xf>
    <xf numFmtId="0" fontId="7" fillId="7" borderId="4" xfId="1" applyFont="1" applyFill="1" applyBorder="1" applyAlignment="1">
      <alignment horizontal="center" vertical="center" wrapText="1"/>
    </xf>
    <xf numFmtId="0" fontId="7" fillId="0" borderId="33" xfId="0" applyFont="1" applyBorder="1" applyAlignment="1">
      <alignment horizontal="center" vertical="center"/>
    </xf>
    <xf numFmtId="0" fontId="7" fillId="0" borderId="36" xfId="0" applyFont="1" applyBorder="1" applyAlignment="1">
      <alignment horizontal="center" vertical="center"/>
    </xf>
    <xf numFmtId="0" fontId="7" fillId="0" borderId="38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5" fillId="0" borderId="8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4" fillId="0" borderId="3" xfId="0" applyFont="1" applyBorder="1" applyAlignment="1">
      <alignment vertical="center"/>
    </xf>
    <xf numFmtId="0" fontId="7" fillId="0" borderId="45" xfId="0" applyFont="1" applyBorder="1" applyAlignment="1">
      <alignment horizontal="center" vertical="center"/>
    </xf>
    <xf numFmtId="0" fontId="7" fillId="0" borderId="31" xfId="0" applyFont="1" applyBorder="1" applyAlignment="1">
      <alignment horizontal="center" vertical="center"/>
    </xf>
    <xf numFmtId="0" fontId="10" fillId="0" borderId="32" xfId="0" applyFont="1" applyFill="1" applyBorder="1" applyAlignment="1">
      <alignment horizontal="center" vertical="center"/>
    </xf>
    <xf numFmtId="0" fontId="10" fillId="0" borderId="7" xfId="0" applyFont="1" applyFill="1" applyBorder="1" applyAlignment="1">
      <alignment horizontal="center" vertical="center"/>
    </xf>
    <xf numFmtId="0" fontId="10" fillId="0" borderId="44" xfId="0" applyFont="1" applyFill="1" applyBorder="1" applyAlignment="1">
      <alignment horizontal="center" vertical="center"/>
    </xf>
    <xf numFmtId="0" fontId="10" fillId="0" borderId="32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44" xfId="0" applyFont="1" applyBorder="1" applyAlignment="1">
      <alignment horizontal="center" vertical="center"/>
    </xf>
    <xf numFmtId="0" fontId="10" fillId="9" borderId="62" xfId="0" applyFont="1" applyFill="1" applyBorder="1" applyAlignment="1">
      <alignment horizontal="center" vertical="center"/>
    </xf>
    <xf numFmtId="0" fontId="10" fillId="9" borderId="60" xfId="0" applyFont="1" applyFill="1" applyBorder="1" applyAlignment="1">
      <alignment horizontal="center" vertical="center"/>
    </xf>
    <xf numFmtId="0" fontId="10" fillId="9" borderId="63" xfId="0" applyFont="1" applyFill="1" applyBorder="1" applyAlignment="1">
      <alignment horizontal="center" vertical="center"/>
    </xf>
    <xf numFmtId="0" fontId="7" fillId="0" borderId="70" xfId="0" applyFont="1" applyBorder="1" applyAlignment="1">
      <alignment horizontal="center" vertical="center"/>
    </xf>
    <xf numFmtId="0" fontId="7" fillId="0" borderId="71" xfId="0" applyFont="1" applyBorder="1" applyAlignment="1">
      <alignment horizontal="center" vertical="center"/>
    </xf>
    <xf numFmtId="0" fontId="7" fillId="0" borderId="72" xfId="0" applyFont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4" fillId="0" borderId="44" xfId="0" applyFont="1" applyBorder="1" applyAlignment="1">
      <alignment vertical="center"/>
    </xf>
  </cellXfs>
  <cellStyles count="257">
    <cellStyle name="常规 2" xfId="2"/>
    <cellStyle name="常规_网络技术学院2011教学计划总表" xfId="1"/>
    <cellStyle name="普通" xfId="0" builtinId="0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访问过的超链接" xfId="30" builtinId="9" hidden="1"/>
    <cellStyle name="访问过的超链接" xfId="32" builtinId="9" hidden="1"/>
    <cellStyle name="访问过的超链接" xfId="34" builtinId="9" hidden="1"/>
    <cellStyle name="访问过的超链接" xfId="36" builtinId="9" hidden="1"/>
    <cellStyle name="访问过的超链接" xfId="38" builtinId="9" hidden="1"/>
    <cellStyle name="访问过的超链接" xfId="40" builtinId="9" hidden="1"/>
    <cellStyle name="访问过的超链接" xfId="42" builtinId="9" hidden="1"/>
    <cellStyle name="访问过的超链接" xfId="44" builtinId="9" hidden="1"/>
    <cellStyle name="访问过的超链接" xfId="46" builtinId="9" hidden="1"/>
    <cellStyle name="访问过的超链接" xfId="48" builtinId="9" hidden="1"/>
    <cellStyle name="访问过的超链接" xfId="50" builtinId="9" hidden="1"/>
    <cellStyle name="访问过的超链接" xfId="52" builtinId="9" hidden="1"/>
    <cellStyle name="访问过的超链接" xfId="54" builtinId="9" hidden="1"/>
    <cellStyle name="访问过的超链接" xfId="56" builtinId="9" hidden="1"/>
    <cellStyle name="访问过的超链接" xfId="58" builtinId="9" hidden="1"/>
    <cellStyle name="访问过的超链接" xfId="60" builtinId="9" hidden="1"/>
    <cellStyle name="访问过的超链接" xfId="62" builtinId="9" hidden="1"/>
    <cellStyle name="访问过的超链接" xfId="64" builtinId="9" hidden="1"/>
    <cellStyle name="访问过的超链接" xfId="66" builtinId="9" hidden="1"/>
    <cellStyle name="访问过的超链接" xfId="68" builtinId="9" hidden="1"/>
    <cellStyle name="访问过的超链接" xfId="70" builtinId="9" hidden="1"/>
    <cellStyle name="访问过的超链接" xfId="72" builtinId="9" hidden="1"/>
    <cellStyle name="访问过的超链接" xfId="74" builtinId="9" hidden="1"/>
    <cellStyle name="访问过的超链接" xfId="76" builtinId="9" hidden="1"/>
    <cellStyle name="访问过的超链接" xfId="78" builtinId="9" hidden="1"/>
    <cellStyle name="访问过的超链接" xfId="80" builtinId="9" hidden="1"/>
    <cellStyle name="访问过的超链接" xfId="82" builtinId="9" hidden="1"/>
    <cellStyle name="访问过的超链接" xfId="84" builtinId="9" hidden="1"/>
    <cellStyle name="访问过的超链接" xfId="86" builtinId="9" hidden="1"/>
    <cellStyle name="访问过的超链接" xfId="88" builtinId="9" hidden="1"/>
    <cellStyle name="访问过的超链接" xfId="90" builtinId="9" hidden="1"/>
    <cellStyle name="访问过的超链接" xfId="92" builtinId="9" hidden="1"/>
    <cellStyle name="访问过的超链接" xfId="94" builtinId="9" hidden="1"/>
    <cellStyle name="访问过的超链接" xfId="96" builtinId="9" hidden="1"/>
    <cellStyle name="访问过的超链接" xfId="98" builtinId="9" hidden="1"/>
    <cellStyle name="访问过的超链接" xfId="100" builtinId="9" hidden="1"/>
    <cellStyle name="访问过的超链接" xfId="102" builtinId="9" hidden="1"/>
    <cellStyle name="访问过的超链接" xfId="104" builtinId="9" hidden="1"/>
    <cellStyle name="访问过的超链接" xfId="106" builtinId="9" hidden="1"/>
    <cellStyle name="访问过的超链接" xfId="108" builtinId="9" hidden="1"/>
    <cellStyle name="访问过的超链接" xfId="110" builtinId="9" hidden="1"/>
    <cellStyle name="访问过的超链接" xfId="112" builtinId="9" hidden="1"/>
    <cellStyle name="访问过的超链接" xfId="114" builtinId="9" hidden="1"/>
    <cellStyle name="访问过的超链接" xfId="116" builtinId="9" hidden="1"/>
    <cellStyle name="访问过的超链接" xfId="118" builtinId="9" hidden="1"/>
    <cellStyle name="访问过的超链接" xfId="120" builtinId="9" hidden="1"/>
    <cellStyle name="访问过的超链接" xfId="122" builtinId="9" hidden="1"/>
    <cellStyle name="访问过的超链接" xfId="124" builtinId="9" hidden="1"/>
    <cellStyle name="访问过的超链接" xfId="126" builtinId="9" hidden="1"/>
    <cellStyle name="访问过的超链接" xfId="128" builtinId="9" hidden="1"/>
    <cellStyle name="访问过的超链接" xfId="130" builtinId="9" hidden="1"/>
    <cellStyle name="访问过的超链接" xfId="132" builtinId="9" hidden="1"/>
    <cellStyle name="访问过的超链接" xfId="134" builtinId="9" hidden="1"/>
    <cellStyle name="访问过的超链接" xfId="136" builtinId="9" hidden="1"/>
    <cellStyle name="访问过的超链接" xfId="138" builtinId="9" hidden="1"/>
    <cellStyle name="访问过的超链接" xfId="140" builtinId="9" hidden="1"/>
    <cellStyle name="访问过的超链接" xfId="142" builtinId="9" hidden="1"/>
    <cellStyle name="访问过的超链接" xfId="144" builtinId="9" hidden="1"/>
    <cellStyle name="访问过的超链接" xfId="146" builtinId="9" hidden="1"/>
    <cellStyle name="访问过的超链接" xfId="148" builtinId="9" hidden="1"/>
    <cellStyle name="访问过的超链接" xfId="150" builtinId="9" hidden="1"/>
    <cellStyle name="访问过的超链接" xfId="152" builtinId="9" hidden="1"/>
    <cellStyle name="访问过的超链接" xfId="154" builtinId="9" hidden="1"/>
    <cellStyle name="访问过的超链接" xfId="156" builtinId="9" hidden="1"/>
    <cellStyle name="访问过的超链接" xfId="158" builtinId="9" hidden="1"/>
    <cellStyle name="访问过的超链接" xfId="160" builtinId="9" hidden="1"/>
    <cellStyle name="访问过的超链接" xfId="162" builtinId="9" hidden="1"/>
    <cellStyle name="访问过的超链接" xfId="164" builtinId="9" hidden="1"/>
    <cellStyle name="访问过的超链接" xfId="166" builtinId="9" hidden="1"/>
    <cellStyle name="访问过的超链接" xfId="168" builtinId="9" hidden="1"/>
    <cellStyle name="访问过的超链接" xfId="170" builtinId="9" hidden="1"/>
    <cellStyle name="访问过的超链接" xfId="172" builtinId="9" hidden="1"/>
    <cellStyle name="访问过的超链接" xfId="174" builtinId="9" hidden="1"/>
    <cellStyle name="访问过的超链接" xfId="176" builtinId="9" hidden="1"/>
    <cellStyle name="访问过的超链接" xfId="178" builtinId="9" hidden="1"/>
    <cellStyle name="访问过的超链接" xfId="180" builtinId="9" hidden="1"/>
    <cellStyle name="访问过的超链接" xfId="182" builtinId="9" hidden="1"/>
    <cellStyle name="访问过的超链接" xfId="184" builtinId="9" hidden="1"/>
    <cellStyle name="访问过的超链接" xfId="186" builtinId="9" hidden="1"/>
    <cellStyle name="访问过的超链接" xfId="188" builtinId="9" hidden="1"/>
    <cellStyle name="访问过的超链接" xfId="190" builtinId="9" hidden="1"/>
    <cellStyle name="访问过的超链接" xfId="192" builtinId="9" hidden="1"/>
    <cellStyle name="访问过的超链接" xfId="194" builtinId="9" hidden="1"/>
    <cellStyle name="访问过的超链接" xfId="196" builtinId="9" hidden="1"/>
    <cellStyle name="访问过的超链接" xfId="198" builtinId="9" hidden="1"/>
    <cellStyle name="访问过的超链接" xfId="200" builtinId="9" hidden="1"/>
    <cellStyle name="访问过的超链接" xfId="202" builtinId="9" hidden="1"/>
    <cellStyle name="访问过的超链接" xfId="204" builtinId="9" hidden="1"/>
    <cellStyle name="访问过的超链接" xfId="206" builtinId="9" hidden="1"/>
    <cellStyle name="访问过的超链接" xfId="208" builtinId="9" hidden="1"/>
    <cellStyle name="访问过的超链接" xfId="210" builtinId="9" hidden="1"/>
    <cellStyle name="访问过的超链接" xfId="212" builtinId="9" hidden="1"/>
    <cellStyle name="访问过的超链接" xfId="214" builtinId="9" hidden="1"/>
    <cellStyle name="访问过的超链接" xfId="216" builtinId="9" hidden="1"/>
    <cellStyle name="访问过的超链接" xfId="218" builtinId="9" hidden="1"/>
    <cellStyle name="访问过的超链接" xfId="220" builtinId="9" hidden="1"/>
    <cellStyle name="访问过的超链接" xfId="222" builtinId="9" hidden="1"/>
    <cellStyle name="访问过的超链接" xfId="224" builtinId="9" hidden="1"/>
    <cellStyle name="访问过的超链接" xfId="226" builtinId="9" hidden="1"/>
    <cellStyle name="访问过的超链接" xfId="228" builtinId="9" hidden="1"/>
    <cellStyle name="访问过的超链接" xfId="230" builtinId="9" hidden="1"/>
    <cellStyle name="访问过的超链接" xfId="232" builtinId="9" hidden="1"/>
    <cellStyle name="访问过的超链接" xfId="234" builtinId="9" hidden="1"/>
    <cellStyle name="访问过的超链接" xfId="236" builtinId="9" hidden="1"/>
    <cellStyle name="访问过的超链接" xfId="238" builtinId="9" hidden="1"/>
    <cellStyle name="访问过的超链接" xfId="240" builtinId="9" hidden="1"/>
    <cellStyle name="访问过的超链接" xfId="242" builtinId="9" hidden="1"/>
    <cellStyle name="访问过的超链接" xfId="244" builtinId="9" hidden="1"/>
    <cellStyle name="访问过的超链接" xfId="246" builtinId="9" hidden="1"/>
    <cellStyle name="访问过的超链接" xfId="248" builtinId="9" hidden="1"/>
    <cellStyle name="访问过的超链接" xfId="250" builtinId="9" hidden="1"/>
    <cellStyle name="访问过的超链接" xfId="252" builtinId="9" hidden="1"/>
    <cellStyle name="访问过的超链接" xfId="254" builtinId="9" hidden="1"/>
    <cellStyle name="访问过的超链接" xfId="256" builtinId="9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7" builtinId="8" hidden="1"/>
    <cellStyle name="超链接" xfId="169" builtinId="8" hidden="1"/>
    <cellStyle name="超链接" xfId="171" builtinId="8" hidden="1"/>
    <cellStyle name="超链接" xfId="173" builtinId="8" hidden="1"/>
    <cellStyle name="超链接" xfId="175" builtinId="8" hidden="1"/>
    <cellStyle name="超链接" xfId="177" builtinId="8" hidden="1"/>
    <cellStyle name="超链接" xfId="179" builtinId="8" hidden="1"/>
    <cellStyle name="超链接" xfId="181" builtinId="8" hidden="1"/>
    <cellStyle name="超链接" xfId="183" builtinId="8" hidden="1"/>
    <cellStyle name="超链接" xfId="185" builtinId="8" hidden="1"/>
    <cellStyle name="超链接" xfId="187" builtinId="8" hidden="1"/>
    <cellStyle name="超链接" xfId="189" builtinId="8" hidden="1"/>
    <cellStyle name="超链接" xfId="191" builtinId="8" hidden="1"/>
    <cellStyle name="超链接" xfId="193" builtinId="8" hidden="1"/>
    <cellStyle name="超链接" xfId="195" builtinId="8" hidden="1"/>
    <cellStyle name="超链接" xfId="197" builtinId="8" hidden="1"/>
    <cellStyle name="超链接" xfId="199" builtinId="8" hidden="1"/>
    <cellStyle name="超链接" xfId="201" builtinId="8" hidden="1"/>
    <cellStyle name="超链接" xfId="203" builtinId="8" hidden="1"/>
    <cellStyle name="超链接" xfId="205" builtinId="8" hidden="1"/>
    <cellStyle name="超链接" xfId="207" builtinId="8" hidden="1"/>
    <cellStyle name="超链接" xfId="209" builtinId="8" hidden="1"/>
    <cellStyle name="超链接" xfId="211" builtinId="8" hidden="1"/>
    <cellStyle name="超链接" xfId="213" builtinId="8" hidden="1"/>
    <cellStyle name="超链接" xfId="215" builtinId="8" hidden="1"/>
    <cellStyle name="超链接" xfId="217" builtinId="8" hidden="1"/>
    <cellStyle name="超链接" xfId="219" builtinId="8" hidden="1"/>
    <cellStyle name="超链接" xfId="221" builtinId="8" hidden="1"/>
    <cellStyle name="超链接" xfId="223" builtinId="8" hidden="1"/>
    <cellStyle name="超链接" xfId="225" builtinId="8" hidden="1"/>
    <cellStyle name="超链接" xfId="227" builtinId="8" hidden="1"/>
    <cellStyle name="超链接" xfId="229" builtinId="8" hidden="1"/>
    <cellStyle name="超链接" xfId="231" builtinId="8" hidden="1"/>
    <cellStyle name="超链接" xfId="233" builtinId="8" hidden="1"/>
    <cellStyle name="超链接" xfId="235" builtinId="8" hidden="1"/>
    <cellStyle name="超链接" xfId="237" builtinId="8" hidden="1"/>
    <cellStyle name="超链接" xfId="239" builtinId="8" hidden="1"/>
    <cellStyle name="超链接" xfId="241" builtinId="8" hidden="1"/>
    <cellStyle name="超链接" xfId="243" builtinId="8" hidden="1"/>
    <cellStyle name="超链接" xfId="245" builtinId="8" hidden="1"/>
    <cellStyle name="超链接" xfId="247" builtinId="8" hidden="1"/>
    <cellStyle name="超链接" xfId="249" builtinId="8" hidden="1"/>
    <cellStyle name="超链接" xfId="251" builtinId="8" hidden="1"/>
    <cellStyle name="超链接" xfId="253" builtinId="8" hidden="1"/>
    <cellStyle name="超链接" xfId="255" builtinId="8" hidden="1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ExternalData_513" connectionId="1" autoFormatId="0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ExternalData_515" connectionId="6" autoFormatId="0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ExternalData_516" connectionId="4" autoFormatId="0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ExternalData_514" connectionId="2" autoFormatId="0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ExternalData_514" connectionId="2" autoFormatId="0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ExternalData_516" connectionId="4" autoFormatId="0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ExternalData_515" connectionId="6" autoFormatId="0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ExternalData_513" connectionId="1" autoFormatId="0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4" Type="http://schemas.openxmlformats.org/officeDocument/2006/relationships/queryTable" Target="../queryTables/queryTable3.xml"/><Relationship Id="rId5" Type="http://schemas.openxmlformats.org/officeDocument/2006/relationships/queryTable" Target="../queryTables/queryTable4.xml"/><Relationship Id="rId6" Type="http://schemas.openxmlformats.org/officeDocument/2006/relationships/comments" Target="../comments1.xml"/><Relationship Id="rId1" Type="http://schemas.openxmlformats.org/officeDocument/2006/relationships/vmlDrawing" Target="../drawings/vmlDrawing1.vml"/><Relationship Id="rId2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.xml"/><Relationship Id="rId4" Type="http://schemas.openxmlformats.org/officeDocument/2006/relationships/queryTable" Target="../queryTables/queryTable7.xml"/><Relationship Id="rId5" Type="http://schemas.openxmlformats.org/officeDocument/2006/relationships/queryTable" Target="../queryTables/queryTable8.xml"/><Relationship Id="rId6" Type="http://schemas.openxmlformats.org/officeDocument/2006/relationships/comments" Target="../comments2.xml"/><Relationship Id="rId1" Type="http://schemas.openxmlformats.org/officeDocument/2006/relationships/vmlDrawing" Target="../drawings/vmlDrawing2.vml"/><Relationship Id="rId2" Type="http://schemas.openxmlformats.org/officeDocument/2006/relationships/queryTable" Target="../queryTables/queryTable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100"/>
  <sheetViews>
    <sheetView tabSelected="1" topLeftCell="A64" zoomScale="125" zoomScaleNormal="125" zoomScalePageLayoutView="125" workbookViewId="0">
      <selection activeCell="F71" sqref="F71"/>
    </sheetView>
  </sheetViews>
  <sheetFormatPr baseColWidth="10" defaultColWidth="8.83203125" defaultRowHeight="14" x14ac:dyDescent="0"/>
  <cols>
    <col min="1" max="1" width="7.1640625" customWidth="1"/>
    <col min="2" max="2" width="8.33203125" style="62" customWidth="1"/>
    <col min="3" max="3" width="18.83203125" style="66" customWidth="1"/>
    <col min="4" max="5" width="6.5" style="62" customWidth="1"/>
    <col min="6" max="6" width="15.33203125" style="62" customWidth="1"/>
    <col min="7" max="7" width="7.6640625" style="62" customWidth="1"/>
    <col min="8" max="8" width="6.83203125" style="62" customWidth="1"/>
    <col min="9" max="10" width="5.1640625" style="62" customWidth="1"/>
    <col min="11" max="11" width="7.83203125" style="62" customWidth="1"/>
    <col min="12" max="12" width="26.1640625" style="63" customWidth="1"/>
    <col min="13" max="14" width="5.6640625" style="62" customWidth="1"/>
    <col min="15" max="15" width="14.33203125" style="62" customWidth="1"/>
    <col min="16" max="16" width="7.1640625" customWidth="1"/>
    <col min="17" max="17" width="4.83203125" customWidth="1"/>
    <col min="18" max="19" width="5.1640625" style="62" customWidth="1"/>
  </cols>
  <sheetData>
    <row r="1" spans="1:19" ht="21">
      <c r="A1" s="456" t="s">
        <v>80</v>
      </c>
      <c r="B1" s="456"/>
      <c r="C1" s="456"/>
      <c r="D1" s="456"/>
      <c r="E1" s="456"/>
      <c r="F1" s="456"/>
      <c r="G1" s="456"/>
      <c r="H1" s="456"/>
      <c r="I1" s="456"/>
      <c r="J1" s="456"/>
      <c r="K1" s="456"/>
      <c r="L1" s="456"/>
      <c r="M1" s="456"/>
      <c r="N1" s="456"/>
      <c r="O1" s="456"/>
      <c r="R1"/>
      <c r="S1"/>
    </row>
    <row r="2" spans="1:19" ht="15">
      <c r="A2" s="457" t="s">
        <v>0</v>
      </c>
      <c r="B2" s="459" t="s">
        <v>1</v>
      </c>
      <c r="C2" s="460"/>
      <c r="D2" s="460"/>
      <c r="E2" s="460"/>
      <c r="F2" s="461"/>
      <c r="G2" s="248"/>
      <c r="H2" s="249"/>
      <c r="I2" s="249"/>
      <c r="J2" s="291"/>
      <c r="K2" s="462" t="s">
        <v>2</v>
      </c>
      <c r="L2" s="462"/>
      <c r="M2" s="462"/>
      <c r="N2" s="462"/>
      <c r="O2" s="463"/>
      <c r="R2" s="239"/>
      <c r="S2" s="239"/>
    </row>
    <row r="3" spans="1:19" ht="16" thickBot="1">
      <c r="A3" s="458"/>
      <c r="B3" s="1" t="s">
        <v>3</v>
      </c>
      <c r="C3" s="2" t="s">
        <v>4</v>
      </c>
      <c r="D3" s="2" t="s">
        <v>5</v>
      </c>
      <c r="E3" s="2" t="s">
        <v>6</v>
      </c>
      <c r="F3" s="3" t="s">
        <v>7</v>
      </c>
      <c r="G3" s="292" t="s">
        <v>229</v>
      </c>
      <c r="H3" s="293" t="s">
        <v>252</v>
      </c>
      <c r="I3" s="293" t="s">
        <v>253</v>
      </c>
      <c r="J3" s="294" t="s">
        <v>251</v>
      </c>
      <c r="K3" s="1" t="s">
        <v>3</v>
      </c>
      <c r="L3" s="2" t="s">
        <v>4</v>
      </c>
      <c r="M3" s="2" t="s">
        <v>5</v>
      </c>
      <c r="N3" s="2" t="s">
        <v>6</v>
      </c>
      <c r="O3" s="383" t="s">
        <v>7</v>
      </c>
      <c r="P3" s="399" t="s">
        <v>230</v>
      </c>
      <c r="Q3" s="399" t="s">
        <v>231</v>
      </c>
      <c r="R3" s="400" t="s">
        <v>253</v>
      </c>
      <c r="S3" s="401" t="s">
        <v>251</v>
      </c>
    </row>
    <row r="4" spans="1:19">
      <c r="A4" s="464" t="s">
        <v>8</v>
      </c>
      <c r="B4" s="76">
        <v>309001</v>
      </c>
      <c r="C4" s="115" t="s">
        <v>9</v>
      </c>
      <c r="D4" s="5">
        <v>36</v>
      </c>
      <c r="E4" s="6">
        <v>2</v>
      </c>
      <c r="F4" s="6" t="s">
        <v>10</v>
      </c>
      <c r="G4" s="5">
        <f>D4</f>
        <v>36</v>
      </c>
      <c r="H4" s="5">
        <v>1</v>
      </c>
      <c r="I4" s="5"/>
      <c r="J4" s="260"/>
      <c r="K4" s="71">
        <v>1901023</v>
      </c>
      <c r="L4" s="110" t="s">
        <v>70</v>
      </c>
      <c r="M4" s="83">
        <v>32</v>
      </c>
      <c r="N4" s="84">
        <v>1</v>
      </c>
      <c r="O4" s="384" t="s">
        <v>71</v>
      </c>
      <c r="P4" s="304">
        <f>M4</f>
        <v>32</v>
      </c>
      <c r="Q4" s="304">
        <v>1</v>
      </c>
      <c r="R4" s="7"/>
      <c r="S4" s="271">
        <v>32</v>
      </c>
    </row>
    <row r="5" spans="1:19">
      <c r="A5" s="465"/>
      <c r="B5" s="78">
        <v>310016</v>
      </c>
      <c r="C5" s="116" t="s">
        <v>12</v>
      </c>
      <c r="D5" s="7">
        <f>18*E5</f>
        <v>54</v>
      </c>
      <c r="E5" s="8">
        <v>3</v>
      </c>
      <c r="F5" s="8" t="s">
        <v>10</v>
      </c>
      <c r="G5" s="7">
        <f>D5</f>
        <v>54</v>
      </c>
      <c r="H5" s="7">
        <v>1</v>
      </c>
      <c r="I5" s="7"/>
      <c r="J5" s="271"/>
      <c r="K5" s="243" t="s">
        <v>81</v>
      </c>
      <c r="L5" s="111" t="s">
        <v>66</v>
      </c>
      <c r="M5" s="11">
        <v>32</v>
      </c>
      <c r="N5" s="12">
        <v>2</v>
      </c>
      <c r="O5" s="385" t="s">
        <v>59</v>
      </c>
      <c r="P5" s="304">
        <f>M5</f>
        <v>32</v>
      </c>
      <c r="Q5" s="304" t="s">
        <v>317</v>
      </c>
      <c r="R5" s="7"/>
      <c r="S5" s="271"/>
    </row>
    <row r="6" spans="1:19">
      <c r="A6" s="465"/>
      <c r="B6" s="86">
        <v>330001</v>
      </c>
      <c r="C6" s="111" t="s">
        <v>13</v>
      </c>
      <c r="D6" s="11">
        <v>20</v>
      </c>
      <c r="E6" s="12">
        <v>1</v>
      </c>
      <c r="F6" s="12" t="s">
        <v>14</v>
      </c>
      <c r="G6" s="12">
        <f t="shared" ref="G6:G63" si="0">D6</f>
        <v>20</v>
      </c>
      <c r="H6" s="11">
        <v>1</v>
      </c>
      <c r="I6" s="11"/>
      <c r="J6" s="284"/>
      <c r="K6" s="282"/>
      <c r="L6" s="13"/>
      <c r="M6" s="14"/>
      <c r="N6" s="14"/>
      <c r="O6" s="297"/>
      <c r="P6" s="304">
        <f t="shared" ref="P6:P65" si="1">M6</f>
        <v>0</v>
      </c>
      <c r="Q6" s="304"/>
      <c r="R6" s="11"/>
      <c r="S6" s="284"/>
    </row>
    <row r="7" spans="1:19">
      <c r="A7" s="465"/>
      <c r="B7" s="86">
        <v>199023</v>
      </c>
      <c r="C7" s="111" t="s">
        <v>294</v>
      </c>
      <c r="D7" s="11">
        <v>80</v>
      </c>
      <c r="E7" s="12">
        <v>4</v>
      </c>
      <c r="F7" s="12" t="s">
        <v>14</v>
      </c>
      <c r="G7" s="12">
        <f t="shared" si="0"/>
        <v>80</v>
      </c>
      <c r="H7" s="11">
        <v>1</v>
      </c>
      <c r="I7" s="11"/>
      <c r="J7" s="284"/>
      <c r="K7" s="282"/>
      <c r="L7" s="13"/>
      <c r="M7" s="14"/>
      <c r="N7" s="14"/>
      <c r="O7" s="297"/>
      <c r="P7" s="304">
        <f t="shared" si="1"/>
        <v>0</v>
      </c>
      <c r="Q7" s="304"/>
      <c r="R7" s="11"/>
      <c r="S7" s="284"/>
    </row>
    <row r="8" spans="1:19">
      <c r="A8" s="465"/>
      <c r="B8" s="86">
        <v>310017</v>
      </c>
      <c r="C8" s="111" t="s">
        <v>16</v>
      </c>
      <c r="D8" s="11">
        <v>36</v>
      </c>
      <c r="E8" s="12">
        <v>1</v>
      </c>
      <c r="F8" s="12" t="s">
        <v>14</v>
      </c>
      <c r="G8" s="12">
        <f t="shared" si="0"/>
        <v>36</v>
      </c>
      <c r="H8" s="11">
        <v>1</v>
      </c>
      <c r="I8" s="11"/>
      <c r="J8" s="284"/>
      <c r="K8" s="282"/>
      <c r="L8" s="13"/>
      <c r="M8" s="14"/>
      <c r="N8" s="14"/>
      <c r="O8" s="297"/>
      <c r="P8" s="304">
        <f t="shared" si="1"/>
        <v>0</v>
      </c>
      <c r="Q8" s="304"/>
      <c r="R8" s="11"/>
      <c r="S8" s="284"/>
    </row>
    <row r="9" spans="1:19">
      <c r="A9" s="465"/>
      <c r="B9" s="75">
        <v>1901000</v>
      </c>
      <c r="C9" s="15" t="s">
        <v>17</v>
      </c>
      <c r="D9" s="67">
        <v>32</v>
      </c>
      <c r="E9" s="68">
        <v>1</v>
      </c>
      <c r="F9" s="262" t="s">
        <v>285</v>
      </c>
      <c r="G9" s="9">
        <f t="shared" si="0"/>
        <v>32</v>
      </c>
      <c r="H9" s="67">
        <v>1</v>
      </c>
      <c r="I9" s="67">
        <v>32</v>
      </c>
      <c r="J9" s="67"/>
      <c r="K9" s="282"/>
      <c r="L9" s="13"/>
      <c r="M9" s="14"/>
      <c r="N9" s="14"/>
      <c r="O9" s="297"/>
      <c r="P9" s="304">
        <f t="shared" si="1"/>
        <v>0</v>
      </c>
      <c r="Q9" s="304"/>
      <c r="R9" s="67"/>
      <c r="S9" s="263"/>
    </row>
    <row r="10" spans="1:19">
      <c r="A10" s="465"/>
      <c r="B10" s="75">
        <v>1900101</v>
      </c>
      <c r="C10" s="15" t="s">
        <v>18</v>
      </c>
      <c r="D10" s="16">
        <v>16</v>
      </c>
      <c r="E10" s="17">
        <v>1</v>
      </c>
      <c r="F10" s="262" t="s">
        <v>179</v>
      </c>
      <c r="G10" s="9">
        <f t="shared" si="0"/>
        <v>16</v>
      </c>
      <c r="H10" s="67">
        <v>1</v>
      </c>
      <c r="I10" s="67"/>
      <c r="J10" s="263"/>
      <c r="K10" s="282"/>
      <c r="L10" s="13"/>
      <c r="M10" s="14"/>
      <c r="N10" s="14"/>
      <c r="O10" s="297"/>
      <c r="P10" s="304">
        <f t="shared" si="1"/>
        <v>0</v>
      </c>
      <c r="Q10" s="304"/>
      <c r="R10" s="67"/>
      <c r="S10" s="263"/>
    </row>
    <row r="11" spans="1:19">
      <c r="A11" s="465"/>
      <c r="B11" s="75"/>
      <c r="C11" s="15" t="s">
        <v>20</v>
      </c>
      <c r="D11" s="67"/>
      <c r="E11" s="68"/>
      <c r="F11" s="262" t="s">
        <v>179</v>
      </c>
      <c r="G11" s="9">
        <f t="shared" si="0"/>
        <v>0</v>
      </c>
      <c r="H11" s="67">
        <v>1</v>
      </c>
      <c r="I11" s="67"/>
      <c r="J11" s="263"/>
      <c r="K11" s="283"/>
      <c r="L11" s="69"/>
      <c r="M11" s="70"/>
      <c r="N11" s="70"/>
      <c r="O11" s="386"/>
      <c r="P11" s="304">
        <f t="shared" si="1"/>
        <v>0</v>
      </c>
      <c r="Q11" s="304"/>
      <c r="R11" s="67"/>
      <c r="S11" s="263"/>
    </row>
    <row r="12" spans="1:19" ht="15" thickBot="1">
      <c r="A12" s="465"/>
      <c r="B12" s="81">
        <v>1901001</v>
      </c>
      <c r="C12" s="117" t="s">
        <v>55</v>
      </c>
      <c r="D12" s="285">
        <v>80</v>
      </c>
      <c r="E12" s="286">
        <v>4</v>
      </c>
      <c r="F12" s="287" t="s">
        <v>11</v>
      </c>
      <c r="G12" s="26">
        <f t="shared" si="0"/>
        <v>80</v>
      </c>
      <c r="H12" s="266">
        <v>1</v>
      </c>
      <c r="I12" s="266">
        <v>48</v>
      </c>
      <c r="J12" s="267">
        <v>32</v>
      </c>
      <c r="K12" s="283"/>
      <c r="L12" s="69"/>
      <c r="M12" s="70"/>
      <c r="N12" s="70"/>
      <c r="O12" s="386"/>
      <c r="P12" s="304">
        <f t="shared" si="1"/>
        <v>0</v>
      </c>
      <c r="Q12" s="304"/>
      <c r="R12" s="67"/>
      <c r="S12" s="263"/>
    </row>
    <row r="13" spans="1:19" ht="16">
      <c r="A13" s="450" t="s">
        <v>21</v>
      </c>
      <c r="B13" s="5">
        <v>309002</v>
      </c>
      <c r="C13" s="115" t="s">
        <v>54</v>
      </c>
      <c r="D13" s="5">
        <v>36</v>
      </c>
      <c r="E13" s="6">
        <v>2</v>
      </c>
      <c r="F13" s="6" t="s">
        <v>10</v>
      </c>
      <c r="G13" s="281">
        <f t="shared" si="0"/>
        <v>36</v>
      </c>
      <c r="H13" s="5">
        <v>1</v>
      </c>
      <c r="I13" s="5"/>
      <c r="J13" s="260"/>
      <c r="K13" s="288">
        <v>1902060</v>
      </c>
      <c r="L13" s="289" t="s">
        <v>224</v>
      </c>
      <c r="M13" s="290" t="s">
        <v>98</v>
      </c>
      <c r="N13" s="290">
        <v>2</v>
      </c>
      <c r="O13" s="384" t="s">
        <v>71</v>
      </c>
      <c r="P13" s="304">
        <v>80</v>
      </c>
      <c r="Q13" s="304">
        <v>1</v>
      </c>
      <c r="R13" s="7"/>
      <c r="S13" s="271">
        <v>80</v>
      </c>
    </row>
    <row r="14" spans="1:19">
      <c r="A14" s="451"/>
      <c r="B14" s="7">
        <v>310009</v>
      </c>
      <c r="C14" s="116" t="s">
        <v>22</v>
      </c>
      <c r="D14" s="7">
        <f>18*E14</f>
        <v>36</v>
      </c>
      <c r="E14" s="8">
        <v>2</v>
      </c>
      <c r="F14" s="8" t="s">
        <v>10</v>
      </c>
      <c r="G14" s="7">
        <f t="shared" si="0"/>
        <v>36</v>
      </c>
      <c r="H14" s="7">
        <v>1</v>
      </c>
      <c r="I14" s="7"/>
      <c r="J14" s="271"/>
      <c r="K14" s="107">
        <v>1300004</v>
      </c>
      <c r="L14" s="112" t="s">
        <v>67</v>
      </c>
      <c r="M14" s="90">
        <v>54</v>
      </c>
      <c r="N14" s="90">
        <v>3</v>
      </c>
      <c r="O14" s="387" t="s">
        <v>72</v>
      </c>
      <c r="P14" s="304">
        <f t="shared" si="1"/>
        <v>54</v>
      </c>
      <c r="Q14" s="304">
        <v>1</v>
      </c>
      <c r="R14" s="7">
        <v>54</v>
      </c>
      <c r="S14" s="271"/>
    </row>
    <row r="15" spans="1:19">
      <c r="A15" s="451"/>
      <c r="B15" s="7">
        <v>310013</v>
      </c>
      <c r="C15" s="116" t="s">
        <v>23</v>
      </c>
      <c r="D15" s="7">
        <f>18*E15</f>
        <v>54</v>
      </c>
      <c r="E15" s="8">
        <v>3</v>
      </c>
      <c r="F15" s="8" t="s">
        <v>10</v>
      </c>
      <c r="G15" s="278">
        <f t="shared" si="0"/>
        <v>54</v>
      </c>
      <c r="H15" s="7">
        <v>1</v>
      </c>
      <c r="I15" s="7"/>
      <c r="J15" s="271"/>
      <c r="K15" s="161" t="s">
        <v>287</v>
      </c>
      <c r="L15" s="105" t="s">
        <v>289</v>
      </c>
      <c r="M15" s="92" t="s">
        <v>293</v>
      </c>
      <c r="N15" s="92" t="s">
        <v>293</v>
      </c>
      <c r="O15" s="388" t="s">
        <v>289</v>
      </c>
      <c r="P15" s="304" t="str">
        <f t="shared" si="1"/>
        <v xml:space="preserve"> </v>
      </c>
      <c r="Q15" s="304" t="s">
        <v>316</v>
      </c>
      <c r="R15" s="7"/>
      <c r="S15" s="271" t="s">
        <v>315</v>
      </c>
    </row>
    <row r="16" spans="1:19">
      <c r="A16" s="451"/>
      <c r="B16" s="126">
        <v>1900102</v>
      </c>
      <c r="C16" s="127" t="s">
        <v>24</v>
      </c>
      <c r="D16" s="126" t="s">
        <v>25</v>
      </c>
      <c r="E16" s="197">
        <v>1</v>
      </c>
      <c r="F16" s="126" t="s">
        <v>26</v>
      </c>
      <c r="G16" s="126">
        <v>40</v>
      </c>
      <c r="H16" s="126">
        <v>1</v>
      </c>
      <c r="I16" s="126"/>
      <c r="J16" s="196"/>
      <c r="K16" s="159">
        <v>1900110</v>
      </c>
      <c r="L16" s="64" t="s">
        <v>56</v>
      </c>
      <c r="M16" s="94">
        <v>85</v>
      </c>
      <c r="N16" s="11">
        <v>4</v>
      </c>
      <c r="O16" s="385" t="s">
        <v>59</v>
      </c>
      <c r="P16" s="304">
        <f t="shared" si="1"/>
        <v>85</v>
      </c>
      <c r="Q16" s="304" t="s">
        <v>317</v>
      </c>
      <c r="R16" s="126"/>
      <c r="S16" s="196"/>
    </row>
    <row r="17" spans="1:19">
      <c r="A17" s="451"/>
      <c r="B17" s="280">
        <v>1901003</v>
      </c>
      <c r="C17" s="18" t="s">
        <v>86</v>
      </c>
      <c r="D17" s="19">
        <v>80</v>
      </c>
      <c r="E17" s="20">
        <v>4</v>
      </c>
      <c r="F17" s="264" t="s">
        <v>219</v>
      </c>
      <c r="G17" s="9">
        <f t="shared" si="0"/>
        <v>80</v>
      </c>
      <c r="H17" s="67">
        <v>1</v>
      </c>
      <c r="I17" s="67">
        <v>48</v>
      </c>
      <c r="J17" s="263">
        <v>32</v>
      </c>
      <c r="K17" s="159"/>
      <c r="L17" s="64" t="s">
        <v>69</v>
      </c>
      <c r="M17" s="94">
        <v>32</v>
      </c>
      <c r="N17" s="11">
        <v>2</v>
      </c>
      <c r="O17" s="385" t="s">
        <v>59</v>
      </c>
      <c r="P17" s="304">
        <f t="shared" si="1"/>
        <v>32</v>
      </c>
      <c r="Q17" s="304" t="s">
        <v>317</v>
      </c>
      <c r="R17" s="67"/>
      <c r="S17" s="263"/>
    </row>
    <row r="18" spans="1:19">
      <c r="A18" s="451"/>
      <c r="B18" s="272">
        <v>1905045</v>
      </c>
      <c r="C18" s="15" t="s">
        <v>180</v>
      </c>
      <c r="D18" s="9">
        <v>32</v>
      </c>
      <c r="E18" s="10">
        <v>2</v>
      </c>
      <c r="F18" s="162" t="s">
        <v>220</v>
      </c>
      <c r="G18" s="9">
        <f t="shared" si="0"/>
        <v>32</v>
      </c>
      <c r="H18" s="67">
        <v>1</v>
      </c>
      <c r="I18" s="67">
        <v>32</v>
      </c>
      <c r="J18" s="263"/>
      <c r="K18" s="107">
        <v>1901002</v>
      </c>
      <c r="L18" s="112" t="s">
        <v>57</v>
      </c>
      <c r="M18" s="90">
        <v>54</v>
      </c>
      <c r="N18" s="91">
        <v>3</v>
      </c>
      <c r="O18" s="387" t="s">
        <v>72</v>
      </c>
      <c r="P18" s="304">
        <f t="shared" si="1"/>
        <v>54</v>
      </c>
      <c r="Q18" s="304">
        <v>1</v>
      </c>
      <c r="R18" s="67">
        <v>54</v>
      </c>
      <c r="S18" s="263"/>
    </row>
    <row r="19" spans="1:19">
      <c r="A19" s="451"/>
      <c r="B19" s="182" t="s">
        <v>124</v>
      </c>
      <c r="C19" s="182" t="s">
        <v>122</v>
      </c>
      <c r="D19" s="183" t="s">
        <v>140</v>
      </c>
      <c r="E19" s="182" t="s">
        <v>81</v>
      </c>
      <c r="F19" s="182" t="s">
        <v>124</v>
      </c>
      <c r="G19" s="9" t="str">
        <f t="shared" si="0"/>
        <v xml:space="preserve"> </v>
      </c>
      <c r="H19" s="67"/>
      <c r="I19" s="67"/>
      <c r="J19" s="263"/>
      <c r="K19" s="107">
        <v>1900112</v>
      </c>
      <c r="L19" s="112" t="s">
        <v>58</v>
      </c>
      <c r="M19" s="90">
        <v>68</v>
      </c>
      <c r="N19" s="91">
        <v>3</v>
      </c>
      <c r="O19" s="387" t="s">
        <v>72</v>
      </c>
      <c r="P19" s="304">
        <f t="shared" si="1"/>
        <v>68</v>
      </c>
      <c r="Q19" s="304">
        <v>1</v>
      </c>
      <c r="R19" s="67">
        <v>68</v>
      </c>
      <c r="S19" s="263"/>
    </row>
    <row r="20" spans="1:19">
      <c r="A20" s="451"/>
      <c r="B20" s="182"/>
      <c r="C20" s="182"/>
      <c r="D20" s="183"/>
      <c r="E20" s="182"/>
      <c r="F20" s="182"/>
      <c r="G20" s="9">
        <f t="shared" si="0"/>
        <v>0</v>
      </c>
      <c r="H20" s="67"/>
      <c r="I20" s="67"/>
      <c r="J20" s="263"/>
      <c r="K20" s="169"/>
      <c r="L20" s="213"/>
      <c r="M20" s="171"/>
      <c r="N20" s="171"/>
      <c r="O20" s="389"/>
      <c r="P20" s="304">
        <f t="shared" si="1"/>
        <v>0</v>
      </c>
      <c r="Q20" s="304"/>
      <c r="R20" s="67"/>
      <c r="S20" s="263"/>
    </row>
    <row r="21" spans="1:19" ht="15" thickBot="1">
      <c r="A21" s="452"/>
      <c r="B21" s="23"/>
      <c r="C21" s="147" t="s">
        <v>125</v>
      </c>
      <c r="D21" s="21"/>
      <c r="E21" s="148"/>
      <c r="F21" s="21" t="s">
        <v>27</v>
      </c>
      <c r="G21" s="26">
        <f t="shared" si="0"/>
        <v>0</v>
      </c>
      <c r="H21" s="266">
        <v>1</v>
      </c>
      <c r="I21" s="266"/>
      <c r="J21" s="267"/>
      <c r="K21" s="184">
        <v>1905039</v>
      </c>
      <c r="L21" s="185" t="s">
        <v>150</v>
      </c>
      <c r="M21" s="186" t="s">
        <v>149</v>
      </c>
      <c r="N21" s="109">
        <v>3</v>
      </c>
      <c r="O21" s="390" t="s">
        <v>144</v>
      </c>
      <c r="P21" s="304">
        <v>120</v>
      </c>
      <c r="Q21" s="304">
        <v>1</v>
      </c>
      <c r="R21" s="67"/>
      <c r="S21" s="263">
        <v>120</v>
      </c>
    </row>
    <row r="22" spans="1:19">
      <c r="A22" s="453" t="s">
        <v>28</v>
      </c>
      <c r="B22" s="76">
        <v>309003</v>
      </c>
      <c r="C22" s="118" t="s">
        <v>29</v>
      </c>
      <c r="D22" s="5">
        <v>36</v>
      </c>
      <c r="E22" s="6">
        <v>2</v>
      </c>
      <c r="F22" s="77" t="s">
        <v>10</v>
      </c>
      <c r="G22" s="5">
        <f t="shared" si="0"/>
        <v>36</v>
      </c>
      <c r="H22" s="230">
        <v>1</v>
      </c>
      <c r="I22" s="230"/>
      <c r="J22" s="230"/>
      <c r="K22" s="73">
        <v>1901027</v>
      </c>
      <c r="L22" s="113" t="s">
        <v>73</v>
      </c>
      <c r="M22" s="88">
        <v>68</v>
      </c>
      <c r="N22" s="89">
        <v>3</v>
      </c>
      <c r="O22" s="391" t="s">
        <v>72</v>
      </c>
      <c r="P22" s="304">
        <f t="shared" si="1"/>
        <v>68</v>
      </c>
      <c r="Q22" s="304">
        <v>1</v>
      </c>
      <c r="R22" s="7">
        <v>68</v>
      </c>
      <c r="S22" s="271"/>
    </row>
    <row r="23" spans="1:19">
      <c r="A23" s="454"/>
      <c r="B23" s="78">
        <v>310015</v>
      </c>
      <c r="C23" s="116" t="s">
        <v>30</v>
      </c>
      <c r="D23" s="7">
        <f>18*E23</f>
        <v>36</v>
      </c>
      <c r="E23" s="8">
        <v>2</v>
      </c>
      <c r="F23" s="79" t="s">
        <v>10</v>
      </c>
      <c r="G23" s="7">
        <f t="shared" si="0"/>
        <v>36</v>
      </c>
      <c r="H23" s="229">
        <v>1</v>
      </c>
      <c r="I23" s="229"/>
      <c r="J23" s="229"/>
      <c r="K23" s="74"/>
      <c r="L23" s="112" t="s">
        <v>75</v>
      </c>
      <c r="M23" s="90">
        <v>40</v>
      </c>
      <c r="N23" s="91">
        <v>2.5</v>
      </c>
      <c r="O23" s="387" t="s">
        <v>72</v>
      </c>
      <c r="P23" s="304">
        <f t="shared" si="1"/>
        <v>40</v>
      </c>
      <c r="Q23" s="304">
        <v>1</v>
      </c>
      <c r="R23" s="7">
        <v>40</v>
      </c>
      <c r="S23" s="271"/>
    </row>
    <row r="24" spans="1:19">
      <c r="A24" s="454"/>
      <c r="B24" s="75">
        <v>1905007</v>
      </c>
      <c r="C24" s="34" t="s">
        <v>88</v>
      </c>
      <c r="D24" s="16">
        <v>48</v>
      </c>
      <c r="E24" s="10">
        <v>3</v>
      </c>
      <c r="F24" s="158" t="s">
        <v>89</v>
      </c>
      <c r="G24" s="9">
        <f t="shared" si="0"/>
        <v>48</v>
      </c>
      <c r="H24" s="67">
        <v>1</v>
      </c>
      <c r="I24" s="244">
        <v>48</v>
      </c>
      <c r="J24" s="244"/>
      <c r="K24" s="161">
        <v>1905029</v>
      </c>
      <c r="L24" s="105" t="s">
        <v>151</v>
      </c>
      <c r="M24" s="93" t="s">
        <v>184</v>
      </c>
      <c r="N24" s="72">
        <v>3</v>
      </c>
      <c r="O24" s="392" t="s">
        <v>71</v>
      </c>
      <c r="P24" s="304">
        <v>120</v>
      </c>
      <c r="Q24" s="304">
        <v>1</v>
      </c>
      <c r="R24" s="67"/>
      <c r="S24" s="263">
        <v>120</v>
      </c>
    </row>
    <row r="25" spans="1:19">
      <c r="A25" s="454"/>
      <c r="B25" s="165">
        <v>1905008</v>
      </c>
      <c r="C25" s="182" t="s">
        <v>148</v>
      </c>
      <c r="D25" s="166">
        <v>32</v>
      </c>
      <c r="E25" s="183">
        <v>1</v>
      </c>
      <c r="F25" s="182" t="s">
        <v>61</v>
      </c>
      <c r="G25" s="9">
        <f t="shared" si="0"/>
        <v>32</v>
      </c>
      <c r="H25" s="67">
        <v>1</v>
      </c>
      <c r="I25" s="244"/>
      <c r="J25" s="244">
        <v>32</v>
      </c>
      <c r="K25" s="161"/>
      <c r="L25" s="105" t="s">
        <v>145</v>
      </c>
      <c r="M25" s="93">
        <v>32</v>
      </c>
      <c r="N25" s="72">
        <v>1</v>
      </c>
      <c r="O25" s="392" t="s">
        <v>139</v>
      </c>
      <c r="P25" s="304">
        <f t="shared" si="1"/>
        <v>32</v>
      </c>
      <c r="Q25" s="304">
        <v>1</v>
      </c>
      <c r="R25" s="67">
        <v>32</v>
      </c>
      <c r="S25" s="263"/>
    </row>
    <row r="26" spans="1:19">
      <c r="A26" s="454"/>
      <c r="B26" s="75">
        <v>1901006</v>
      </c>
      <c r="C26" s="34" t="s">
        <v>87</v>
      </c>
      <c r="D26" s="16">
        <v>64</v>
      </c>
      <c r="E26" s="10">
        <v>4</v>
      </c>
      <c r="F26" s="158" t="s">
        <v>219</v>
      </c>
      <c r="G26" s="9">
        <f t="shared" si="0"/>
        <v>64</v>
      </c>
      <c r="H26" s="67">
        <v>1</v>
      </c>
      <c r="I26" s="244">
        <v>64</v>
      </c>
      <c r="J26" s="244"/>
      <c r="K26" s="159"/>
      <c r="L26" s="64" t="s">
        <v>76</v>
      </c>
      <c r="M26" s="94">
        <v>16</v>
      </c>
      <c r="N26" s="11">
        <v>1</v>
      </c>
      <c r="O26" s="385" t="s">
        <v>14</v>
      </c>
      <c r="P26" s="304">
        <f t="shared" si="1"/>
        <v>16</v>
      </c>
      <c r="Q26" s="304" t="s">
        <v>314</v>
      </c>
      <c r="R26" s="67"/>
      <c r="S26" s="263"/>
    </row>
    <row r="27" spans="1:19">
      <c r="A27" s="454"/>
      <c r="B27" s="75">
        <v>1901007</v>
      </c>
      <c r="C27" s="182" t="s">
        <v>60</v>
      </c>
      <c r="D27" s="166">
        <v>32</v>
      </c>
      <c r="E27" s="183">
        <v>1</v>
      </c>
      <c r="F27" s="182" t="s">
        <v>258</v>
      </c>
      <c r="G27" s="9">
        <f t="shared" si="0"/>
        <v>32</v>
      </c>
      <c r="H27" s="67">
        <v>1</v>
      </c>
      <c r="I27" s="244"/>
      <c r="J27" s="244">
        <v>32</v>
      </c>
      <c r="K27" s="107">
        <v>1905028</v>
      </c>
      <c r="L27" s="200" t="s">
        <v>152</v>
      </c>
      <c r="M27" s="103">
        <v>32</v>
      </c>
      <c r="N27" s="104">
        <v>2</v>
      </c>
      <c r="O27" s="387" t="s">
        <v>72</v>
      </c>
      <c r="P27" s="304">
        <f t="shared" si="1"/>
        <v>32</v>
      </c>
      <c r="Q27" s="304">
        <v>1</v>
      </c>
      <c r="R27" s="67">
        <v>32</v>
      </c>
      <c r="S27" s="263"/>
    </row>
    <row r="28" spans="1:19">
      <c r="A28" s="454"/>
      <c r="B28" s="80">
        <v>1901028</v>
      </c>
      <c r="C28" s="15" t="s">
        <v>286</v>
      </c>
      <c r="D28" s="9">
        <v>32</v>
      </c>
      <c r="E28" s="10">
        <v>1</v>
      </c>
      <c r="F28" s="162" t="s">
        <v>219</v>
      </c>
      <c r="G28" s="9">
        <f t="shared" si="0"/>
        <v>32</v>
      </c>
      <c r="H28" s="67">
        <v>1</v>
      </c>
      <c r="I28" s="244"/>
      <c r="J28" s="244">
        <v>32</v>
      </c>
      <c r="K28" s="107">
        <v>1905048</v>
      </c>
      <c r="L28" s="102" t="s">
        <v>103</v>
      </c>
      <c r="M28" s="103">
        <v>48</v>
      </c>
      <c r="N28" s="104">
        <v>3</v>
      </c>
      <c r="O28" s="387" t="s">
        <v>72</v>
      </c>
      <c r="P28" s="304">
        <f t="shared" si="1"/>
        <v>48</v>
      </c>
      <c r="Q28" s="304">
        <v>1</v>
      </c>
      <c r="R28" s="67">
        <v>48</v>
      </c>
      <c r="S28" s="263"/>
    </row>
    <row r="29" spans="1:19" ht="15" thickBot="1">
      <c r="A29" s="455"/>
      <c r="B29" s="81"/>
      <c r="C29" s="117" t="s">
        <v>32</v>
      </c>
      <c r="D29" s="23"/>
      <c r="E29" s="23"/>
      <c r="F29" s="82" t="s">
        <v>19</v>
      </c>
      <c r="G29" s="9">
        <f t="shared" si="0"/>
        <v>0</v>
      </c>
      <c r="H29" s="67">
        <v>1</v>
      </c>
      <c r="I29" s="245"/>
      <c r="J29" s="245"/>
      <c r="K29" s="161">
        <v>1300008</v>
      </c>
      <c r="L29" s="105" t="s">
        <v>68</v>
      </c>
      <c r="M29" s="92">
        <v>48</v>
      </c>
      <c r="N29" s="92">
        <v>2</v>
      </c>
      <c r="O29" s="388" t="s">
        <v>71</v>
      </c>
      <c r="P29" s="304">
        <f t="shared" si="1"/>
        <v>48</v>
      </c>
      <c r="Q29" s="304">
        <v>1</v>
      </c>
      <c r="R29" s="67"/>
      <c r="S29" s="263">
        <v>48</v>
      </c>
    </row>
    <row r="30" spans="1:19">
      <c r="A30" s="453" t="s">
        <v>33</v>
      </c>
      <c r="B30" s="76">
        <v>3009004</v>
      </c>
      <c r="C30" s="167" t="s">
        <v>135</v>
      </c>
      <c r="D30" s="5">
        <v>36</v>
      </c>
      <c r="E30" s="168">
        <v>2</v>
      </c>
      <c r="F30" s="77" t="s">
        <v>10</v>
      </c>
      <c r="G30" s="5">
        <f t="shared" si="0"/>
        <v>36</v>
      </c>
      <c r="H30" s="230">
        <v>1</v>
      </c>
      <c r="I30" s="230"/>
      <c r="J30" s="230"/>
      <c r="K30" s="95">
        <v>1901035</v>
      </c>
      <c r="L30" s="96" t="s">
        <v>77</v>
      </c>
      <c r="M30" s="88">
        <v>64</v>
      </c>
      <c r="N30" s="97">
        <v>3</v>
      </c>
      <c r="O30" s="391" t="s">
        <v>72</v>
      </c>
      <c r="P30" s="304">
        <f t="shared" si="1"/>
        <v>64</v>
      </c>
      <c r="Q30" s="304">
        <v>1</v>
      </c>
      <c r="R30" s="7">
        <v>64</v>
      </c>
      <c r="S30" s="271"/>
    </row>
    <row r="31" spans="1:19">
      <c r="A31" s="454"/>
      <c r="B31" s="78">
        <v>3100014</v>
      </c>
      <c r="C31" s="154" t="s">
        <v>136</v>
      </c>
      <c r="D31" s="7">
        <f>18*E31</f>
        <v>108</v>
      </c>
      <c r="E31" s="155">
        <v>6</v>
      </c>
      <c r="F31" s="79" t="s">
        <v>10</v>
      </c>
      <c r="G31" s="7">
        <f t="shared" si="0"/>
        <v>108</v>
      </c>
      <c r="H31" s="229">
        <v>1</v>
      </c>
      <c r="I31" s="229"/>
      <c r="J31" s="229"/>
      <c r="K31" s="107">
        <v>1905053</v>
      </c>
      <c r="L31" s="157" t="s">
        <v>138</v>
      </c>
      <c r="M31" s="201">
        <v>48</v>
      </c>
      <c r="N31" s="202">
        <v>3</v>
      </c>
      <c r="O31" s="387" t="s">
        <v>72</v>
      </c>
      <c r="P31" s="304">
        <f t="shared" si="1"/>
        <v>48</v>
      </c>
      <c r="Q31" s="304">
        <v>1</v>
      </c>
      <c r="R31" s="7">
        <v>48</v>
      </c>
      <c r="S31" s="271"/>
    </row>
    <row r="32" spans="1:19">
      <c r="A32" s="454"/>
      <c r="B32" s="80">
        <v>1905035</v>
      </c>
      <c r="C32" s="15" t="s">
        <v>93</v>
      </c>
      <c r="D32" s="9">
        <v>40</v>
      </c>
      <c r="E32" s="10">
        <v>2.5</v>
      </c>
      <c r="F32" s="162" t="s">
        <v>219</v>
      </c>
      <c r="G32" s="9">
        <f t="shared" si="0"/>
        <v>40</v>
      </c>
      <c r="H32" s="67">
        <v>1</v>
      </c>
      <c r="I32" s="244">
        <v>40</v>
      </c>
      <c r="J32" s="244"/>
      <c r="K32" s="107">
        <v>1905026</v>
      </c>
      <c r="L32" s="156" t="s">
        <v>137</v>
      </c>
      <c r="M32" s="99">
        <v>32</v>
      </c>
      <c r="N32" s="100">
        <v>2</v>
      </c>
      <c r="O32" s="387" t="s">
        <v>72</v>
      </c>
      <c r="P32" s="304">
        <f t="shared" si="1"/>
        <v>32</v>
      </c>
      <c r="Q32" s="304">
        <v>1</v>
      </c>
      <c r="R32" s="67">
        <v>32</v>
      </c>
      <c r="S32" s="263"/>
    </row>
    <row r="33" spans="1:19">
      <c r="A33" s="454"/>
      <c r="B33" s="80">
        <v>1905036</v>
      </c>
      <c r="C33" s="15" t="s">
        <v>94</v>
      </c>
      <c r="D33" s="9">
        <v>32</v>
      </c>
      <c r="E33" s="10">
        <v>1</v>
      </c>
      <c r="F33" s="162" t="s">
        <v>221</v>
      </c>
      <c r="G33" s="9">
        <f t="shared" si="0"/>
        <v>32</v>
      </c>
      <c r="H33" s="67">
        <v>1</v>
      </c>
      <c r="I33" s="244"/>
      <c r="J33" s="244">
        <v>32</v>
      </c>
      <c r="K33" s="107" t="s">
        <v>171</v>
      </c>
      <c r="L33" s="156" t="s">
        <v>176</v>
      </c>
      <c r="M33" s="99" t="s">
        <v>177</v>
      </c>
      <c r="N33" s="100" t="s">
        <v>174</v>
      </c>
      <c r="O33" s="387" t="s">
        <v>178</v>
      </c>
      <c r="P33" s="304" t="str">
        <f t="shared" si="1"/>
        <v xml:space="preserve"> </v>
      </c>
      <c r="Q33" s="304"/>
      <c r="R33" s="67"/>
      <c r="S33" s="263"/>
    </row>
    <row r="34" spans="1:19">
      <c r="A34" s="454"/>
      <c r="B34" s="169"/>
      <c r="C34" s="170"/>
      <c r="D34" s="171"/>
      <c r="E34" s="171"/>
      <c r="F34" s="172"/>
      <c r="G34" s="9">
        <f t="shared" si="0"/>
        <v>0</v>
      </c>
      <c r="H34" s="67"/>
      <c r="I34" s="244"/>
      <c r="J34" s="244"/>
      <c r="K34" s="107">
        <v>1905030</v>
      </c>
      <c r="L34" s="156" t="s">
        <v>99</v>
      </c>
      <c r="M34" s="99">
        <v>48</v>
      </c>
      <c r="N34" s="100">
        <v>3</v>
      </c>
      <c r="O34" s="387" t="s">
        <v>72</v>
      </c>
      <c r="P34" s="304">
        <f t="shared" si="1"/>
        <v>48</v>
      </c>
      <c r="Q34" s="304">
        <v>1</v>
      </c>
      <c r="R34" s="67">
        <v>48</v>
      </c>
      <c r="S34" s="263"/>
    </row>
    <row r="35" spans="1:19">
      <c r="A35" s="454"/>
      <c r="B35" s="169"/>
      <c r="C35" s="170"/>
      <c r="D35" s="171"/>
      <c r="E35" s="171"/>
      <c r="F35" s="172"/>
      <c r="G35" s="9">
        <f t="shared" si="0"/>
        <v>0</v>
      </c>
      <c r="H35" s="67"/>
      <c r="I35" s="244"/>
      <c r="J35" s="244"/>
      <c r="K35" s="107" t="s">
        <v>171</v>
      </c>
      <c r="L35" s="98" t="s">
        <v>172</v>
      </c>
      <c r="M35" s="99" t="s">
        <v>173</v>
      </c>
      <c r="N35" s="100" t="s">
        <v>174</v>
      </c>
      <c r="O35" s="387" t="s">
        <v>175</v>
      </c>
      <c r="P35" s="304" t="str">
        <f t="shared" si="1"/>
        <v xml:space="preserve"> </v>
      </c>
      <c r="Q35" s="304"/>
      <c r="R35" s="67"/>
      <c r="S35" s="263"/>
    </row>
    <row r="36" spans="1:19" ht="15" thickBot="1">
      <c r="A36" s="454"/>
      <c r="B36" s="199"/>
      <c r="C36" s="254" t="s">
        <v>36</v>
      </c>
      <c r="D36" s="255"/>
      <c r="E36" s="255"/>
      <c r="F36" s="256" t="s">
        <v>19</v>
      </c>
      <c r="G36" s="257">
        <f t="shared" si="0"/>
        <v>0</v>
      </c>
      <c r="H36" s="258">
        <v>1</v>
      </c>
      <c r="I36" s="245"/>
      <c r="J36" s="245"/>
      <c r="K36" s="184">
        <v>1905041</v>
      </c>
      <c r="L36" s="185" t="s">
        <v>141</v>
      </c>
      <c r="M36" s="186" t="s">
        <v>187</v>
      </c>
      <c r="N36" s="109">
        <v>2</v>
      </c>
      <c r="O36" s="390" t="s">
        <v>139</v>
      </c>
      <c r="P36" s="304">
        <v>80</v>
      </c>
      <c r="Q36" s="304">
        <v>1</v>
      </c>
      <c r="R36" s="67"/>
      <c r="S36" s="263">
        <v>80</v>
      </c>
    </row>
    <row r="37" spans="1:19">
      <c r="A37" s="450" t="s">
        <v>37</v>
      </c>
      <c r="B37" s="175">
        <v>3300003</v>
      </c>
      <c r="C37" s="174" t="s">
        <v>134</v>
      </c>
      <c r="D37" s="175">
        <v>20</v>
      </c>
      <c r="E37" s="176">
        <v>1</v>
      </c>
      <c r="F37" s="259" t="s">
        <v>14</v>
      </c>
      <c r="G37" s="5">
        <f t="shared" si="0"/>
        <v>20</v>
      </c>
      <c r="H37" s="5">
        <v>1</v>
      </c>
      <c r="I37" s="5"/>
      <c r="J37" s="260"/>
      <c r="K37" s="187"/>
      <c r="L37" s="113" t="s">
        <v>78</v>
      </c>
      <c r="M37" s="88">
        <v>32</v>
      </c>
      <c r="N37" s="89">
        <v>2</v>
      </c>
      <c r="O37" s="391" t="s">
        <v>72</v>
      </c>
      <c r="P37" s="304">
        <f t="shared" si="1"/>
        <v>32</v>
      </c>
      <c r="Q37" s="304">
        <v>1</v>
      </c>
      <c r="R37" s="7">
        <v>32</v>
      </c>
      <c r="S37" s="271"/>
    </row>
    <row r="38" spans="1:19">
      <c r="A38" s="451"/>
      <c r="B38" s="261">
        <v>1905046</v>
      </c>
      <c r="C38" s="178" t="s">
        <v>62</v>
      </c>
      <c r="D38" s="179">
        <v>48</v>
      </c>
      <c r="E38" s="180">
        <v>3</v>
      </c>
      <c r="F38" s="262" t="s">
        <v>219</v>
      </c>
      <c r="G38" s="9">
        <f t="shared" si="0"/>
        <v>48</v>
      </c>
      <c r="H38" s="67">
        <v>1</v>
      </c>
      <c r="I38" s="67">
        <v>48</v>
      </c>
      <c r="J38" s="263"/>
      <c r="K38" s="108">
        <v>1905025</v>
      </c>
      <c r="L38" s="114" t="s">
        <v>102</v>
      </c>
      <c r="M38" s="106" t="s">
        <v>227</v>
      </c>
      <c r="N38" s="72">
        <v>2</v>
      </c>
      <c r="O38" s="393" t="s">
        <v>228</v>
      </c>
      <c r="P38" s="304">
        <v>80</v>
      </c>
      <c r="Q38" s="304">
        <v>1</v>
      </c>
      <c r="R38" s="67"/>
      <c r="S38" s="263">
        <v>80</v>
      </c>
    </row>
    <row r="39" spans="1:19">
      <c r="A39" s="451"/>
      <c r="B39" s="261">
        <v>1905047</v>
      </c>
      <c r="C39" s="182" t="s">
        <v>63</v>
      </c>
      <c r="D39" s="166">
        <v>32</v>
      </c>
      <c r="E39" s="183">
        <v>1</v>
      </c>
      <c r="F39" s="182" t="s">
        <v>222</v>
      </c>
      <c r="G39" s="9">
        <f t="shared" si="0"/>
        <v>32</v>
      </c>
      <c r="H39" s="67">
        <v>1</v>
      </c>
      <c r="I39" s="67"/>
      <c r="J39" s="263">
        <v>32</v>
      </c>
      <c r="K39" s="161">
        <v>1905024</v>
      </c>
      <c r="L39" s="105" t="s">
        <v>279</v>
      </c>
      <c r="M39" s="93" t="s">
        <v>225</v>
      </c>
      <c r="N39" s="72">
        <v>3</v>
      </c>
      <c r="O39" s="392" t="s">
        <v>226</v>
      </c>
      <c r="P39" s="304">
        <v>80</v>
      </c>
      <c r="Q39" s="304">
        <v>1</v>
      </c>
      <c r="R39" s="67"/>
      <c r="S39" s="263">
        <v>120</v>
      </c>
    </row>
    <row r="40" spans="1:19">
      <c r="A40" s="451"/>
      <c r="B40" s="261">
        <v>1901015</v>
      </c>
      <c r="C40" s="24" t="s">
        <v>64</v>
      </c>
      <c r="D40" s="9">
        <v>64</v>
      </c>
      <c r="E40" s="181">
        <v>4</v>
      </c>
      <c r="F40" s="262" t="s">
        <v>219</v>
      </c>
      <c r="G40" s="9">
        <f t="shared" si="0"/>
        <v>64</v>
      </c>
      <c r="H40" s="67">
        <v>1</v>
      </c>
      <c r="I40" s="67">
        <v>64</v>
      </c>
      <c r="J40" s="263"/>
      <c r="K40" s="269">
        <v>1905037</v>
      </c>
      <c r="L40" s="102" t="s">
        <v>79</v>
      </c>
      <c r="M40" s="103">
        <v>48</v>
      </c>
      <c r="N40" s="104">
        <v>3</v>
      </c>
      <c r="O40" s="387" t="s">
        <v>72</v>
      </c>
      <c r="P40" s="304">
        <f t="shared" si="1"/>
        <v>48</v>
      </c>
      <c r="Q40" s="304">
        <v>1</v>
      </c>
      <c r="R40" s="67">
        <v>48</v>
      </c>
      <c r="S40" s="263"/>
    </row>
    <row r="41" spans="1:19">
      <c r="A41" s="451"/>
      <c r="B41" s="261">
        <v>1901016</v>
      </c>
      <c r="C41" s="182" t="s">
        <v>65</v>
      </c>
      <c r="D41" s="166">
        <v>40</v>
      </c>
      <c r="E41" s="183">
        <v>1</v>
      </c>
      <c r="F41" s="182" t="s">
        <v>223</v>
      </c>
      <c r="G41" s="9">
        <f t="shared" si="0"/>
        <v>40</v>
      </c>
      <c r="H41" s="67">
        <v>1</v>
      </c>
      <c r="I41" s="67"/>
      <c r="J41" s="263">
        <v>40</v>
      </c>
      <c r="K41" s="198">
        <v>1905038</v>
      </c>
      <c r="L41" s="105" t="s">
        <v>143</v>
      </c>
      <c r="M41" s="93">
        <v>16</v>
      </c>
      <c r="N41" s="72">
        <v>1</v>
      </c>
      <c r="O41" s="392" t="s">
        <v>144</v>
      </c>
      <c r="P41" s="304">
        <f t="shared" si="1"/>
        <v>16</v>
      </c>
      <c r="Q41" s="304">
        <v>1</v>
      </c>
      <c r="R41" s="67"/>
      <c r="S41" s="263">
        <v>16</v>
      </c>
    </row>
    <row r="42" spans="1:19">
      <c r="A42" s="451"/>
      <c r="B42" s="261">
        <v>1901013</v>
      </c>
      <c r="C42" s="24" t="s">
        <v>181</v>
      </c>
      <c r="D42" s="9">
        <v>48</v>
      </c>
      <c r="E42" s="181">
        <v>3</v>
      </c>
      <c r="F42" s="262" t="s">
        <v>11</v>
      </c>
      <c r="G42" s="9">
        <f t="shared" si="0"/>
        <v>48</v>
      </c>
      <c r="H42" s="67">
        <v>1</v>
      </c>
      <c r="I42" s="67">
        <v>48</v>
      </c>
      <c r="J42" s="263"/>
      <c r="K42" s="107"/>
      <c r="L42" s="102" t="s">
        <v>82</v>
      </c>
      <c r="M42" s="103" t="s">
        <v>82</v>
      </c>
      <c r="N42" s="104" t="s">
        <v>82</v>
      </c>
      <c r="O42" s="387" t="s">
        <v>83</v>
      </c>
      <c r="P42" s="304" t="str">
        <f t="shared" si="1"/>
        <v xml:space="preserve"> </v>
      </c>
      <c r="Q42" s="304"/>
      <c r="R42" s="67"/>
      <c r="S42" s="263"/>
    </row>
    <row r="43" spans="1:19">
      <c r="A43" s="451"/>
      <c r="B43" s="261">
        <v>1901014</v>
      </c>
      <c r="C43" s="182" t="s">
        <v>182</v>
      </c>
      <c r="D43" s="166">
        <v>16</v>
      </c>
      <c r="E43" s="183">
        <v>0.5</v>
      </c>
      <c r="F43" s="182" t="s">
        <v>147</v>
      </c>
      <c r="G43" s="9">
        <f t="shared" si="0"/>
        <v>16</v>
      </c>
      <c r="H43" s="67">
        <v>1</v>
      </c>
      <c r="I43" s="67"/>
      <c r="J43" s="263">
        <v>16</v>
      </c>
      <c r="K43" s="107" t="s">
        <v>82</v>
      </c>
      <c r="L43" s="102" t="s">
        <v>107</v>
      </c>
      <c r="M43" s="103" t="s">
        <v>82</v>
      </c>
      <c r="N43" s="104" t="s">
        <v>82</v>
      </c>
      <c r="O43" s="387"/>
      <c r="P43" s="304" t="str">
        <f t="shared" si="1"/>
        <v xml:space="preserve"> </v>
      </c>
      <c r="Q43" s="304"/>
      <c r="R43" s="67"/>
      <c r="S43" s="263"/>
    </row>
    <row r="44" spans="1:19">
      <c r="A44" s="451"/>
      <c r="B44" s="261"/>
      <c r="C44" s="28"/>
      <c r="D44" s="22"/>
      <c r="E44" s="29"/>
      <c r="F44" s="264"/>
      <c r="G44" s="9">
        <f t="shared" si="0"/>
        <v>0</v>
      </c>
      <c r="H44" s="67"/>
      <c r="I44" s="67"/>
      <c r="J44" s="263"/>
      <c r="K44" s="107" t="s">
        <v>85</v>
      </c>
      <c r="L44" s="102" t="s">
        <v>82</v>
      </c>
      <c r="M44" s="103" t="s">
        <v>82</v>
      </c>
      <c r="N44" s="104" t="s">
        <v>82</v>
      </c>
      <c r="O44" s="387"/>
      <c r="P44" s="304" t="str">
        <f t="shared" si="1"/>
        <v xml:space="preserve"> </v>
      </c>
      <c r="Q44" s="304"/>
      <c r="R44" s="67"/>
      <c r="S44" s="263"/>
    </row>
    <row r="45" spans="1:19" ht="15" thickBot="1">
      <c r="A45" s="452"/>
      <c r="B45" s="23"/>
      <c r="C45" s="117" t="s">
        <v>38</v>
      </c>
      <c r="D45" s="30"/>
      <c r="E45" s="31"/>
      <c r="F45" s="265" t="s">
        <v>27</v>
      </c>
      <c r="G45" s="26">
        <f t="shared" si="0"/>
        <v>0</v>
      </c>
      <c r="H45" s="266">
        <v>1</v>
      </c>
      <c r="I45" s="266"/>
      <c r="J45" s="267"/>
      <c r="K45" s="160"/>
      <c r="L45" s="188"/>
      <c r="M45" s="189"/>
      <c r="N45" s="190"/>
      <c r="O45" s="394"/>
      <c r="P45" s="304">
        <f t="shared" si="1"/>
        <v>0</v>
      </c>
      <c r="Q45" s="304"/>
      <c r="R45" s="67"/>
      <c r="S45" s="263"/>
    </row>
    <row r="46" spans="1:19">
      <c r="A46" s="450" t="s">
        <v>39</v>
      </c>
      <c r="B46" s="175">
        <v>3300005</v>
      </c>
      <c r="C46" s="193" t="s">
        <v>133</v>
      </c>
      <c r="D46" s="175">
        <v>20</v>
      </c>
      <c r="E46" s="176">
        <v>1</v>
      </c>
      <c r="F46" s="259" t="s">
        <v>14</v>
      </c>
      <c r="G46" s="259">
        <f t="shared" si="0"/>
        <v>20</v>
      </c>
      <c r="H46" s="259">
        <v>1</v>
      </c>
      <c r="I46" s="259"/>
      <c r="J46" s="259"/>
      <c r="K46" s="268"/>
      <c r="L46" s="113" t="s">
        <v>275</v>
      </c>
      <c r="M46" s="88" t="s">
        <v>276</v>
      </c>
      <c r="N46" s="88" t="s">
        <v>277</v>
      </c>
      <c r="O46" s="391" t="s">
        <v>275</v>
      </c>
      <c r="P46" s="304" t="str">
        <f t="shared" si="1"/>
        <v xml:space="preserve"> </v>
      </c>
      <c r="Q46" s="304" t="s">
        <v>314</v>
      </c>
      <c r="R46" s="7"/>
      <c r="S46" s="271"/>
    </row>
    <row r="47" spans="1:19">
      <c r="A47" s="451"/>
      <c r="B47" s="126">
        <v>1900103</v>
      </c>
      <c r="C47" s="127" t="s">
        <v>40</v>
      </c>
      <c r="D47" s="126" t="s">
        <v>25</v>
      </c>
      <c r="E47" s="195">
        <v>1</v>
      </c>
      <c r="F47" s="126" t="s">
        <v>41</v>
      </c>
      <c r="G47" s="126">
        <v>40</v>
      </c>
      <c r="H47" s="126">
        <v>1</v>
      </c>
      <c r="I47" s="126"/>
      <c r="J47" s="126"/>
      <c r="K47" s="269" t="s">
        <v>287</v>
      </c>
      <c r="L47" s="102" t="s">
        <v>288</v>
      </c>
      <c r="M47" s="103" t="s">
        <v>290</v>
      </c>
      <c r="N47" s="104" t="s">
        <v>290</v>
      </c>
      <c r="O47" s="387" t="s">
        <v>292</v>
      </c>
      <c r="P47" s="304" t="str">
        <f t="shared" si="1"/>
        <v xml:space="preserve"> </v>
      </c>
      <c r="Q47" s="304" t="s">
        <v>313</v>
      </c>
      <c r="R47" s="7" t="s">
        <v>313</v>
      </c>
      <c r="S47" s="271"/>
    </row>
    <row r="48" spans="1:19">
      <c r="A48" s="451"/>
      <c r="B48" s="272">
        <v>1905083</v>
      </c>
      <c r="C48" s="15" t="s">
        <v>95</v>
      </c>
      <c r="D48" s="9">
        <v>48</v>
      </c>
      <c r="E48" s="10">
        <v>3</v>
      </c>
      <c r="F48" s="162" t="s">
        <v>219</v>
      </c>
      <c r="G48" s="9">
        <f t="shared" si="0"/>
        <v>48</v>
      </c>
      <c r="H48" s="67">
        <v>1</v>
      </c>
      <c r="I48" s="67">
        <v>48</v>
      </c>
      <c r="J48" s="263"/>
      <c r="K48" s="198" t="s">
        <v>287</v>
      </c>
      <c r="L48" s="105" t="s">
        <v>289</v>
      </c>
      <c r="M48" s="93" t="s">
        <v>287</v>
      </c>
      <c r="N48" s="72" t="s">
        <v>291</v>
      </c>
      <c r="O48" s="392" t="s">
        <v>289</v>
      </c>
      <c r="P48" s="304" t="str">
        <f t="shared" si="1"/>
        <v xml:space="preserve"> </v>
      </c>
      <c r="Q48" s="304" t="s">
        <v>318</v>
      </c>
      <c r="R48" s="67"/>
      <c r="S48" s="263" t="s">
        <v>315</v>
      </c>
    </row>
    <row r="49" spans="1:19">
      <c r="A49" s="75"/>
      <c r="B49" s="272">
        <v>1905084</v>
      </c>
      <c r="C49" s="15" t="s">
        <v>96</v>
      </c>
      <c r="D49" s="9">
        <v>32</v>
      </c>
      <c r="E49" s="10">
        <v>1</v>
      </c>
      <c r="F49" s="162" t="s">
        <v>219</v>
      </c>
      <c r="G49" s="9">
        <f t="shared" si="0"/>
        <v>32</v>
      </c>
      <c r="H49" s="67">
        <v>1</v>
      </c>
      <c r="I49" s="67"/>
      <c r="J49" s="263">
        <v>32</v>
      </c>
      <c r="K49" s="269" t="s">
        <v>317</v>
      </c>
      <c r="L49" s="102" t="s">
        <v>314</v>
      </c>
      <c r="M49" s="103" t="s">
        <v>315</v>
      </c>
      <c r="N49" s="104" t="s">
        <v>319</v>
      </c>
      <c r="O49" s="387"/>
      <c r="P49" s="304" t="str">
        <f t="shared" si="1"/>
        <v xml:space="preserve"> </v>
      </c>
      <c r="Q49" s="304" t="s">
        <v>317</v>
      </c>
      <c r="R49" s="67" t="s">
        <v>315</v>
      </c>
      <c r="S49" s="263"/>
    </row>
    <row r="50" spans="1:19">
      <c r="A50" s="75"/>
      <c r="B50" s="171"/>
      <c r="C50" s="170"/>
      <c r="D50" s="171"/>
      <c r="E50" s="171"/>
      <c r="F50" s="171"/>
      <c r="G50" s="9">
        <f t="shared" si="0"/>
        <v>0</v>
      </c>
      <c r="H50" s="67"/>
      <c r="I50" s="67"/>
      <c r="J50" s="263"/>
      <c r="K50" s="269">
        <v>1904020</v>
      </c>
      <c r="L50" s="102" t="s">
        <v>101</v>
      </c>
      <c r="M50" s="103">
        <v>32</v>
      </c>
      <c r="N50" s="104">
        <v>2</v>
      </c>
      <c r="O50" s="387"/>
      <c r="P50" s="304">
        <f t="shared" si="1"/>
        <v>32</v>
      </c>
      <c r="Q50" s="304">
        <v>1</v>
      </c>
      <c r="R50" s="67">
        <v>32</v>
      </c>
      <c r="S50" s="263"/>
    </row>
    <row r="51" spans="1:19">
      <c r="A51" s="75"/>
      <c r="B51" s="171"/>
      <c r="C51" s="170"/>
      <c r="D51" s="171"/>
      <c r="E51" s="171"/>
      <c r="F51" s="171"/>
      <c r="G51" s="9">
        <f t="shared" si="0"/>
        <v>0</v>
      </c>
      <c r="H51" s="67"/>
      <c r="I51" s="67"/>
      <c r="J51" s="263"/>
      <c r="K51" s="198">
        <v>1904021</v>
      </c>
      <c r="L51" s="105" t="s">
        <v>278</v>
      </c>
      <c r="M51" s="93">
        <v>32</v>
      </c>
      <c r="N51" s="72">
        <v>1</v>
      </c>
      <c r="O51" s="392"/>
      <c r="P51" s="304">
        <f t="shared" si="1"/>
        <v>32</v>
      </c>
      <c r="Q51" s="304">
        <v>1</v>
      </c>
      <c r="R51" s="67"/>
      <c r="S51" s="263">
        <v>32</v>
      </c>
    </row>
    <row r="52" spans="1:19">
      <c r="A52" s="75"/>
      <c r="B52" s="273"/>
      <c r="C52" s="18"/>
      <c r="D52" s="22"/>
      <c r="E52" s="32"/>
      <c r="F52" s="264"/>
      <c r="G52" s="9">
        <f t="shared" si="0"/>
        <v>0</v>
      </c>
      <c r="H52" s="67"/>
      <c r="I52" s="67"/>
      <c r="J52" s="263"/>
      <c r="K52" s="198">
        <v>1905041</v>
      </c>
      <c r="L52" s="105" t="s">
        <v>142</v>
      </c>
      <c r="M52" s="93" t="s">
        <v>187</v>
      </c>
      <c r="N52" s="72">
        <v>2</v>
      </c>
      <c r="O52" s="392" t="s">
        <v>139</v>
      </c>
      <c r="P52" s="304">
        <v>80</v>
      </c>
      <c r="Q52" s="304">
        <v>1</v>
      </c>
      <c r="R52" s="67"/>
      <c r="S52" s="263">
        <v>80</v>
      </c>
    </row>
    <row r="53" spans="1:19">
      <c r="A53" s="75"/>
      <c r="B53" s="273"/>
      <c r="C53" s="18"/>
      <c r="D53" s="22"/>
      <c r="E53" s="32"/>
      <c r="F53" s="264"/>
      <c r="G53" s="9">
        <f t="shared" si="0"/>
        <v>0</v>
      </c>
      <c r="H53" s="67"/>
      <c r="I53" s="67"/>
      <c r="J53" s="263"/>
      <c r="P53" s="304">
        <f t="shared" si="1"/>
        <v>0</v>
      </c>
      <c r="Q53" s="304"/>
      <c r="R53" s="67"/>
      <c r="S53" s="263"/>
    </row>
    <row r="54" spans="1:19">
      <c r="A54" s="75"/>
      <c r="B54" s="273"/>
      <c r="C54" s="18"/>
      <c r="D54" s="22"/>
      <c r="E54" s="32"/>
      <c r="F54" s="264"/>
      <c r="G54" s="9">
        <f t="shared" si="0"/>
        <v>0</v>
      </c>
      <c r="H54" s="67"/>
      <c r="I54" s="67"/>
      <c r="J54" s="263"/>
      <c r="P54" s="304">
        <f t="shared" si="1"/>
        <v>0</v>
      </c>
      <c r="Q54" s="304"/>
      <c r="R54" s="67"/>
      <c r="S54" s="263"/>
    </row>
    <row r="55" spans="1:19" ht="15" thickBot="1">
      <c r="A55" s="81"/>
      <c r="B55" s="23"/>
      <c r="C55" s="117" t="s">
        <v>42</v>
      </c>
      <c r="D55" s="26"/>
      <c r="E55" s="27"/>
      <c r="F55" s="23" t="s">
        <v>19</v>
      </c>
      <c r="G55" s="26">
        <f t="shared" si="0"/>
        <v>0</v>
      </c>
      <c r="H55" s="266">
        <v>1</v>
      </c>
      <c r="I55" s="266"/>
      <c r="J55" s="267"/>
      <c r="K55" s="270" t="s">
        <v>85</v>
      </c>
      <c r="L55" s="35" t="s">
        <v>106</v>
      </c>
      <c r="M55" s="36" t="s">
        <v>85</v>
      </c>
      <c r="N55" s="36">
        <v>0</v>
      </c>
      <c r="O55" s="395"/>
      <c r="P55" s="304" t="str">
        <f t="shared" si="1"/>
        <v xml:space="preserve"> </v>
      </c>
      <c r="Q55" s="304"/>
      <c r="R55" s="67"/>
      <c r="S55" s="263"/>
    </row>
    <row r="56" spans="1:19">
      <c r="A56" s="450" t="s">
        <v>43</v>
      </c>
      <c r="B56" s="205">
        <v>1900104</v>
      </c>
      <c r="C56" s="204" t="s">
        <v>44</v>
      </c>
      <c r="D56" s="205" t="s">
        <v>232</v>
      </c>
      <c r="E56" s="206">
        <v>3</v>
      </c>
      <c r="F56" s="205" t="s">
        <v>126</v>
      </c>
      <c r="G56" s="380">
        <v>160</v>
      </c>
      <c r="H56" s="380">
        <v>1</v>
      </c>
      <c r="I56" s="380"/>
      <c r="J56" s="207"/>
      <c r="K56" s="192"/>
      <c r="L56" s="113" t="s">
        <v>280</v>
      </c>
      <c r="M56" s="88" t="s">
        <v>85</v>
      </c>
      <c r="N56" s="97" t="s">
        <v>281</v>
      </c>
      <c r="O56" s="391" t="s">
        <v>85</v>
      </c>
      <c r="P56" s="304" t="str">
        <f t="shared" si="1"/>
        <v xml:space="preserve"> </v>
      </c>
      <c r="Q56" s="304" t="s">
        <v>312</v>
      </c>
      <c r="R56" s="7"/>
      <c r="S56" s="271"/>
    </row>
    <row r="57" spans="1:19">
      <c r="A57" s="451"/>
      <c r="B57" s="126">
        <v>1900105</v>
      </c>
      <c r="C57" s="127" t="s">
        <v>34</v>
      </c>
      <c r="D57" s="126" t="s">
        <v>35</v>
      </c>
      <c r="E57" s="195">
        <v>1</v>
      </c>
      <c r="F57" s="126" t="s">
        <v>26</v>
      </c>
      <c r="G57" s="126">
        <v>40</v>
      </c>
      <c r="H57" s="126">
        <v>1</v>
      </c>
      <c r="I57" s="126"/>
      <c r="J57" s="196"/>
      <c r="K57" s="107"/>
      <c r="L57" s="34" t="s">
        <v>146</v>
      </c>
      <c r="M57" s="142" t="s">
        <v>146</v>
      </c>
      <c r="N57" s="142" t="s">
        <v>146</v>
      </c>
      <c r="O57" s="297" t="s">
        <v>140</v>
      </c>
      <c r="P57" s="304" t="str">
        <f t="shared" si="1"/>
        <v xml:space="preserve"> </v>
      </c>
      <c r="Q57" s="304"/>
      <c r="R57" s="7"/>
      <c r="S57" s="271"/>
    </row>
    <row r="58" spans="1:19">
      <c r="A58" s="451"/>
      <c r="B58" s="126">
        <v>1900107</v>
      </c>
      <c r="C58" s="127" t="s">
        <v>45</v>
      </c>
      <c r="D58" s="126" t="s">
        <v>25</v>
      </c>
      <c r="E58" s="195">
        <v>1</v>
      </c>
      <c r="F58" s="126" t="s">
        <v>26</v>
      </c>
      <c r="G58" s="381">
        <v>40</v>
      </c>
      <c r="H58" s="381">
        <v>1</v>
      </c>
      <c r="I58" s="381"/>
      <c r="J58" s="196"/>
      <c r="K58" s="107" t="s">
        <v>146</v>
      </c>
      <c r="L58" s="34" t="s">
        <v>146</v>
      </c>
      <c r="M58" s="142" t="s">
        <v>146</v>
      </c>
      <c r="N58" s="142" t="s">
        <v>146</v>
      </c>
      <c r="O58" s="297" t="s">
        <v>92</v>
      </c>
      <c r="P58" s="304" t="str">
        <f t="shared" si="1"/>
        <v xml:space="preserve"> </v>
      </c>
      <c r="Q58" s="304"/>
      <c r="R58" s="7"/>
      <c r="S58" s="271"/>
    </row>
    <row r="59" spans="1:19">
      <c r="A59" s="451"/>
      <c r="B59" s="130"/>
      <c r="C59" s="129" t="s">
        <v>127</v>
      </c>
      <c r="D59" s="130" t="s">
        <v>128</v>
      </c>
      <c r="E59" s="208">
        <v>2</v>
      </c>
      <c r="F59" s="208" t="s">
        <v>31</v>
      </c>
      <c r="G59" s="208">
        <v>40</v>
      </c>
      <c r="H59" s="208">
        <v>1</v>
      </c>
      <c r="I59" s="208"/>
      <c r="J59" s="209"/>
      <c r="K59" s="107" t="s">
        <v>146</v>
      </c>
      <c r="L59" s="34" t="s">
        <v>146</v>
      </c>
      <c r="M59" s="142" t="s">
        <v>146</v>
      </c>
      <c r="N59" s="142" t="s">
        <v>146</v>
      </c>
      <c r="O59" s="297" t="s">
        <v>83</v>
      </c>
      <c r="P59" s="304" t="str">
        <f t="shared" si="1"/>
        <v xml:space="preserve"> </v>
      </c>
      <c r="Q59" s="304"/>
      <c r="R59" s="7"/>
      <c r="S59" s="271"/>
    </row>
    <row r="60" spans="1:19">
      <c r="A60" s="451"/>
      <c r="B60" s="273"/>
      <c r="C60" s="18" t="s">
        <v>97</v>
      </c>
      <c r="D60" s="22" t="s">
        <v>82</v>
      </c>
      <c r="E60" s="32" t="s">
        <v>82</v>
      </c>
      <c r="F60" s="264" t="s">
        <v>92</v>
      </c>
      <c r="G60" s="264" t="str">
        <f t="shared" si="0"/>
        <v xml:space="preserve"> </v>
      </c>
      <c r="H60" s="264"/>
      <c r="I60" s="264"/>
      <c r="J60" s="164"/>
      <c r="K60" s="107" t="s">
        <v>146</v>
      </c>
      <c r="L60" s="34" t="s">
        <v>146</v>
      </c>
      <c r="M60" s="142" t="s">
        <v>146</v>
      </c>
      <c r="N60" s="142" t="s">
        <v>146</v>
      </c>
      <c r="O60" s="297"/>
      <c r="P60" s="304" t="str">
        <f t="shared" si="1"/>
        <v xml:space="preserve"> </v>
      </c>
      <c r="Q60" s="304"/>
      <c r="R60" s="264"/>
      <c r="S60" s="164"/>
    </row>
    <row r="61" spans="1:19">
      <c r="A61" s="451"/>
      <c r="B61" s="273"/>
      <c r="C61" s="18" t="s">
        <v>83</v>
      </c>
      <c r="D61" s="22" t="s">
        <v>85</v>
      </c>
      <c r="E61" s="32" t="s">
        <v>82</v>
      </c>
      <c r="F61" s="264" t="s">
        <v>84</v>
      </c>
      <c r="G61" s="264" t="str">
        <f t="shared" si="0"/>
        <v xml:space="preserve"> </v>
      </c>
      <c r="H61" s="264"/>
      <c r="I61" s="264"/>
      <c r="J61" s="164"/>
      <c r="K61" s="107" t="s">
        <v>146</v>
      </c>
      <c r="L61" s="34" t="s">
        <v>146</v>
      </c>
      <c r="M61" s="142" t="s">
        <v>146</v>
      </c>
      <c r="N61" s="142" t="s">
        <v>146</v>
      </c>
      <c r="O61" s="297"/>
      <c r="P61" s="304" t="str">
        <f t="shared" si="1"/>
        <v xml:space="preserve"> </v>
      </c>
      <c r="Q61" s="304"/>
      <c r="R61" s="264"/>
      <c r="S61" s="164"/>
    </row>
    <row r="62" spans="1:19">
      <c r="A62" s="451"/>
      <c r="B62" s="273"/>
      <c r="C62" s="18" t="s">
        <v>91</v>
      </c>
      <c r="D62" s="22" t="s">
        <v>92</v>
      </c>
      <c r="E62" s="32" t="s">
        <v>84</v>
      </c>
      <c r="F62" s="264" t="s">
        <v>82</v>
      </c>
      <c r="G62" s="264" t="str">
        <f t="shared" si="0"/>
        <v xml:space="preserve"> </v>
      </c>
      <c r="H62" s="264"/>
      <c r="I62" s="264"/>
      <c r="J62" s="164"/>
      <c r="K62" s="107" t="s">
        <v>105</v>
      </c>
      <c r="L62" s="34" t="s">
        <v>90</v>
      </c>
      <c r="M62" s="142" t="s">
        <v>85</v>
      </c>
      <c r="N62" s="142" t="s">
        <v>85</v>
      </c>
      <c r="O62" s="297"/>
      <c r="P62" s="304" t="str">
        <f t="shared" si="1"/>
        <v xml:space="preserve"> </v>
      </c>
      <c r="Q62" s="304"/>
      <c r="R62" s="264"/>
      <c r="S62" s="164"/>
    </row>
    <row r="63" spans="1:19" ht="15" thickBot="1">
      <c r="A63" s="452"/>
      <c r="B63" s="23"/>
      <c r="C63" s="210"/>
      <c r="D63" s="30"/>
      <c r="E63" s="211"/>
      <c r="F63" s="279"/>
      <c r="G63" s="279">
        <f t="shared" si="0"/>
        <v>0</v>
      </c>
      <c r="H63" s="279"/>
      <c r="I63" s="279"/>
      <c r="J63" s="212"/>
      <c r="K63" s="160">
        <v>1905050</v>
      </c>
      <c r="L63" s="35" t="s">
        <v>104</v>
      </c>
      <c r="M63" s="36">
        <v>24</v>
      </c>
      <c r="N63" s="36">
        <v>1.5</v>
      </c>
      <c r="O63" s="395"/>
      <c r="P63" s="304">
        <f t="shared" si="1"/>
        <v>24</v>
      </c>
      <c r="Q63" s="304">
        <v>1</v>
      </c>
      <c r="R63" s="264">
        <v>24</v>
      </c>
      <c r="S63" s="164"/>
    </row>
    <row r="64" spans="1:19">
      <c r="A64" s="33" t="s">
        <v>47</v>
      </c>
      <c r="B64" s="274">
        <v>1900106</v>
      </c>
      <c r="C64" s="275" t="s">
        <v>129</v>
      </c>
      <c r="D64" s="274" t="s">
        <v>130</v>
      </c>
      <c r="E64" s="276">
        <v>3</v>
      </c>
      <c r="F64" s="277" t="s">
        <v>41</v>
      </c>
      <c r="G64" s="277">
        <v>480</v>
      </c>
      <c r="H64" s="277">
        <v>1</v>
      </c>
      <c r="I64" s="277"/>
      <c r="J64" s="277"/>
      <c r="K64" s="269">
        <v>1905077</v>
      </c>
      <c r="L64" s="37" t="s">
        <v>156</v>
      </c>
      <c r="M64" s="38"/>
      <c r="N64" s="39">
        <v>5</v>
      </c>
      <c r="O64" s="396"/>
      <c r="P64" s="304">
        <f t="shared" si="1"/>
        <v>0</v>
      </c>
      <c r="Q64" s="304">
        <v>1</v>
      </c>
      <c r="R64" s="7"/>
      <c r="S64" s="271" t="s">
        <v>259</v>
      </c>
    </row>
    <row r="65" spans="1:19" ht="15" thickBot="1">
      <c r="A65" s="40"/>
      <c r="B65" s="149"/>
      <c r="C65" s="150" t="s">
        <v>46</v>
      </c>
      <c r="D65" s="151" t="s">
        <v>131</v>
      </c>
      <c r="E65" s="152">
        <v>1</v>
      </c>
      <c r="F65" s="153" t="s">
        <v>132</v>
      </c>
      <c r="G65" s="153">
        <v>40</v>
      </c>
      <c r="H65" s="153">
        <v>1</v>
      </c>
      <c r="I65" s="153"/>
      <c r="J65" s="153"/>
      <c r="K65" s="101"/>
      <c r="L65" s="35"/>
      <c r="M65" s="36"/>
      <c r="N65" s="36"/>
      <c r="O65" s="397"/>
      <c r="P65" s="304">
        <f t="shared" si="1"/>
        <v>0</v>
      </c>
      <c r="Q65" s="304"/>
      <c r="R65" s="7"/>
      <c r="S65" s="271"/>
    </row>
    <row r="66" spans="1:19" ht="15" thickBot="1">
      <c r="A66" s="41"/>
      <c r="B66" s="42"/>
      <c r="C66" s="43"/>
      <c r="D66" s="44"/>
      <c r="E66" s="44">
        <f>SUM(E4:E65)</f>
        <v>87</v>
      </c>
      <c r="F66" s="45">
        <f>SUM(F4:F65)</f>
        <v>0</v>
      </c>
      <c r="G66" s="228">
        <f>SUM(G3:G65)</f>
        <v>2336</v>
      </c>
      <c r="H66" s="228">
        <f>SUM(H3:H65)</f>
        <v>48</v>
      </c>
      <c r="I66" s="228">
        <f>SUM(I4:I65)</f>
        <v>520</v>
      </c>
      <c r="J66" s="228">
        <f>SUM(J4:J65)</f>
        <v>312</v>
      </c>
      <c r="K66" s="42"/>
      <c r="L66" s="43"/>
      <c r="M66" s="44"/>
      <c r="N66" s="46">
        <f>N64+N63+N52+N51+N50+N41+N40+N39+N38+N37+N36+N34+N32+N31+N30+N29+N28+N27+N25+N24+N23+N22+N21+N19+N18+N14+N13+N4</f>
        <v>67</v>
      </c>
      <c r="O66" s="398"/>
      <c r="P66" s="304">
        <f>SUM(R66+S66)</f>
        <v>1532</v>
      </c>
      <c r="Q66" s="304">
        <f>SUM(Q4:Q65)</f>
        <v>28</v>
      </c>
      <c r="R66" s="252">
        <f>SUM(R4:R65)</f>
        <v>724</v>
      </c>
      <c r="S66" s="253">
        <f>SUM(S4:S65)</f>
        <v>808</v>
      </c>
    </row>
    <row r="67" spans="1:19">
      <c r="A67" s="47" t="s">
        <v>48</v>
      </c>
      <c r="B67" s="48"/>
      <c r="C67" s="49"/>
      <c r="D67" s="48"/>
      <c r="E67" s="48"/>
      <c r="F67" s="48"/>
      <c r="G67" s="48"/>
      <c r="H67" s="48"/>
      <c r="I67" s="48"/>
      <c r="J67" s="48"/>
      <c r="K67" s="48"/>
      <c r="L67" s="49"/>
      <c r="M67" s="48"/>
      <c r="N67" s="48"/>
      <c r="O67" s="50"/>
      <c r="R67" s="48"/>
      <c r="S67" s="48"/>
    </row>
    <row r="68" spans="1:19">
      <c r="A68" s="51" t="s">
        <v>254</v>
      </c>
      <c r="B68" s="52">
        <f>I9+I12+I18+I24+I42</f>
        <v>208</v>
      </c>
      <c r="C68" s="53" t="s">
        <v>256</v>
      </c>
      <c r="D68" s="52">
        <f>I17+I26+I32+I38+I40+I48</f>
        <v>312</v>
      </c>
      <c r="E68" s="52"/>
      <c r="F68" s="52" t="s">
        <v>260</v>
      </c>
      <c r="G68" s="52">
        <f>R66</f>
        <v>724</v>
      </c>
      <c r="H68" s="250" t="e">
        <f>N63+N50+N49+N47+N37+N34+N32+N31+N30+N28+N27+N23+N22+N19+N18+N14</f>
        <v>#VALUE!</v>
      </c>
      <c r="I68" s="52"/>
      <c r="J68" s="52"/>
      <c r="K68" s="52"/>
      <c r="L68" s="53"/>
      <c r="M68" s="52"/>
      <c r="N68" s="52"/>
      <c r="O68" s="54"/>
      <c r="R68" s="52"/>
      <c r="S68" s="52"/>
    </row>
    <row r="69" spans="1:19">
      <c r="A69" s="53" t="s">
        <v>255</v>
      </c>
      <c r="B69" s="56">
        <f>J12+J25+J43</f>
        <v>80</v>
      </c>
      <c r="C69" s="57" t="s">
        <v>257</v>
      </c>
      <c r="D69" s="56">
        <f>J49+J41+J39+J33+J28+J27+J17</f>
        <v>232</v>
      </c>
      <c r="E69" s="56"/>
      <c r="F69" s="56" t="s">
        <v>261</v>
      </c>
      <c r="G69" s="56">
        <f>S66</f>
        <v>808</v>
      </c>
      <c r="H69" s="251" t="e">
        <f>N64+N52+N51+N48+N39+N38+N36+N25+N24+N21+N15+N13+N4</f>
        <v>#VALUE!</v>
      </c>
      <c r="I69" s="56"/>
      <c r="J69" s="56"/>
      <c r="K69" s="56"/>
      <c r="L69" s="57"/>
      <c r="M69" s="56"/>
      <c r="N69" s="56"/>
      <c r="O69" s="58"/>
      <c r="R69" s="56"/>
      <c r="S69" s="56"/>
    </row>
    <row r="70" spans="1:19">
      <c r="A70" s="55"/>
      <c r="B70" s="56"/>
      <c r="C70" s="65" t="s">
        <v>282</v>
      </c>
      <c r="D70" s="56">
        <f>8.5</f>
        <v>8.5</v>
      </c>
      <c r="E70" s="56"/>
      <c r="F70" s="56"/>
      <c r="G70" s="56"/>
      <c r="H70" s="56"/>
      <c r="I70" s="56"/>
      <c r="J70" s="56"/>
      <c r="K70" s="56"/>
      <c r="L70" s="57"/>
      <c r="M70" s="56"/>
      <c r="N70" s="56"/>
      <c r="R70" s="56"/>
      <c r="S70" s="56"/>
    </row>
    <row r="71" spans="1:19" ht="15" thickBot="1">
      <c r="A71" s="55"/>
      <c r="B71" s="56"/>
      <c r="C71" s="65"/>
      <c r="D71" s="56"/>
      <c r="E71" s="56"/>
      <c r="F71" s="56"/>
      <c r="G71" s="56"/>
      <c r="H71" s="56"/>
      <c r="I71" s="56"/>
      <c r="J71" s="56"/>
      <c r="K71" s="56">
        <f>B78*0.4</f>
        <v>50</v>
      </c>
      <c r="L71" s="57"/>
      <c r="M71" s="56"/>
      <c r="N71" s="56"/>
      <c r="R71" s="56"/>
      <c r="S71" s="56"/>
    </row>
    <row r="72" spans="1:19">
      <c r="A72" s="119" t="s">
        <v>48</v>
      </c>
      <c r="B72" s="120"/>
      <c r="C72" s="441" t="str">
        <f>"必修部分（&lt;=60%,"&amp;B78*0.6&amp;"学分)"</f>
        <v>必修部分（&lt;=60%,75学分)</v>
      </c>
      <c r="D72" s="442"/>
      <c r="E72" s="443"/>
      <c r="F72" s="441" t="str">
        <f>"选修部分（&gt;=40%,"&amp;B78*0.4&amp;"学分"</f>
        <v>选修部分（&gt;=40%,50学分</v>
      </c>
      <c r="G72" s="442"/>
      <c r="H72" s="442"/>
      <c r="I72" s="442"/>
      <c r="J72" s="442"/>
      <c r="K72" s="442"/>
      <c r="L72" s="443"/>
      <c r="M72" s="444" t="s">
        <v>110</v>
      </c>
      <c r="N72" s="444"/>
      <c r="O72" s="445"/>
      <c r="R72"/>
      <c r="S72"/>
    </row>
    <row r="73" spans="1:19" ht="39">
      <c r="A73" s="121">
        <v>1</v>
      </c>
      <c r="B73" s="59" t="s">
        <v>111</v>
      </c>
      <c r="C73" s="122" t="s">
        <v>49</v>
      </c>
      <c r="D73" s="60">
        <f>SUM(D4,D5,D13,D14,D15,D22,D23,D30,D31)</f>
        <v>432</v>
      </c>
      <c r="E73" s="60">
        <f>SUM(E4,E5,E13,E14,E15,E22,E23,E30,E31)</f>
        <v>24</v>
      </c>
      <c r="F73" s="123" t="s">
        <v>50</v>
      </c>
      <c r="G73" s="123"/>
      <c r="H73" s="123"/>
      <c r="I73" s="123"/>
      <c r="J73" s="123"/>
      <c r="K73" s="124">
        <f>SUM(D32:D33,D60,D68)</f>
        <v>384</v>
      </c>
      <c r="L73" s="125">
        <v>18</v>
      </c>
      <c r="M73" s="446" t="s">
        <v>112</v>
      </c>
      <c r="N73" s="447"/>
      <c r="O73" s="448"/>
      <c r="R73" s="123"/>
      <c r="S73" s="123"/>
    </row>
    <row r="74" spans="1:19">
      <c r="A74" s="433">
        <v>2</v>
      </c>
      <c r="B74" s="449" t="s">
        <v>51</v>
      </c>
      <c r="C74" s="126"/>
      <c r="D74" s="126"/>
      <c r="E74" s="126"/>
      <c r="F74" s="127" t="s">
        <v>52</v>
      </c>
      <c r="G74" s="127"/>
      <c r="H74" s="127"/>
      <c r="I74" s="127"/>
      <c r="J74" s="127"/>
      <c r="K74" s="126"/>
      <c r="L74" s="128">
        <f>SUM(E16+E47+E56+E57+E58+E64)</f>
        <v>10</v>
      </c>
      <c r="M74" s="437"/>
      <c r="N74" s="437"/>
      <c r="O74" s="438"/>
      <c r="R74" s="127"/>
      <c r="S74" s="127"/>
    </row>
    <row r="75" spans="1:19" ht="26">
      <c r="A75" s="433"/>
      <c r="B75" s="434"/>
      <c r="C75" s="129"/>
      <c r="D75" s="130"/>
      <c r="E75" s="130"/>
      <c r="F75" s="131" t="s">
        <v>118</v>
      </c>
      <c r="G75" s="131"/>
      <c r="H75" s="131"/>
      <c r="I75" s="131"/>
      <c r="J75" s="131"/>
      <c r="K75" s="130"/>
      <c r="L75" s="130">
        <v>5</v>
      </c>
      <c r="M75" s="437"/>
      <c r="N75" s="437"/>
      <c r="O75" s="438"/>
      <c r="R75" s="131"/>
      <c r="S75" s="131"/>
    </row>
    <row r="76" spans="1:19" ht="32" customHeight="1">
      <c r="A76" s="433">
        <v>3</v>
      </c>
      <c r="B76" s="434" t="s">
        <v>113</v>
      </c>
      <c r="C76" s="132" t="s">
        <v>114</v>
      </c>
      <c r="D76" s="133"/>
      <c r="E76" s="134">
        <f>SUM(E9+E10+E12+E17+E24+E18+E25+E26+E27+E28+E32+E33+E38+E39+E40+E41+E42+E43+E48+E49)</f>
        <v>42</v>
      </c>
      <c r="F76" s="135" t="str">
        <f>"专业选修（&gt;="&amp;B78*0.4-33&amp;"）"</f>
        <v>专业选修（&gt;=17）</v>
      </c>
      <c r="G76" s="135"/>
      <c r="H76" s="135"/>
      <c r="I76" s="135"/>
      <c r="J76" s="135"/>
      <c r="K76" s="136"/>
      <c r="L76" s="136">
        <v>26</v>
      </c>
      <c r="M76" s="435"/>
      <c r="N76" s="435"/>
      <c r="O76" s="436"/>
      <c r="R76" s="135"/>
      <c r="S76" s="135"/>
    </row>
    <row r="77" spans="1:19" ht="26">
      <c r="A77" s="433"/>
      <c r="B77" s="434"/>
      <c r="C77" s="132" t="s">
        <v>119</v>
      </c>
      <c r="D77" s="133"/>
      <c r="E77" s="134"/>
      <c r="F77" s="137" t="s">
        <v>120</v>
      </c>
      <c r="G77" s="137"/>
      <c r="H77" s="137"/>
      <c r="I77" s="137"/>
      <c r="J77" s="137"/>
      <c r="K77" s="25"/>
      <c r="L77" s="61"/>
      <c r="M77" s="437"/>
      <c r="N77" s="437"/>
      <c r="O77" s="438"/>
      <c r="R77" s="137"/>
      <c r="S77" s="137"/>
    </row>
    <row r="78" spans="1:19" ht="15" thickBot="1">
      <c r="A78" s="138" t="s">
        <v>53</v>
      </c>
      <c r="B78" s="139">
        <f>E78+L78</f>
        <v>125</v>
      </c>
      <c r="C78" s="140"/>
      <c r="D78" s="140"/>
      <c r="E78" s="139">
        <f>SUM(E73:E76)</f>
        <v>66</v>
      </c>
      <c r="F78" s="140">
        <f>18+2+18+18</f>
        <v>56</v>
      </c>
      <c r="G78" s="218"/>
      <c r="H78" s="218"/>
      <c r="I78" s="238"/>
      <c r="J78" s="238"/>
      <c r="K78" s="140"/>
      <c r="L78" s="139">
        <f>SUM(L73:L77)</f>
        <v>59</v>
      </c>
      <c r="M78" s="439"/>
      <c r="N78" s="439"/>
      <c r="O78" s="440"/>
      <c r="R78" s="238"/>
      <c r="S78" s="238"/>
    </row>
    <row r="79" spans="1:19">
      <c r="A79" s="55"/>
      <c r="B79" s="56"/>
      <c r="C79" s="65"/>
      <c r="D79" s="56"/>
      <c r="E79" s="56"/>
      <c r="F79" s="56"/>
      <c r="G79" s="56"/>
      <c r="H79" s="56"/>
      <c r="I79" s="56"/>
      <c r="J79" s="56"/>
      <c r="K79" s="56"/>
      <c r="L79" s="57"/>
      <c r="M79" s="56"/>
      <c r="N79" s="56"/>
      <c r="O79" s="56"/>
      <c r="R79" s="56"/>
      <c r="S79" s="56"/>
    </row>
    <row r="80" spans="1:19">
      <c r="A80" s="55"/>
      <c r="B80" s="56"/>
      <c r="C80" s="65"/>
      <c r="D80" s="56"/>
      <c r="E80" s="56"/>
      <c r="F80" s="56" t="s">
        <v>115</v>
      </c>
      <c r="G80" s="56"/>
      <c r="H80" s="56"/>
      <c r="I80" s="56"/>
      <c r="J80" s="56"/>
      <c r="K80" s="56"/>
      <c r="L80" s="57" t="s">
        <v>116</v>
      </c>
      <c r="M80" s="56"/>
      <c r="N80" s="56"/>
      <c r="O80" s="56" t="s">
        <v>117</v>
      </c>
      <c r="R80" s="56"/>
      <c r="S80" s="56"/>
    </row>
    <row r="81" spans="1:19" ht="31" customHeight="1" thickBot="1">
      <c r="A81" s="221" t="s">
        <v>218</v>
      </c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R81"/>
      <c r="S81"/>
    </row>
    <row r="82" spans="1:19" ht="39" customHeight="1">
      <c r="A82" s="414"/>
      <c r="B82" s="420"/>
      <c r="C82" s="420"/>
      <c r="D82" s="420"/>
      <c r="E82" s="420"/>
      <c r="F82" s="415"/>
      <c r="G82" s="222" t="s">
        <v>189</v>
      </c>
      <c r="H82" s="431" t="s">
        <v>191</v>
      </c>
      <c r="I82" s="236"/>
      <c r="J82" s="236"/>
      <c r="K82" s="222" t="s">
        <v>192</v>
      </c>
      <c r="L82" s="431" t="s">
        <v>6</v>
      </c>
      <c r="M82" s="222" t="s">
        <v>194</v>
      </c>
      <c r="N82" s="431" t="s">
        <v>195</v>
      </c>
      <c r="O82" t="s">
        <v>250</v>
      </c>
      <c r="P82" t="s">
        <v>251</v>
      </c>
      <c r="R82" s="236"/>
      <c r="S82" s="236"/>
    </row>
    <row r="83" spans="1:19" ht="15" thickBot="1">
      <c r="A83" s="428" t="s">
        <v>188</v>
      </c>
      <c r="B83" s="429"/>
      <c r="C83" s="429"/>
      <c r="D83" s="429"/>
      <c r="E83" s="429"/>
      <c r="F83" s="430"/>
      <c r="G83" s="223" t="s">
        <v>190</v>
      </c>
      <c r="H83" s="432"/>
      <c r="I83" s="237"/>
      <c r="J83" s="237"/>
      <c r="K83" s="223" t="s">
        <v>193</v>
      </c>
      <c r="L83" s="432"/>
      <c r="M83" s="223" t="s">
        <v>193</v>
      </c>
      <c r="N83" s="432"/>
      <c r="O83"/>
      <c r="R83" s="237"/>
      <c r="S83" s="237"/>
    </row>
    <row r="84" spans="1:19" ht="15" thickBot="1">
      <c r="A84" s="414" t="s">
        <v>196</v>
      </c>
      <c r="B84" s="415"/>
      <c r="C84" s="412" t="s">
        <v>197</v>
      </c>
      <c r="D84" s="413"/>
      <c r="E84" s="413"/>
      <c r="F84" s="411"/>
      <c r="G84" s="223">
        <v>7</v>
      </c>
      <c r="H84" s="223">
        <v>432</v>
      </c>
      <c r="I84" s="237"/>
      <c r="J84" s="237"/>
      <c r="K84" s="234">
        <f>H84/(L76*16+G66)</f>
        <v>0.15697674418604651</v>
      </c>
      <c r="L84" s="223">
        <v>24</v>
      </c>
      <c r="M84" s="223">
        <f>L84/B78</f>
        <v>0.192</v>
      </c>
      <c r="N84" s="223"/>
      <c r="O84"/>
      <c r="R84" s="237"/>
      <c r="S84" s="237"/>
    </row>
    <row r="85" spans="1:19" ht="15" thickBot="1">
      <c r="A85" s="416"/>
      <c r="B85" s="417"/>
      <c r="C85" s="414" t="s">
        <v>198</v>
      </c>
      <c r="D85" s="415"/>
      <c r="E85" s="412" t="s">
        <v>199</v>
      </c>
      <c r="F85" s="411"/>
      <c r="G85" s="223">
        <f>SUM(H9+H10+H11+H12+H18+H24+H25+H42+H43)</f>
        <v>9</v>
      </c>
      <c r="H85" s="223">
        <f>G9+G10+G11+G12+G18+G24+G25+G42+G43</f>
        <v>304</v>
      </c>
      <c r="I85" s="237"/>
      <c r="J85" s="237"/>
      <c r="K85" s="223">
        <f>H85/(L76*16+G66)</f>
        <v>0.11046511627906977</v>
      </c>
      <c r="L85" s="240">
        <f>E9+E10+E11+E12+E18+E24+E25+E42+E43</f>
        <v>15.5</v>
      </c>
      <c r="M85" s="223">
        <f>L85/B78</f>
        <v>0.124</v>
      </c>
      <c r="N85" s="223"/>
      <c r="O85"/>
      <c r="R85" s="237"/>
      <c r="S85" s="237"/>
    </row>
    <row r="86" spans="1:19" ht="15" thickBot="1">
      <c r="A86" s="418"/>
      <c r="B86" s="419"/>
      <c r="C86" s="418"/>
      <c r="D86" s="419"/>
      <c r="E86" s="412" t="s">
        <v>200</v>
      </c>
      <c r="F86" s="411"/>
      <c r="G86" s="223">
        <f>SUM(H17+H26+H27+H28+H32+H33+H38+H39+H40+H41+H48+H49)</f>
        <v>12</v>
      </c>
      <c r="H86" s="223">
        <f>G17+G26+G27+G28+G32+G33+G38+G39+G40+G41+G48+G49</f>
        <v>544</v>
      </c>
      <c r="I86" s="237"/>
      <c r="J86" s="237"/>
      <c r="K86" s="234">
        <f>H86/(L76*16+G66)</f>
        <v>0.19767441860465115</v>
      </c>
      <c r="L86" s="241">
        <f>E17+E26+E27+E28+E32+E33+E38+E39+E40+E41+E49+E48</f>
        <v>26.5</v>
      </c>
      <c r="M86" s="223">
        <f>L86/B78</f>
        <v>0.21199999999999999</v>
      </c>
      <c r="N86" s="223"/>
      <c r="O86"/>
      <c r="R86" s="237"/>
      <c r="S86" s="237"/>
    </row>
    <row r="87" spans="1:19" ht="15" thickBot="1">
      <c r="A87" s="414" t="s">
        <v>201</v>
      </c>
      <c r="B87" s="415"/>
      <c r="C87" s="412" t="s">
        <v>202</v>
      </c>
      <c r="D87" s="413"/>
      <c r="E87" s="413"/>
      <c r="F87" s="411"/>
      <c r="G87" s="223">
        <f>Q66</f>
        <v>28</v>
      </c>
      <c r="H87" s="223">
        <f>P66</f>
        <v>1532</v>
      </c>
      <c r="I87" s="237"/>
      <c r="J87" s="237"/>
      <c r="K87" s="223">
        <f>H87/(L76*16+G66)</f>
        <v>0.5566860465116279</v>
      </c>
      <c r="L87" s="241">
        <f>N66</f>
        <v>67</v>
      </c>
      <c r="M87" s="223">
        <f>L87/B78</f>
        <v>0.53600000000000003</v>
      </c>
      <c r="N87" s="223"/>
      <c r="O87"/>
      <c r="R87" s="237"/>
      <c r="S87" s="237"/>
    </row>
    <row r="88" spans="1:19" ht="15" thickBot="1">
      <c r="A88" s="416"/>
      <c r="B88" s="417"/>
      <c r="C88" s="412" t="s">
        <v>203</v>
      </c>
      <c r="D88" s="413"/>
      <c r="E88" s="413"/>
      <c r="F88" s="411"/>
      <c r="G88" s="223">
        <v>7</v>
      </c>
      <c r="H88" s="223">
        <v>334</v>
      </c>
      <c r="I88" s="237"/>
      <c r="J88" s="237"/>
      <c r="K88" s="234">
        <f>H88/(L76*16+G66)</f>
        <v>0.12136627906976744</v>
      </c>
      <c r="L88" s="223">
        <v>18</v>
      </c>
      <c r="M88" s="223">
        <f>L88/B78</f>
        <v>0.14399999999999999</v>
      </c>
      <c r="N88" s="223"/>
      <c r="O88"/>
      <c r="R88" s="237"/>
      <c r="S88" s="237"/>
    </row>
    <row r="89" spans="1:19" ht="15" thickBot="1">
      <c r="A89" s="416"/>
      <c r="B89" s="417"/>
      <c r="C89" s="412" t="s">
        <v>204</v>
      </c>
      <c r="D89" s="413"/>
      <c r="E89" s="411"/>
      <c r="F89" s="223" t="s">
        <v>205</v>
      </c>
      <c r="G89" s="223">
        <v>1</v>
      </c>
      <c r="H89" s="223"/>
      <c r="I89" s="237"/>
      <c r="J89" s="237"/>
      <c r="K89" s="223"/>
      <c r="L89" s="223"/>
      <c r="M89" s="234" t="s">
        <v>81</v>
      </c>
      <c r="N89" s="223"/>
      <c r="O89"/>
      <c r="R89" s="237"/>
      <c r="S89" s="237"/>
    </row>
    <row r="90" spans="1:19" ht="15" thickBot="1">
      <c r="A90" s="416"/>
      <c r="B90" s="417"/>
      <c r="C90" s="414"/>
      <c r="D90" s="420"/>
      <c r="E90" s="415"/>
      <c r="F90" s="223" t="s">
        <v>207</v>
      </c>
      <c r="G90" s="223">
        <v>1</v>
      </c>
      <c r="H90" s="223"/>
      <c r="I90" s="237"/>
      <c r="J90" s="237"/>
      <c r="K90" s="223"/>
      <c r="L90" s="223">
        <v>1</v>
      </c>
      <c r="M90" s="234">
        <f>L90/B78</f>
        <v>8.0000000000000002E-3</v>
      </c>
      <c r="N90" s="223"/>
      <c r="O90"/>
      <c r="R90" s="237"/>
      <c r="S90" s="237"/>
    </row>
    <row r="91" spans="1:19" ht="15" thickBot="1">
      <c r="A91" s="416"/>
      <c r="B91" s="417"/>
      <c r="C91" s="416"/>
      <c r="D91" s="421"/>
      <c r="E91" s="417"/>
      <c r="F91" s="223" t="s">
        <v>208</v>
      </c>
      <c r="G91" s="223">
        <v>1</v>
      </c>
      <c r="H91" s="223"/>
      <c r="I91" s="237"/>
      <c r="J91" s="237"/>
      <c r="K91" s="223"/>
      <c r="L91" s="223">
        <v>1</v>
      </c>
      <c r="M91" s="234">
        <f>L91/B78</f>
        <v>8.0000000000000002E-3</v>
      </c>
      <c r="N91" s="223"/>
      <c r="O91"/>
      <c r="R91" s="237"/>
      <c r="S91" s="237"/>
    </row>
    <row r="92" spans="1:19" ht="15" thickBot="1">
      <c r="A92" s="416"/>
      <c r="B92" s="417"/>
      <c r="C92" s="416" t="s">
        <v>206</v>
      </c>
      <c r="D92" s="421"/>
      <c r="E92" s="417"/>
      <c r="F92" s="223" t="s">
        <v>209</v>
      </c>
      <c r="G92" s="223">
        <v>1</v>
      </c>
      <c r="H92" s="223"/>
      <c r="I92" s="237"/>
      <c r="J92" s="237"/>
      <c r="K92" s="223"/>
      <c r="L92" s="223">
        <v>1</v>
      </c>
      <c r="M92" s="234">
        <f>L92/B78</f>
        <v>8.0000000000000002E-3</v>
      </c>
      <c r="N92" s="223"/>
      <c r="O92"/>
      <c r="R92" s="237"/>
      <c r="S92" s="237"/>
    </row>
    <row r="93" spans="1:19" ht="15" thickBot="1">
      <c r="A93" s="416"/>
      <c r="B93" s="417"/>
      <c r="C93" s="422"/>
      <c r="D93" s="423"/>
      <c r="E93" s="424"/>
      <c r="F93" s="223" t="s">
        <v>210</v>
      </c>
      <c r="G93" s="223">
        <v>1</v>
      </c>
      <c r="H93" s="223"/>
      <c r="I93" s="237"/>
      <c r="J93" s="237"/>
      <c r="K93" s="223"/>
      <c r="L93" s="223">
        <v>3</v>
      </c>
      <c r="M93" s="234">
        <f>L93/B78</f>
        <v>2.4E-2</v>
      </c>
      <c r="N93" s="223"/>
      <c r="O93"/>
      <c r="R93" s="237"/>
      <c r="S93" s="237"/>
    </row>
    <row r="94" spans="1:19" ht="15" thickBot="1">
      <c r="A94" s="416"/>
      <c r="B94" s="417"/>
      <c r="C94" s="422"/>
      <c r="D94" s="423"/>
      <c r="E94" s="424"/>
      <c r="F94" s="223" t="s">
        <v>211</v>
      </c>
      <c r="G94" s="223">
        <v>1</v>
      </c>
      <c r="H94" s="223"/>
      <c r="I94" s="237"/>
      <c r="J94" s="237"/>
      <c r="K94" s="223"/>
      <c r="L94" s="223">
        <v>1</v>
      </c>
      <c r="M94" s="234">
        <f>L94/B78</f>
        <v>8.0000000000000002E-3</v>
      </c>
      <c r="N94" s="223"/>
      <c r="O94"/>
      <c r="R94" s="237"/>
      <c r="S94" s="237"/>
    </row>
    <row r="95" spans="1:19" ht="15" thickBot="1">
      <c r="A95" s="416"/>
      <c r="B95" s="417"/>
      <c r="C95" s="425"/>
      <c r="D95" s="426"/>
      <c r="E95" s="427"/>
      <c r="F95" s="224" t="s">
        <v>212</v>
      </c>
      <c r="G95" s="223">
        <v>1</v>
      </c>
      <c r="H95" s="223"/>
      <c r="I95" s="237"/>
      <c r="J95" s="237"/>
      <c r="K95" s="223"/>
      <c r="L95" s="223">
        <v>3</v>
      </c>
      <c r="M95" s="234">
        <f>L95/B78</f>
        <v>2.4E-2</v>
      </c>
      <c r="N95" s="223"/>
      <c r="O95"/>
      <c r="R95" s="237"/>
      <c r="S95" s="237"/>
    </row>
    <row r="96" spans="1:19" ht="15" thickBot="1">
      <c r="A96" s="418"/>
      <c r="B96" s="419"/>
      <c r="C96" s="412" t="s">
        <v>213</v>
      </c>
      <c r="D96" s="413"/>
      <c r="E96" s="411"/>
      <c r="F96" s="224"/>
      <c r="G96" s="223">
        <v>7</v>
      </c>
      <c r="H96" s="223"/>
      <c r="I96" s="237"/>
      <c r="J96" s="237"/>
      <c r="K96" s="223"/>
      <c r="L96" s="223">
        <v>10</v>
      </c>
      <c r="M96" s="234">
        <f>L96/B78</f>
        <v>0.08</v>
      </c>
      <c r="N96" s="223"/>
      <c r="O96"/>
      <c r="R96" s="237"/>
      <c r="S96" s="237"/>
    </row>
    <row r="97" spans="1:19" ht="15" thickBot="1">
      <c r="A97" s="412" t="s">
        <v>214</v>
      </c>
      <c r="B97" s="413"/>
      <c r="C97" s="413"/>
      <c r="D97" s="413"/>
      <c r="E97" s="413"/>
      <c r="F97" s="411"/>
      <c r="G97" s="223">
        <f>SUM(G84:G96)</f>
        <v>77</v>
      </c>
      <c r="H97" s="223">
        <f>(L76*16+G66)</f>
        <v>2752</v>
      </c>
      <c r="I97" s="237"/>
      <c r="J97" s="237"/>
      <c r="K97" s="223"/>
      <c r="L97" s="223"/>
      <c r="M97" s="223"/>
      <c r="N97" s="223"/>
      <c r="O97"/>
      <c r="R97" s="237"/>
      <c r="S97" s="237"/>
    </row>
    <row r="98" spans="1:19" ht="29" thickBot="1">
      <c r="A98" s="225" t="s">
        <v>215</v>
      </c>
      <c r="B98" s="410">
        <f>B78</f>
        <v>125</v>
      </c>
      <c r="C98" s="411"/>
      <c r="D98" s="412" t="s">
        <v>216</v>
      </c>
      <c r="E98" s="413"/>
      <c r="F98" s="411"/>
      <c r="G98" s="410">
        <f>B78-L78</f>
        <v>66</v>
      </c>
      <c r="H98" s="411"/>
      <c r="I98" s="235"/>
      <c r="J98" s="235"/>
      <c r="K98" s="412" t="s">
        <v>217</v>
      </c>
      <c r="L98" s="411"/>
      <c r="M98" s="410">
        <f>L78</f>
        <v>59</v>
      </c>
      <c r="N98" s="411"/>
      <c r="O98"/>
      <c r="R98" s="235"/>
      <c r="S98" s="235"/>
    </row>
    <row r="99" spans="1:19">
      <c r="A99" s="226"/>
      <c r="B99" s="226"/>
      <c r="C99" s="226"/>
      <c r="D99" s="226"/>
      <c r="E99" s="226"/>
      <c r="F99" s="226"/>
      <c r="G99" s="226"/>
      <c r="H99" s="226"/>
      <c r="I99" s="226"/>
      <c r="J99" s="226"/>
      <c r="K99" s="226"/>
      <c r="L99" s="226"/>
      <c r="M99" s="226"/>
      <c r="N99" s="226"/>
      <c r="O99" s="226"/>
      <c r="P99" s="226"/>
      <c r="R99" s="226"/>
      <c r="S99" s="226"/>
    </row>
    <row r="100" spans="1:19" ht="17">
      <c r="A100" s="221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R100"/>
      <c r="S100"/>
    </row>
  </sheetData>
  <mergeCells count="51">
    <mergeCell ref="A1:O1"/>
    <mergeCell ref="A2:A3"/>
    <mergeCell ref="B2:F2"/>
    <mergeCell ref="K2:O2"/>
    <mergeCell ref="A4:A12"/>
    <mergeCell ref="A56:A63"/>
    <mergeCell ref="A13:A21"/>
    <mergeCell ref="A22:A29"/>
    <mergeCell ref="A30:A36"/>
    <mergeCell ref="A37:A45"/>
    <mergeCell ref="A46:A48"/>
    <mergeCell ref="C72:E72"/>
    <mergeCell ref="F72:L72"/>
    <mergeCell ref="M72:O72"/>
    <mergeCell ref="M73:O73"/>
    <mergeCell ref="A74:A75"/>
    <mergeCell ref="B74:B75"/>
    <mergeCell ref="M74:O74"/>
    <mergeCell ref="M75:O75"/>
    <mergeCell ref="A76:A77"/>
    <mergeCell ref="B76:B77"/>
    <mergeCell ref="M76:O76"/>
    <mergeCell ref="M77:O77"/>
    <mergeCell ref="M78:O78"/>
    <mergeCell ref="A82:F82"/>
    <mergeCell ref="A83:F83"/>
    <mergeCell ref="H82:H83"/>
    <mergeCell ref="L82:L83"/>
    <mergeCell ref="N82:N83"/>
    <mergeCell ref="A84:B86"/>
    <mergeCell ref="C84:F84"/>
    <mergeCell ref="C85:D86"/>
    <mergeCell ref="E85:F85"/>
    <mergeCell ref="E86:F86"/>
    <mergeCell ref="A87:B96"/>
    <mergeCell ref="C87:F87"/>
    <mergeCell ref="C88:F88"/>
    <mergeCell ref="C89:E89"/>
    <mergeCell ref="C90:E90"/>
    <mergeCell ref="C91:E91"/>
    <mergeCell ref="C92:E92"/>
    <mergeCell ref="C93:E93"/>
    <mergeCell ref="C94:E94"/>
    <mergeCell ref="C95:E95"/>
    <mergeCell ref="C96:E96"/>
    <mergeCell ref="M98:N98"/>
    <mergeCell ref="A97:F97"/>
    <mergeCell ref="B98:C98"/>
    <mergeCell ref="D98:F98"/>
    <mergeCell ref="G98:H98"/>
    <mergeCell ref="K98:L98"/>
  </mergeCells>
  <phoneticPr fontId="2" type="halfwidthKatakana" alignment="noControl"/>
  <pageMargins left="0.7" right="0.7" top="0.75" bottom="0.75" header="0.3" footer="0.3"/>
  <pageSetup paperSize="9" orientation="portrait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106"/>
  <sheetViews>
    <sheetView topLeftCell="D1" zoomScale="125" zoomScaleNormal="125" zoomScalePageLayoutView="125" workbookViewId="0">
      <selection activeCell="Q68" sqref="Q68"/>
    </sheetView>
  </sheetViews>
  <sheetFormatPr baseColWidth="10" defaultColWidth="8.83203125" defaultRowHeight="14" x14ac:dyDescent="0"/>
  <cols>
    <col min="1" max="1" width="7.1640625" customWidth="1"/>
    <col min="2" max="2" width="19.6640625" style="62" customWidth="1"/>
    <col min="3" max="3" width="24.1640625" style="66" customWidth="1"/>
    <col min="4" max="4" width="7.33203125" style="62" customWidth="1"/>
    <col min="5" max="5" width="8.5" style="62" customWidth="1"/>
    <col min="6" max="6" width="15.83203125" style="62" customWidth="1"/>
    <col min="7" max="7" width="8.5" style="62" customWidth="1"/>
    <col min="8" max="8" width="7" style="62" customWidth="1"/>
    <col min="9" max="10" width="5.1640625" style="62" customWidth="1"/>
    <col min="11" max="11" width="7.83203125" style="62" customWidth="1"/>
    <col min="12" max="12" width="26.1640625" style="63" customWidth="1"/>
    <col min="13" max="13" width="4.33203125" style="62" customWidth="1"/>
    <col min="14" max="14" width="5.6640625" style="62" customWidth="1"/>
    <col min="15" max="15" width="14.33203125" style="62" customWidth="1"/>
    <col min="17" max="17" width="5.33203125" customWidth="1"/>
    <col min="18" max="19" width="5.1640625" style="62" customWidth="1"/>
  </cols>
  <sheetData>
    <row r="1" spans="1:19" ht="21">
      <c r="A1" s="456" t="s">
        <v>80</v>
      </c>
      <c r="B1" s="456"/>
      <c r="C1" s="456"/>
      <c r="D1" s="456"/>
      <c r="E1" s="456"/>
      <c r="F1" s="456"/>
      <c r="G1" s="456"/>
      <c r="H1" s="456"/>
      <c r="I1" s="456"/>
      <c r="J1" s="456"/>
      <c r="K1" s="456"/>
      <c r="L1" s="456"/>
      <c r="M1" s="456"/>
      <c r="N1" s="456"/>
      <c r="O1" s="456"/>
      <c r="R1"/>
      <c r="S1"/>
    </row>
    <row r="2" spans="1:19" ht="15">
      <c r="A2" s="457" t="s">
        <v>0</v>
      </c>
      <c r="B2" s="459" t="s">
        <v>1</v>
      </c>
      <c r="C2" s="460"/>
      <c r="D2" s="460"/>
      <c r="E2" s="460"/>
      <c r="F2" s="461"/>
      <c r="G2" s="219"/>
      <c r="H2" s="219"/>
      <c r="I2" s="239"/>
      <c r="J2" s="239"/>
      <c r="K2" s="478" t="s">
        <v>2</v>
      </c>
      <c r="L2" s="462"/>
      <c r="M2" s="462"/>
      <c r="N2" s="462"/>
      <c r="O2" s="479"/>
      <c r="R2" s="239"/>
      <c r="S2" s="239"/>
    </row>
    <row r="3" spans="1:19" ht="16" thickBot="1">
      <c r="A3" s="458"/>
      <c r="B3" s="1" t="s">
        <v>3</v>
      </c>
      <c r="C3" s="2" t="s">
        <v>4</v>
      </c>
      <c r="D3" s="2" t="s">
        <v>5</v>
      </c>
      <c r="E3" s="2" t="s">
        <v>6</v>
      </c>
      <c r="F3" s="3" t="s">
        <v>7</v>
      </c>
      <c r="G3" s="227" t="s">
        <v>242</v>
      </c>
      <c r="H3" s="227" t="s">
        <v>243</v>
      </c>
      <c r="I3" s="227" t="s">
        <v>253</v>
      </c>
      <c r="J3" s="227" t="s">
        <v>251</v>
      </c>
      <c r="K3" s="1" t="s">
        <v>3</v>
      </c>
      <c r="L3" s="2" t="s">
        <v>158</v>
      </c>
      <c r="M3" s="2" t="s">
        <v>159</v>
      </c>
      <c r="N3" s="2" t="s">
        <v>6</v>
      </c>
      <c r="O3" s="4" t="s">
        <v>160</v>
      </c>
      <c r="P3" s="227" t="s">
        <v>242</v>
      </c>
      <c r="Q3" s="227" t="s">
        <v>243</v>
      </c>
      <c r="R3" s="227" t="s">
        <v>253</v>
      </c>
      <c r="S3" s="227" t="s">
        <v>251</v>
      </c>
    </row>
    <row r="4" spans="1:19">
      <c r="A4" s="464" t="s">
        <v>8</v>
      </c>
      <c r="B4" s="76">
        <v>309001</v>
      </c>
      <c r="C4" s="115" t="s">
        <v>9</v>
      </c>
      <c r="D4" s="5">
        <v>36</v>
      </c>
      <c r="E4" s="6">
        <v>2</v>
      </c>
      <c r="F4" s="6" t="s">
        <v>10</v>
      </c>
      <c r="G4" s="5">
        <f>D4</f>
        <v>36</v>
      </c>
      <c r="H4" s="6">
        <v>1</v>
      </c>
      <c r="I4" s="5"/>
      <c r="J4" s="260"/>
      <c r="K4" s="298">
        <v>1901023</v>
      </c>
      <c r="L4" s="299" t="s">
        <v>161</v>
      </c>
      <c r="M4" s="300">
        <v>32</v>
      </c>
      <c r="N4" s="301">
        <v>1</v>
      </c>
      <c r="O4" s="302" t="s">
        <v>163</v>
      </c>
      <c r="P4" s="300">
        <f>M4</f>
        <v>32</v>
      </c>
      <c r="Q4" s="301">
        <v>1</v>
      </c>
      <c r="R4" s="302"/>
      <c r="S4" s="323">
        <v>32</v>
      </c>
    </row>
    <row r="5" spans="1:19">
      <c r="A5" s="465"/>
      <c r="B5" s="78">
        <v>310016</v>
      </c>
      <c r="C5" s="116" t="s">
        <v>12</v>
      </c>
      <c r="D5" s="7">
        <f>18*E5</f>
        <v>54</v>
      </c>
      <c r="E5" s="8">
        <v>3</v>
      </c>
      <c r="F5" s="8" t="s">
        <v>10</v>
      </c>
      <c r="G5" s="7">
        <f>D5</f>
        <v>54</v>
      </c>
      <c r="H5" s="8">
        <v>1</v>
      </c>
      <c r="I5" s="7"/>
      <c r="J5" s="271"/>
      <c r="K5" s="86"/>
      <c r="L5" s="111" t="s">
        <v>66</v>
      </c>
      <c r="M5" s="11">
        <v>32</v>
      </c>
      <c r="N5" s="12">
        <v>2</v>
      </c>
      <c r="O5" s="12" t="s">
        <v>59</v>
      </c>
      <c r="P5" s="86">
        <v>0</v>
      </c>
      <c r="Q5" s="111">
        <v>0</v>
      </c>
      <c r="R5" s="11"/>
      <c r="S5" s="85"/>
    </row>
    <row r="6" spans="1:19">
      <c r="A6" s="465"/>
      <c r="B6" s="86">
        <v>330001</v>
      </c>
      <c r="C6" s="111" t="s">
        <v>13</v>
      </c>
      <c r="D6" s="11">
        <v>20</v>
      </c>
      <c r="E6" s="12">
        <v>1</v>
      </c>
      <c r="F6" s="12" t="s">
        <v>14</v>
      </c>
      <c r="G6" s="11">
        <f t="shared" ref="G6:G65" si="0">D6</f>
        <v>20</v>
      </c>
      <c r="H6" s="12">
        <v>1</v>
      </c>
      <c r="I6" s="11"/>
      <c r="J6" s="284"/>
      <c r="K6" s="87" t="s">
        <v>121</v>
      </c>
      <c r="L6" s="13" t="s">
        <v>122</v>
      </c>
      <c r="M6" s="87" t="s">
        <v>121</v>
      </c>
      <c r="N6" s="13" t="s">
        <v>123</v>
      </c>
      <c r="O6" s="87" t="s">
        <v>124</v>
      </c>
      <c r="P6" s="13" t="str">
        <f t="shared" ref="P6:P67" si="1">M6</f>
        <v xml:space="preserve"> </v>
      </c>
      <c r="Q6" s="87"/>
      <c r="R6" s="13"/>
      <c r="S6" s="324"/>
    </row>
    <row r="7" spans="1:19">
      <c r="A7" s="465"/>
      <c r="B7" s="86">
        <v>1900110</v>
      </c>
      <c r="C7" s="111" t="s">
        <v>15</v>
      </c>
      <c r="D7" s="11">
        <v>80</v>
      </c>
      <c r="E7" s="12">
        <v>4</v>
      </c>
      <c r="F7" s="12" t="s">
        <v>14</v>
      </c>
      <c r="G7" s="11">
        <f t="shared" si="0"/>
        <v>80</v>
      </c>
      <c r="H7" s="12">
        <v>1</v>
      </c>
      <c r="I7" s="11"/>
      <c r="J7" s="284"/>
      <c r="K7" s="87"/>
      <c r="L7" s="13"/>
      <c r="M7" s="14"/>
      <c r="N7" s="14"/>
      <c r="O7" s="87"/>
      <c r="P7" s="13">
        <f t="shared" si="1"/>
        <v>0</v>
      </c>
      <c r="Q7" s="14"/>
      <c r="R7" s="14"/>
      <c r="S7" s="324"/>
    </row>
    <row r="8" spans="1:19">
      <c r="A8" s="465"/>
      <c r="B8" s="86">
        <v>310017</v>
      </c>
      <c r="C8" s="111" t="s">
        <v>16</v>
      </c>
      <c r="D8" s="11">
        <f>18*E8</f>
        <v>18</v>
      </c>
      <c r="E8" s="12">
        <v>1</v>
      </c>
      <c r="F8" s="12" t="s">
        <v>14</v>
      </c>
      <c r="G8" s="11">
        <f t="shared" si="0"/>
        <v>18</v>
      </c>
      <c r="H8" s="12">
        <v>1</v>
      </c>
      <c r="I8" s="11"/>
      <c r="J8" s="284"/>
      <c r="K8" s="87"/>
      <c r="L8" s="13"/>
      <c r="M8" s="14"/>
      <c r="N8" s="14"/>
      <c r="O8" s="87"/>
      <c r="P8" s="13">
        <f t="shared" si="1"/>
        <v>0</v>
      </c>
      <c r="Q8" s="14"/>
      <c r="R8" s="14"/>
      <c r="S8" s="324"/>
    </row>
    <row r="9" spans="1:19">
      <c r="A9" s="465"/>
      <c r="B9" s="75">
        <v>199186</v>
      </c>
      <c r="C9" s="15" t="s">
        <v>17</v>
      </c>
      <c r="D9" s="67">
        <v>32</v>
      </c>
      <c r="E9" s="68">
        <v>1</v>
      </c>
      <c r="F9" s="262" t="s">
        <v>11</v>
      </c>
      <c r="G9" s="67">
        <f t="shared" si="0"/>
        <v>32</v>
      </c>
      <c r="H9" s="68">
        <v>1</v>
      </c>
      <c r="I9" s="67">
        <v>32</v>
      </c>
      <c r="J9" s="263"/>
      <c r="K9" s="87"/>
      <c r="L9" s="13"/>
      <c r="M9" s="14"/>
      <c r="N9" s="14"/>
      <c r="O9" s="87"/>
      <c r="P9" s="13">
        <f t="shared" si="1"/>
        <v>0</v>
      </c>
      <c r="Q9" s="14"/>
      <c r="R9" s="14" t="s">
        <v>263</v>
      </c>
      <c r="S9" s="324"/>
    </row>
    <row r="10" spans="1:19">
      <c r="A10" s="465"/>
      <c r="B10" s="75">
        <v>1900101</v>
      </c>
      <c r="C10" s="15" t="s">
        <v>18</v>
      </c>
      <c r="D10" s="16">
        <v>16</v>
      </c>
      <c r="E10" s="17">
        <v>1</v>
      </c>
      <c r="F10" s="262" t="s">
        <v>19</v>
      </c>
      <c r="G10" s="67">
        <f t="shared" si="0"/>
        <v>16</v>
      </c>
      <c r="H10" s="68">
        <v>1</v>
      </c>
      <c r="I10" s="67"/>
      <c r="J10" s="263"/>
      <c r="K10" s="87"/>
      <c r="L10" s="13"/>
      <c r="M10" s="14"/>
      <c r="N10" s="14"/>
      <c r="O10" s="87"/>
      <c r="P10" s="13">
        <f t="shared" si="1"/>
        <v>0</v>
      </c>
      <c r="Q10" s="14"/>
      <c r="R10" s="14"/>
      <c r="S10" s="324"/>
    </row>
    <row r="11" spans="1:19">
      <c r="A11" s="465"/>
      <c r="B11" s="75"/>
      <c r="C11" s="15" t="s">
        <v>20</v>
      </c>
      <c r="D11" s="67"/>
      <c r="E11" s="68">
        <v>0</v>
      </c>
      <c r="F11" s="262" t="s">
        <v>19</v>
      </c>
      <c r="G11" s="67">
        <f t="shared" si="0"/>
        <v>0</v>
      </c>
      <c r="H11" s="68">
        <v>1</v>
      </c>
      <c r="I11" s="67"/>
      <c r="J11" s="263"/>
      <c r="K11" s="87"/>
      <c r="L11" s="13"/>
      <c r="M11" s="14"/>
      <c r="N11" s="14"/>
      <c r="O11" s="87"/>
      <c r="P11" s="13">
        <f t="shared" si="1"/>
        <v>0</v>
      </c>
      <c r="Q11" s="14"/>
      <c r="R11" s="14"/>
      <c r="S11" s="324"/>
    </row>
    <row r="12" spans="1:19" ht="15" thickBot="1">
      <c r="A12" s="465"/>
      <c r="B12" s="81">
        <v>1901001</v>
      </c>
      <c r="C12" s="117" t="s">
        <v>55</v>
      </c>
      <c r="D12" s="285">
        <v>80</v>
      </c>
      <c r="E12" s="286">
        <v>4</v>
      </c>
      <c r="F12" s="287" t="s">
        <v>11</v>
      </c>
      <c r="G12" s="266">
        <f t="shared" si="0"/>
        <v>80</v>
      </c>
      <c r="H12" s="295">
        <v>1</v>
      </c>
      <c r="I12" s="266">
        <v>48</v>
      </c>
      <c r="J12" s="267">
        <v>32</v>
      </c>
      <c r="K12" s="305"/>
      <c r="L12" s="306"/>
      <c r="M12" s="307"/>
      <c r="N12" s="307"/>
      <c r="O12" s="286"/>
      <c r="P12" s="306">
        <f t="shared" si="1"/>
        <v>0</v>
      </c>
      <c r="Q12" s="307"/>
      <c r="R12" s="307" t="s">
        <v>263</v>
      </c>
      <c r="S12" s="325" t="s">
        <v>263</v>
      </c>
    </row>
    <row r="13" spans="1:19" ht="16">
      <c r="A13" s="453" t="s">
        <v>21</v>
      </c>
      <c r="B13" s="76">
        <v>309002</v>
      </c>
      <c r="C13" s="115" t="s">
        <v>54</v>
      </c>
      <c r="D13" s="5">
        <v>36</v>
      </c>
      <c r="E13" s="6">
        <v>2</v>
      </c>
      <c r="F13" s="6" t="s">
        <v>10</v>
      </c>
      <c r="G13" s="5">
        <f t="shared" si="0"/>
        <v>36</v>
      </c>
      <c r="H13" s="6">
        <v>1</v>
      </c>
      <c r="I13" s="5"/>
      <c r="J13" s="310"/>
      <c r="K13" s="298">
        <v>1902060</v>
      </c>
      <c r="L13" s="299" t="s">
        <v>239</v>
      </c>
      <c r="M13" s="300" t="s">
        <v>98</v>
      </c>
      <c r="N13" s="301">
        <v>2</v>
      </c>
      <c r="O13" s="302" t="s">
        <v>240</v>
      </c>
      <c r="P13" s="300">
        <v>80</v>
      </c>
      <c r="Q13" s="301">
        <v>1</v>
      </c>
      <c r="R13" s="302"/>
      <c r="S13" s="323">
        <v>80</v>
      </c>
    </row>
    <row r="14" spans="1:19">
      <c r="A14" s="454"/>
      <c r="B14" s="78">
        <v>310009</v>
      </c>
      <c r="C14" s="116" t="s">
        <v>22</v>
      </c>
      <c r="D14" s="7">
        <f>18*E14</f>
        <v>36</v>
      </c>
      <c r="E14" s="8">
        <v>2</v>
      </c>
      <c r="F14" s="8" t="s">
        <v>10</v>
      </c>
      <c r="G14" s="7">
        <f t="shared" si="0"/>
        <v>36</v>
      </c>
      <c r="H14" s="8">
        <v>1</v>
      </c>
      <c r="I14" s="7"/>
      <c r="J14" s="311"/>
      <c r="K14" s="107">
        <v>1300004</v>
      </c>
      <c r="L14" s="112" t="s">
        <v>299</v>
      </c>
      <c r="M14" s="90">
        <v>54</v>
      </c>
      <c r="N14" s="90">
        <v>3</v>
      </c>
      <c r="O14" s="315" t="s">
        <v>72</v>
      </c>
      <c r="P14" s="303">
        <f t="shared" si="1"/>
        <v>54</v>
      </c>
      <c r="Q14" s="304">
        <v>1</v>
      </c>
      <c r="R14" s="107">
        <v>54</v>
      </c>
      <c r="S14" s="326"/>
    </row>
    <row r="15" spans="1:19">
      <c r="A15" s="454"/>
      <c r="B15" s="78">
        <v>310013</v>
      </c>
      <c r="C15" s="116" t="s">
        <v>23</v>
      </c>
      <c r="D15" s="7">
        <f>18*E15</f>
        <v>54</v>
      </c>
      <c r="E15" s="8">
        <v>3</v>
      </c>
      <c r="F15" s="8" t="s">
        <v>10</v>
      </c>
      <c r="G15" s="7">
        <f t="shared" si="0"/>
        <v>54</v>
      </c>
      <c r="H15" s="8">
        <v>1</v>
      </c>
      <c r="I15" s="7"/>
      <c r="J15" s="311"/>
    </row>
    <row r="16" spans="1:19">
      <c r="A16" s="454"/>
      <c r="B16" s="194">
        <v>1900102</v>
      </c>
      <c r="C16" s="127" t="s">
        <v>24</v>
      </c>
      <c r="D16" s="126" t="s">
        <v>25</v>
      </c>
      <c r="E16" s="197">
        <v>1</v>
      </c>
      <c r="F16" s="126" t="s">
        <v>26</v>
      </c>
      <c r="G16" s="126">
        <v>40</v>
      </c>
      <c r="H16" s="197">
        <v>1</v>
      </c>
      <c r="I16" s="126"/>
      <c r="J16" s="191"/>
      <c r="K16" s="169"/>
      <c r="L16" s="213"/>
      <c r="M16" s="171"/>
      <c r="N16" s="171"/>
      <c r="O16" s="171"/>
      <c r="P16" s="303">
        <f t="shared" si="1"/>
        <v>0</v>
      </c>
      <c r="Q16" s="304"/>
      <c r="R16" s="169"/>
      <c r="S16" s="328"/>
    </row>
    <row r="17" spans="1:19">
      <c r="A17" s="454"/>
      <c r="B17" s="163">
        <v>1901003</v>
      </c>
      <c r="C17" s="18" t="s">
        <v>86</v>
      </c>
      <c r="D17" s="19">
        <v>80</v>
      </c>
      <c r="E17" s="20">
        <v>4</v>
      </c>
      <c r="F17" s="264" t="s">
        <v>244</v>
      </c>
      <c r="G17" s="16">
        <f t="shared" si="0"/>
        <v>80</v>
      </c>
      <c r="H17" s="10">
        <v>1</v>
      </c>
      <c r="I17" s="67">
        <v>48</v>
      </c>
      <c r="J17" s="312">
        <v>32</v>
      </c>
      <c r="K17" s="159"/>
      <c r="L17" s="64" t="s">
        <v>69</v>
      </c>
      <c r="M17" s="94">
        <v>32</v>
      </c>
      <c r="N17" s="11">
        <v>2</v>
      </c>
      <c r="O17" s="12" t="s">
        <v>59</v>
      </c>
      <c r="P17" s="11">
        <v>0</v>
      </c>
      <c r="Q17" s="12">
        <v>0</v>
      </c>
      <c r="R17" s="159" t="s">
        <v>264</v>
      </c>
      <c r="S17" s="329" t="s">
        <v>81</v>
      </c>
    </row>
    <row r="18" spans="1:19">
      <c r="A18" s="454"/>
      <c r="B18" s="86">
        <v>1900111</v>
      </c>
      <c r="C18" s="111" t="s">
        <v>56</v>
      </c>
      <c r="D18" s="11">
        <v>80</v>
      </c>
      <c r="E18" s="12">
        <v>4</v>
      </c>
      <c r="F18" s="12" t="s">
        <v>59</v>
      </c>
      <c r="G18" s="11">
        <f t="shared" si="0"/>
        <v>80</v>
      </c>
      <c r="H18" s="12">
        <v>1</v>
      </c>
      <c r="I18" s="11"/>
      <c r="J18" s="313"/>
      <c r="K18" s="169"/>
      <c r="L18" s="213"/>
      <c r="M18" s="171"/>
      <c r="N18" s="171"/>
      <c r="O18" s="171"/>
      <c r="P18" s="303">
        <f t="shared" si="1"/>
        <v>0</v>
      </c>
      <c r="Q18" s="304"/>
      <c r="R18" s="67" t="s">
        <v>263</v>
      </c>
      <c r="S18" s="263"/>
    </row>
    <row r="19" spans="1:19">
      <c r="A19" s="454"/>
      <c r="B19" s="75">
        <v>1901002</v>
      </c>
      <c r="C19" s="112" t="s">
        <v>57</v>
      </c>
      <c r="D19" s="90">
        <v>54</v>
      </c>
      <c r="E19" s="91">
        <v>3</v>
      </c>
      <c r="F19" s="264" t="s">
        <v>11</v>
      </c>
      <c r="G19" s="16">
        <f t="shared" si="0"/>
        <v>54</v>
      </c>
      <c r="H19" s="10">
        <v>1</v>
      </c>
      <c r="I19" s="67">
        <v>54</v>
      </c>
      <c r="J19" s="312"/>
      <c r="K19" s="169"/>
      <c r="L19" s="213"/>
      <c r="M19" s="171"/>
      <c r="N19" s="171"/>
      <c r="O19" s="171"/>
      <c r="P19" s="304">
        <f t="shared" si="1"/>
        <v>0</v>
      </c>
      <c r="Q19" s="304"/>
      <c r="R19" s="67"/>
      <c r="S19" s="263"/>
    </row>
    <row r="20" spans="1:19">
      <c r="A20" s="454"/>
      <c r="B20" s="75">
        <v>1900112</v>
      </c>
      <c r="C20" s="112" t="s">
        <v>58</v>
      </c>
      <c r="D20" s="90">
        <v>68</v>
      </c>
      <c r="E20" s="91">
        <v>3</v>
      </c>
      <c r="F20" s="264" t="s">
        <v>11</v>
      </c>
      <c r="G20" s="16">
        <f t="shared" si="0"/>
        <v>68</v>
      </c>
      <c r="H20" s="10">
        <v>1</v>
      </c>
      <c r="I20" s="67">
        <v>64</v>
      </c>
      <c r="J20" s="312"/>
      <c r="K20" s="169"/>
      <c r="L20" s="213"/>
      <c r="M20" s="171"/>
      <c r="N20" s="171"/>
      <c r="O20" s="171"/>
      <c r="P20" s="303">
        <f t="shared" si="1"/>
        <v>0</v>
      </c>
      <c r="Q20" s="304"/>
      <c r="R20" s="67"/>
      <c r="S20" s="263"/>
    </row>
    <row r="21" spans="1:19">
      <c r="A21" s="454"/>
      <c r="B21" s="75">
        <v>1905045</v>
      </c>
      <c r="C21" s="34" t="s">
        <v>180</v>
      </c>
      <c r="D21" s="16">
        <v>32</v>
      </c>
      <c r="E21" s="10">
        <v>2</v>
      </c>
      <c r="F21" s="264" t="s">
        <v>11</v>
      </c>
      <c r="G21" s="16">
        <f t="shared" si="0"/>
        <v>32</v>
      </c>
      <c r="H21" s="10">
        <v>1</v>
      </c>
      <c r="I21" s="67">
        <v>32</v>
      </c>
      <c r="J21" s="312"/>
      <c r="K21" s="169"/>
      <c r="L21" s="213"/>
      <c r="M21" s="171"/>
      <c r="N21" s="171"/>
      <c r="O21" s="171"/>
      <c r="P21" s="304">
        <f t="shared" si="1"/>
        <v>0</v>
      </c>
      <c r="Q21" s="304"/>
      <c r="R21" s="67"/>
      <c r="S21" s="263"/>
    </row>
    <row r="22" spans="1:19" ht="15" thickBot="1">
      <c r="A22" s="455"/>
      <c r="B22" s="81"/>
      <c r="C22" s="147" t="s">
        <v>125</v>
      </c>
      <c r="D22" s="21"/>
      <c r="E22" s="148"/>
      <c r="F22" s="21" t="s">
        <v>233</v>
      </c>
      <c r="G22" s="285">
        <f t="shared" si="0"/>
        <v>0</v>
      </c>
      <c r="H22" s="296"/>
      <c r="I22" s="296"/>
      <c r="J22" s="314"/>
      <c r="K22" s="318">
        <v>1905039</v>
      </c>
      <c r="L22" s="319" t="s">
        <v>150</v>
      </c>
      <c r="M22" s="320" t="s">
        <v>157</v>
      </c>
      <c r="N22" s="321">
        <v>3</v>
      </c>
      <c r="O22" s="322" t="s">
        <v>144</v>
      </c>
      <c r="P22" s="320">
        <v>120</v>
      </c>
      <c r="Q22" s="321">
        <v>1</v>
      </c>
      <c r="R22" s="322"/>
      <c r="S22" s="330">
        <v>120</v>
      </c>
    </row>
    <row r="23" spans="1:19">
      <c r="A23" s="453" t="s">
        <v>28</v>
      </c>
      <c r="B23" s="76">
        <v>309003</v>
      </c>
      <c r="C23" s="118" t="s">
        <v>29</v>
      </c>
      <c r="D23" s="5">
        <v>36</v>
      </c>
      <c r="E23" s="6">
        <v>2</v>
      </c>
      <c r="F23" s="6" t="s">
        <v>10</v>
      </c>
      <c r="G23" s="5">
        <f t="shared" si="0"/>
        <v>36</v>
      </c>
      <c r="H23" s="6">
        <v>1</v>
      </c>
      <c r="I23" s="5"/>
      <c r="J23" s="260"/>
      <c r="K23" s="331">
        <v>1900113</v>
      </c>
      <c r="L23" s="113" t="s">
        <v>73</v>
      </c>
      <c r="M23" s="113">
        <v>64</v>
      </c>
      <c r="N23" s="113">
        <v>3</v>
      </c>
      <c r="O23" s="113" t="s">
        <v>72</v>
      </c>
      <c r="P23" s="113">
        <f t="shared" si="1"/>
        <v>64</v>
      </c>
      <c r="Q23" s="113">
        <v>1</v>
      </c>
      <c r="R23" s="113">
        <v>64</v>
      </c>
      <c r="S23" s="332"/>
    </row>
    <row r="24" spans="1:19">
      <c r="A24" s="454"/>
      <c r="B24" s="78">
        <v>310015</v>
      </c>
      <c r="C24" s="116" t="s">
        <v>30</v>
      </c>
      <c r="D24" s="7">
        <f>18*E24</f>
        <v>36</v>
      </c>
      <c r="E24" s="8">
        <v>2</v>
      </c>
      <c r="F24" s="8" t="s">
        <v>10</v>
      </c>
      <c r="G24" s="7">
        <f t="shared" si="0"/>
        <v>36</v>
      </c>
      <c r="H24" s="8">
        <v>1</v>
      </c>
      <c r="I24" s="7"/>
      <c r="J24" s="271"/>
      <c r="K24" s="333"/>
      <c r="L24" s="112" t="s">
        <v>283</v>
      </c>
      <c r="M24" s="112">
        <v>40</v>
      </c>
      <c r="N24" s="112">
        <v>2.5</v>
      </c>
      <c r="O24" s="112" t="s">
        <v>72</v>
      </c>
      <c r="P24" s="112">
        <f t="shared" si="1"/>
        <v>40</v>
      </c>
      <c r="Q24" s="112">
        <v>1</v>
      </c>
      <c r="R24" s="112">
        <v>64</v>
      </c>
      <c r="S24" s="326"/>
    </row>
    <row r="25" spans="1:19">
      <c r="A25" s="454"/>
      <c r="B25" s="75">
        <v>1901007</v>
      </c>
      <c r="C25" s="34" t="s">
        <v>88</v>
      </c>
      <c r="D25" s="16">
        <v>48</v>
      </c>
      <c r="E25" s="10">
        <v>3</v>
      </c>
      <c r="F25" s="262" t="s">
        <v>234</v>
      </c>
      <c r="G25" s="16">
        <f t="shared" si="0"/>
        <v>48</v>
      </c>
      <c r="H25" s="10">
        <v>1</v>
      </c>
      <c r="I25" s="67">
        <v>48</v>
      </c>
      <c r="J25" s="263" t="s">
        <v>263</v>
      </c>
      <c r="K25" s="316">
        <v>1905029</v>
      </c>
      <c r="L25" s="215" t="s">
        <v>151</v>
      </c>
      <c r="M25" s="216" t="s">
        <v>185</v>
      </c>
      <c r="N25" s="217">
        <v>3</v>
      </c>
      <c r="O25" s="317"/>
      <c r="P25" s="216">
        <v>120</v>
      </c>
      <c r="Q25" s="217">
        <v>1</v>
      </c>
      <c r="R25" s="317"/>
      <c r="S25" s="327">
        <v>120</v>
      </c>
    </row>
    <row r="26" spans="1:19">
      <c r="A26" s="454"/>
      <c r="B26" s="165">
        <v>1901008</v>
      </c>
      <c r="C26" s="182" t="s">
        <v>148</v>
      </c>
      <c r="D26" s="166">
        <v>32</v>
      </c>
      <c r="E26" s="183">
        <v>1</v>
      </c>
      <c r="F26" s="182" t="s">
        <v>61</v>
      </c>
      <c r="G26" s="16">
        <f t="shared" si="0"/>
        <v>32</v>
      </c>
      <c r="H26" s="10">
        <v>1</v>
      </c>
      <c r="I26" s="67" t="s">
        <v>263</v>
      </c>
      <c r="J26" s="263">
        <v>32</v>
      </c>
      <c r="K26" s="316"/>
      <c r="L26" s="215" t="s">
        <v>164</v>
      </c>
      <c r="M26" s="216">
        <v>32</v>
      </c>
      <c r="N26" s="217">
        <v>1</v>
      </c>
      <c r="O26" s="317" t="s">
        <v>163</v>
      </c>
      <c r="P26" s="216">
        <f t="shared" si="1"/>
        <v>32</v>
      </c>
      <c r="Q26" s="217">
        <v>1</v>
      </c>
      <c r="R26" s="317">
        <v>32</v>
      </c>
      <c r="S26" s="327"/>
    </row>
    <row r="27" spans="1:19">
      <c r="A27" s="454"/>
      <c r="B27" s="75">
        <v>1901006</v>
      </c>
      <c r="C27" s="34" t="s">
        <v>87</v>
      </c>
      <c r="D27" s="16">
        <v>64</v>
      </c>
      <c r="E27" s="10">
        <v>4</v>
      </c>
      <c r="F27" s="262" t="s">
        <v>236</v>
      </c>
      <c r="G27" s="16">
        <f t="shared" si="0"/>
        <v>64</v>
      </c>
      <c r="H27" s="10">
        <v>1</v>
      </c>
      <c r="I27" s="67">
        <v>64</v>
      </c>
      <c r="J27" s="263" t="s">
        <v>262</v>
      </c>
      <c r="K27" s="159"/>
      <c r="L27" s="64" t="s">
        <v>76</v>
      </c>
      <c r="M27" s="94">
        <v>16</v>
      </c>
      <c r="N27" s="11">
        <v>1</v>
      </c>
      <c r="O27" s="12" t="s">
        <v>14</v>
      </c>
      <c r="P27" s="11">
        <v>0</v>
      </c>
      <c r="Q27" s="12">
        <v>0</v>
      </c>
      <c r="R27" s="159"/>
      <c r="S27" s="329" t="s">
        <v>81</v>
      </c>
    </row>
    <row r="28" spans="1:19">
      <c r="A28" s="454"/>
      <c r="B28" s="75">
        <v>1901007</v>
      </c>
      <c r="C28" s="182" t="s">
        <v>60</v>
      </c>
      <c r="D28" s="166">
        <v>32</v>
      </c>
      <c r="E28" s="183">
        <v>1</v>
      </c>
      <c r="F28" s="182" t="s">
        <v>237</v>
      </c>
      <c r="G28" s="16">
        <f t="shared" si="0"/>
        <v>32</v>
      </c>
      <c r="H28" s="10">
        <v>1</v>
      </c>
      <c r="I28" s="67"/>
      <c r="J28" s="263">
        <v>32</v>
      </c>
      <c r="K28" s="107">
        <v>1905028</v>
      </c>
      <c r="L28" s="200" t="s">
        <v>152</v>
      </c>
      <c r="M28" s="103">
        <v>32</v>
      </c>
      <c r="N28" s="104">
        <v>2</v>
      </c>
      <c r="O28" s="315" t="s">
        <v>72</v>
      </c>
      <c r="P28" s="103">
        <f t="shared" si="1"/>
        <v>32</v>
      </c>
      <c r="Q28" s="104">
        <v>1</v>
      </c>
      <c r="R28" s="107">
        <v>32</v>
      </c>
      <c r="S28" s="334" t="s">
        <v>262</v>
      </c>
    </row>
    <row r="29" spans="1:19" ht="15" thickBot="1">
      <c r="A29" s="454"/>
      <c r="B29" s="335">
        <v>1902028</v>
      </c>
      <c r="C29" s="117" t="s">
        <v>74</v>
      </c>
      <c r="D29" s="26">
        <v>48</v>
      </c>
      <c r="E29" s="296">
        <v>3</v>
      </c>
      <c r="F29" s="182" t="s">
        <v>222</v>
      </c>
      <c r="G29" s="189">
        <f>D29</f>
        <v>48</v>
      </c>
      <c r="H29" s="190">
        <v>1</v>
      </c>
      <c r="I29" s="337">
        <v>48</v>
      </c>
      <c r="J29" s="338"/>
      <c r="K29" s="107">
        <v>1905048</v>
      </c>
      <c r="L29" s="102" t="s">
        <v>103</v>
      </c>
      <c r="M29" s="103">
        <v>48</v>
      </c>
      <c r="N29" s="104">
        <v>3</v>
      </c>
      <c r="O29" s="315" t="s">
        <v>72</v>
      </c>
      <c r="P29" s="103">
        <f t="shared" si="1"/>
        <v>48</v>
      </c>
      <c r="Q29" s="104">
        <v>1</v>
      </c>
      <c r="R29" s="107">
        <v>48</v>
      </c>
      <c r="S29" s="334"/>
    </row>
    <row r="30" spans="1:19">
      <c r="A30" s="454"/>
      <c r="B30" s="402"/>
      <c r="C30" s="403"/>
      <c r="D30" s="404"/>
      <c r="E30" s="404"/>
      <c r="F30" s="404"/>
      <c r="G30" s="405"/>
      <c r="H30" s="406"/>
      <c r="I30" s="258"/>
      <c r="J30" s="407"/>
      <c r="K30" s="316">
        <v>1300008</v>
      </c>
      <c r="L30" s="215" t="s">
        <v>162</v>
      </c>
      <c r="M30" s="216">
        <v>32</v>
      </c>
      <c r="N30" s="217">
        <v>1</v>
      </c>
      <c r="O30" s="317" t="s">
        <v>71</v>
      </c>
      <c r="P30" s="216">
        <f>M30</f>
        <v>32</v>
      </c>
      <c r="Q30" s="217">
        <v>1</v>
      </c>
      <c r="R30" s="316"/>
      <c r="S30" s="327">
        <v>32</v>
      </c>
    </row>
    <row r="31" spans="1:19" ht="15" thickBot="1">
      <c r="A31" s="454"/>
      <c r="B31" s="81"/>
      <c r="C31" s="117" t="s">
        <v>32</v>
      </c>
      <c r="D31" s="23"/>
      <c r="E31" s="23"/>
      <c r="F31" s="23" t="s">
        <v>19</v>
      </c>
      <c r="G31" s="285">
        <f t="shared" si="0"/>
        <v>0</v>
      </c>
      <c r="H31" s="296">
        <v>1</v>
      </c>
      <c r="I31" s="266"/>
      <c r="J31" s="267"/>
    </row>
    <row r="32" spans="1:19">
      <c r="A32" s="475" t="s">
        <v>33</v>
      </c>
      <c r="B32" s="76">
        <v>3009004</v>
      </c>
      <c r="C32" s="167" t="s">
        <v>135</v>
      </c>
      <c r="D32" s="5">
        <v>36</v>
      </c>
      <c r="E32" s="168">
        <v>2</v>
      </c>
      <c r="F32" s="6" t="s">
        <v>10</v>
      </c>
      <c r="G32" s="5">
        <f t="shared" si="0"/>
        <v>36</v>
      </c>
      <c r="H32" s="6">
        <v>1</v>
      </c>
      <c r="I32" s="5"/>
      <c r="J32" s="260"/>
      <c r="K32" s="95"/>
      <c r="L32" s="96" t="s">
        <v>77</v>
      </c>
      <c r="M32" s="88">
        <v>64</v>
      </c>
      <c r="N32" s="97">
        <v>3</v>
      </c>
      <c r="O32" s="339" t="s">
        <v>72</v>
      </c>
      <c r="P32" s="340">
        <f t="shared" si="1"/>
        <v>64</v>
      </c>
      <c r="Q32" s="341">
        <v>1</v>
      </c>
      <c r="R32" s="342">
        <v>64</v>
      </c>
      <c r="S32" s="343"/>
    </row>
    <row r="33" spans="1:19">
      <c r="A33" s="476"/>
      <c r="B33" s="78">
        <v>3100014</v>
      </c>
      <c r="C33" s="154" t="s">
        <v>136</v>
      </c>
      <c r="D33" s="7">
        <f>18*E33</f>
        <v>108</v>
      </c>
      <c r="E33" s="155">
        <v>6</v>
      </c>
      <c r="F33" s="8" t="s">
        <v>10</v>
      </c>
      <c r="G33" s="7">
        <f t="shared" si="0"/>
        <v>108</v>
      </c>
      <c r="H33" s="8">
        <v>1</v>
      </c>
      <c r="I33" s="7"/>
      <c r="J33" s="271"/>
      <c r="K33" s="107">
        <v>1905053</v>
      </c>
      <c r="L33" s="157" t="s">
        <v>138</v>
      </c>
      <c r="M33" s="201">
        <v>48</v>
      </c>
      <c r="N33" s="202">
        <v>3</v>
      </c>
      <c r="O33" s="315" t="s">
        <v>72</v>
      </c>
      <c r="P33" s="103">
        <f t="shared" si="1"/>
        <v>48</v>
      </c>
      <c r="Q33" s="104">
        <v>1</v>
      </c>
      <c r="R33" s="157">
        <v>48</v>
      </c>
      <c r="S33" s="344"/>
    </row>
    <row r="34" spans="1:19">
      <c r="A34" s="476"/>
      <c r="B34" s="80">
        <v>1905010</v>
      </c>
      <c r="C34" s="15" t="s">
        <v>108</v>
      </c>
      <c r="D34" s="9">
        <v>48</v>
      </c>
      <c r="E34" s="10">
        <v>3</v>
      </c>
      <c r="F34" s="378" t="s">
        <v>235</v>
      </c>
      <c r="G34" s="16">
        <f t="shared" si="0"/>
        <v>48</v>
      </c>
      <c r="H34" s="10">
        <v>1</v>
      </c>
      <c r="I34" s="67">
        <v>48</v>
      </c>
      <c r="J34" s="263" t="s">
        <v>262</v>
      </c>
      <c r="K34" s="107">
        <v>1905026</v>
      </c>
      <c r="L34" s="156" t="s">
        <v>137</v>
      </c>
      <c r="M34" s="99">
        <v>32</v>
      </c>
      <c r="N34" s="100">
        <v>2</v>
      </c>
      <c r="O34" s="315" t="s">
        <v>72</v>
      </c>
      <c r="P34" s="103">
        <f t="shared" si="1"/>
        <v>32</v>
      </c>
      <c r="Q34" s="104">
        <v>1</v>
      </c>
      <c r="R34" s="157">
        <f>M34</f>
        <v>32</v>
      </c>
      <c r="S34" s="344" t="s">
        <v>81</v>
      </c>
    </row>
    <row r="35" spans="1:19">
      <c r="A35" s="476"/>
      <c r="B35" s="80">
        <v>1905011</v>
      </c>
      <c r="C35" s="15" t="s">
        <v>109</v>
      </c>
      <c r="D35" s="9">
        <v>32</v>
      </c>
      <c r="E35" s="10">
        <v>1</v>
      </c>
      <c r="F35" s="378" t="s">
        <v>238</v>
      </c>
      <c r="G35" s="16">
        <f t="shared" si="0"/>
        <v>32</v>
      </c>
      <c r="H35" s="10">
        <v>1</v>
      </c>
      <c r="I35" s="67"/>
      <c r="J35" s="263">
        <v>32</v>
      </c>
      <c r="K35" s="107" t="s">
        <v>81</v>
      </c>
      <c r="L35" s="156" t="s">
        <v>168</v>
      </c>
      <c r="M35" s="99" t="s">
        <v>81</v>
      </c>
      <c r="N35" s="100" t="s">
        <v>169</v>
      </c>
      <c r="O35" s="315" t="s">
        <v>170</v>
      </c>
      <c r="P35" s="103">
        <v>0</v>
      </c>
      <c r="Q35" s="104">
        <v>0</v>
      </c>
      <c r="R35" s="157"/>
      <c r="S35" s="344"/>
    </row>
    <row r="36" spans="1:19">
      <c r="A36" s="476"/>
      <c r="B36" s="169"/>
      <c r="C36" s="170"/>
      <c r="D36" s="171"/>
      <c r="E36" s="171"/>
      <c r="F36" s="171"/>
      <c r="G36" s="16">
        <f t="shared" si="0"/>
        <v>0</v>
      </c>
      <c r="H36" s="10"/>
      <c r="I36" s="67"/>
      <c r="J36" s="263"/>
      <c r="K36" s="107">
        <v>1905030</v>
      </c>
      <c r="L36" s="156" t="s">
        <v>99</v>
      </c>
      <c r="M36" s="99">
        <v>48</v>
      </c>
      <c r="N36" s="100">
        <v>3</v>
      </c>
      <c r="O36" s="315" t="s">
        <v>72</v>
      </c>
      <c r="P36" s="103">
        <f t="shared" si="1"/>
        <v>48</v>
      </c>
      <c r="Q36" s="104">
        <v>1</v>
      </c>
      <c r="R36" s="157">
        <v>48</v>
      </c>
      <c r="S36" s="344"/>
    </row>
    <row r="37" spans="1:19">
      <c r="A37" s="476"/>
      <c r="B37" s="169"/>
      <c r="C37" s="170"/>
      <c r="D37" s="171"/>
      <c r="E37" s="171"/>
      <c r="F37" s="171"/>
      <c r="G37" s="16">
        <f t="shared" si="0"/>
        <v>0</v>
      </c>
      <c r="H37" s="10"/>
      <c r="I37" s="67"/>
      <c r="J37" s="263"/>
      <c r="K37" s="107" t="s">
        <v>81</v>
      </c>
      <c r="L37" s="98"/>
      <c r="M37" s="99"/>
      <c r="N37" s="100"/>
      <c r="O37" s="315"/>
      <c r="P37" s="303">
        <f t="shared" si="1"/>
        <v>0</v>
      </c>
      <c r="Q37" s="304"/>
      <c r="R37" s="67"/>
      <c r="S37" s="263"/>
    </row>
    <row r="38" spans="1:19" ht="15" thickBot="1">
      <c r="A38" s="477"/>
      <c r="B38" s="81"/>
      <c r="C38" s="117" t="s">
        <v>36</v>
      </c>
      <c r="D38" s="23"/>
      <c r="E38" s="23"/>
      <c r="F38" s="23" t="s">
        <v>19</v>
      </c>
      <c r="G38" s="285">
        <f t="shared" si="0"/>
        <v>0</v>
      </c>
      <c r="H38" s="296"/>
      <c r="I38" s="266"/>
      <c r="J38" s="267"/>
      <c r="K38" s="318">
        <v>199641</v>
      </c>
      <c r="L38" s="319" t="s">
        <v>165</v>
      </c>
      <c r="M38" s="320" t="s">
        <v>186</v>
      </c>
      <c r="N38" s="321">
        <v>2</v>
      </c>
      <c r="O38" s="322" t="s">
        <v>139</v>
      </c>
      <c r="P38" s="320">
        <v>80</v>
      </c>
      <c r="Q38" s="321">
        <v>1</v>
      </c>
      <c r="R38" s="322"/>
      <c r="S38" s="330">
        <v>80</v>
      </c>
    </row>
    <row r="39" spans="1:19">
      <c r="A39" s="475" t="s">
        <v>37</v>
      </c>
      <c r="B39" s="173">
        <v>3300003</v>
      </c>
      <c r="C39" s="174" t="s">
        <v>134</v>
      </c>
      <c r="D39" s="175">
        <v>20</v>
      </c>
      <c r="E39" s="176">
        <v>1</v>
      </c>
      <c r="F39" s="259" t="s">
        <v>14</v>
      </c>
      <c r="G39" s="175">
        <f t="shared" si="0"/>
        <v>20</v>
      </c>
      <c r="H39" s="176">
        <v>1</v>
      </c>
      <c r="I39" s="175" t="s">
        <v>262</v>
      </c>
      <c r="J39" s="379"/>
      <c r="K39" s="187"/>
      <c r="L39" s="113" t="s">
        <v>266</v>
      </c>
      <c r="M39" s="88" t="s">
        <v>263</v>
      </c>
      <c r="N39" s="89" t="s">
        <v>263</v>
      </c>
      <c r="O39" s="339" t="s">
        <v>266</v>
      </c>
      <c r="P39" s="345">
        <v>0</v>
      </c>
      <c r="Q39" s="346" t="s">
        <v>263</v>
      </c>
      <c r="R39" s="347" t="s">
        <v>263</v>
      </c>
      <c r="S39" s="348"/>
    </row>
    <row r="40" spans="1:19">
      <c r="A40" s="476"/>
      <c r="B40" s="177">
        <v>1905046</v>
      </c>
      <c r="C40" s="178" t="s">
        <v>62</v>
      </c>
      <c r="D40" s="179">
        <v>48</v>
      </c>
      <c r="E40" s="180">
        <v>3</v>
      </c>
      <c r="F40" s="262" t="s">
        <v>235</v>
      </c>
      <c r="G40" s="16">
        <f t="shared" si="0"/>
        <v>48</v>
      </c>
      <c r="H40" s="10">
        <v>1</v>
      </c>
      <c r="I40" s="67">
        <v>48</v>
      </c>
      <c r="J40" s="263" t="s">
        <v>262</v>
      </c>
      <c r="K40" s="316">
        <v>199625</v>
      </c>
      <c r="L40" s="215" t="s">
        <v>102</v>
      </c>
      <c r="M40" s="216" t="s">
        <v>241</v>
      </c>
      <c r="N40" s="217">
        <v>2</v>
      </c>
      <c r="O40" s="317" t="s">
        <v>71</v>
      </c>
      <c r="P40" s="216">
        <v>80</v>
      </c>
      <c r="Q40" s="217">
        <v>1</v>
      </c>
      <c r="R40" s="317" t="s">
        <v>265</v>
      </c>
      <c r="S40" s="327">
        <v>80</v>
      </c>
    </row>
    <row r="41" spans="1:19">
      <c r="A41" s="476"/>
      <c r="B41" s="177">
        <v>1905047</v>
      </c>
      <c r="C41" s="182" t="s">
        <v>63</v>
      </c>
      <c r="D41" s="166">
        <v>32</v>
      </c>
      <c r="E41" s="183">
        <v>1</v>
      </c>
      <c r="F41" s="378" t="s">
        <v>238</v>
      </c>
      <c r="G41" s="16">
        <f t="shared" si="0"/>
        <v>32</v>
      </c>
      <c r="H41" s="10">
        <v>1</v>
      </c>
      <c r="I41" s="67" t="s">
        <v>263</v>
      </c>
      <c r="J41" s="263">
        <v>32</v>
      </c>
      <c r="K41" s="316">
        <v>199624</v>
      </c>
      <c r="L41" s="215" t="s">
        <v>245</v>
      </c>
      <c r="M41" s="216" t="s">
        <v>225</v>
      </c>
      <c r="N41" s="217">
        <v>3</v>
      </c>
      <c r="O41" s="317" t="s">
        <v>71</v>
      </c>
      <c r="P41" s="216">
        <v>120</v>
      </c>
      <c r="Q41" s="217">
        <v>1</v>
      </c>
      <c r="R41" s="317" t="s">
        <v>262</v>
      </c>
      <c r="S41" s="327">
        <v>120</v>
      </c>
    </row>
    <row r="42" spans="1:19">
      <c r="A42" s="476"/>
      <c r="B42" s="177">
        <v>1901015</v>
      </c>
      <c r="C42" s="24" t="s">
        <v>64</v>
      </c>
      <c r="D42" s="9">
        <v>64</v>
      </c>
      <c r="E42" s="181">
        <v>4</v>
      </c>
      <c r="F42" s="262" t="s">
        <v>235</v>
      </c>
      <c r="G42" s="16">
        <f t="shared" si="0"/>
        <v>64</v>
      </c>
      <c r="H42" s="10">
        <v>1</v>
      </c>
      <c r="I42" s="67">
        <v>64</v>
      </c>
      <c r="J42" s="263" t="s">
        <v>262</v>
      </c>
      <c r="K42" s="107"/>
      <c r="L42" s="102" t="s">
        <v>81</v>
      </c>
      <c r="M42" s="103" t="s">
        <v>81</v>
      </c>
      <c r="N42" s="104" t="s">
        <v>81</v>
      </c>
      <c r="O42" s="315" t="s">
        <v>81</v>
      </c>
      <c r="P42" s="304">
        <v>0</v>
      </c>
      <c r="Q42" s="304"/>
      <c r="R42" s="67"/>
      <c r="S42" s="263" t="s">
        <v>263</v>
      </c>
    </row>
    <row r="43" spans="1:19">
      <c r="A43" s="476"/>
      <c r="B43" s="177">
        <v>1901016</v>
      </c>
      <c r="C43" s="182" t="s">
        <v>65</v>
      </c>
      <c r="D43" s="166">
        <v>40</v>
      </c>
      <c r="E43" s="183">
        <v>1</v>
      </c>
      <c r="F43" s="378" t="s">
        <v>238</v>
      </c>
      <c r="G43" s="16">
        <f t="shared" si="0"/>
        <v>40</v>
      </c>
      <c r="H43" s="10">
        <v>1</v>
      </c>
      <c r="I43" s="67" t="s">
        <v>263</v>
      </c>
      <c r="J43" s="263">
        <v>40</v>
      </c>
      <c r="K43" s="107"/>
      <c r="L43" s="102" t="s">
        <v>81</v>
      </c>
      <c r="M43" s="103" t="s">
        <v>81</v>
      </c>
      <c r="N43" s="104" t="s">
        <v>81</v>
      </c>
      <c r="O43" s="315" t="s">
        <v>83</v>
      </c>
      <c r="P43" s="303">
        <v>0</v>
      </c>
      <c r="Q43" s="304"/>
      <c r="R43" s="67" t="s">
        <v>262</v>
      </c>
      <c r="S43" s="263"/>
    </row>
    <row r="44" spans="1:19">
      <c r="A44" s="476"/>
      <c r="B44" s="177">
        <v>1901013</v>
      </c>
      <c r="C44" s="24" t="s">
        <v>181</v>
      </c>
      <c r="D44" s="9">
        <v>48</v>
      </c>
      <c r="E44" s="181">
        <v>3</v>
      </c>
      <c r="F44" s="262" t="s">
        <v>11</v>
      </c>
      <c r="G44" s="16">
        <f t="shared" si="0"/>
        <v>48</v>
      </c>
      <c r="H44" s="10">
        <v>1</v>
      </c>
      <c r="I44" s="67">
        <v>48</v>
      </c>
      <c r="J44" s="263" t="s">
        <v>262</v>
      </c>
      <c r="K44" s="107"/>
      <c r="L44" s="102" t="s">
        <v>81</v>
      </c>
      <c r="M44" s="103" t="s">
        <v>81</v>
      </c>
      <c r="N44" s="104" t="s">
        <v>81</v>
      </c>
      <c r="O44" s="315" t="s">
        <v>83</v>
      </c>
      <c r="P44" s="304">
        <v>0</v>
      </c>
      <c r="Q44" s="304"/>
      <c r="R44" s="67"/>
      <c r="S44" s="263" t="s">
        <v>265</v>
      </c>
    </row>
    <row r="45" spans="1:19">
      <c r="A45" s="476"/>
      <c r="B45" s="177">
        <v>1901014</v>
      </c>
      <c r="C45" s="182" t="s">
        <v>182</v>
      </c>
      <c r="D45" s="166">
        <v>16</v>
      </c>
      <c r="E45" s="183">
        <v>0.5</v>
      </c>
      <c r="F45" s="182" t="s">
        <v>147</v>
      </c>
      <c r="G45" s="16">
        <f t="shared" si="0"/>
        <v>16</v>
      </c>
      <c r="H45" s="10">
        <v>1</v>
      </c>
      <c r="I45" s="67"/>
      <c r="J45" s="263">
        <v>16</v>
      </c>
      <c r="K45" s="107" t="s">
        <v>81</v>
      </c>
      <c r="L45" s="102" t="s">
        <v>107</v>
      </c>
      <c r="M45" s="103" t="s">
        <v>81</v>
      </c>
      <c r="N45" s="104" t="s">
        <v>81</v>
      </c>
      <c r="O45" s="315"/>
      <c r="P45" s="303">
        <v>0</v>
      </c>
      <c r="Q45" s="304"/>
      <c r="R45" s="67"/>
      <c r="S45" s="263"/>
    </row>
    <row r="46" spans="1:19">
      <c r="A46" s="476"/>
      <c r="B46" s="177"/>
      <c r="C46" s="28"/>
      <c r="D46" s="22"/>
      <c r="E46" s="29"/>
      <c r="F46" s="264"/>
      <c r="G46" s="16">
        <f t="shared" si="0"/>
        <v>0</v>
      </c>
      <c r="H46" s="10"/>
      <c r="I46" s="67"/>
      <c r="J46" s="263"/>
      <c r="K46" s="107" t="s">
        <v>81</v>
      </c>
      <c r="L46" s="102" t="s">
        <v>81</v>
      </c>
      <c r="M46" s="103" t="s">
        <v>81</v>
      </c>
      <c r="N46" s="104" t="s">
        <v>81</v>
      </c>
      <c r="O46" s="315"/>
      <c r="P46" s="304">
        <v>0</v>
      </c>
      <c r="Q46" s="304"/>
      <c r="R46" s="67"/>
      <c r="S46" s="263"/>
    </row>
    <row r="47" spans="1:19" ht="15" thickBot="1">
      <c r="A47" s="477"/>
      <c r="B47" s="81"/>
      <c r="C47" s="117" t="s">
        <v>38</v>
      </c>
      <c r="D47" s="30"/>
      <c r="E47" s="31"/>
      <c r="F47" s="265" t="s">
        <v>27</v>
      </c>
      <c r="G47" s="285">
        <f t="shared" si="0"/>
        <v>0</v>
      </c>
      <c r="H47" s="296"/>
      <c r="I47" s="266"/>
      <c r="J47" s="267"/>
      <c r="K47" s="160"/>
      <c r="L47" s="188"/>
      <c r="M47" s="189"/>
      <c r="N47" s="190"/>
      <c r="O47" s="336"/>
      <c r="P47" s="308">
        <f t="shared" si="1"/>
        <v>0</v>
      </c>
      <c r="Q47" s="309"/>
      <c r="R47" s="266"/>
      <c r="S47" s="267"/>
    </row>
    <row r="48" spans="1:19">
      <c r="A48" s="454" t="s">
        <v>39</v>
      </c>
      <c r="B48" s="173">
        <v>3300005</v>
      </c>
      <c r="C48" s="193" t="s">
        <v>133</v>
      </c>
      <c r="D48" s="175">
        <v>20</v>
      </c>
      <c r="E48" s="176">
        <v>1</v>
      </c>
      <c r="F48" s="259" t="s">
        <v>14</v>
      </c>
      <c r="G48" s="175">
        <f t="shared" si="0"/>
        <v>20</v>
      </c>
      <c r="H48" s="176">
        <v>1</v>
      </c>
      <c r="I48" s="175"/>
      <c r="J48" s="193"/>
      <c r="K48" s="268"/>
      <c r="L48" s="113" t="s">
        <v>270</v>
      </c>
      <c r="M48" s="88" t="s">
        <v>271</v>
      </c>
      <c r="N48" s="88" t="s">
        <v>272</v>
      </c>
      <c r="O48" s="339" t="s">
        <v>273</v>
      </c>
      <c r="P48" s="346" t="str">
        <f t="shared" si="1"/>
        <v xml:space="preserve"> </v>
      </c>
      <c r="Q48" s="346" t="s">
        <v>284</v>
      </c>
      <c r="R48" s="347"/>
      <c r="S48" s="348"/>
    </row>
    <row r="49" spans="1:19">
      <c r="A49" s="454"/>
      <c r="B49" s="194">
        <v>1900103</v>
      </c>
      <c r="C49" s="127" t="s">
        <v>40</v>
      </c>
      <c r="D49" s="126" t="s">
        <v>25</v>
      </c>
      <c r="E49" s="195">
        <v>1</v>
      </c>
      <c r="F49" s="126" t="s">
        <v>41</v>
      </c>
      <c r="G49" s="126" t="str">
        <f t="shared" si="0"/>
        <v>1周</v>
      </c>
      <c r="H49" s="195">
        <v>1</v>
      </c>
      <c r="I49" s="194" t="s">
        <v>263</v>
      </c>
      <c r="J49" s="127"/>
      <c r="K49" s="269">
        <v>1905037</v>
      </c>
      <c r="L49" s="102" t="s">
        <v>79</v>
      </c>
      <c r="M49" s="103">
        <v>48</v>
      </c>
      <c r="N49" s="104">
        <v>3</v>
      </c>
      <c r="O49" s="315" t="s">
        <v>72</v>
      </c>
      <c r="P49" s="303">
        <f t="shared" si="1"/>
        <v>48</v>
      </c>
      <c r="Q49" s="304">
        <v>1</v>
      </c>
      <c r="R49" s="67">
        <v>48</v>
      </c>
      <c r="S49" s="263"/>
    </row>
    <row r="50" spans="1:19">
      <c r="A50" s="454"/>
      <c r="B50" s="80">
        <v>1905033</v>
      </c>
      <c r="C50" s="15" t="s">
        <v>153</v>
      </c>
      <c r="D50" s="9">
        <v>48</v>
      </c>
      <c r="E50" s="10">
        <v>3</v>
      </c>
      <c r="F50" s="262" t="s">
        <v>235</v>
      </c>
      <c r="G50" s="16">
        <f t="shared" si="0"/>
        <v>48</v>
      </c>
      <c r="H50" s="10">
        <v>1</v>
      </c>
      <c r="I50" s="67">
        <v>48</v>
      </c>
      <c r="J50" s="67"/>
      <c r="K50" s="214">
        <v>1905038</v>
      </c>
      <c r="L50" s="215" t="s">
        <v>166</v>
      </c>
      <c r="M50" s="216">
        <v>32</v>
      </c>
      <c r="N50" s="217">
        <v>1</v>
      </c>
      <c r="O50" s="317" t="s">
        <v>144</v>
      </c>
      <c r="P50" s="216">
        <f t="shared" si="1"/>
        <v>32</v>
      </c>
      <c r="Q50" s="217">
        <v>1</v>
      </c>
      <c r="R50" s="317"/>
      <c r="S50" s="408">
        <f>M50</f>
        <v>32</v>
      </c>
    </row>
    <row r="51" spans="1:19">
      <c r="A51" s="145"/>
      <c r="B51" s="80">
        <v>1905034</v>
      </c>
      <c r="C51" s="15" t="s">
        <v>154</v>
      </c>
      <c r="D51" s="9">
        <v>32</v>
      </c>
      <c r="E51" s="10">
        <v>1</v>
      </c>
      <c r="F51" s="378" t="s">
        <v>238</v>
      </c>
      <c r="G51" s="16">
        <f t="shared" si="0"/>
        <v>32</v>
      </c>
      <c r="H51" s="10">
        <v>1</v>
      </c>
      <c r="I51" s="67"/>
      <c r="J51" s="67">
        <v>32</v>
      </c>
      <c r="K51" s="269">
        <v>1901036</v>
      </c>
      <c r="L51" s="102" t="s">
        <v>100</v>
      </c>
      <c r="M51" s="103">
        <v>32</v>
      </c>
      <c r="N51" s="104">
        <v>2</v>
      </c>
      <c r="O51" s="315"/>
      <c r="P51" s="303">
        <f t="shared" si="1"/>
        <v>32</v>
      </c>
      <c r="Q51" s="304">
        <v>1</v>
      </c>
      <c r="R51" s="67">
        <v>32</v>
      </c>
      <c r="S51" s="263"/>
    </row>
    <row r="52" spans="1:19">
      <c r="A52" s="145"/>
      <c r="B52" s="169"/>
      <c r="C52" s="170"/>
      <c r="D52" s="171"/>
      <c r="E52" s="171"/>
      <c r="F52" s="171"/>
      <c r="G52" s="16">
        <f t="shared" si="0"/>
        <v>0</v>
      </c>
      <c r="H52" s="10"/>
      <c r="I52" s="67"/>
      <c r="J52" s="67"/>
      <c r="K52" s="269">
        <v>1904020</v>
      </c>
      <c r="L52" s="102" t="s">
        <v>183</v>
      </c>
      <c r="M52" s="103">
        <v>32</v>
      </c>
      <c r="N52" s="104">
        <v>2</v>
      </c>
      <c r="O52" s="315"/>
      <c r="P52" s="304">
        <f t="shared" si="1"/>
        <v>32</v>
      </c>
      <c r="Q52" s="304">
        <v>1</v>
      </c>
      <c r="R52" s="67">
        <v>32</v>
      </c>
      <c r="S52" s="263"/>
    </row>
    <row r="53" spans="1:19">
      <c r="A53" s="145"/>
      <c r="B53" s="169"/>
      <c r="C53" s="170"/>
      <c r="D53" s="171"/>
      <c r="E53" s="171"/>
      <c r="F53" s="171"/>
      <c r="G53" s="16">
        <f t="shared" si="0"/>
        <v>0</v>
      </c>
      <c r="H53" s="10"/>
      <c r="I53" s="67"/>
      <c r="J53" s="67"/>
      <c r="K53" s="214">
        <v>1904021</v>
      </c>
      <c r="L53" s="215" t="s">
        <v>274</v>
      </c>
      <c r="M53" s="216">
        <v>32</v>
      </c>
      <c r="N53" s="217">
        <v>1</v>
      </c>
      <c r="O53" s="317"/>
      <c r="P53" s="216">
        <f t="shared" si="1"/>
        <v>32</v>
      </c>
      <c r="Q53" s="217">
        <v>1</v>
      </c>
      <c r="R53" s="317"/>
      <c r="S53" s="327">
        <v>32</v>
      </c>
    </row>
    <row r="54" spans="1:19">
      <c r="A54" s="145"/>
      <c r="B54" s="75"/>
      <c r="C54" s="18"/>
      <c r="D54" s="22"/>
      <c r="E54" s="32"/>
      <c r="F54" s="264"/>
      <c r="G54" s="16">
        <f t="shared" si="0"/>
        <v>0</v>
      </c>
      <c r="H54" s="10"/>
      <c r="I54" s="67"/>
      <c r="J54" s="67"/>
      <c r="K54" s="214">
        <v>199641</v>
      </c>
      <c r="L54" s="215" t="s">
        <v>167</v>
      </c>
      <c r="M54" s="216" t="s">
        <v>186</v>
      </c>
      <c r="N54" s="217">
        <v>2</v>
      </c>
      <c r="O54" s="317" t="s">
        <v>163</v>
      </c>
      <c r="P54" s="216">
        <v>80</v>
      </c>
      <c r="Q54" s="217">
        <v>1</v>
      </c>
      <c r="R54" s="317"/>
      <c r="S54" s="327">
        <v>80</v>
      </c>
    </row>
    <row r="55" spans="1:19">
      <c r="A55" s="145"/>
      <c r="B55" s="75"/>
      <c r="C55" s="18"/>
      <c r="D55" s="22"/>
      <c r="E55" s="32"/>
      <c r="F55" s="264"/>
      <c r="G55" s="16">
        <f t="shared" si="0"/>
        <v>0</v>
      </c>
      <c r="H55" s="10"/>
      <c r="I55" s="67"/>
      <c r="J55" s="67"/>
      <c r="K55" s="377" t="s">
        <v>305</v>
      </c>
      <c r="L55" s="15" t="s">
        <v>306</v>
      </c>
      <c r="M55" s="9" t="s">
        <v>307</v>
      </c>
      <c r="N55" s="10" t="s">
        <v>307</v>
      </c>
      <c r="O55" s="315" t="s">
        <v>308</v>
      </c>
      <c r="P55" s="303" t="str">
        <f t="shared" si="1"/>
        <v xml:space="preserve"> </v>
      </c>
      <c r="Q55" s="304">
        <v>0</v>
      </c>
      <c r="R55" s="67">
        <v>0</v>
      </c>
      <c r="S55" s="263"/>
    </row>
    <row r="56" spans="1:19">
      <c r="A56" s="145"/>
      <c r="B56" s="75"/>
      <c r="C56" s="18"/>
      <c r="D56" s="22"/>
      <c r="E56" s="32"/>
      <c r="F56" s="264"/>
      <c r="G56" s="16">
        <f t="shared" si="0"/>
        <v>0</v>
      </c>
      <c r="H56" s="10"/>
      <c r="I56" s="67"/>
      <c r="J56" s="67"/>
      <c r="K56" s="214" t="s">
        <v>309</v>
      </c>
      <c r="L56" s="215" t="s">
        <v>310</v>
      </c>
      <c r="M56" s="216" t="s">
        <v>307</v>
      </c>
      <c r="N56" s="217" t="s">
        <v>305</v>
      </c>
      <c r="O56" s="317" t="s">
        <v>90</v>
      </c>
      <c r="P56" s="216" t="str">
        <f t="shared" si="1"/>
        <v xml:space="preserve"> </v>
      </c>
      <c r="Q56" s="217" t="s">
        <v>311</v>
      </c>
      <c r="R56" s="317"/>
      <c r="S56" s="327" t="s">
        <v>307</v>
      </c>
    </row>
    <row r="57" spans="1:19" ht="15" thickBot="1">
      <c r="A57" s="146"/>
      <c r="B57" s="81"/>
      <c r="C57" s="117" t="s">
        <v>42</v>
      </c>
      <c r="D57" s="26"/>
      <c r="E57" s="27"/>
      <c r="F57" s="23" t="s">
        <v>19</v>
      </c>
      <c r="G57" s="285">
        <f t="shared" si="0"/>
        <v>0</v>
      </c>
      <c r="H57" s="296"/>
      <c r="I57" s="266"/>
      <c r="J57" s="266"/>
      <c r="K57" s="270" t="s">
        <v>81</v>
      </c>
      <c r="L57" s="35" t="s">
        <v>81</v>
      </c>
      <c r="M57" s="36" t="s">
        <v>81</v>
      </c>
      <c r="N57" s="36" t="s">
        <v>81</v>
      </c>
      <c r="O57" s="36"/>
      <c r="P57" s="308">
        <v>0</v>
      </c>
      <c r="Q57" s="309"/>
      <c r="R57" s="189"/>
      <c r="S57" s="349"/>
    </row>
    <row r="58" spans="1:19">
      <c r="A58" s="450" t="s">
        <v>43</v>
      </c>
      <c r="B58" s="205">
        <v>1900104</v>
      </c>
      <c r="C58" s="204" t="s">
        <v>44</v>
      </c>
      <c r="D58" s="205" t="s">
        <v>297</v>
      </c>
      <c r="E58" s="206">
        <v>3</v>
      </c>
      <c r="F58" s="205" t="s">
        <v>126</v>
      </c>
      <c r="G58" s="205">
        <v>160</v>
      </c>
      <c r="H58" s="206">
        <v>1</v>
      </c>
      <c r="I58" s="205"/>
      <c r="J58" s="370"/>
      <c r="K58" s="192"/>
      <c r="L58" s="113" t="s">
        <v>267</v>
      </c>
      <c r="M58" s="88" t="s">
        <v>263</v>
      </c>
      <c r="N58" s="97" t="s">
        <v>265</v>
      </c>
      <c r="O58" s="339" t="s">
        <v>266</v>
      </c>
      <c r="P58" s="346">
        <v>0</v>
      </c>
      <c r="Q58" s="346" t="s">
        <v>263</v>
      </c>
      <c r="R58" s="340"/>
      <c r="S58" s="350"/>
    </row>
    <row r="59" spans="1:19">
      <c r="A59" s="451"/>
      <c r="B59" s="126">
        <v>1900105</v>
      </c>
      <c r="C59" s="127" t="s">
        <v>34</v>
      </c>
      <c r="D59" s="126" t="s">
        <v>35</v>
      </c>
      <c r="E59" s="195">
        <v>1</v>
      </c>
      <c r="F59" s="126" t="s">
        <v>26</v>
      </c>
      <c r="G59" s="126">
        <v>40</v>
      </c>
      <c r="H59" s="195">
        <v>1</v>
      </c>
      <c r="I59" s="126"/>
      <c r="J59" s="371"/>
      <c r="K59" s="107">
        <v>1905050</v>
      </c>
      <c r="L59" s="34" t="s">
        <v>104</v>
      </c>
      <c r="M59" s="246">
        <v>32</v>
      </c>
      <c r="N59" s="246">
        <v>2</v>
      </c>
      <c r="O59" s="315" t="s">
        <v>72</v>
      </c>
      <c r="P59" s="16">
        <f t="shared" si="1"/>
        <v>32</v>
      </c>
      <c r="Q59" s="10">
        <v>1</v>
      </c>
      <c r="R59" s="103">
        <v>32</v>
      </c>
      <c r="S59" s="351"/>
    </row>
    <row r="60" spans="1:19">
      <c r="A60" s="451"/>
      <c r="B60" s="126">
        <v>1900107</v>
      </c>
      <c r="C60" s="127" t="s">
        <v>45</v>
      </c>
      <c r="D60" s="126" t="s">
        <v>298</v>
      </c>
      <c r="E60" s="195">
        <v>1</v>
      </c>
      <c r="F60" s="126" t="s">
        <v>26</v>
      </c>
      <c r="G60" s="126">
        <v>40</v>
      </c>
      <c r="H60" s="195">
        <v>1</v>
      </c>
      <c r="I60" s="126"/>
      <c r="J60" s="371"/>
      <c r="K60" s="107" t="s">
        <v>146</v>
      </c>
      <c r="L60" s="34" t="s">
        <v>146</v>
      </c>
      <c r="M60" s="246" t="s">
        <v>146</v>
      </c>
      <c r="N60" s="246" t="s">
        <v>146</v>
      </c>
      <c r="O60" s="246" t="s">
        <v>81</v>
      </c>
      <c r="P60" s="304">
        <v>0</v>
      </c>
      <c r="Q60" s="304"/>
      <c r="R60" s="103"/>
      <c r="S60" s="351"/>
    </row>
    <row r="61" spans="1:19">
      <c r="A61" s="451"/>
      <c r="B61" s="130"/>
      <c r="C61" s="129" t="s">
        <v>127</v>
      </c>
      <c r="D61" s="130" t="s">
        <v>128</v>
      </c>
      <c r="E61" s="208">
        <v>2</v>
      </c>
      <c r="F61" s="208" t="s">
        <v>31</v>
      </c>
      <c r="G61" s="130">
        <v>80</v>
      </c>
      <c r="H61" s="208">
        <v>1</v>
      </c>
      <c r="I61" s="130"/>
      <c r="J61" s="372"/>
      <c r="K61" s="107" t="s">
        <v>146</v>
      </c>
      <c r="L61" s="34" t="s">
        <v>146</v>
      </c>
      <c r="M61" s="246" t="s">
        <v>146</v>
      </c>
      <c r="N61" s="246" t="s">
        <v>146</v>
      </c>
      <c r="O61" s="246" t="s">
        <v>83</v>
      </c>
      <c r="P61" s="303">
        <v>0</v>
      </c>
      <c r="Q61" s="304"/>
      <c r="R61" s="264"/>
      <c r="S61" s="164"/>
    </row>
    <row r="62" spans="1:19">
      <c r="A62" s="451"/>
      <c r="B62" s="373" t="s">
        <v>246</v>
      </c>
      <c r="C62" s="34" t="s">
        <v>247</v>
      </c>
      <c r="D62" s="246" t="s">
        <v>248</v>
      </c>
      <c r="E62" s="246" t="s">
        <v>246</v>
      </c>
      <c r="F62" s="262" t="s">
        <v>248</v>
      </c>
      <c r="G62" s="16" t="str">
        <f t="shared" si="0"/>
        <v xml:space="preserve"> </v>
      </c>
      <c r="H62" s="10" t="s">
        <v>249</v>
      </c>
      <c r="I62" s="264"/>
      <c r="J62" s="164"/>
      <c r="K62" s="107" t="s">
        <v>146</v>
      </c>
      <c r="L62" s="34" t="s">
        <v>146</v>
      </c>
      <c r="M62" s="246" t="s">
        <v>146</v>
      </c>
      <c r="N62" s="246" t="s">
        <v>146</v>
      </c>
      <c r="O62" s="246"/>
      <c r="P62" s="304">
        <v>0</v>
      </c>
      <c r="Q62" s="304"/>
      <c r="R62" s="264"/>
      <c r="S62" s="164"/>
    </row>
    <row r="63" spans="1:19">
      <c r="A63" s="451"/>
      <c r="B63" s="273"/>
      <c r="C63" s="18" t="s">
        <v>83</v>
      </c>
      <c r="D63" s="22" t="s">
        <v>81</v>
      </c>
      <c r="E63" s="32" t="s">
        <v>81</v>
      </c>
      <c r="F63" s="264" t="s">
        <v>81</v>
      </c>
      <c r="G63" s="16" t="str">
        <f t="shared" si="0"/>
        <v xml:space="preserve"> </v>
      </c>
      <c r="H63" s="10"/>
      <c r="I63" s="264"/>
      <c r="J63" s="164"/>
      <c r="K63" s="169"/>
      <c r="L63" s="213"/>
      <c r="M63" s="171"/>
      <c r="N63" s="171"/>
      <c r="O63" s="171"/>
      <c r="P63" s="303">
        <f t="shared" si="1"/>
        <v>0</v>
      </c>
      <c r="Q63" s="304"/>
      <c r="R63" s="264"/>
      <c r="S63" s="164"/>
    </row>
    <row r="64" spans="1:19">
      <c r="A64" s="451"/>
      <c r="B64" s="273"/>
      <c r="C64" s="18" t="s">
        <v>81</v>
      </c>
      <c r="D64" s="22" t="s">
        <v>296</v>
      </c>
      <c r="E64" s="32" t="s">
        <v>81</v>
      </c>
      <c r="F64" s="264" t="s">
        <v>81</v>
      </c>
      <c r="G64" s="16" t="str">
        <f t="shared" si="0"/>
        <v xml:space="preserve"> </v>
      </c>
      <c r="H64" s="10"/>
      <c r="I64" s="264"/>
      <c r="J64" s="164"/>
      <c r="K64" s="169"/>
      <c r="L64" s="213"/>
      <c r="M64" s="171"/>
      <c r="N64" s="171"/>
      <c r="O64" s="171"/>
      <c r="P64" s="304">
        <f t="shared" si="1"/>
        <v>0</v>
      </c>
      <c r="Q64" s="304"/>
      <c r="R64" s="264"/>
      <c r="S64" s="164"/>
    </row>
    <row r="65" spans="1:19" ht="15" thickBot="1">
      <c r="A65" s="452"/>
      <c r="B65" s="23"/>
      <c r="C65" s="210"/>
      <c r="D65" s="30"/>
      <c r="E65" s="211"/>
      <c r="F65" s="279"/>
      <c r="G65" s="285">
        <f t="shared" si="0"/>
        <v>0</v>
      </c>
      <c r="H65" s="296"/>
      <c r="I65" s="279"/>
      <c r="J65" s="212"/>
      <c r="K65" s="160" t="s">
        <v>262</v>
      </c>
      <c r="L65" s="35" t="s">
        <v>268</v>
      </c>
      <c r="M65" s="36" t="s">
        <v>263</v>
      </c>
      <c r="N65" s="36" t="s">
        <v>262</v>
      </c>
      <c r="O65" s="336" t="s">
        <v>90</v>
      </c>
      <c r="P65" s="308">
        <v>0</v>
      </c>
      <c r="Q65" s="309" t="s">
        <v>263</v>
      </c>
      <c r="R65" s="279"/>
      <c r="S65" s="212"/>
    </row>
    <row r="66" spans="1:19">
      <c r="A66" s="145" t="s">
        <v>47</v>
      </c>
      <c r="B66" s="203">
        <v>1900106</v>
      </c>
      <c r="C66" s="204" t="s">
        <v>129</v>
      </c>
      <c r="D66" s="205" t="s">
        <v>295</v>
      </c>
      <c r="E66" s="206">
        <v>3</v>
      </c>
      <c r="F66" s="205" t="s">
        <v>41</v>
      </c>
      <c r="G66" s="205">
        <v>480</v>
      </c>
      <c r="H66" s="206">
        <v>1</v>
      </c>
      <c r="I66" s="205"/>
      <c r="J66" s="374"/>
      <c r="K66" s="357"/>
      <c r="L66" s="358" t="s">
        <v>300</v>
      </c>
      <c r="M66" s="359"/>
      <c r="N66" s="360">
        <v>5</v>
      </c>
      <c r="O66" s="339" t="s">
        <v>72</v>
      </c>
      <c r="P66" s="346">
        <f t="shared" si="1"/>
        <v>0</v>
      </c>
      <c r="Q66" s="346">
        <v>1</v>
      </c>
      <c r="R66" s="361"/>
      <c r="S66" s="362"/>
    </row>
    <row r="67" spans="1:19" ht="15" thickBot="1">
      <c r="A67" s="40"/>
      <c r="B67" s="149"/>
      <c r="C67" s="150" t="s">
        <v>46</v>
      </c>
      <c r="D67" s="151" t="s">
        <v>131</v>
      </c>
      <c r="E67" s="152">
        <v>1</v>
      </c>
      <c r="F67" s="152" t="s">
        <v>132</v>
      </c>
      <c r="G67" s="151">
        <v>40</v>
      </c>
      <c r="H67" s="152">
        <v>1</v>
      </c>
      <c r="I67" s="375"/>
      <c r="J67" s="376"/>
      <c r="K67" s="363"/>
      <c r="L67" s="364"/>
      <c r="M67" s="365"/>
      <c r="N67" s="365"/>
      <c r="O67" s="366"/>
      <c r="P67" s="367">
        <f t="shared" si="1"/>
        <v>0</v>
      </c>
      <c r="Q67" s="368"/>
      <c r="R67" s="365" t="s">
        <v>262</v>
      </c>
      <c r="S67" s="369" t="s">
        <v>263</v>
      </c>
    </row>
    <row r="68" spans="1:19" ht="15" thickBot="1">
      <c r="A68" s="41"/>
      <c r="B68" s="42"/>
      <c r="C68" s="43"/>
      <c r="D68" s="44"/>
      <c r="E68" s="44">
        <f>SUM(E4:E67)</f>
        <v>99.5</v>
      </c>
      <c r="F68" s="45">
        <f>SUM(F4:F67)</f>
        <v>0</v>
      </c>
      <c r="G68" s="228">
        <f>SUM(G3:G67)</f>
        <v>2544</v>
      </c>
      <c r="H68" s="382">
        <f>SUM(H4:H67)</f>
        <v>47</v>
      </c>
      <c r="I68" s="228">
        <f>SUM(I5:I67)</f>
        <v>694</v>
      </c>
      <c r="J68" s="228">
        <f>SUM(J5:J67)</f>
        <v>280</v>
      </c>
      <c r="K68" s="352"/>
      <c r="L68" s="353"/>
      <c r="M68" s="354"/>
      <c r="N68" s="355">
        <f>SUM(N4+N13+N14+N30+N22+N23+N24+N25+N26+N28+N29+E29+N32+N33+N34+N36+N38+N40+N41+N49+N50+N51+N52+N53+N54+N59+N66)</f>
        <v>63.5</v>
      </c>
      <c r="O68" s="356"/>
      <c r="P68" s="231">
        <f>SUM(P4:P67)</f>
        <v>1414</v>
      </c>
      <c r="Q68">
        <f>SUM(Q3:Q67)</f>
        <v>26</v>
      </c>
      <c r="R68" s="48">
        <f>SUM(Q4:R67)</f>
        <v>656</v>
      </c>
      <c r="S68" s="48">
        <f>SUM(S4:S66)</f>
        <v>808</v>
      </c>
    </row>
    <row r="69" spans="1:19">
      <c r="A69" s="47" t="s">
        <v>48</v>
      </c>
      <c r="B69" s="47" t="s">
        <v>48</v>
      </c>
      <c r="C69" s="48"/>
      <c r="D69" s="49"/>
      <c r="E69" s="48"/>
      <c r="F69" s="48"/>
      <c r="G69" s="48"/>
      <c r="H69" s="48"/>
      <c r="I69" s="52"/>
      <c r="J69" s="52"/>
      <c r="K69" s="48"/>
      <c r="L69" s="49"/>
      <c r="M69" s="48"/>
      <c r="N69" s="48"/>
      <c r="O69" s="50"/>
      <c r="R69" s="52"/>
      <c r="S69" s="52"/>
    </row>
    <row r="70" spans="1:19">
      <c r="A70" s="51"/>
      <c r="B70" s="51" t="s">
        <v>254</v>
      </c>
      <c r="C70" s="52">
        <f>I9+I12+I19+I20+I21+I25+I44</f>
        <v>326</v>
      </c>
      <c r="D70" s="53" t="s">
        <v>256</v>
      </c>
      <c r="E70" s="52">
        <f>I17+I27+I29+I34+I40+I42+I50</f>
        <v>368</v>
      </c>
      <c r="F70" s="52"/>
      <c r="G70" s="52" t="s">
        <v>260</v>
      </c>
      <c r="H70" s="52">
        <f>R68</f>
        <v>656</v>
      </c>
      <c r="I70" s="56"/>
      <c r="J70" s="56"/>
      <c r="K70" s="52"/>
      <c r="L70" s="53"/>
      <c r="M70" s="52"/>
      <c r="N70" s="52"/>
      <c r="O70" s="54"/>
      <c r="R70" s="56"/>
      <c r="S70" s="56"/>
    </row>
    <row r="71" spans="1:19">
      <c r="A71" s="55"/>
      <c r="B71" s="53" t="s">
        <v>255</v>
      </c>
      <c r="C71" s="56">
        <f>J12+J26+J45</f>
        <v>80</v>
      </c>
      <c r="D71" s="57" t="s">
        <v>257</v>
      </c>
      <c r="E71" s="56">
        <f>J51+J43+J41+J35+J28+J17</f>
        <v>200</v>
      </c>
      <c r="F71" s="56"/>
      <c r="G71" s="56" t="s">
        <v>261</v>
      </c>
      <c r="H71" s="56">
        <f>S68</f>
        <v>808</v>
      </c>
      <c r="I71" s="56"/>
      <c r="J71" s="56"/>
      <c r="K71" s="56"/>
      <c r="L71" s="57"/>
      <c r="M71" s="56"/>
      <c r="N71" s="56"/>
      <c r="O71" s="58"/>
      <c r="P71" t="s">
        <v>269</v>
      </c>
      <c r="R71" s="56"/>
      <c r="S71" s="56"/>
    </row>
    <row r="72" spans="1:19">
      <c r="A72" s="55"/>
      <c r="B72" s="56" t="s">
        <v>301</v>
      </c>
      <c r="C72" s="65">
        <f>C70+C71</f>
        <v>406</v>
      </c>
      <c r="D72" s="56" t="s">
        <v>303</v>
      </c>
      <c r="E72" s="56">
        <f>E70+E71</f>
        <v>568</v>
      </c>
      <c r="F72" s="56"/>
      <c r="G72" s="56"/>
      <c r="H72" s="56"/>
      <c r="I72" s="56"/>
      <c r="J72" s="56"/>
      <c r="K72" s="56"/>
      <c r="L72" s="57"/>
      <c r="M72" s="56"/>
      <c r="N72" s="56"/>
      <c r="R72" s="56"/>
      <c r="S72" s="56"/>
    </row>
    <row r="73" spans="1:19" ht="15" thickBot="1">
      <c r="A73" s="55"/>
      <c r="B73" s="56" t="s">
        <v>302</v>
      </c>
      <c r="C73" s="409">
        <f>E9+E12+E10+E19+E20+E21+E25+E26+E44+E45</f>
        <v>21.5</v>
      </c>
      <c r="D73" s="56" t="s">
        <v>304</v>
      </c>
      <c r="E73" s="251">
        <f>E17+E27+E29+E34+E28+E35+E40+E41+E42+E43+E50+E51</f>
        <v>29</v>
      </c>
      <c r="F73" s="56"/>
      <c r="G73" s="56"/>
      <c r="H73" s="56"/>
      <c r="I73" s="56"/>
      <c r="J73" s="56"/>
      <c r="K73" s="56"/>
      <c r="L73" s="57"/>
      <c r="M73" s="56"/>
      <c r="N73" s="56"/>
      <c r="R73"/>
      <c r="S73"/>
    </row>
    <row r="74" spans="1:19">
      <c r="A74" s="119" t="s">
        <v>48</v>
      </c>
      <c r="B74" s="144"/>
      <c r="C74" s="441" t="str">
        <f>"必修部分（&lt;=60%,"&amp;B80*0.6&amp;"学分)"</f>
        <v>必修部分（&lt;=60%,78学分)</v>
      </c>
      <c r="D74" s="442"/>
      <c r="E74" s="443"/>
      <c r="F74" s="441" t="str">
        <f>"选修部分（&gt;=40%,("&amp;B80*0.4&amp;"学分)"</f>
        <v>选修部分（&gt;=40%,(52学分)</v>
      </c>
      <c r="G74" s="442"/>
      <c r="H74" s="442"/>
      <c r="I74" s="442"/>
      <c r="J74" s="442"/>
      <c r="K74" s="442"/>
      <c r="L74" s="443"/>
      <c r="M74" s="444" t="s">
        <v>110</v>
      </c>
      <c r="N74" s="444"/>
      <c r="O74" s="445"/>
      <c r="R74"/>
      <c r="S74"/>
    </row>
    <row r="75" spans="1:19" ht="26" customHeight="1">
      <c r="A75" s="141">
        <v>1</v>
      </c>
      <c r="B75" s="59" t="s">
        <v>111</v>
      </c>
      <c r="C75" s="122" t="s">
        <v>49</v>
      </c>
      <c r="D75" s="60">
        <f>SUM(D4,D5,D13,D14,D15,D23,D24,D32,D33)</f>
        <v>432</v>
      </c>
      <c r="E75" s="60">
        <f>SUM(E4,E5,E13,E14,E15,E23,E24,E32,E33)</f>
        <v>24</v>
      </c>
      <c r="F75" s="123" t="s">
        <v>50</v>
      </c>
      <c r="G75" s="123"/>
      <c r="H75" s="123"/>
      <c r="I75" s="123"/>
      <c r="J75" s="123"/>
      <c r="K75" s="124">
        <f>SUM(D50:D51,D62,D70)</f>
        <v>80</v>
      </c>
      <c r="L75" s="125">
        <v>18</v>
      </c>
      <c r="M75" s="446" t="s">
        <v>112</v>
      </c>
      <c r="N75" s="447"/>
      <c r="O75" s="448"/>
      <c r="R75"/>
      <c r="S75"/>
    </row>
    <row r="76" spans="1:19">
      <c r="A76" s="433">
        <v>2</v>
      </c>
      <c r="B76" s="449" t="s">
        <v>51</v>
      </c>
      <c r="C76" s="126"/>
      <c r="D76" s="126"/>
      <c r="E76" s="126"/>
      <c r="F76" s="127" t="s">
        <v>52</v>
      </c>
      <c r="G76" s="127"/>
      <c r="H76" s="127"/>
      <c r="I76" s="127"/>
      <c r="J76" s="127"/>
      <c r="K76" s="126"/>
      <c r="L76" s="128">
        <f>SUM(E16+E49+E58+E59+E60+E66)</f>
        <v>10</v>
      </c>
      <c r="M76" s="469"/>
      <c r="N76" s="470"/>
      <c r="O76" s="471"/>
      <c r="R76"/>
      <c r="S76"/>
    </row>
    <row r="77" spans="1:19" ht="26">
      <c r="A77" s="433"/>
      <c r="B77" s="434"/>
      <c r="C77" s="129"/>
      <c r="D77" s="130"/>
      <c r="E77" s="130"/>
      <c r="F77" s="131" t="s">
        <v>118</v>
      </c>
      <c r="G77" s="131"/>
      <c r="H77" s="131"/>
      <c r="I77" s="131"/>
      <c r="J77" s="131"/>
      <c r="K77" s="130"/>
      <c r="L77" s="130">
        <v>5</v>
      </c>
      <c r="M77" s="469"/>
      <c r="N77" s="470"/>
      <c r="O77" s="471"/>
      <c r="R77"/>
      <c r="S77"/>
    </row>
    <row r="78" spans="1:19">
      <c r="A78" s="433">
        <v>3</v>
      </c>
      <c r="B78" s="434" t="s">
        <v>155</v>
      </c>
      <c r="C78" s="132" t="s">
        <v>114</v>
      </c>
      <c r="D78" s="133"/>
      <c r="E78" s="134">
        <f>SUM(E9+E10+E12+E11+E17+E19+E20+E21+E25+E26+E27+E28+E29+E34+E35+E40+E41+E42+E43+E44+E45+E50+E51)</f>
        <v>50.5</v>
      </c>
      <c r="F78" s="135" t="str">
        <f>"专业选修（&gt;="&amp;B80*0.4-33&amp;"）"</f>
        <v>专业选修（&gt;=19）</v>
      </c>
      <c r="G78" s="242">
        <f>B80-L75-L76-L77</f>
        <v>97</v>
      </c>
      <c r="H78" s="135"/>
      <c r="I78" s="242"/>
      <c r="J78" s="135"/>
      <c r="K78" s="136"/>
      <c r="L78" s="136">
        <v>22.5</v>
      </c>
      <c r="M78" s="466"/>
      <c r="N78" s="467"/>
      <c r="O78" s="468"/>
      <c r="R78"/>
      <c r="S78"/>
    </row>
    <row r="79" spans="1:19" ht="26">
      <c r="A79" s="433"/>
      <c r="B79" s="434"/>
      <c r="C79" s="132" t="s">
        <v>119</v>
      </c>
      <c r="D79" s="133"/>
      <c r="E79" s="134"/>
      <c r="F79" s="137" t="s">
        <v>120</v>
      </c>
      <c r="G79" s="137"/>
      <c r="H79" s="137"/>
      <c r="I79" s="137"/>
      <c r="J79" s="137"/>
      <c r="K79" s="142"/>
      <c r="L79" s="61"/>
      <c r="M79" s="469"/>
      <c r="N79" s="470"/>
      <c r="O79" s="471"/>
      <c r="R79"/>
      <c r="S79"/>
    </row>
    <row r="80" spans="1:19" ht="15" thickBot="1">
      <c r="A80" s="138" t="s">
        <v>53</v>
      </c>
      <c r="B80" s="139">
        <f>E80+L80</f>
        <v>130</v>
      </c>
      <c r="C80" s="143">
        <v>66.5</v>
      </c>
      <c r="D80" s="143"/>
      <c r="E80" s="139">
        <f>SUM(E75:E78)</f>
        <v>74.5</v>
      </c>
      <c r="F80" s="143">
        <f>18+2+18+18</f>
        <v>56</v>
      </c>
      <c r="G80" s="220"/>
      <c r="H80" s="220"/>
      <c r="I80" s="247"/>
      <c r="J80" s="247"/>
      <c r="K80" s="143"/>
      <c r="L80" s="139">
        <f>SUM(L75:L79)</f>
        <v>55.5</v>
      </c>
      <c r="M80" s="472"/>
      <c r="N80" s="473"/>
      <c r="O80" s="474"/>
      <c r="R80"/>
      <c r="S80"/>
    </row>
    <row r="81" spans="1:19">
      <c r="A81" s="55"/>
      <c r="B81" s="56"/>
      <c r="C81" s="65"/>
      <c r="D81" s="56"/>
      <c r="E81" s="56"/>
      <c r="F81" s="56"/>
      <c r="G81" s="56"/>
      <c r="H81" s="56"/>
      <c r="I81" s="56"/>
      <c r="J81" s="56"/>
      <c r="K81" s="56"/>
      <c r="L81" s="57"/>
      <c r="M81" s="56"/>
      <c r="N81" s="56"/>
      <c r="O81" s="56"/>
      <c r="R81"/>
      <c r="S81"/>
    </row>
    <row r="82" spans="1:19" ht="15" thickBot="1">
      <c r="A82" s="55"/>
      <c r="B82" s="56"/>
      <c r="C82" s="65"/>
      <c r="D82" s="56"/>
      <c r="E82" s="56"/>
      <c r="F82" s="56" t="s">
        <v>115</v>
      </c>
      <c r="G82" s="56"/>
      <c r="H82" s="56"/>
      <c r="I82"/>
      <c r="J82"/>
      <c r="K82" s="56"/>
      <c r="L82" s="57" t="s">
        <v>116</v>
      </c>
      <c r="M82" s="56"/>
      <c r="N82" s="56"/>
      <c r="O82" s="56" t="s">
        <v>117</v>
      </c>
      <c r="R82"/>
      <c r="S82"/>
    </row>
    <row r="83" spans="1:19" ht="15" thickBot="1">
      <c r="A83" s="55"/>
      <c r="B83" s="56"/>
      <c r="C83" s="65"/>
      <c r="D83" s="56"/>
      <c r="E83" s="56"/>
      <c r="F83" s="57"/>
      <c r="G83" s="57"/>
      <c r="H83" s="57"/>
      <c r="I83" s="236"/>
      <c r="J83" s="236"/>
      <c r="K83" s="56"/>
      <c r="L83" s="57"/>
      <c r="M83" s="56"/>
      <c r="N83" s="56"/>
      <c r="O83"/>
      <c r="R83"/>
      <c r="S83"/>
    </row>
    <row r="84" spans="1:19" ht="57" thickBot="1">
      <c r="A84" s="414"/>
      <c r="B84" s="420"/>
      <c r="C84" s="420"/>
      <c r="D84" s="420"/>
      <c r="E84" s="420"/>
      <c r="F84" s="415"/>
      <c r="G84" s="232" t="s">
        <v>189</v>
      </c>
      <c r="H84" s="431" t="s">
        <v>191</v>
      </c>
      <c r="I84" s="237"/>
      <c r="J84" s="237"/>
      <c r="K84" s="232" t="s">
        <v>192</v>
      </c>
      <c r="L84" s="431" t="s">
        <v>6</v>
      </c>
      <c r="M84" s="232" t="s">
        <v>194</v>
      </c>
      <c r="N84" s="431" t="s">
        <v>195</v>
      </c>
      <c r="R84"/>
      <c r="S84"/>
    </row>
    <row r="85" spans="1:19" ht="29" thickBot="1">
      <c r="A85" s="428" t="s">
        <v>188</v>
      </c>
      <c r="B85" s="429"/>
      <c r="C85" s="429"/>
      <c r="D85" s="429"/>
      <c r="E85" s="429"/>
      <c r="F85" s="430"/>
      <c r="G85" s="234" t="s">
        <v>190</v>
      </c>
      <c r="H85" s="432"/>
      <c r="I85" s="237"/>
      <c r="J85" s="237"/>
      <c r="K85" s="234" t="s">
        <v>193</v>
      </c>
      <c r="L85" s="432"/>
      <c r="M85" s="234" t="s">
        <v>193</v>
      </c>
      <c r="N85" s="432"/>
      <c r="R85"/>
      <c r="S85"/>
    </row>
    <row r="86" spans="1:19" ht="15" thickBot="1">
      <c r="A86" s="414" t="s">
        <v>196</v>
      </c>
      <c r="B86" s="415"/>
      <c r="C86" s="412" t="s">
        <v>197</v>
      </c>
      <c r="D86" s="413"/>
      <c r="E86" s="413"/>
      <c r="F86" s="411"/>
      <c r="G86" s="234">
        <v>7</v>
      </c>
      <c r="H86" s="234">
        <v>432</v>
      </c>
      <c r="I86" s="237"/>
      <c r="J86" s="237"/>
      <c r="K86" s="234">
        <f>H86/(L78*16+G68)</f>
        <v>0.1487603305785124</v>
      </c>
      <c r="L86" s="234">
        <v>24</v>
      </c>
      <c r="M86" s="234">
        <f>L86/B80</f>
        <v>0.18461538461538463</v>
      </c>
      <c r="N86" s="234"/>
      <c r="R86"/>
      <c r="S86"/>
    </row>
    <row r="87" spans="1:19" ht="15" thickBot="1">
      <c r="A87" s="416"/>
      <c r="B87" s="417"/>
      <c r="C87" s="414" t="s">
        <v>198</v>
      </c>
      <c r="D87" s="415"/>
      <c r="E87" s="412" t="s">
        <v>199</v>
      </c>
      <c r="F87" s="411"/>
      <c r="G87" s="241">
        <f>SUM(H10+H11+H12+H9+H20+H21+H19+H25+H26+H44+H45)</f>
        <v>11</v>
      </c>
      <c r="H87" s="240">
        <f>G9+G12+G19+G20+G21+G25+G26+G44+G45</f>
        <v>410</v>
      </c>
      <c r="I87" s="237"/>
      <c r="J87" s="237"/>
      <c r="K87" s="234">
        <f>H87/(L78*16+G68)</f>
        <v>0.14118457300275483</v>
      </c>
      <c r="L87" s="240">
        <f>C73</f>
        <v>21.5</v>
      </c>
      <c r="M87" s="234">
        <f>L87/B80</f>
        <v>0.16538461538461538</v>
      </c>
      <c r="N87" s="234"/>
      <c r="R87"/>
      <c r="S87"/>
    </row>
    <row r="88" spans="1:19" ht="15" thickBot="1">
      <c r="A88" s="418"/>
      <c r="B88" s="419"/>
      <c r="C88" s="418"/>
      <c r="D88" s="419"/>
      <c r="E88" s="412" t="s">
        <v>200</v>
      </c>
      <c r="F88" s="411"/>
      <c r="G88" s="241">
        <f>SUM(H17+H27+H28+H29+H34+H35+H40+H41+H42+H43+H50+H51)</f>
        <v>12</v>
      </c>
      <c r="H88" s="234">
        <f>G17+G27+G28+G29+G34+G35+G40+G41+G42+G43+G50+G51</f>
        <v>568</v>
      </c>
      <c r="I88" s="237"/>
      <c r="J88" s="237"/>
      <c r="K88" s="234">
        <f>H88/(L78*16+G68)</f>
        <v>0.19559228650137742</v>
      </c>
      <c r="L88" s="241">
        <f>E73</f>
        <v>29</v>
      </c>
      <c r="M88" s="234">
        <f>L88/B80</f>
        <v>0.22307692307692309</v>
      </c>
      <c r="N88" s="234"/>
      <c r="R88"/>
      <c r="S88"/>
    </row>
    <row r="89" spans="1:19" ht="15" thickBot="1">
      <c r="A89" s="414" t="s">
        <v>201</v>
      </c>
      <c r="B89" s="415"/>
      <c r="C89" s="412" t="s">
        <v>202</v>
      </c>
      <c r="D89" s="413"/>
      <c r="E89" s="413"/>
      <c r="F89" s="411"/>
      <c r="G89" s="234">
        <f>Q68</f>
        <v>26</v>
      </c>
      <c r="H89" s="234">
        <f>R68+S68</f>
        <v>1464</v>
      </c>
      <c r="I89" s="237"/>
      <c r="J89" s="237"/>
      <c r="K89" s="234">
        <f>H89/(L78*16+G68)</f>
        <v>0.50413223140495866</v>
      </c>
      <c r="L89" s="241">
        <f>N68</f>
        <v>63.5</v>
      </c>
      <c r="M89" s="234">
        <f>L89/B80</f>
        <v>0.48846153846153845</v>
      </c>
      <c r="N89" s="234"/>
      <c r="R89"/>
      <c r="S89"/>
    </row>
    <row r="90" spans="1:19" ht="15" thickBot="1">
      <c r="A90" s="416"/>
      <c r="B90" s="417"/>
      <c r="C90" s="412" t="s">
        <v>203</v>
      </c>
      <c r="D90" s="413"/>
      <c r="E90" s="413"/>
      <c r="F90" s="411"/>
      <c r="G90" s="234">
        <v>7</v>
      </c>
      <c r="H90" s="234">
        <v>334</v>
      </c>
      <c r="I90" s="237"/>
      <c r="J90" s="237"/>
      <c r="K90" s="234">
        <f>H90/(L78*16+G68)</f>
        <v>0.11501377410468319</v>
      </c>
      <c r="L90" s="234">
        <v>18</v>
      </c>
      <c r="M90" s="234">
        <f>L90/B80</f>
        <v>0.13846153846153847</v>
      </c>
      <c r="N90" s="234"/>
      <c r="R90"/>
      <c r="S90"/>
    </row>
    <row r="91" spans="1:19" ht="15" thickBot="1">
      <c r="A91" s="416"/>
      <c r="B91" s="417"/>
      <c r="C91" s="412" t="s">
        <v>204</v>
      </c>
      <c r="D91" s="413"/>
      <c r="E91" s="411"/>
      <c r="F91" s="234" t="s">
        <v>205</v>
      </c>
      <c r="G91" s="234">
        <v>1</v>
      </c>
      <c r="H91" s="234"/>
      <c r="I91" s="237"/>
      <c r="J91" s="237"/>
      <c r="K91" s="234"/>
      <c r="L91" s="234"/>
      <c r="M91" s="234" t="s">
        <v>81</v>
      </c>
      <c r="N91" s="234"/>
      <c r="R91"/>
      <c r="S91"/>
    </row>
    <row r="92" spans="1:19" ht="15" thickBot="1">
      <c r="A92" s="416"/>
      <c r="B92" s="417"/>
      <c r="C92" s="414"/>
      <c r="D92" s="420"/>
      <c r="E92" s="415"/>
      <c r="F92" s="234" t="s">
        <v>207</v>
      </c>
      <c r="G92" s="234">
        <v>1</v>
      </c>
      <c r="H92" s="234"/>
      <c r="I92" s="237"/>
      <c r="J92" s="237"/>
      <c r="K92" s="234"/>
      <c r="L92" s="234">
        <v>1</v>
      </c>
      <c r="M92" s="234">
        <f>L92/B80</f>
        <v>7.6923076923076927E-3</v>
      </c>
      <c r="N92" s="234"/>
      <c r="R92"/>
      <c r="S92"/>
    </row>
    <row r="93" spans="1:19" ht="15" thickBot="1">
      <c r="A93" s="416"/>
      <c r="B93" s="417"/>
      <c r="C93" s="416"/>
      <c r="D93" s="421"/>
      <c r="E93" s="417"/>
      <c r="F93" s="234" t="s">
        <v>208</v>
      </c>
      <c r="G93" s="234">
        <v>1</v>
      </c>
      <c r="H93" s="234"/>
      <c r="I93" s="237"/>
      <c r="J93" s="237"/>
      <c r="K93" s="234"/>
      <c r="L93" s="234">
        <v>1</v>
      </c>
      <c r="M93" s="234">
        <f>L93/B80</f>
        <v>7.6923076923076927E-3</v>
      </c>
      <c r="N93" s="234"/>
      <c r="R93"/>
      <c r="S93"/>
    </row>
    <row r="94" spans="1:19" ht="15" thickBot="1">
      <c r="A94" s="416"/>
      <c r="B94" s="417"/>
      <c r="C94" s="416" t="s">
        <v>206</v>
      </c>
      <c r="D94" s="421"/>
      <c r="E94" s="417"/>
      <c r="F94" s="234" t="s">
        <v>209</v>
      </c>
      <c r="G94" s="234">
        <v>1</v>
      </c>
      <c r="H94" s="234"/>
      <c r="I94" s="237"/>
      <c r="J94" s="237"/>
      <c r="K94" s="234"/>
      <c r="L94" s="234">
        <v>1</v>
      </c>
      <c r="M94" s="234">
        <f>L94/B80</f>
        <v>7.6923076923076927E-3</v>
      </c>
      <c r="N94" s="234"/>
      <c r="R94"/>
      <c r="S94"/>
    </row>
    <row r="95" spans="1:19" ht="15" thickBot="1">
      <c r="A95" s="416"/>
      <c r="B95" s="417"/>
      <c r="C95" s="422"/>
      <c r="D95" s="423"/>
      <c r="E95" s="424"/>
      <c r="F95" s="234" t="s">
        <v>210</v>
      </c>
      <c r="G95" s="234">
        <v>1</v>
      </c>
      <c r="H95" s="234"/>
      <c r="I95" s="237"/>
      <c r="J95" s="237"/>
      <c r="K95" s="234"/>
      <c r="L95" s="234">
        <v>3</v>
      </c>
      <c r="M95" s="234">
        <f>L95/B80</f>
        <v>2.3076923076923078E-2</v>
      </c>
      <c r="N95" s="234"/>
      <c r="R95"/>
      <c r="S95"/>
    </row>
    <row r="96" spans="1:19" ht="15" thickBot="1">
      <c r="A96" s="416"/>
      <c r="B96" s="417"/>
      <c r="C96" s="422"/>
      <c r="D96" s="423"/>
      <c r="E96" s="424"/>
      <c r="F96" s="234" t="s">
        <v>211</v>
      </c>
      <c r="G96" s="234">
        <v>1</v>
      </c>
      <c r="H96" s="234"/>
      <c r="I96" s="237"/>
      <c r="J96" s="237"/>
      <c r="K96" s="234"/>
      <c r="L96" s="234">
        <v>1</v>
      </c>
      <c r="M96" s="234">
        <f>L96/B80</f>
        <v>7.6923076923076927E-3</v>
      </c>
      <c r="N96" s="234"/>
      <c r="R96"/>
      <c r="S96"/>
    </row>
    <row r="97" spans="1:19" ht="15" thickBot="1">
      <c r="A97" s="416"/>
      <c r="B97" s="417"/>
      <c r="C97" s="425"/>
      <c r="D97" s="426"/>
      <c r="E97" s="427"/>
      <c r="F97" s="224" t="s">
        <v>212</v>
      </c>
      <c r="G97" s="234">
        <v>1</v>
      </c>
      <c r="H97" s="234"/>
      <c r="I97" s="237"/>
      <c r="J97" s="237"/>
      <c r="K97" s="234"/>
      <c r="L97" s="234">
        <v>3</v>
      </c>
      <c r="M97" s="234">
        <f>L97/B80</f>
        <v>2.3076923076923078E-2</v>
      </c>
      <c r="N97" s="234"/>
      <c r="R97"/>
      <c r="S97"/>
    </row>
    <row r="98" spans="1:19" ht="15" thickBot="1">
      <c r="A98" s="418"/>
      <c r="B98" s="419"/>
      <c r="C98" s="412" t="s">
        <v>213</v>
      </c>
      <c r="D98" s="413"/>
      <c r="E98" s="411"/>
      <c r="F98" s="224"/>
      <c r="G98" s="234">
        <v>7</v>
      </c>
      <c r="H98" s="234"/>
      <c r="I98" s="237"/>
      <c r="J98" s="237"/>
      <c r="K98" s="234"/>
      <c r="L98" s="234">
        <v>10</v>
      </c>
      <c r="M98" s="234">
        <f>L98/B80</f>
        <v>7.6923076923076927E-2</v>
      </c>
      <c r="N98" s="234"/>
      <c r="R98"/>
      <c r="S98"/>
    </row>
    <row r="99" spans="1:19" ht="15" thickBot="1">
      <c r="A99" s="412" t="s">
        <v>214</v>
      </c>
      <c r="B99" s="413"/>
      <c r="C99" s="413"/>
      <c r="D99" s="413"/>
      <c r="E99" s="413"/>
      <c r="F99" s="411"/>
      <c r="G99" s="234">
        <f>SUM(G86:G98)</f>
        <v>77</v>
      </c>
      <c r="H99" s="234">
        <f>(L78*16+G68)</f>
        <v>2904</v>
      </c>
      <c r="I99" s="235"/>
      <c r="J99" s="235"/>
      <c r="K99" s="234"/>
      <c r="L99" s="234"/>
      <c r="M99" s="234"/>
      <c r="N99" s="234"/>
      <c r="R99"/>
      <c r="S99"/>
    </row>
    <row r="100" spans="1:19" ht="29" thickBot="1">
      <c r="A100" s="233" t="s">
        <v>215</v>
      </c>
      <c r="B100" s="410">
        <f>B80</f>
        <v>130</v>
      </c>
      <c r="C100" s="411"/>
      <c r="D100" s="412" t="s">
        <v>216</v>
      </c>
      <c r="E100" s="413"/>
      <c r="F100" s="411"/>
      <c r="G100" s="410">
        <f>B80-L78-L75-L76-L77</f>
        <v>74.5</v>
      </c>
      <c r="H100" s="411"/>
      <c r="I100" s="226"/>
      <c r="J100" s="226"/>
      <c r="K100" s="412" t="s">
        <v>217</v>
      </c>
      <c r="L100" s="411"/>
      <c r="M100" s="410">
        <f>L80</f>
        <v>55.5</v>
      </c>
      <c r="N100" s="411"/>
      <c r="R100"/>
      <c r="S100"/>
    </row>
    <row r="101" spans="1:19">
      <c r="I101"/>
      <c r="J101"/>
      <c r="R101"/>
      <c r="S101"/>
    </row>
    <row r="102" spans="1:19">
      <c r="R102"/>
      <c r="S102"/>
    </row>
    <row r="103" spans="1:19">
      <c r="R103"/>
      <c r="S103"/>
    </row>
    <row r="104" spans="1:19">
      <c r="R104"/>
      <c r="S104"/>
    </row>
    <row r="105" spans="1:19">
      <c r="R105"/>
      <c r="S105"/>
    </row>
    <row r="106" spans="1:19">
      <c r="R106"/>
      <c r="S106"/>
    </row>
  </sheetData>
  <mergeCells count="51">
    <mergeCell ref="M100:N100"/>
    <mergeCell ref="A99:F99"/>
    <mergeCell ref="B100:C100"/>
    <mergeCell ref="D100:F100"/>
    <mergeCell ref="G100:H100"/>
    <mergeCell ref="K100:L100"/>
    <mergeCell ref="A89:B98"/>
    <mergeCell ref="C89:F89"/>
    <mergeCell ref="C90:F90"/>
    <mergeCell ref="C91:E91"/>
    <mergeCell ref="C92:E92"/>
    <mergeCell ref="C93:E93"/>
    <mergeCell ref="C94:E94"/>
    <mergeCell ref="C95:E95"/>
    <mergeCell ref="C96:E96"/>
    <mergeCell ref="C97:E97"/>
    <mergeCell ref="C98:E98"/>
    <mergeCell ref="A86:B88"/>
    <mergeCell ref="C86:F86"/>
    <mergeCell ref="C87:D88"/>
    <mergeCell ref="E87:F87"/>
    <mergeCell ref="E88:F88"/>
    <mergeCell ref="A84:F84"/>
    <mergeCell ref="H84:H85"/>
    <mergeCell ref="L84:L85"/>
    <mergeCell ref="N84:N85"/>
    <mergeCell ref="A85:F85"/>
    <mergeCell ref="A13:A22"/>
    <mergeCell ref="A1:O1"/>
    <mergeCell ref="A2:A3"/>
    <mergeCell ref="B2:F2"/>
    <mergeCell ref="K2:O2"/>
    <mergeCell ref="A4:A12"/>
    <mergeCell ref="A23:A31"/>
    <mergeCell ref="A32:A38"/>
    <mergeCell ref="A39:A47"/>
    <mergeCell ref="A48:A50"/>
    <mergeCell ref="A58:A65"/>
    <mergeCell ref="F74:L74"/>
    <mergeCell ref="M74:O74"/>
    <mergeCell ref="M75:O75"/>
    <mergeCell ref="A76:A77"/>
    <mergeCell ref="B76:B77"/>
    <mergeCell ref="M76:O76"/>
    <mergeCell ref="M77:O77"/>
    <mergeCell ref="C74:E74"/>
    <mergeCell ref="A78:A79"/>
    <mergeCell ref="B78:B79"/>
    <mergeCell ref="M78:O78"/>
    <mergeCell ref="M79:O79"/>
    <mergeCell ref="M80:O80"/>
  </mergeCells>
  <phoneticPr fontId="2" type="halfwidthKatakana" alignment="noControl"/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网络编程</vt:lpstr>
      <vt:lpstr>软件工程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xuqiaozhi</dc:creator>
  <cp:lastModifiedBy>力萌 朝</cp:lastModifiedBy>
  <dcterms:created xsi:type="dcterms:W3CDTF">2017-06-20T08:48:55Z</dcterms:created>
  <dcterms:modified xsi:type="dcterms:W3CDTF">2017-07-17T19:52:22Z</dcterms:modified>
</cp:coreProperties>
</file>