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80" yWindow="0" windowWidth="25600" windowHeight="14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3" l="1"/>
  <c r="H67" i="3"/>
  <c r="Q66" i="1"/>
  <c r="G77" i="3"/>
  <c r="F73" i="3"/>
  <c r="E77" i="3"/>
  <c r="E79" i="3"/>
  <c r="B79" i="3"/>
  <c r="C73" i="3"/>
  <c r="J67" i="3"/>
  <c r="I67" i="3"/>
  <c r="D70" i="1"/>
  <c r="H69" i="1"/>
  <c r="H68" i="1"/>
  <c r="N66" i="1"/>
  <c r="E76" i="1"/>
  <c r="E78" i="1"/>
  <c r="B78" i="1"/>
  <c r="F72" i="1"/>
  <c r="C72" i="1"/>
  <c r="N67" i="3"/>
  <c r="R67" i="3"/>
  <c r="S67" i="3"/>
  <c r="H88" i="3"/>
  <c r="C69" i="3"/>
  <c r="H86" i="3"/>
  <c r="L86" i="3"/>
  <c r="H70" i="3"/>
  <c r="H69" i="3"/>
  <c r="E70" i="3"/>
  <c r="E69" i="3"/>
  <c r="C70" i="3"/>
  <c r="P66" i="1"/>
  <c r="G69" i="1"/>
  <c r="G68" i="1"/>
  <c r="S66" i="1"/>
  <c r="R66" i="1"/>
  <c r="D69" i="1"/>
  <c r="D68" i="1"/>
  <c r="B69" i="1"/>
  <c r="B68" i="1"/>
  <c r="J66" i="1"/>
  <c r="I66" i="1"/>
  <c r="P47" i="3"/>
  <c r="P55" i="3"/>
  <c r="P52" i="3"/>
  <c r="P21" i="3"/>
  <c r="P24" i="3"/>
  <c r="P23" i="3"/>
  <c r="D71" i="1"/>
  <c r="K71" i="1"/>
  <c r="L78" i="1"/>
  <c r="G98" i="1"/>
  <c r="M98" i="1"/>
  <c r="L79" i="3"/>
  <c r="M99" i="3"/>
  <c r="G99" i="3"/>
  <c r="G33" i="3"/>
  <c r="H87" i="3"/>
  <c r="G87" i="3"/>
  <c r="P58" i="3"/>
  <c r="Q67" i="3"/>
  <c r="G88" i="3"/>
  <c r="G61" i="3"/>
  <c r="G86" i="3"/>
  <c r="B99" i="3"/>
  <c r="D8" i="3"/>
  <c r="G8" i="3"/>
  <c r="G38" i="3"/>
  <c r="G47" i="3"/>
  <c r="G18" i="3"/>
  <c r="G63" i="3"/>
  <c r="G67" i="3"/>
  <c r="H98" i="3"/>
  <c r="G98" i="3"/>
  <c r="M97" i="3"/>
  <c r="M96" i="3"/>
  <c r="M95" i="3"/>
  <c r="M94" i="3"/>
  <c r="M93" i="3"/>
  <c r="M92" i="3"/>
  <c r="M91" i="3"/>
  <c r="M89" i="3"/>
  <c r="K89" i="3"/>
  <c r="L88" i="3"/>
  <c r="M88" i="3"/>
  <c r="K88" i="3"/>
  <c r="L87" i="3"/>
  <c r="M87" i="3"/>
  <c r="K87" i="3"/>
  <c r="M86" i="3"/>
  <c r="K86" i="3"/>
  <c r="M85" i="3"/>
  <c r="K85" i="3"/>
  <c r="G7" i="1"/>
  <c r="G8" i="1"/>
  <c r="G37" i="1"/>
  <c r="G46" i="1"/>
  <c r="G10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H85" i="1"/>
  <c r="K85" i="1"/>
  <c r="L87" i="1"/>
  <c r="M87" i="1"/>
  <c r="K86" i="1"/>
  <c r="G87" i="1"/>
  <c r="B98" i="1"/>
  <c r="L86" i="1"/>
  <c r="E73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G86" i="1"/>
  <c r="G85" i="1"/>
  <c r="P6" i="3"/>
  <c r="P7" i="3"/>
  <c r="P8" i="3"/>
  <c r="P9" i="3"/>
  <c r="P10" i="3"/>
  <c r="P11" i="3"/>
  <c r="P12" i="3"/>
  <c r="P14" i="3"/>
  <c r="P15" i="3"/>
  <c r="P16" i="3"/>
  <c r="P18" i="3"/>
  <c r="P19" i="3"/>
  <c r="P20" i="3"/>
  <c r="P26" i="3"/>
  <c r="P28" i="3"/>
  <c r="P29" i="3"/>
  <c r="P30" i="3"/>
  <c r="P31" i="3"/>
  <c r="P32" i="3"/>
  <c r="P33" i="3"/>
  <c r="P35" i="3"/>
  <c r="P36" i="3"/>
  <c r="P46" i="3"/>
  <c r="P48" i="3"/>
  <c r="P49" i="3"/>
  <c r="P50" i="3"/>
  <c r="P51" i="3"/>
  <c r="P54" i="3"/>
  <c r="P62" i="3"/>
  <c r="P63" i="3"/>
  <c r="P65" i="3"/>
  <c r="P66" i="3"/>
  <c r="P4" i="3"/>
  <c r="G6" i="3"/>
  <c r="G7" i="3"/>
  <c r="G9" i="3"/>
  <c r="G10" i="3"/>
  <c r="G11" i="3"/>
  <c r="G12" i="3"/>
  <c r="G13" i="3"/>
  <c r="G14" i="3"/>
  <c r="G15" i="3"/>
  <c r="G1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62" i="3"/>
  <c r="G6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79" i="3"/>
  <c r="D74" i="3"/>
  <c r="L75" i="3"/>
  <c r="E74" i="3"/>
  <c r="K74" i="3"/>
  <c r="D5" i="3"/>
  <c r="D14" i="3"/>
  <c r="D15" i="3"/>
  <c r="D24" i="3"/>
  <c r="D32" i="3"/>
  <c r="F67" i="3"/>
  <c r="E67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<sst xmlns="http://schemas.openxmlformats.org/spreadsheetml/2006/main" count="735" uniqueCount="304">
  <si>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</si>
  <si>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</si>
  <si>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</si>
  <si>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</si>
  <si>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</si>
  <si>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</si>
  <si>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</si>
  <si>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</si>
  <si>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</si>
  <si>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</si>
  <si>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</si>
  <si>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</si>
  <si>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</si>
  <si>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</si>
  <si>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</si>
  <si>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</si>
  <si>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</si>
  <si>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</si>
  <si>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</si>
  <si>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</si>
  <si>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</si>
  <si>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</si>
  <si>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</si>
  <si>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</si>
  <si>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</si>
  <si>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</si>
  <si>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</si>
  <si>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</si>
  <si>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</si>
  <si>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</si>
  <si>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</si>
  <si>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</si>
  <si>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</si>
  <si>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</si>
  <si>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</si>
  <si>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</si>
  <si>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</si>
  <si>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</si>
  <si>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</si>
  <si>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</si>
  <si>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</si>
  <si>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</si>
  <si>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</si>
  <si>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</si>
  <si>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</si>
  <si>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</si>
  <si>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</si>
  <si>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</si>
  <si>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</si>
  <si>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</si>
  <si>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</si>
  <si>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</si>
  <si>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</si>
  <si>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</si>
  <si>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</si>
  <si>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</si>
  <si>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</si>
  <si>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</si>
  <si>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</si>
  <si>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</si>
  <si>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</si>
  <si>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</si>
  <si>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</si>
  <si>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</si>
  <si>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</si>
  <si>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</si>
  <si>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</si>
  <si>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</si>
  <si>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</si>
  <si>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</si>
  <si>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</si>
  <si>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</si>
  <si>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</si>
  <si>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</si>
  <si>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</si>
  <si>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</si>
  <si>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</si>
  <si>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19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</si>
  <si>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</si>
  <si>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</si>
  <si>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</si>
  <si>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</si>
  <si>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</si>
  <si>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</si>
  <si>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</si>
  <si>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</si>
  <si>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</si>
  <si>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</si>
  <si>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</si>
  <si>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</si>
  <si>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</si>
  <si>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</si>
  <si>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</si>
  <si>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</si>
  <si>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</si>
  <si>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</si>
  <si>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</si>
  <si>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</si>
  <si>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</si>
  <si>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</si>
  <si>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</si>
  <si>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</si>
  <si>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</si>
  <si>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</si>
  <si>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</si>
  <si>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</si>
  <si>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</si>
  <si>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</si>
  <si>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0" type="noConversion"/>
  </si>
  <si>
    <t>软件测试实验</t>
    <phoneticPr fontId="20" type="noConversion"/>
  </si>
  <si>
    <t>备注</t>
    <phoneticPr fontId="19" type="noConversion"/>
  </si>
  <si>
    <t>通识教育（42学分）</t>
    <phoneticPr fontId="19" type="noConversion"/>
  </si>
  <si>
    <t>从学校提供的十大模块中选修10学分，至少修2门在线课程</t>
    <phoneticPr fontId="19" type="noConversion"/>
  </si>
  <si>
    <t>专业教育（79+4=83学分）</t>
    <phoneticPr fontId="19" type="noConversion"/>
  </si>
  <si>
    <t>专业必修（&lt;=60学分）</t>
    <phoneticPr fontId="19" type="noConversion"/>
  </si>
  <si>
    <t>专业选修（&gt;=23）</t>
    <phoneticPr fontId="19" type="noConversion"/>
  </si>
  <si>
    <t>实践&gt;=49</t>
    <phoneticPr fontId="19" type="noConversion"/>
  </si>
  <si>
    <t>公共必修和通识课中也含有实践部分</t>
    <phoneticPr fontId="19" type="noConversion"/>
  </si>
  <si>
    <t>理论：实践大约为2：1</t>
    <phoneticPr fontId="19" type="noConversion"/>
  </si>
  <si>
    <t>综合创新实践（5学分）</t>
    <phoneticPr fontId="19" type="noConversion"/>
  </si>
  <si>
    <t>其中：专业实践（学分）</t>
    <phoneticPr fontId="19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</si>
  <si>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</si>
  <si>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</si>
  <si>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</si>
  <si>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</si>
  <si>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</si>
  <si>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</si>
  <si>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</si>
  <si>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</si>
  <si>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19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</si>
  <si>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</si>
  <si>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19" type="noConversion"/>
  </si>
  <si>
    <t>1周</t>
    <phoneticPr fontId="19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</si>
  <si>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</si>
  <si>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</si>
  <si>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</si>
  <si>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</si>
  <si>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</si>
  <si>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</si>
  <si>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</si>
  <si>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</si>
  <si>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</si>
  <si>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</si>
  <si>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</si>
  <si>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</si>
  <si>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</si>
  <si>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</si>
  <si>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</si>
  <si>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</si>
  <si>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</si>
  <si>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</si>
  <si>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</si>
  <si>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</si>
  <si>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</si>
  <si>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0" type="noConversion"/>
  </si>
  <si>
    <t>软件工程实验</t>
    <phoneticPr fontId="20" type="noConversion"/>
  </si>
  <si>
    <t>专业教育（66.5+4=70.3学分）</t>
    <phoneticPr fontId="19" type="noConversion"/>
  </si>
  <si>
    <t>创新创业项目</t>
    <phoneticPr fontId="20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</si>
  <si>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</si>
  <si>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</si>
  <si>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</si>
  <si>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</si>
  <si>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</si>
  <si>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</si>
  <si>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</si>
  <si>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</si>
  <si>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</si>
  <si>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</si>
  <si>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</si>
  <si>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</si>
  <si>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</si>
  <si>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</si>
  <si>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</si>
  <si>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</si>
  <si>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</si>
  <si>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</si>
  <si>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</si>
  <si>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</si>
  <si>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</si>
  <si>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</si>
  <si>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</si>
  <si>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</si>
  <si>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</si>
  <si>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</si>
  <si>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</si>
  <si>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</si>
  <si>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</si>
  <si>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</si>
  <si>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</si>
  <si>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</si>
  <si>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</si>
  <si>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</si>
  <si>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</si>
  <si>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</si>
  <si>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</si>
  <si>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</si>
  <si>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</si>
  <si>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</si>
  <si>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</si>
  <si>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</si>
  <si>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</si>
  <si>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</si>
  <si>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</si>
  <si>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</si>
  <si>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</si>
  <si>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</si>
  <si>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</si>
  <si>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</si>
  <si>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</si>
  <si>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</si>
  <si>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</si>
  <si>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</si>
  <si>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</si>
  <si>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</si>
  <si>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</si>
  <si>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</si>
  <si>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</si>
  <si>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</si>
  <si>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</si>
  <si>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</si>
  <si>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</si>
  <si>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</si>
  <si>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</si>
  <si>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</si>
  <si>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</si>
  <si>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</si>
  <si>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</si>
  <si>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</si>
  <si>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</si>
  <si>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</si>
  <si>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</si>
  <si>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</si>
  <si>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</si>
  <si>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</si>
  <si>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</si>
  <si>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19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</si>
  <si>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</si>
  <si>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</si>
  <si>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</si>
  <si>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</si>
  <si>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</si>
  <si>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</si>
  <si>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</si>
  <si>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</si>
  <si>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</si>
  <si>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</si>
  <si>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</si>
  <si>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</si>
  <si>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</si>
  <si>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</si>
  <si>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</si>
  <si>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</si>
  <si>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</si>
  <si>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</si>
  <si>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</si>
  <si>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</si>
  <si>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</si>
  <si>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</si>
  <si>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</si>
  <si>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</si>
  <si>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</si>
  <si>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</si>
  <si>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</si>
  <si>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</si>
  <si>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</si>
  <si>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</si>
  <si>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</si>
  <si>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</si>
  <si>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</si>
  <si>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</si>
  <si>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</si>
  <si>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19" type="noConversion"/>
  </si>
  <si>
    <t xml:space="preserve">                              </t>
    <phoneticPr fontId="19" type="noConversion"/>
  </si>
  <si>
    <t xml:space="preserve"> 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</si>
  <si>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</si>
  <si>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</si>
  <si>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</si>
  <si>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>网络编程技术实验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</si>
  <si>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</si>
  <si>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</si>
  <si>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</si>
  <si>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</si>
  <si>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</si>
  <si>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</si>
  <si>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</si>
  <si>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</si>
  <si>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</si>
  <si>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</si>
  <si>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19" type="noConversion"/>
  </si>
  <si>
    <t>学科基础</t>
    <phoneticPr fontId="2" type="halfwidthKatakana" alignment="noControl"/>
  </si>
  <si>
    <t>java基础编程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</si>
  <si>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</si>
  <si>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</si>
  <si>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</si>
  <si>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</si>
  <si>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</si>
  <si>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</si>
  <si>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</si>
  <si>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高等数学（一）</t>
    <phoneticPr fontId="2" type="halfwidthKatakana" alignment="noControl"/>
  </si>
  <si>
    <t>10周</t>
    <phoneticPr fontId="19" type="noConversion"/>
  </si>
  <si>
    <t xml:space="preserve"> </t>
    <phoneticPr fontId="2" type="halfwidthKatakana" alignment="noControl"/>
  </si>
  <si>
    <t>12周</t>
    <phoneticPr fontId="19" type="noConversion"/>
  </si>
  <si>
    <t xml:space="preserve"> 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</si>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</sst>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72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0" fontId="10" fillId="0" borderId="2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 wrapText="1"/>
    </xf>
    <xf numFmtId="177" fontId="14" fillId="0" borderId="1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3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left" vertical="center"/>
    </xf>
    <xf numFmtId="177" fontId="14" fillId="5" borderId="4" xfId="2" applyNumberFormat="1" applyFont="1" applyFill="1" applyBorder="1" applyAlignment="1">
      <alignment horizontal="center" vertical="center" wrapText="1"/>
    </xf>
    <xf numFmtId="0" fontId="13" fillId="0" borderId="36" xfId="0" applyFont="1" applyFill="1" applyBorder="1">
      <alignment vertical="center"/>
    </xf>
    <xf numFmtId="0" fontId="13" fillId="5" borderId="36" xfId="2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left" vertical="center" wrapText="1"/>
    </xf>
    <xf numFmtId="0" fontId="13" fillId="0" borderId="38" xfId="0" applyFont="1" applyFill="1" applyBorder="1">
      <alignment vertical="center"/>
    </xf>
    <xf numFmtId="0" fontId="13" fillId="5" borderId="36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177" fontId="18" fillId="0" borderId="4" xfId="0" applyNumberFormat="1" applyFont="1" applyBorder="1" applyAlignment="1">
      <alignment horizontal="center" vertical="center"/>
    </xf>
    <xf numFmtId="0" fontId="13" fillId="5" borderId="38" xfId="0" applyFont="1" applyFill="1" applyBorder="1" applyAlignment="1">
      <alignment horizontal="left" vertical="center"/>
    </xf>
    <xf numFmtId="0" fontId="13" fillId="5" borderId="18" xfId="2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177" fontId="14" fillId="0" borderId="18" xfId="2" applyNumberFormat="1" applyFont="1" applyFill="1" applyBorder="1" applyAlignment="1">
      <alignment horizontal="center" vertical="center" wrapText="1"/>
    </xf>
    <xf numFmtId="0" fontId="7" fillId="7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6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center" vertical="center"/>
    </xf>
    <xf numFmtId="0" fontId="25" fillId="0" borderId="4" xfId="2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177" fontId="26" fillId="0" borderId="4" xfId="0" applyNumberFormat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39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7" fillId="5" borderId="3" xfId="0" applyFont="1" applyFill="1" applyBorder="1" applyAlignment="1">
      <alignment horizontal="left" vertical="center"/>
    </xf>
    <xf numFmtId="0" fontId="27" fillId="5" borderId="4" xfId="2" applyFont="1" applyFill="1" applyBorder="1" applyAlignment="1">
      <alignment horizontal="left"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6" fillId="0" borderId="30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2" fillId="0" borderId="46" xfId="0" applyNumberFormat="1" applyFont="1" applyBorder="1" applyAlignment="1">
      <alignment horizontal="center" vertical="center" wrapText="1"/>
    </xf>
    <xf numFmtId="177" fontId="32" fillId="0" borderId="46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14" xfId="2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7" fillId="5" borderId="33" xfId="0" applyFont="1" applyFill="1" applyBorder="1" applyAlignment="1">
      <alignment horizontal="left" vertical="center"/>
    </xf>
    <xf numFmtId="0" fontId="27" fillId="5" borderId="14" xfId="2" applyFont="1" applyFill="1" applyBorder="1" applyAlignment="1">
      <alignment horizontal="left" vertical="center"/>
    </xf>
    <xf numFmtId="177" fontId="28" fillId="5" borderId="14" xfId="0" applyNumberFormat="1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8" fillId="0" borderId="6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27" fillId="5" borderId="4" xfId="0" applyFont="1" applyFill="1" applyBorder="1" applyAlignment="1">
      <alignment horizontal="left" vertical="center"/>
    </xf>
    <xf numFmtId="0" fontId="27" fillId="5" borderId="38" xfId="0" applyFont="1" applyFill="1" applyBorder="1" applyAlignment="1">
      <alignment horizontal="left" vertical="center"/>
    </xf>
    <xf numFmtId="0" fontId="27" fillId="5" borderId="18" xfId="2" applyFont="1" applyFill="1" applyBorder="1" applyAlignment="1">
      <alignment horizontal="left" vertical="center"/>
    </xf>
    <xf numFmtId="177" fontId="28" fillId="5" borderId="18" xfId="0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/>
    </xf>
    <xf numFmtId="0" fontId="27" fillId="5" borderId="39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27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7" fillId="5" borderId="20" xfId="2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8" xfId="0" applyFont="1" applyFill="1" applyBorder="1">
      <alignment vertical="center"/>
    </xf>
    <xf numFmtId="0" fontId="13" fillId="0" borderId="20" xfId="2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77" fontId="14" fillId="0" borderId="14" xfId="2" applyNumberFormat="1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39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177" fontId="10" fillId="0" borderId="65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6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177" fontId="8" fillId="0" borderId="68" xfId="0" applyNumberFormat="1" applyFont="1" applyBorder="1" applyAlignment="1">
      <alignment horizontal="center" vertical="center"/>
    </xf>
    <xf numFmtId="177" fontId="0" fillId="0" borderId="68" xfId="0" applyNumberFormat="1" applyBorder="1">
      <alignment vertical="center"/>
    </xf>
    <xf numFmtId="0" fontId="0" fillId="0" borderId="68" xfId="0" applyBorder="1">
      <alignment vertical="center"/>
    </xf>
    <xf numFmtId="0" fontId="10" fillId="0" borderId="69" xfId="0" applyFont="1" applyBorder="1" applyAlignment="1">
      <alignment horizontal="center" vertical="center"/>
    </xf>
    <xf numFmtId="0" fontId="7" fillId="7" borderId="39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3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 wrapText="1"/>
    </xf>
    <xf numFmtId="0" fontId="7" fillId="7" borderId="57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5" xfId="0" applyNumberFormat="1" applyFont="1" applyBorder="1" applyAlignment="1">
      <alignment horizontal="center" vertical="center"/>
    </xf>
    <xf numFmtId="176" fontId="32" fillId="0" borderId="54" xfId="0" applyNumberFormat="1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5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32" fillId="0" borderId="49" xfId="0" applyFont="1" applyBorder="1" applyAlignment="1">
      <alignment horizontal="justify" vertical="center" wrapText="1"/>
    </xf>
    <xf numFmtId="0" fontId="32" fillId="0" borderId="50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justify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2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73" xfId="0" applyFont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176" fontId="7" fillId="3" borderId="32" xfId="0" applyNumberFormat="1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5" borderId="62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2" xfId="2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178" fontId="8" fillId="0" borderId="7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25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zoomScale="125" zoomScaleNormal="125" zoomScalePageLayoutView="125" workbookViewId="0">
      <selection activeCell="C74" sqref="C74"/>
    </sheetView>
  </sheetViews>
  <sheetFormatPr baseColWidth="10" defaultColWidth="8.83203125" defaultRowHeight="14" x14ac:dyDescent="0"/>
  <cols>
    <col min="1" max="1" width="7.1640625" customWidth="1"/>
    <col min="2" max="2" width="8.33203125" style="62" customWidth="1"/>
    <col min="3" max="3" width="18.83203125" style="66" customWidth="1"/>
    <col min="4" max="5" width="6.5" style="62" customWidth="1"/>
    <col min="6" max="6" width="15.33203125" style="62" customWidth="1"/>
    <col min="7" max="7" width="7.6640625" style="62" customWidth="1"/>
    <col min="8" max="10" width="5.1640625" style="62" customWidth="1"/>
    <col min="11" max="11" width="7.83203125" style="62" customWidth="1"/>
    <col min="12" max="12" width="26.1640625" style="63" customWidth="1"/>
    <col min="13" max="14" width="5.6640625" style="62" customWidth="1"/>
    <col min="15" max="15" width="14.33203125" style="62" customWidth="1"/>
    <col min="16" max="16" width="7.1640625" customWidth="1"/>
    <col min="17" max="17" width="4.83203125" customWidth="1"/>
    <col min="18" max="19" width="5.1640625" style="62" customWidth="1"/>
  </cols>
  <sheetData>
    <row r="1" spans="1:19" ht="21">
      <c r="A1" s="429" t="s">
        <v>80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R1"/>
      <c r="S1"/>
    </row>
    <row r="2" spans="1:19" ht="15">
      <c r="A2" s="430" t="s">
        <v>0</v>
      </c>
      <c r="B2" s="432" t="s">
        <v>1</v>
      </c>
      <c r="C2" s="433"/>
      <c r="D2" s="433"/>
      <c r="E2" s="433"/>
      <c r="F2" s="434"/>
      <c r="G2" s="248"/>
      <c r="H2" s="249"/>
      <c r="I2" s="249"/>
      <c r="J2" s="291"/>
      <c r="K2" s="435" t="s">
        <v>2</v>
      </c>
      <c r="L2" s="435"/>
      <c r="M2" s="435"/>
      <c r="N2" s="435"/>
      <c r="O2" s="436"/>
      <c r="R2" s="239"/>
      <c r="S2" s="239"/>
    </row>
    <row r="3" spans="1:19" ht="16" thickBot="1">
      <c r="A3" s="431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92" t="s">
        <v>232</v>
      </c>
      <c r="H3" s="293" t="s">
        <v>255</v>
      </c>
      <c r="I3" s="293" t="s">
        <v>256</v>
      </c>
      <c r="J3" s="294" t="s">
        <v>254</v>
      </c>
      <c r="K3" s="1" t="s">
        <v>3</v>
      </c>
      <c r="L3" s="2" t="s">
        <v>4</v>
      </c>
      <c r="M3" s="2" t="s">
        <v>5</v>
      </c>
      <c r="N3" s="2" t="s">
        <v>6</v>
      </c>
      <c r="O3" s="453" t="s">
        <v>7</v>
      </c>
      <c r="P3" s="469" t="s">
        <v>233</v>
      </c>
      <c r="Q3" s="469" t="s">
        <v>234</v>
      </c>
      <c r="R3" s="470" t="s">
        <v>256</v>
      </c>
      <c r="S3" s="471" t="s">
        <v>254</v>
      </c>
    </row>
    <row r="4" spans="1:19">
      <c r="A4" s="437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260"/>
      <c r="K4" s="71">
        <v>1901023</v>
      </c>
      <c r="L4" s="110" t="s">
        <v>70</v>
      </c>
      <c r="M4" s="83">
        <v>32</v>
      </c>
      <c r="N4" s="84">
        <v>1</v>
      </c>
      <c r="O4" s="454" t="s">
        <v>71</v>
      </c>
      <c r="P4" s="304">
        <f>M4</f>
        <v>32</v>
      </c>
      <c r="Q4" s="304">
        <v>1</v>
      </c>
      <c r="R4" s="7"/>
      <c r="S4" s="271">
        <v>32</v>
      </c>
    </row>
    <row r="5" spans="1:19">
      <c r="A5" s="438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271"/>
      <c r="K5" s="243" t="s">
        <v>81</v>
      </c>
      <c r="L5" s="111" t="s">
        <v>66</v>
      </c>
      <c r="M5" s="11">
        <v>32</v>
      </c>
      <c r="N5" s="12">
        <v>2</v>
      </c>
      <c r="O5" s="455" t="s">
        <v>59</v>
      </c>
      <c r="P5" s="304">
        <f>M5</f>
        <v>32</v>
      </c>
      <c r="Q5" s="304">
        <v>1</v>
      </c>
      <c r="R5" s="7"/>
      <c r="S5" s="271"/>
    </row>
    <row r="6" spans="1:19">
      <c r="A6" s="438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2">
        <f t="shared" ref="G6:G63" si="0">D6</f>
        <v>20</v>
      </c>
      <c r="H6" s="11">
        <v>1</v>
      </c>
      <c r="I6" s="11"/>
      <c r="J6" s="284"/>
      <c r="K6" s="282"/>
      <c r="L6" s="13"/>
      <c r="M6" s="14"/>
      <c r="N6" s="14"/>
      <c r="O6" s="297"/>
      <c r="P6" s="304">
        <f t="shared" ref="P6:P65" si="1">M6</f>
        <v>0</v>
      </c>
      <c r="Q6" s="304"/>
      <c r="R6" s="11"/>
      <c r="S6" s="284"/>
    </row>
    <row r="7" spans="1:19">
      <c r="A7" s="438"/>
      <c r="B7" s="86">
        <v>199023</v>
      </c>
      <c r="C7" s="111" t="s">
        <v>298</v>
      </c>
      <c r="D7" s="11">
        <v>80</v>
      </c>
      <c r="E7" s="12">
        <v>4</v>
      </c>
      <c r="F7" s="12" t="s">
        <v>14</v>
      </c>
      <c r="G7" s="12">
        <f t="shared" si="0"/>
        <v>80</v>
      </c>
      <c r="H7" s="11">
        <v>1</v>
      </c>
      <c r="I7" s="11"/>
      <c r="J7" s="284"/>
      <c r="K7" s="282"/>
      <c r="L7" s="13"/>
      <c r="M7" s="14"/>
      <c r="N7" s="14"/>
      <c r="O7" s="297"/>
      <c r="P7" s="304">
        <f t="shared" si="1"/>
        <v>0</v>
      </c>
      <c r="Q7" s="304"/>
      <c r="R7" s="11"/>
      <c r="S7" s="284"/>
    </row>
    <row r="8" spans="1:19">
      <c r="A8" s="438"/>
      <c r="B8" s="86">
        <v>310017</v>
      </c>
      <c r="C8" s="111" t="s">
        <v>16</v>
      </c>
      <c r="D8" s="11">
        <v>36</v>
      </c>
      <c r="E8" s="12">
        <v>1</v>
      </c>
      <c r="F8" s="12" t="s">
        <v>14</v>
      </c>
      <c r="G8" s="12">
        <f t="shared" si="0"/>
        <v>36</v>
      </c>
      <c r="H8" s="11">
        <v>1</v>
      </c>
      <c r="I8" s="11"/>
      <c r="J8" s="284"/>
      <c r="K8" s="282"/>
      <c r="L8" s="13"/>
      <c r="M8" s="14"/>
      <c r="N8" s="14"/>
      <c r="O8" s="297"/>
      <c r="P8" s="304">
        <f t="shared" si="1"/>
        <v>0</v>
      </c>
      <c r="Q8" s="304"/>
      <c r="R8" s="11"/>
      <c r="S8" s="284"/>
    </row>
    <row r="9" spans="1:19">
      <c r="A9" s="438"/>
      <c r="B9" s="75">
        <v>1901000</v>
      </c>
      <c r="C9" s="15" t="s">
        <v>17</v>
      </c>
      <c r="D9" s="67">
        <v>32</v>
      </c>
      <c r="E9" s="68">
        <v>1</v>
      </c>
      <c r="F9" s="262" t="s">
        <v>289</v>
      </c>
      <c r="G9" s="9">
        <f t="shared" si="0"/>
        <v>32</v>
      </c>
      <c r="H9" s="67">
        <v>1</v>
      </c>
      <c r="I9" s="67">
        <v>32</v>
      </c>
      <c r="J9" s="67"/>
      <c r="K9" s="282"/>
      <c r="L9" s="13"/>
      <c r="M9" s="14"/>
      <c r="N9" s="14"/>
      <c r="O9" s="297"/>
      <c r="P9" s="304">
        <f t="shared" si="1"/>
        <v>0</v>
      </c>
      <c r="Q9" s="304"/>
      <c r="R9" s="67"/>
      <c r="S9" s="263"/>
    </row>
    <row r="10" spans="1:19">
      <c r="A10" s="438"/>
      <c r="B10" s="75">
        <v>1900101</v>
      </c>
      <c r="C10" s="15" t="s">
        <v>18</v>
      </c>
      <c r="D10" s="16">
        <v>16</v>
      </c>
      <c r="E10" s="17">
        <v>1</v>
      </c>
      <c r="F10" s="262" t="s">
        <v>181</v>
      </c>
      <c r="G10" s="9">
        <f t="shared" si="0"/>
        <v>16</v>
      </c>
      <c r="H10" s="67">
        <v>1</v>
      </c>
      <c r="I10" s="67"/>
      <c r="J10" s="263"/>
      <c r="K10" s="282"/>
      <c r="L10" s="13"/>
      <c r="M10" s="14"/>
      <c r="N10" s="14"/>
      <c r="O10" s="297"/>
      <c r="P10" s="304">
        <f t="shared" si="1"/>
        <v>0</v>
      </c>
      <c r="Q10" s="304"/>
      <c r="R10" s="67"/>
      <c r="S10" s="263"/>
    </row>
    <row r="11" spans="1:19">
      <c r="A11" s="438"/>
      <c r="B11" s="75"/>
      <c r="C11" s="15" t="s">
        <v>20</v>
      </c>
      <c r="D11" s="67"/>
      <c r="E11" s="68"/>
      <c r="F11" s="262" t="s">
        <v>181</v>
      </c>
      <c r="G11" s="9">
        <f t="shared" si="0"/>
        <v>0</v>
      </c>
      <c r="H11" s="67">
        <v>1</v>
      </c>
      <c r="I11" s="67"/>
      <c r="J11" s="263"/>
      <c r="K11" s="283"/>
      <c r="L11" s="69"/>
      <c r="M11" s="70"/>
      <c r="N11" s="70"/>
      <c r="O11" s="456"/>
      <c r="P11" s="304">
        <f t="shared" si="1"/>
        <v>0</v>
      </c>
      <c r="Q11" s="304"/>
      <c r="R11" s="67"/>
      <c r="S11" s="263"/>
    </row>
    <row r="12" spans="1:19" ht="15" thickBot="1">
      <c r="A12" s="438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">
        <f t="shared" si="0"/>
        <v>80</v>
      </c>
      <c r="H12" s="266">
        <v>1</v>
      </c>
      <c r="I12" s="266">
        <v>48</v>
      </c>
      <c r="J12" s="267">
        <v>32</v>
      </c>
      <c r="K12" s="283"/>
      <c r="L12" s="69"/>
      <c r="M12" s="70"/>
      <c r="N12" s="70"/>
      <c r="O12" s="456"/>
      <c r="P12" s="304">
        <f t="shared" si="1"/>
        <v>0</v>
      </c>
      <c r="Q12" s="304"/>
      <c r="R12" s="67"/>
      <c r="S12" s="263"/>
    </row>
    <row r="13" spans="1:19" ht="16">
      <c r="A13" s="423" t="s">
        <v>21</v>
      </c>
      <c r="B13" s="5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281">
        <f t="shared" si="0"/>
        <v>36</v>
      </c>
      <c r="H13" s="5">
        <v>1</v>
      </c>
      <c r="I13" s="5"/>
      <c r="J13" s="260"/>
      <c r="K13" s="288">
        <v>1902060</v>
      </c>
      <c r="L13" s="289" t="s">
        <v>227</v>
      </c>
      <c r="M13" s="290" t="s">
        <v>98</v>
      </c>
      <c r="N13" s="290">
        <v>2</v>
      </c>
      <c r="O13" s="454" t="s">
        <v>71</v>
      </c>
      <c r="P13" s="304">
        <v>80</v>
      </c>
      <c r="Q13" s="304">
        <v>1</v>
      </c>
      <c r="R13" s="7"/>
      <c r="S13" s="271">
        <v>80</v>
      </c>
    </row>
    <row r="14" spans="1:19">
      <c r="A14" s="424"/>
      <c r="B14" s="7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271"/>
      <c r="K14" s="107">
        <v>1300004</v>
      </c>
      <c r="L14" s="112" t="s">
        <v>67</v>
      </c>
      <c r="M14" s="90">
        <v>54</v>
      </c>
      <c r="N14" s="90">
        <v>3</v>
      </c>
      <c r="O14" s="457" t="s">
        <v>72</v>
      </c>
      <c r="P14" s="304">
        <f t="shared" si="1"/>
        <v>54</v>
      </c>
      <c r="Q14" s="304">
        <v>1</v>
      </c>
      <c r="R14" s="7">
        <v>54</v>
      </c>
      <c r="S14" s="271"/>
    </row>
    <row r="15" spans="1:19">
      <c r="A15" s="424"/>
      <c r="B15" s="7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278">
        <f t="shared" si="0"/>
        <v>54</v>
      </c>
      <c r="H15" s="7">
        <v>1</v>
      </c>
      <c r="I15" s="7"/>
      <c r="J15" s="271"/>
      <c r="K15" s="161" t="s">
        <v>291</v>
      </c>
      <c r="L15" s="105" t="s">
        <v>293</v>
      </c>
      <c r="M15" s="92" t="s">
        <v>297</v>
      </c>
      <c r="N15" s="92" t="s">
        <v>297</v>
      </c>
      <c r="O15" s="458" t="s">
        <v>293</v>
      </c>
      <c r="P15" s="304" t="str">
        <f t="shared" si="1"/>
        <v xml:space="preserve"> </v>
      </c>
      <c r="Q15" s="304">
        <v>1</v>
      </c>
      <c r="R15" s="7"/>
      <c r="S15" s="271">
        <v>48</v>
      </c>
    </row>
    <row r="16" spans="1:19">
      <c r="A16" s="424"/>
      <c r="B16" s="126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26">
        <v>1</v>
      </c>
      <c r="I16" s="126"/>
      <c r="J16" s="196"/>
      <c r="K16" s="159">
        <v>1900110</v>
      </c>
      <c r="L16" s="64" t="s">
        <v>56</v>
      </c>
      <c r="M16" s="94">
        <v>85</v>
      </c>
      <c r="N16" s="11">
        <v>4</v>
      </c>
      <c r="O16" s="455" t="s">
        <v>59</v>
      </c>
      <c r="P16" s="304">
        <f t="shared" si="1"/>
        <v>85</v>
      </c>
      <c r="Q16" s="304">
        <v>1</v>
      </c>
      <c r="R16" s="126"/>
      <c r="S16" s="196"/>
    </row>
    <row r="17" spans="1:19">
      <c r="A17" s="424"/>
      <c r="B17" s="280">
        <v>1901003</v>
      </c>
      <c r="C17" s="18" t="s">
        <v>86</v>
      </c>
      <c r="D17" s="19">
        <v>80</v>
      </c>
      <c r="E17" s="20">
        <v>4</v>
      </c>
      <c r="F17" s="264" t="s">
        <v>222</v>
      </c>
      <c r="G17" s="9">
        <f t="shared" si="0"/>
        <v>80</v>
      </c>
      <c r="H17" s="67">
        <v>1</v>
      </c>
      <c r="I17" s="67">
        <v>48</v>
      </c>
      <c r="J17" s="263">
        <v>32</v>
      </c>
      <c r="K17" s="159"/>
      <c r="L17" s="64" t="s">
        <v>69</v>
      </c>
      <c r="M17" s="94">
        <v>32</v>
      </c>
      <c r="N17" s="11">
        <v>2</v>
      </c>
      <c r="O17" s="455" t="s">
        <v>59</v>
      </c>
      <c r="P17" s="304">
        <f t="shared" si="1"/>
        <v>32</v>
      </c>
      <c r="Q17" s="304">
        <v>1</v>
      </c>
      <c r="R17" s="67"/>
      <c r="S17" s="263"/>
    </row>
    <row r="18" spans="1:19">
      <c r="A18" s="424"/>
      <c r="B18" s="272">
        <v>1905045</v>
      </c>
      <c r="C18" s="15" t="s">
        <v>182</v>
      </c>
      <c r="D18" s="9">
        <v>32</v>
      </c>
      <c r="E18" s="10">
        <v>2</v>
      </c>
      <c r="F18" s="162" t="s">
        <v>223</v>
      </c>
      <c r="G18" s="9">
        <f t="shared" si="0"/>
        <v>32</v>
      </c>
      <c r="H18" s="67">
        <v>1</v>
      </c>
      <c r="I18" s="67">
        <v>32</v>
      </c>
      <c r="J18" s="263"/>
      <c r="K18" s="107">
        <v>1901002</v>
      </c>
      <c r="L18" s="112" t="s">
        <v>57</v>
      </c>
      <c r="M18" s="90">
        <v>54</v>
      </c>
      <c r="N18" s="91">
        <v>3</v>
      </c>
      <c r="O18" s="457" t="s">
        <v>72</v>
      </c>
      <c r="P18" s="304">
        <f t="shared" si="1"/>
        <v>54</v>
      </c>
      <c r="Q18" s="304">
        <v>1</v>
      </c>
      <c r="R18" s="67">
        <v>54</v>
      </c>
      <c r="S18" s="263"/>
    </row>
    <row r="19" spans="1:19">
      <c r="A19" s="424"/>
      <c r="B19" s="182" t="s">
        <v>125</v>
      </c>
      <c r="C19" s="182" t="s">
        <v>123</v>
      </c>
      <c r="D19" s="183" t="s">
        <v>141</v>
      </c>
      <c r="E19" s="182" t="s">
        <v>81</v>
      </c>
      <c r="F19" s="182" t="s">
        <v>125</v>
      </c>
      <c r="G19" s="9" t="str">
        <f t="shared" si="0"/>
        <v xml:space="preserve"> </v>
      </c>
      <c r="H19" s="67"/>
      <c r="I19" s="67"/>
      <c r="J19" s="263"/>
      <c r="K19" s="107">
        <v>1900112</v>
      </c>
      <c r="L19" s="112" t="s">
        <v>58</v>
      </c>
      <c r="M19" s="90">
        <v>68</v>
      </c>
      <c r="N19" s="91">
        <v>3</v>
      </c>
      <c r="O19" s="457" t="s">
        <v>72</v>
      </c>
      <c r="P19" s="304">
        <f t="shared" si="1"/>
        <v>68</v>
      </c>
      <c r="Q19" s="304">
        <v>1</v>
      </c>
      <c r="R19" s="67">
        <v>68</v>
      </c>
      <c r="S19" s="263"/>
    </row>
    <row r="20" spans="1:19">
      <c r="A20" s="424"/>
      <c r="B20" s="182"/>
      <c r="C20" s="182"/>
      <c r="D20" s="183"/>
      <c r="E20" s="182"/>
      <c r="F20" s="182"/>
      <c r="G20" s="9">
        <f t="shared" si="0"/>
        <v>0</v>
      </c>
      <c r="H20" s="67"/>
      <c r="I20" s="67"/>
      <c r="J20" s="263"/>
      <c r="K20" s="169"/>
      <c r="L20" s="213"/>
      <c r="M20" s="171"/>
      <c r="N20" s="171"/>
      <c r="O20" s="459"/>
      <c r="P20" s="304">
        <f t="shared" si="1"/>
        <v>0</v>
      </c>
      <c r="Q20" s="304"/>
      <c r="R20" s="67"/>
      <c r="S20" s="263"/>
    </row>
    <row r="21" spans="1:19" ht="15" thickBot="1">
      <c r="A21" s="425"/>
      <c r="B21" s="23"/>
      <c r="C21" s="147" t="s">
        <v>126</v>
      </c>
      <c r="D21" s="21"/>
      <c r="E21" s="148"/>
      <c r="F21" s="21" t="s">
        <v>27</v>
      </c>
      <c r="G21" s="26">
        <f t="shared" si="0"/>
        <v>0</v>
      </c>
      <c r="H21" s="266">
        <v>1</v>
      </c>
      <c r="I21" s="266"/>
      <c r="J21" s="267"/>
      <c r="K21" s="184">
        <v>1905039</v>
      </c>
      <c r="L21" s="185" t="s">
        <v>151</v>
      </c>
      <c r="M21" s="186" t="s">
        <v>150</v>
      </c>
      <c r="N21" s="109">
        <v>3</v>
      </c>
      <c r="O21" s="460" t="s">
        <v>145</v>
      </c>
      <c r="P21" s="304">
        <v>120</v>
      </c>
      <c r="Q21" s="304">
        <v>1</v>
      </c>
      <c r="R21" s="67"/>
      <c r="S21" s="263">
        <v>120</v>
      </c>
    </row>
    <row r="22" spans="1:19">
      <c r="A22" s="426" t="s">
        <v>28</v>
      </c>
      <c r="B22" s="76">
        <v>309003</v>
      </c>
      <c r="C22" s="118" t="s">
        <v>29</v>
      </c>
      <c r="D22" s="5">
        <v>36</v>
      </c>
      <c r="E22" s="6">
        <v>2</v>
      </c>
      <c r="F22" s="77" t="s">
        <v>10</v>
      </c>
      <c r="G22" s="5">
        <f t="shared" si="0"/>
        <v>36</v>
      </c>
      <c r="H22" s="230">
        <v>1</v>
      </c>
      <c r="I22" s="230"/>
      <c r="J22" s="230"/>
      <c r="K22" s="73">
        <v>1901027</v>
      </c>
      <c r="L22" s="113" t="s">
        <v>73</v>
      </c>
      <c r="M22" s="88">
        <v>68</v>
      </c>
      <c r="N22" s="89">
        <v>3</v>
      </c>
      <c r="O22" s="461" t="s">
        <v>72</v>
      </c>
      <c r="P22" s="304">
        <f t="shared" si="1"/>
        <v>68</v>
      </c>
      <c r="Q22" s="304">
        <v>1</v>
      </c>
      <c r="R22" s="7">
        <v>68</v>
      </c>
      <c r="S22" s="271"/>
    </row>
    <row r="23" spans="1:19">
      <c r="A23" s="427"/>
      <c r="B23" s="78">
        <v>310015</v>
      </c>
      <c r="C23" s="116" t="s">
        <v>30</v>
      </c>
      <c r="D23" s="7">
        <f>18*E23</f>
        <v>36</v>
      </c>
      <c r="E23" s="8">
        <v>2</v>
      </c>
      <c r="F23" s="79" t="s">
        <v>10</v>
      </c>
      <c r="G23" s="7">
        <f t="shared" si="0"/>
        <v>36</v>
      </c>
      <c r="H23" s="229">
        <v>1</v>
      </c>
      <c r="I23" s="229"/>
      <c r="J23" s="229"/>
      <c r="K23" s="74"/>
      <c r="L23" s="112" t="s">
        <v>75</v>
      </c>
      <c r="M23" s="90">
        <v>40</v>
      </c>
      <c r="N23" s="91">
        <v>2.5</v>
      </c>
      <c r="O23" s="457" t="s">
        <v>72</v>
      </c>
      <c r="P23" s="304">
        <f t="shared" si="1"/>
        <v>40</v>
      </c>
      <c r="Q23" s="304">
        <v>1</v>
      </c>
      <c r="R23" s="7">
        <v>40</v>
      </c>
      <c r="S23" s="271"/>
    </row>
    <row r="24" spans="1:19">
      <c r="A24" s="427"/>
      <c r="B24" s="75">
        <v>1905007</v>
      </c>
      <c r="C24" s="34" t="s">
        <v>88</v>
      </c>
      <c r="D24" s="16">
        <v>48</v>
      </c>
      <c r="E24" s="10">
        <v>3</v>
      </c>
      <c r="F24" s="158" t="s">
        <v>89</v>
      </c>
      <c r="G24" s="9">
        <f t="shared" si="0"/>
        <v>48</v>
      </c>
      <c r="H24" s="67">
        <v>1</v>
      </c>
      <c r="I24" s="244">
        <v>48</v>
      </c>
      <c r="J24" s="244"/>
      <c r="K24" s="161">
        <v>1905029</v>
      </c>
      <c r="L24" s="105" t="s">
        <v>152</v>
      </c>
      <c r="M24" s="93" t="s">
        <v>187</v>
      </c>
      <c r="N24" s="72">
        <v>3</v>
      </c>
      <c r="O24" s="462" t="s">
        <v>71</v>
      </c>
      <c r="P24" s="304">
        <v>120</v>
      </c>
      <c r="Q24" s="304">
        <v>1</v>
      </c>
      <c r="R24" s="67"/>
      <c r="S24" s="263">
        <v>120</v>
      </c>
    </row>
    <row r="25" spans="1:19">
      <c r="A25" s="427"/>
      <c r="B25" s="165">
        <v>1905008</v>
      </c>
      <c r="C25" s="182" t="s">
        <v>149</v>
      </c>
      <c r="D25" s="166">
        <v>32</v>
      </c>
      <c r="E25" s="183">
        <v>1</v>
      </c>
      <c r="F25" s="182" t="s">
        <v>61</v>
      </c>
      <c r="G25" s="9">
        <f t="shared" si="0"/>
        <v>32</v>
      </c>
      <c r="H25" s="67">
        <v>1</v>
      </c>
      <c r="I25" s="244"/>
      <c r="J25" s="244">
        <v>32</v>
      </c>
      <c r="K25" s="161"/>
      <c r="L25" s="105" t="s">
        <v>146</v>
      </c>
      <c r="M25" s="93">
        <v>32</v>
      </c>
      <c r="N25" s="72">
        <v>1</v>
      </c>
      <c r="O25" s="462" t="s">
        <v>140</v>
      </c>
      <c r="P25" s="304">
        <f t="shared" si="1"/>
        <v>32</v>
      </c>
      <c r="Q25" s="304">
        <v>1</v>
      </c>
      <c r="R25" s="67">
        <v>32</v>
      </c>
      <c r="S25" s="263"/>
    </row>
    <row r="26" spans="1:19">
      <c r="A26" s="427"/>
      <c r="B26" s="75">
        <v>1901006</v>
      </c>
      <c r="C26" s="34" t="s">
        <v>87</v>
      </c>
      <c r="D26" s="16">
        <v>64</v>
      </c>
      <c r="E26" s="10">
        <v>4</v>
      </c>
      <c r="F26" s="158" t="s">
        <v>222</v>
      </c>
      <c r="G26" s="9">
        <f t="shared" si="0"/>
        <v>64</v>
      </c>
      <c r="H26" s="67">
        <v>1</v>
      </c>
      <c r="I26" s="244">
        <v>64</v>
      </c>
      <c r="J26" s="244"/>
      <c r="K26" s="159"/>
      <c r="L26" s="64" t="s">
        <v>76</v>
      </c>
      <c r="M26" s="94">
        <v>16</v>
      </c>
      <c r="N26" s="11">
        <v>1</v>
      </c>
      <c r="O26" s="455" t="s">
        <v>14</v>
      </c>
      <c r="P26" s="304">
        <f t="shared" si="1"/>
        <v>16</v>
      </c>
      <c r="Q26" s="304">
        <v>1</v>
      </c>
      <c r="R26" s="67"/>
      <c r="S26" s="263"/>
    </row>
    <row r="27" spans="1:19">
      <c r="A27" s="427"/>
      <c r="B27" s="75">
        <v>1901007</v>
      </c>
      <c r="C27" s="182" t="s">
        <v>60</v>
      </c>
      <c r="D27" s="166">
        <v>32</v>
      </c>
      <c r="E27" s="183">
        <v>1</v>
      </c>
      <c r="F27" s="182" t="s">
        <v>261</v>
      </c>
      <c r="G27" s="9">
        <f t="shared" si="0"/>
        <v>32</v>
      </c>
      <c r="H27" s="67">
        <v>1</v>
      </c>
      <c r="I27" s="244"/>
      <c r="J27" s="244">
        <v>32</v>
      </c>
      <c r="K27" s="107">
        <v>1905028</v>
      </c>
      <c r="L27" s="200" t="s">
        <v>153</v>
      </c>
      <c r="M27" s="103">
        <v>32</v>
      </c>
      <c r="N27" s="104">
        <v>2</v>
      </c>
      <c r="O27" s="457" t="s">
        <v>72</v>
      </c>
      <c r="P27" s="304">
        <f t="shared" si="1"/>
        <v>32</v>
      </c>
      <c r="Q27" s="304">
        <v>1</v>
      </c>
      <c r="R27" s="67">
        <v>32</v>
      </c>
      <c r="S27" s="263"/>
    </row>
    <row r="28" spans="1:19">
      <c r="A28" s="427"/>
      <c r="B28" s="80">
        <v>1901028</v>
      </c>
      <c r="C28" s="15" t="s">
        <v>290</v>
      </c>
      <c r="D28" s="9">
        <v>32</v>
      </c>
      <c r="E28" s="10">
        <v>1</v>
      </c>
      <c r="F28" s="162" t="s">
        <v>222</v>
      </c>
      <c r="G28" s="9">
        <f t="shared" si="0"/>
        <v>32</v>
      </c>
      <c r="H28" s="67">
        <v>1</v>
      </c>
      <c r="I28" s="244"/>
      <c r="J28" s="244">
        <v>32</v>
      </c>
      <c r="K28" s="107">
        <v>1905048</v>
      </c>
      <c r="L28" s="102" t="s">
        <v>103</v>
      </c>
      <c r="M28" s="103">
        <v>48</v>
      </c>
      <c r="N28" s="104">
        <v>3</v>
      </c>
      <c r="O28" s="457" t="s">
        <v>72</v>
      </c>
      <c r="P28" s="304">
        <f t="shared" si="1"/>
        <v>48</v>
      </c>
      <c r="Q28" s="304">
        <v>1</v>
      </c>
      <c r="R28" s="67">
        <v>48</v>
      </c>
      <c r="S28" s="263"/>
    </row>
    <row r="29" spans="1:19" ht="15" thickBot="1">
      <c r="A29" s="428"/>
      <c r="B29" s="81"/>
      <c r="C29" s="117" t="s">
        <v>32</v>
      </c>
      <c r="D29" s="23"/>
      <c r="E29" s="23"/>
      <c r="F29" s="82" t="s">
        <v>19</v>
      </c>
      <c r="G29" s="9">
        <f t="shared" si="0"/>
        <v>0</v>
      </c>
      <c r="H29" s="67">
        <v>1</v>
      </c>
      <c r="I29" s="245"/>
      <c r="J29" s="245"/>
      <c r="K29" s="161">
        <v>1300008</v>
      </c>
      <c r="L29" s="105" t="s">
        <v>68</v>
      </c>
      <c r="M29" s="92">
        <v>48</v>
      </c>
      <c r="N29" s="92">
        <v>2</v>
      </c>
      <c r="O29" s="458" t="s">
        <v>71</v>
      </c>
      <c r="P29" s="304">
        <f t="shared" si="1"/>
        <v>48</v>
      </c>
      <c r="Q29" s="304"/>
      <c r="R29" s="67"/>
      <c r="S29" s="263"/>
    </row>
    <row r="30" spans="1:19">
      <c r="A30" s="426" t="s">
        <v>33</v>
      </c>
      <c r="B30" s="76">
        <v>3009004</v>
      </c>
      <c r="C30" s="167" t="s">
        <v>136</v>
      </c>
      <c r="D30" s="5">
        <v>36</v>
      </c>
      <c r="E30" s="168">
        <v>2</v>
      </c>
      <c r="F30" s="77" t="s">
        <v>10</v>
      </c>
      <c r="G30" s="5">
        <f t="shared" si="0"/>
        <v>36</v>
      </c>
      <c r="H30" s="230">
        <v>1</v>
      </c>
      <c r="I30" s="230"/>
      <c r="J30" s="230"/>
      <c r="K30" s="95">
        <v>1901035</v>
      </c>
      <c r="L30" s="96" t="s">
        <v>77</v>
      </c>
      <c r="M30" s="88">
        <v>64</v>
      </c>
      <c r="N30" s="97">
        <v>3</v>
      </c>
      <c r="O30" s="461" t="s">
        <v>72</v>
      </c>
      <c r="P30" s="304">
        <f t="shared" si="1"/>
        <v>64</v>
      </c>
      <c r="Q30" s="304">
        <v>1</v>
      </c>
      <c r="R30" s="7">
        <v>64</v>
      </c>
      <c r="S30" s="271"/>
    </row>
    <row r="31" spans="1:19">
      <c r="A31" s="427"/>
      <c r="B31" s="78">
        <v>3100014</v>
      </c>
      <c r="C31" s="154" t="s">
        <v>137</v>
      </c>
      <c r="D31" s="7">
        <f>18*E31</f>
        <v>108</v>
      </c>
      <c r="E31" s="155">
        <v>6</v>
      </c>
      <c r="F31" s="79" t="s">
        <v>10</v>
      </c>
      <c r="G31" s="7">
        <f t="shared" si="0"/>
        <v>108</v>
      </c>
      <c r="H31" s="229">
        <v>1</v>
      </c>
      <c r="I31" s="229"/>
      <c r="J31" s="229"/>
      <c r="K31" s="107">
        <v>1905053</v>
      </c>
      <c r="L31" s="157" t="s">
        <v>139</v>
      </c>
      <c r="M31" s="201">
        <v>48</v>
      </c>
      <c r="N31" s="202">
        <v>3</v>
      </c>
      <c r="O31" s="457" t="s">
        <v>72</v>
      </c>
      <c r="P31" s="304">
        <f t="shared" si="1"/>
        <v>48</v>
      </c>
      <c r="Q31" s="304">
        <v>1</v>
      </c>
      <c r="R31" s="7">
        <v>48</v>
      </c>
      <c r="S31" s="271"/>
    </row>
    <row r="32" spans="1:19">
      <c r="A32" s="427"/>
      <c r="B32" s="80">
        <v>1905035</v>
      </c>
      <c r="C32" s="15" t="s">
        <v>93</v>
      </c>
      <c r="D32" s="9">
        <v>40</v>
      </c>
      <c r="E32" s="10">
        <v>2.5</v>
      </c>
      <c r="F32" s="162" t="s">
        <v>222</v>
      </c>
      <c r="G32" s="9">
        <f t="shared" si="0"/>
        <v>40</v>
      </c>
      <c r="H32" s="67">
        <v>1</v>
      </c>
      <c r="I32" s="244">
        <v>40</v>
      </c>
      <c r="J32" s="244"/>
      <c r="K32" s="107">
        <v>1905026</v>
      </c>
      <c r="L32" s="156" t="s">
        <v>138</v>
      </c>
      <c r="M32" s="99">
        <v>32</v>
      </c>
      <c r="N32" s="100">
        <v>2</v>
      </c>
      <c r="O32" s="457" t="s">
        <v>72</v>
      </c>
      <c r="P32" s="304">
        <f t="shared" si="1"/>
        <v>32</v>
      </c>
      <c r="Q32" s="304">
        <v>1</v>
      </c>
      <c r="R32" s="67">
        <v>32</v>
      </c>
      <c r="S32" s="263"/>
    </row>
    <row r="33" spans="1:19">
      <c r="A33" s="427"/>
      <c r="B33" s="80">
        <v>1905036</v>
      </c>
      <c r="C33" s="15" t="s">
        <v>94</v>
      </c>
      <c r="D33" s="9">
        <v>32</v>
      </c>
      <c r="E33" s="10">
        <v>1</v>
      </c>
      <c r="F33" s="162" t="s">
        <v>224</v>
      </c>
      <c r="G33" s="9">
        <f t="shared" si="0"/>
        <v>32</v>
      </c>
      <c r="H33" s="67">
        <v>1</v>
      </c>
      <c r="I33" s="244"/>
      <c r="J33" s="244">
        <v>32</v>
      </c>
      <c r="K33" s="107" t="s">
        <v>173</v>
      </c>
      <c r="L33" s="156" t="s">
        <v>178</v>
      </c>
      <c r="M33" s="99" t="s">
        <v>179</v>
      </c>
      <c r="N33" s="100" t="s">
        <v>176</v>
      </c>
      <c r="O33" s="457" t="s">
        <v>180</v>
      </c>
      <c r="P33" s="304" t="str">
        <f t="shared" si="1"/>
        <v xml:space="preserve"> </v>
      </c>
      <c r="Q33" s="304"/>
      <c r="R33" s="67"/>
      <c r="S33" s="263"/>
    </row>
    <row r="34" spans="1:19">
      <c r="A34" s="427"/>
      <c r="B34" s="169"/>
      <c r="C34" s="170"/>
      <c r="D34" s="171"/>
      <c r="E34" s="171"/>
      <c r="F34" s="172"/>
      <c r="G34" s="9">
        <f t="shared" si="0"/>
        <v>0</v>
      </c>
      <c r="H34" s="67"/>
      <c r="I34" s="244"/>
      <c r="J34" s="244"/>
      <c r="K34" s="107">
        <v>1905030</v>
      </c>
      <c r="L34" s="156" t="s">
        <v>99</v>
      </c>
      <c r="M34" s="99">
        <v>48</v>
      </c>
      <c r="N34" s="100">
        <v>3</v>
      </c>
      <c r="O34" s="457" t="s">
        <v>72</v>
      </c>
      <c r="P34" s="304">
        <f t="shared" si="1"/>
        <v>48</v>
      </c>
      <c r="Q34" s="304">
        <v>1</v>
      </c>
      <c r="R34" s="67">
        <v>48</v>
      </c>
      <c r="S34" s="263"/>
    </row>
    <row r="35" spans="1:19">
      <c r="A35" s="427"/>
      <c r="B35" s="169"/>
      <c r="C35" s="170"/>
      <c r="D35" s="171"/>
      <c r="E35" s="171"/>
      <c r="F35" s="172"/>
      <c r="G35" s="9">
        <f t="shared" si="0"/>
        <v>0</v>
      </c>
      <c r="H35" s="67"/>
      <c r="I35" s="244"/>
      <c r="J35" s="244"/>
      <c r="K35" s="107" t="s">
        <v>173</v>
      </c>
      <c r="L35" s="98" t="s">
        <v>174</v>
      </c>
      <c r="M35" s="99" t="s">
        <v>175</v>
      </c>
      <c r="N35" s="100" t="s">
        <v>176</v>
      </c>
      <c r="O35" s="457" t="s">
        <v>177</v>
      </c>
      <c r="P35" s="304" t="str">
        <f t="shared" si="1"/>
        <v xml:space="preserve"> </v>
      </c>
      <c r="Q35" s="304"/>
      <c r="R35" s="67"/>
      <c r="S35" s="263"/>
    </row>
    <row r="36" spans="1:19" ht="15" thickBot="1">
      <c r="A36" s="427"/>
      <c r="B36" s="199"/>
      <c r="C36" s="254" t="s">
        <v>36</v>
      </c>
      <c r="D36" s="255"/>
      <c r="E36" s="255"/>
      <c r="F36" s="256" t="s">
        <v>19</v>
      </c>
      <c r="G36" s="257">
        <f t="shared" si="0"/>
        <v>0</v>
      </c>
      <c r="H36" s="258">
        <v>1</v>
      </c>
      <c r="I36" s="245"/>
      <c r="J36" s="245"/>
      <c r="K36" s="184">
        <v>1905041</v>
      </c>
      <c r="L36" s="185" t="s">
        <v>142</v>
      </c>
      <c r="M36" s="186" t="s">
        <v>190</v>
      </c>
      <c r="N36" s="109">
        <v>2</v>
      </c>
      <c r="O36" s="460" t="s">
        <v>140</v>
      </c>
      <c r="P36" s="304">
        <v>80</v>
      </c>
      <c r="Q36" s="304">
        <v>1</v>
      </c>
      <c r="R36" s="67"/>
      <c r="S36" s="263">
        <v>80</v>
      </c>
    </row>
    <row r="37" spans="1:19">
      <c r="A37" s="423" t="s">
        <v>37</v>
      </c>
      <c r="B37" s="175">
        <v>3300003</v>
      </c>
      <c r="C37" s="174" t="s">
        <v>135</v>
      </c>
      <c r="D37" s="175">
        <v>20</v>
      </c>
      <c r="E37" s="176">
        <v>1</v>
      </c>
      <c r="F37" s="259" t="s">
        <v>14</v>
      </c>
      <c r="G37" s="5">
        <f t="shared" si="0"/>
        <v>20</v>
      </c>
      <c r="H37" s="5">
        <v>1</v>
      </c>
      <c r="I37" s="5"/>
      <c r="J37" s="260"/>
      <c r="K37" s="187"/>
      <c r="L37" s="113" t="s">
        <v>78</v>
      </c>
      <c r="M37" s="88">
        <v>32</v>
      </c>
      <c r="N37" s="89">
        <v>2</v>
      </c>
      <c r="O37" s="461" t="s">
        <v>72</v>
      </c>
      <c r="P37" s="304">
        <f t="shared" si="1"/>
        <v>32</v>
      </c>
      <c r="Q37" s="304">
        <v>1</v>
      </c>
      <c r="R37" s="7">
        <v>32</v>
      </c>
      <c r="S37" s="271"/>
    </row>
    <row r="38" spans="1:19">
      <c r="A38" s="424"/>
      <c r="B38" s="261">
        <v>1905046</v>
      </c>
      <c r="C38" s="178" t="s">
        <v>62</v>
      </c>
      <c r="D38" s="179">
        <v>48</v>
      </c>
      <c r="E38" s="180">
        <v>3</v>
      </c>
      <c r="F38" s="262" t="s">
        <v>222</v>
      </c>
      <c r="G38" s="9">
        <f t="shared" si="0"/>
        <v>48</v>
      </c>
      <c r="H38" s="67">
        <v>1</v>
      </c>
      <c r="I38" s="67">
        <v>48</v>
      </c>
      <c r="J38" s="263"/>
      <c r="K38" s="108">
        <v>1905025</v>
      </c>
      <c r="L38" s="114" t="s">
        <v>102</v>
      </c>
      <c r="M38" s="106" t="s">
        <v>230</v>
      </c>
      <c r="N38" s="72">
        <v>2</v>
      </c>
      <c r="O38" s="463" t="s">
        <v>231</v>
      </c>
      <c r="P38" s="304">
        <v>80</v>
      </c>
      <c r="Q38" s="304">
        <v>1</v>
      </c>
      <c r="R38" s="67"/>
      <c r="S38" s="263">
        <v>80</v>
      </c>
    </row>
    <row r="39" spans="1:19">
      <c r="A39" s="424"/>
      <c r="B39" s="261">
        <v>1905047</v>
      </c>
      <c r="C39" s="182" t="s">
        <v>63</v>
      </c>
      <c r="D39" s="166">
        <v>32</v>
      </c>
      <c r="E39" s="183">
        <v>1</v>
      </c>
      <c r="F39" s="182" t="s">
        <v>225</v>
      </c>
      <c r="G39" s="9">
        <f t="shared" si="0"/>
        <v>32</v>
      </c>
      <c r="H39" s="67">
        <v>1</v>
      </c>
      <c r="I39" s="67"/>
      <c r="J39" s="263">
        <v>32</v>
      </c>
      <c r="K39" s="161">
        <v>1905024</v>
      </c>
      <c r="L39" s="105" t="s">
        <v>283</v>
      </c>
      <c r="M39" s="93" t="s">
        <v>228</v>
      </c>
      <c r="N39" s="72">
        <v>3</v>
      </c>
      <c r="O39" s="462" t="s">
        <v>229</v>
      </c>
      <c r="P39" s="304">
        <v>80</v>
      </c>
      <c r="Q39" s="304">
        <v>1</v>
      </c>
      <c r="R39" s="67"/>
      <c r="S39" s="263">
        <v>120</v>
      </c>
    </row>
    <row r="40" spans="1:19">
      <c r="A40" s="424"/>
      <c r="B40" s="261">
        <v>1901015</v>
      </c>
      <c r="C40" s="24" t="s">
        <v>64</v>
      </c>
      <c r="D40" s="9">
        <v>64</v>
      </c>
      <c r="E40" s="181">
        <v>4</v>
      </c>
      <c r="F40" s="262" t="s">
        <v>222</v>
      </c>
      <c r="G40" s="9">
        <f t="shared" si="0"/>
        <v>64</v>
      </c>
      <c r="H40" s="67">
        <v>1</v>
      </c>
      <c r="I40" s="67">
        <v>64</v>
      </c>
      <c r="J40" s="263"/>
      <c r="K40" s="269">
        <v>1905037</v>
      </c>
      <c r="L40" s="102" t="s">
        <v>79</v>
      </c>
      <c r="M40" s="103">
        <v>48</v>
      </c>
      <c r="N40" s="104">
        <v>3</v>
      </c>
      <c r="O40" s="457" t="s">
        <v>72</v>
      </c>
      <c r="P40" s="304">
        <f t="shared" si="1"/>
        <v>48</v>
      </c>
      <c r="Q40" s="304"/>
      <c r="R40" s="67"/>
      <c r="S40" s="263"/>
    </row>
    <row r="41" spans="1:19">
      <c r="A41" s="424"/>
      <c r="B41" s="261">
        <v>1901016</v>
      </c>
      <c r="C41" s="182" t="s">
        <v>65</v>
      </c>
      <c r="D41" s="166">
        <v>40</v>
      </c>
      <c r="E41" s="183">
        <v>1</v>
      </c>
      <c r="F41" s="182" t="s">
        <v>226</v>
      </c>
      <c r="G41" s="9">
        <f t="shared" si="0"/>
        <v>40</v>
      </c>
      <c r="H41" s="67">
        <v>1</v>
      </c>
      <c r="I41" s="67"/>
      <c r="J41" s="263">
        <v>40</v>
      </c>
      <c r="K41" s="198">
        <v>1905038</v>
      </c>
      <c r="L41" s="105" t="s">
        <v>144</v>
      </c>
      <c r="M41" s="93">
        <v>16</v>
      </c>
      <c r="N41" s="72">
        <v>1</v>
      </c>
      <c r="O41" s="462" t="s">
        <v>145</v>
      </c>
      <c r="P41" s="304">
        <f t="shared" si="1"/>
        <v>16</v>
      </c>
      <c r="Q41" s="304"/>
      <c r="R41" s="67"/>
      <c r="S41" s="263"/>
    </row>
    <row r="42" spans="1:19">
      <c r="A42" s="424"/>
      <c r="B42" s="261">
        <v>1901013</v>
      </c>
      <c r="C42" s="24" t="s">
        <v>183</v>
      </c>
      <c r="D42" s="9">
        <v>48</v>
      </c>
      <c r="E42" s="181">
        <v>3</v>
      </c>
      <c r="F42" s="262" t="s">
        <v>11</v>
      </c>
      <c r="G42" s="9">
        <f t="shared" si="0"/>
        <v>48</v>
      </c>
      <c r="H42" s="67">
        <v>1</v>
      </c>
      <c r="I42" s="67">
        <v>48</v>
      </c>
      <c r="J42" s="263"/>
      <c r="K42" s="107"/>
      <c r="L42" s="102" t="s">
        <v>82</v>
      </c>
      <c r="M42" s="103" t="s">
        <v>82</v>
      </c>
      <c r="N42" s="104" t="s">
        <v>82</v>
      </c>
      <c r="O42" s="457" t="s">
        <v>83</v>
      </c>
      <c r="P42" s="304" t="str">
        <f t="shared" si="1"/>
        <v xml:space="preserve"> </v>
      </c>
      <c r="Q42" s="304"/>
      <c r="R42" s="67"/>
      <c r="S42" s="263"/>
    </row>
    <row r="43" spans="1:19">
      <c r="A43" s="424"/>
      <c r="B43" s="261">
        <v>1901014</v>
      </c>
      <c r="C43" s="182" t="s">
        <v>184</v>
      </c>
      <c r="D43" s="166">
        <v>16</v>
      </c>
      <c r="E43" s="183">
        <v>0.5</v>
      </c>
      <c r="F43" s="182" t="s">
        <v>148</v>
      </c>
      <c r="G43" s="9">
        <f t="shared" si="0"/>
        <v>16</v>
      </c>
      <c r="H43" s="67">
        <v>1</v>
      </c>
      <c r="I43" s="67"/>
      <c r="J43" s="263">
        <v>16</v>
      </c>
      <c r="K43" s="107" t="s">
        <v>82</v>
      </c>
      <c r="L43" s="102" t="s">
        <v>107</v>
      </c>
      <c r="M43" s="103" t="s">
        <v>82</v>
      </c>
      <c r="N43" s="104" t="s">
        <v>82</v>
      </c>
      <c r="O43" s="457"/>
      <c r="P43" s="304" t="str">
        <f t="shared" si="1"/>
        <v xml:space="preserve"> </v>
      </c>
      <c r="Q43" s="304"/>
      <c r="R43" s="67"/>
      <c r="S43" s="263"/>
    </row>
    <row r="44" spans="1:19">
      <c r="A44" s="424"/>
      <c r="B44" s="261"/>
      <c r="C44" s="28"/>
      <c r="D44" s="22"/>
      <c r="E44" s="29"/>
      <c r="F44" s="264"/>
      <c r="G44" s="9">
        <f t="shared" si="0"/>
        <v>0</v>
      </c>
      <c r="H44" s="67"/>
      <c r="I44" s="67"/>
      <c r="J44" s="263"/>
      <c r="K44" s="107" t="s">
        <v>85</v>
      </c>
      <c r="L44" s="102" t="s">
        <v>82</v>
      </c>
      <c r="M44" s="103" t="s">
        <v>82</v>
      </c>
      <c r="N44" s="104" t="s">
        <v>82</v>
      </c>
      <c r="O44" s="457"/>
      <c r="P44" s="304" t="str">
        <f t="shared" si="1"/>
        <v xml:space="preserve"> </v>
      </c>
      <c r="Q44" s="304"/>
      <c r="R44" s="67"/>
      <c r="S44" s="263"/>
    </row>
    <row r="45" spans="1:19" ht="15" thickBot="1">
      <c r="A45" s="425"/>
      <c r="B45" s="23"/>
      <c r="C45" s="117" t="s">
        <v>38</v>
      </c>
      <c r="D45" s="30"/>
      <c r="E45" s="31"/>
      <c r="F45" s="265" t="s">
        <v>27</v>
      </c>
      <c r="G45" s="26">
        <f t="shared" si="0"/>
        <v>0</v>
      </c>
      <c r="H45" s="266">
        <v>1</v>
      </c>
      <c r="I45" s="266"/>
      <c r="J45" s="267"/>
      <c r="K45" s="160"/>
      <c r="L45" s="188"/>
      <c r="M45" s="189"/>
      <c r="N45" s="190"/>
      <c r="O45" s="464"/>
      <c r="P45" s="304">
        <f t="shared" si="1"/>
        <v>0</v>
      </c>
      <c r="Q45" s="304"/>
      <c r="R45" s="67"/>
      <c r="S45" s="263"/>
    </row>
    <row r="46" spans="1:19">
      <c r="A46" s="423" t="s">
        <v>39</v>
      </c>
      <c r="B46" s="175">
        <v>3300005</v>
      </c>
      <c r="C46" s="193" t="s">
        <v>134</v>
      </c>
      <c r="D46" s="175">
        <v>20</v>
      </c>
      <c r="E46" s="176">
        <v>1</v>
      </c>
      <c r="F46" s="259" t="s">
        <v>14</v>
      </c>
      <c r="G46" s="259">
        <f t="shared" si="0"/>
        <v>20</v>
      </c>
      <c r="H46" s="259">
        <v>1</v>
      </c>
      <c r="I46" s="259"/>
      <c r="J46" s="259"/>
      <c r="K46" s="268"/>
      <c r="L46" s="113" t="s">
        <v>279</v>
      </c>
      <c r="M46" s="88" t="s">
        <v>280</v>
      </c>
      <c r="N46" s="88" t="s">
        <v>281</v>
      </c>
      <c r="O46" s="461" t="s">
        <v>279</v>
      </c>
      <c r="P46" s="304" t="str">
        <f t="shared" si="1"/>
        <v xml:space="preserve"> </v>
      </c>
      <c r="Q46" s="304">
        <v>1</v>
      </c>
      <c r="R46" s="7"/>
      <c r="S46" s="271"/>
    </row>
    <row r="47" spans="1:19">
      <c r="A47" s="424"/>
      <c r="B47" s="126">
        <v>1900103</v>
      </c>
      <c r="C47" s="127" t="s">
        <v>40</v>
      </c>
      <c r="D47" s="126" t="s">
        <v>25</v>
      </c>
      <c r="E47" s="195">
        <v>1</v>
      </c>
      <c r="F47" s="126" t="s">
        <v>41</v>
      </c>
      <c r="G47" s="126">
        <v>40</v>
      </c>
      <c r="H47" s="126">
        <v>1</v>
      </c>
      <c r="I47" s="126"/>
      <c r="J47" s="126"/>
      <c r="K47" s="269" t="s">
        <v>291</v>
      </c>
      <c r="L47" s="102" t="s">
        <v>292</v>
      </c>
      <c r="M47" s="103" t="s">
        <v>294</v>
      </c>
      <c r="N47" s="104" t="s">
        <v>294</v>
      </c>
      <c r="O47" s="457" t="s">
        <v>296</v>
      </c>
      <c r="P47" s="304" t="str">
        <f t="shared" si="1"/>
        <v xml:space="preserve"> </v>
      </c>
      <c r="Q47" s="304">
        <v>1</v>
      </c>
      <c r="R47" s="7">
        <v>48</v>
      </c>
      <c r="S47" s="271"/>
    </row>
    <row r="48" spans="1:19">
      <c r="A48" s="424"/>
      <c r="B48" s="272">
        <v>1905083</v>
      </c>
      <c r="C48" s="15" t="s">
        <v>95</v>
      </c>
      <c r="D48" s="9">
        <v>48</v>
      </c>
      <c r="E48" s="10">
        <v>3</v>
      </c>
      <c r="F48" s="162" t="s">
        <v>222</v>
      </c>
      <c r="G48" s="9">
        <f t="shared" si="0"/>
        <v>48</v>
      </c>
      <c r="H48" s="67">
        <v>1</v>
      </c>
      <c r="I48" s="67">
        <v>48</v>
      </c>
      <c r="J48" s="263"/>
      <c r="K48" s="198" t="s">
        <v>291</v>
      </c>
      <c r="L48" s="105" t="s">
        <v>293</v>
      </c>
      <c r="M48" s="93" t="s">
        <v>291</v>
      </c>
      <c r="N48" s="72" t="s">
        <v>295</v>
      </c>
      <c r="O48" s="462" t="s">
        <v>293</v>
      </c>
      <c r="P48" s="304" t="str">
        <f t="shared" si="1"/>
        <v xml:space="preserve"> </v>
      </c>
      <c r="Q48" s="304">
        <v>1</v>
      </c>
      <c r="R48" s="67"/>
      <c r="S48" s="263">
        <v>16</v>
      </c>
    </row>
    <row r="49" spans="1:19">
      <c r="A49" s="75"/>
      <c r="B49" s="272">
        <v>1905084</v>
      </c>
      <c r="C49" s="15" t="s">
        <v>96</v>
      </c>
      <c r="D49" s="9">
        <v>32</v>
      </c>
      <c r="E49" s="10">
        <v>1</v>
      </c>
      <c r="F49" s="162" t="s">
        <v>222</v>
      </c>
      <c r="G49" s="9">
        <f t="shared" si="0"/>
        <v>32</v>
      </c>
      <c r="H49" s="67">
        <v>1</v>
      </c>
      <c r="I49" s="67"/>
      <c r="J49" s="263">
        <v>32</v>
      </c>
      <c r="K49" s="269">
        <v>1901036</v>
      </c>
      <c r="L49" s="102" t="s">
        <v>100</v>
      </c>
      <c r="M49" s="103">
        <v>32</v>
      </c>
      <c r="N49" s="104">
        <v>2</v>
      </c>
      <c r="O49" s="457"/>
      <c r="P49" s="304">
        <f t="shared" si="1"/>
        <v>32</v>
      </c>
      <c r="Q49" s="304">
        <v>1</v>
      </c>
      <c r="R49" s="67"/>
      <c r="S49" s="263"/>
    </row>
    <row r="50" spans="1:19">
      <c r="A50" s="75"/>
      <c r="B50" s="171"/>
      <c r="C50" s="170"/>
      <c r="D50" s="171"/>
      <c r="E50" s="171"/>
      <c r="F50" s="171"/>
      <c r="G50" s="9">
        <f t="shared" si="0"/>
        <v>0</v>
      </c>
      <c r="H50" s="67"/>
      <c r="I50" s="67"/>
      <c r="J50" s="263"/>
      <c r="K50" s="269">
        <v>1904020</v>
      </c>
      <c r="L50" s="102" t="s">
        <v>101</v>
      </c>
      <c r="M50" s="103">
        <v>32</v>
      </c>
      <c r="N50" s="104">
        <v>2</v>
      </c>
      <c r="O50" s="457"/>
      <c r="P50" s="304">
        <f t="shared" si="1"/>
        <v>32</v>
      </c>
      <c r="Q50" s="304">
        <v>1</v>
      </c>
      <c r="R50" s="67">
        <v>32</v>
      </c>
      <c r="S50" s="263"/>
    </row>
    <row r="51" spans="1:19">
      <c r="A51" s="75"/>
      <c r="B51" s="171"/>
      <c r="C51" s="170"/>
      <c r="D51" s="171"/>
      <c r="E51" s="171"/>
      <c r="F51" s="171"/>
      <c r="G51" s="9">
        <f t="shared" si="0"/>
        <v>0</v>
      </c>
      <c r="H51" s="67"/>
      <c r="I51" s="67"/>
      <c r="J51" s="263"/>
      <c r="K51" s="198">
        <v>1904021</v>
      </c>
      <c r="L51" s="105" t="s">
        <v>282</v>
      </c>
      <c r="M51" s="93">
        <v>32</v>
      </c>
      <c r="N51" s="72">
        <v>1</v>
      </c>
      <c r="O51" s="462"/>
      <c r="P51" s="304">
        <f t="shared" si="1"/>
        <v>32</v>
      </c>
      <c r="Q51" s="304">
        <v>1</v>
      </c>
      <c r="R51" s="67"/>
      <c r="S51" s="263">
        <v>32</v>
      </c>
    </row>
    <row r="52" spans="1:19">
      <c r="A52" s="75"/>
      <c r="B52" s="273"/>
      <c r="C52" s="18"/>
      <c r="D52" s="22"/>
      <c r="E52" s="32"/>
      <c r="F52" s="264"/>
      <c r="G52" s="9">
        <f t="shared" si="0"/>
        <v>0</v>
      </c>
      <c r="H52" s="67"/>
      <c r="I52" s="67"/>
      <c r="J52" s="263"/>
      <c r="K52" s="198">
        <v>1905041</v>
      </c>
      <c r="L52" s="105" t="s">
        <v>143</v>
      </c>
      <c r="M52" s="93" t="s">
        <v>190</v>
      </c>
      <c r="N52" s="72">
        <v>2</v>
      </c>
      <c r="O52" s="462" t="s">
        <v>140</v>
      </c>
      <c r="P52" s="304" t="str">
        <f t="shared" si="1"/>
        <v>2周</v>
      </c>
      <c r="Q52" s="304">
        <v>1</v>
      </c>
      <c r="R52" s="67"/>
      <c r="S52" s="263">
        <v>80</v>
      </c>
    </row>
    <row r="53" spans="1:19">
      <c r="A53" s="75"/>
      <c r="B53" s="273"/>
      <c r="C53" s="18"/>
      <c r="D53" s="22"/>
      <c r="E53" s="32"/>
      <c r="F53" s="264"/>
      <c r="G53" s="9">
        <f t="shared" si="0"/>
        <v>0</v>
      </c>
      <c r="H53" s="67"/>
      <c r="I53" s="67"/>
      <c r="J53" s="263"/>
      <c r="P53" s="304">
        <f t="shared" si="1"/>
        <v>0</v>
      </c>
      <c r="Q53" s="304"/>
      <c r="R53" s="67"/>
      <c r="S53" s="263"/>
    </row>
    <row r="54" spans="1:19">
      <c r="A54" s="75"/>
      <c r="B54" s="273"/>
      <c r="C54" s="18"/>
      <c r="D54" s="22"/>
      <c r="E54" s="32"/>
      <c r="F54" s="264"/>
      <c r="G54" s="9">
        <f t="shared" si="0"/>
        <v>0</v>
      </c>
      <c r="H54" s="67"/>
      <c r="I54" s="67"/>
      <c r="J54" s="263"/>
      <c r="P54" s="304">
        <f t="shared" si="1"/>
        <v>0</v>
      </c>
      <c r="Q54" s="304"/>
      <c r="R54" s="67"/>
      <c r="S54" s="263"/>
    </row>
    <row r="55" spans="1:19" ht="15" thickBot="1">
      <c r="A55" s="81"/>
      <c r="B55" s="23"/>
      <c r="C55" s="117" t="s">
        <v>42</v>
      </c>
      <c r="D55" s="26"/>
      <c r="E55" s="27"/>
      <c r="F55" s="23" t="s">
        <v>19</v>
      </c>
      <c r="G55" s="26">
        <f t="shared" si="0"/>
        <v>0</v>
      </c>
      <c r="H55" s="266">
        <v>1</v>
      </c>
      <c r="I55" s="266"/>
      <c r="J55" s="267"/>
      <c r="K55" s="270" t="s">
        <v>85</v>
      </c>
      <c r="L55" s="35" t="s">
        <v>106</v>
      </c>
      <c r="M55" s="36" t="s">
        <v>85</v>
      </c>
      <c r="N55" s="36">
        <v>0</v>
      </c>
      <c r="O55" s="465"/>
      <c r="P55" s="304" t="str">
        <f t="shared" si="1"/>
        <v xml:space="preserve"> </v>
      </c>
      <c r="Q55" s="304"/>
      <c r="R55" s="67"/>
      <c r="S55" s="263"/>
    </row>
    <row r="56" spans="1:19">
      <c r="A56" s="423" t="s">
        <v>43</v>
      </c>
      <c r="B56" s="205">
        <v>1900104</v>
      </c>
      <c r="C56" s="204" t="s">
        <v>44</v>
      </c>
      <c r="D56" s="205" t="s">
        <v>235</v>
      </c>
      <c r="E56" s="206">
        <v>3</v>
      </c>
      <c r="F56" s="205" t="s">
        <v>127</v>
      </c>
      <c r="G56" s="380">
        <v>160</v>
      </c>
      <c r="H56" s="380">
        <v>1</v>
      </c>
      <c r="I56" s="380"/>
      <c r="J56" s="207"/>
      <c r="K56" s="192"/>
      <c r="L56" s="113" t="s">
        <v>284</v>
      </c>
      <c r="M56" s="88" t="s">
        <v>85</v>
      </c>
      <c r="N56" s="97" t="s">
        <v>285</v>
      </c>
      <c r="O56" s="461" t="s">
        <v>85</v>
      </c>
      <c r="P56" s="304" t="str">
        <f t="shared" si="1"/>
        <v xml:space="preserve"> </v>
      </c>
      <c r="Q56" s="304">
        <v>1</v>
      </c>
      <c r="R56" s="7"/>
      <c r="S56" s="271"/>
    </row>
    <row r="57" spans="1:19">
      <c r="A57" s="424"/>
      <c r="B57" s="126">
        <v>1900105</v>
      </c>
      <c r="C57" s="127" t="s">
        <v>34</v>
      </c>
      <c r="D57" s="126" t="s">
        <v>35</v>
      </c>
      <c r="E57" s="195">
        <v>1</v>
      </c>
      <c r="F57" s="126" t="s">
        <v>26</v>
      </c>
      <c r="G57" s="126">
        <v>40</v>
      </c>
      <c r="H57" s="126">
        <v>1</v>
      </c>
      <c r="I57" s="126"/>
      <c r="J57" s="196"/>
      <c r="K57" s="107"/>
      <c r="L57" s="34" t="s">
        <v>147</v>
      </c>
      <c r="M57" s="142" t="s">
        <v>147</v>
      </c>
      <c r="N57" s="142" t="s">
        <v>147</v>
      </c>
      <c r="O57" s="297" t="s">
        <v>141</v>
      </c>
      <c r="P57" s="304" t="str">
        <f t="shared" si="1"/>
        <v xml:space="preserve"> </v>
      </c>
      <c r="Q57" s="304"/>
      <c r="R57" s="7"/>
      <c r="S57" s="271"/>
    </row>
    <row r="58" spans="1:19">
      <c r="A58" s="424"/>
      <c r="B58" s="126">
        <v>1900107</v>
      </c>
      <c r="C58" s="127" t="s">
        <v>45</v>
      </c>
      <c r="D58" s="126" t="s">
        <v>25</v>
      </c>
      <c r="E58" s="195">
        <v>1</v>
      </c>
      <c r="F58" s="126" t="s">
        <v>26</v>
      </c>
      <c r="G58" s="381">
        <v>40</v>
      </c>
      <c r="H58" s="381">
        <v>1</v>
      </c>
      <c r="I58" s="381"/>
      <c r="J58" s="196"/>
      <c r="K58" s="107" t="s">
        <v>147</v>
      </c>
      <c r="L58" s="34" t="s">
        <v>147</v>
      </c>
      <c r="M58" s="142" t="s">
        <v>147</v>
      </c>
      <c r="N58" s="142" t="s">
        <v>147</v>
      </c>
      <c r="O58" s="297" t="s">
        <v>92</v>
      </c>
      <c r="P58" s="304" t="str">
        <f t="shared" si="1"/>
        <v xml:space="preserve"> </v>
      </c>
      <c r="Q58" s="304"/>
      <c r="R58" s="7"/>
      <c r="S58" s="271"/>
    </row>
    <row r="59" spans="1:19">
      <c r="A59" s="424"/>
      <c r="B59" s="130"/>
      <c r="C59" s="129" t="s">
        <v>128</v>
      </c>
      <c r="D59" s="130" t="s">
        <v>129</v>
      </c>
      <c r="E59" s="208">
        <v>2</v>
      </c>
      <c r="F59" s="208" t="s">
        <v>31</v>
      </c>
      <c r="G59" s="208">
        <v>40</v>
      </c>
      <c r="H59" s="208">
        <v>1</v>
      </c>
      <c r="I59" s="208"/>
      <c r="J59" s="209"/>
      <c r="K59" s="107" t="s">
        <v>147</v>
      </c>
      <c r="L59" s="34" t="s">
        <v>147</v>
      </c>
      <c r="M59" s="142" t="s">
        <v>147</v>
      </c>
      <c r="N59" s="142" t="s">
        <v>147</v>
      </c>
      <c r="O59" s="297" t="s">
        <v>83</v>
      </c>
      <c r="P59" s="304" t="str">
        <f t="shared" si="1"/>
        <v xml:space="preserve"> </v>
      </c>
      <c r="Q59" s="304"/>
      <c r="R59" s="7"/>
      <c r="S59" s="271"/>
    </row>
    <row r="60" spans="1:19">
      <c r="A60" s="424"/>
      <c r="B60" s="273"/>
      <c r="C60" s="18" t="s">
        <v>97</v>
      </c>
      <c r="D60" s="22" t="s">
        <v>82</v>
      </c>
      <c r="E60" s="32" t="s">
        <v>82</v>
      </c>
      <c r="F60" s="264" t="s">
        <v>92</v>
      </c>
      <c r="G60" s="264" t="str">
        <f t="shared" si="0"/>
        <v xml:space="preserve"> </v>
      </c>
      <c r="H60" s="264"/>
      <c r="I60" s="264"/>
      <c r="J60" s="164"/>
      <c r="K60" s="107" t="s">
        <v>147</v>
      </c>
      <c r="L60" s="34" t="s">
        <v>147</v>
      </c>
      <c r="M60" s="142" t="s">
        <v>147</v>
      </c>
      <c r="N60" s="142" t="s">
        <v>147</v>
      </c>
      <c r="O60" s="297"/>
      <c r="P60" s="304" t="str">
        <f t="shared" si="1"/>
        <v xml:space="preserve"> </v>
      </c>
      <c r="Q60" s="304"/>
      <c r="R60" s="264"/>
      <c r="S60" s="164"/>
    </row>
    <row r="61" spans="1:19">
      <c r="A61" s="424"/>
      <c r="B61" s="273"/>
      <c r="C61" s="18" t="s">
        <v>83</v>
      </c>
      <c r="D61" s="22" t="s">
        <v>85</v>
      </c>
      <c r="E61" s="32" t="s">
        <v>82</v>
      </c>
      <c r="F61" s="264" t="s">
        <v>84</v>
      </c>
      <c r="G61" s="264" t="str">
        <f t="shared" si="0"/>
        <v xml:space="preserve"> </v>
      </c>
      <c r="H61" s="264"/>
      <c r="I61" s="264"/>
      <c r="J61" s="164"/>
      <c r="K61" s="107" t="s">
        <v>147</v>
      </c>
      <c r="L61" s="34" t="s">
        <v>147</v>
      </c>
      <c r="M61" s="142" t="s">
        <v>147</v>
      </c>
      <c r="N61" s="142" t="s">
        <v>147</v>
      </c>
      <c r="O61" s="297"/>
      <c r="P61" s="304" t="str">
        <f t="shared" si="1"/>
        <v xml:space="preserve"> </v>
      </c>
      <c r="Q61" s="304"/>
      <c r="R61" s="264"/>
      <c r="S61" s="164"/>
    </row>
    <row r="62" spans="1:19">
      <c r="A62" s="424"/>
      <c r="B62" s="273"/>
      <c r="C62" s="18" t="s">
        <v>91</v>
      </c>
      <c r="D62" s="22" t="s">
        <v>92</v>
      </c>
      <c r="E62" s="32" t="s">
        <v>84</v>
      </c>
      <c r="F62" s="264" t="s">
        <v>82</v>
      </c>
      <c r="G62" s="264" t="str">
        <f t="shared" si="0"/>
        <v xml:space="preserve"> </v>
      </c>
      <c r="H62" s="264"/>
      <c r="I62" s="264"/>
      <c r="J62" s="164"/>
      <c r="K62" s="107" t="s">
        <v>105</v>
      </c>
      <c r="L62" s="34" t="s">
        <v>90</v>
      </c>
      <c r="M62" s="142" t="s">
        <v>85</v>
      </c>
      <c r="N62" s="142" t="s">
        <v>85</v>
      </c>
      <c r="O62" s="297"/>
      <c r="P62" s="304" t="str">
        <f t="shared" si="1"/>
        <v xml:space="preserve"> </v>
      </c>
      <c r="Q62" s="304"/>
      <c r="R62" s="264"/>
      <c r="S62" s="164"/>
    </row>
    <row r="63" spans="1:19" ht="15" thickBot="1">
      <c r="A63" s="425"/>
      <c r="B63" s="23"/>
      <c r="C63" s="210"/>
      <c r="D63" s="30"/>
      <c r="E63" s="211"/>
      <c r="F63" s="279"/>
      <c r="G63" s="279">
        <f t="shared" si="0"/>
        <v>0</v>
      </c>
      <c r="H63" s="279"/>
      <c r="I63" s="279"/>
      <c r="J63" s="212"/>
      <c r="K63" s="160">
        <v>1905050</v>
      </c>
      <c r="L63" s="35" t="s">
        <v>104</v>
      </c>
      <c r="M63" s="36">
        <v>24</v>
      </c>
      <c r="N63" s="36">
        <v>1.5</v>
      </c>
      <c r="O63" s="465"/>
      <c r="P63" s="304">
        <f t="shared" si="1"/>
        <v>24</v>
      </c>
      <c r="Q63" s="304">
        <v>1</v>
      </c>
      <c r="R63" s="264">
        <v>24</v>
      </c>
      <c r="S63" s="164"/>
    </row>
    <row r="64" spans="1:19">
      <c r="A64" s="33" t="s">
        <v>47</v>
      </c>
      <c r="B64" s="274">
        <v>1900106</v>
      </c>
      <c r="C64" s="275" t="s">
        <v>130</v>
      </c>
      <c r="D64" s="274" t="s">
        <v>131</v>
      </c>
      <c r="E64" s="276">
        <v>3</v>
      </c>
      <c r="F64" s="277" t="s">
        <v>41</v>
      </c>
      <c r="G64" s="277">
        <v>480</v>
      </c>
      <c r="H64" s="277">
        <v>1</v>
      </c>
      <c r="I64" s="277"/>
      <c r="J64" s="277"/>
      <c r="K64" s="269">
        <v>1905077</v>
      </c>
      <c r="L64" s="37" t="s">
        <v>158</v>
      </c>
      <c r="M64" s="38"/>
      <c r="N64" s="39">
        <v>5</v>
      </c>
      <c r="O64" s="466"/>
      <c r="P64" s="304">
        <f t="shared" si="1"/>
        <v>0</v>
      </c>
      <c r="Q64" s="304">
        <v>1</v>
      </c>
      <c r="R64" s="7"/>
      <c r="S64" s="271" t="s">
        <v>262</v>
      </c>
    </row>
    <row r="65" spans="1:19" ht="15" thickBot="1">
      <c r="A65" s="40"/>
      <c r="B65" s="149"/>
      <c r="C65" s="150" t="s">
        <v>46</v>
      </c>
      <c r="D65" s="151" t="s">
        <v>132</v>
      </c>
      <c r="E65" s="152">
        <v>1</v>
      </c>
      <c r="F65" s="153" t="s">
        <v>133</v>
      </c>
      <c r="G65" s="153">
        <v>40</v>
      </c>
      <c r="H65" s="153">
        <v>1</v>
      </c>
      <c r="I65" s="153"/>
      <c r="J65" s="153"/>
      <c r="K65" s="101"/>
      <c r="L65" s="35"/>
      <c r="M65" s="36"/>
      <c r="N65" s="36"/>
      <c r="O65" s="467"/>
      <c r="P65" s="304">
        <f t="shared" si="1"/>
        <v>0</v>
      </c>
      <c r="Q65" s="304"/>
      <c r="R65" s="7"/>
      <c r="S65" s="271"/>
    </row>
    <row r="66" spans="1:19" ht="15" thickBot="1">
      <c r="A66" s="41"/>
      <c r="B66" s="42"/>
      <c r="C66" s="43"/>
      <c r="D66" s="44"/>
      <c r="E66" s="44">
        <f>SUM(E4:E65)</f>
        <v>87</v>
      </c>
      <c r="F66" s="45">
        <f>SUM(F4:F65)</f>
        <v>0</v>
      </c>
      <c r="G66" s="228">
        <f>SUM(G3:G65)</f>
        <v>2336</v>
      </c>
      <c r="H66" s="228">
        <f>SUM(H3:H65)</f>
        <v>48</v>
      </c>
      <c r="I66" s="228">
        <f>SUM(I4:I65)</f>
        <v>520</v>
      </c>
      <c r="J66" s="228">
        <f>SUM(J4:J65)</f>
        <v>312</v>
      </c>
      <c r="K66" s="42"/>
      <c r="L66" s="43"/>
      <c r="M66" s="44"/>
      <c r="N66" s="46" t="e">
        <f>SUM(N4+N13+N14+N15+N18+N19+N21+N22+N23+N24+N25+N27+N28+N30+N31+N32+N34+N37+N36+N38+N39+N47+N48+N49+N50+N51+N52+N63+N64)</f>
        <v>#VALUE!</v>
      </c>
      <c r="O66" s="468"/>
      <c r="P66" s="304">
        <f>SUM(R66+S66)</f>
        <v>1532</v>
      </c>
      <c r="Q66" s="304">
        <f>SUM(Q4:Q65)</f>
        <v>35</v>
      </c>
      <c r="R66" s="252">
        <f>SUM(R4:R65)</f>
        <v>724</v>
      </c>
      <c r="S66" s="253">
        <f>SUM(S4:S65)</f>
        <v>808</v>
      </c>
    </row>
    <row r="67" spans="1:19">
      <c r="A67" s="47" t="s">
        <v>48</v>
      </c>
      <c r="B67" s="48"/>
      <c r="C67" s="49"/>
      <c r="D67" s="48"/>
      <c r="E67" s="48"/>
      <c r="F67" s="48"/>
      <c r="G67" s="48"/>
      <c r="H67" s="48"/>
      <c r="I67" s="48"/>
      <c r="J67" s="48"/>
      <c r="K67" s="48"/>
      <c r="L67" s="49"/>
      <c r="M67" s="48"/>
      <c r="N67" s="48"/>
      <c r="O67" s="50"/>
      <c r="R67" s="48"/>
      <c r="S67" s="48"/>
    </row>
    <row r="68" spans="1:19">
      <c r="A68" s="51" t="s">
        <v>257</v>
      </c>
      <c r="B68" s="52">
        <f>I9+I12+I18+I24+I42</f>
        <v>208</v>
      </c>
      <c r="C68" s="53" t="s">
        <v>259</v>
      </c>
      <c r="D68" s="52">
        <f>I17+I26+I32+I38+I40+I48</f>
        <v>312</v>
      </c>
      <c r="E68" s="52"/>
      <c r="F68" s="52" t="s">
        <v>263</v>
      </c>
      <c r="G68" s="52">
        <f>R66</f>
        <v>724</v>
      </c>
      <c r="H68" s="250" t="e">
        <f>N63+N50+N49+N47+N37+N34+N32+N31+N30+N28+N27+N23+N22+N19+N18+N14</f>
        <v>#VALUE!</v>
      </c>
      <c r="I68" s="52"/>
      <c r="J68" s="52"/>
      <c r="K68" s="52"/>
      <c r="L68" s="53"/>
      <c r="M68" s="52"/>
      <c r="N68" s="52"/>
      <c r="O68" s="54"/>
      <c r="R68" s="52"/>
      <c r="S68" s="52"/>
    </row>
    <row r="69" spans="1:19">
      <c r="A69" s="53" t="s">
        <v>258</v>
      </c>
      <c r="B69" s="56">
        <f>J12+J25+J43</f>
        <v>80</v>
      </c>
      <c r="C69" s="57" t="s">
        <v>260</v>
      </c>
      <c r="D69" s="56">
        <f>J49+J41+J39+J33+J28+J27+J17</f>
        <v>232</v>
      </c>
      <c r="E69" s="56"/>
      <c r="F69" s="56" t="s">
        <v>264</v>
      </c>
      <c r="G69" s="56">
        <f>S66</f>
        <v>808</v>
      </c>
      <c r="H69" s="251" t="e">
        <f>N64+N52+N51+N48+N39+N38+N36+N25+N24+N21+N15+N13+N4</f>
        <v>#VALUE!</v>
      </c>
      <c r="I69" s="56"/>
      <c r="J69" s="56"/>
      <c r="K69" s="56"/>
      <c r="L69" s="57"/>
      <c r="M69" s="56"/>
      <c r="N69" s="56"/>
      <c r="O69" s="58"/>
      <c r="R69" s="56"/>
      <c r="S69" s="56"/>
    </row>
    <row r="70" spans="1:19">
      <c r="A70" s="55"/>
      <c r="B70" s="56"/>
      <c r="C70" s="65" t="s">
        <v>286</v>
      </c>
      <c r="D70" s="56">
        <f>8.5</f>
        <v>8.5</v>
      </c>
      <c r="E70" s="56"/>
      <c r="F70" s="56"/>
      <c r="G70" s="56"/>
      <c r="H70" s="56"/>
      <c r="I70" s="56"/>
      <c r="J70" s="56"/>
      <c r="K70" s="56"/>
      <c r="L70" s="57"/>
      <c r="M70" s="56"/>
      <c r="N70" s="56"/>
      <c r="R70" s="56"/>
      <c r="S70" s="56"/>
    </row>
    <row r="71" spans="1:19" ht="15" thickBot="1">
      <c r="A71" s="55"/>
      <c r="B71" s="56"/>
      <c r="C71" s="65"/>
      <c r="D71" s="56">
        <f>B78*0.6</f>
        <v>74.399999999999991</v>
      </c>
      <c r="E71" s="56"/>
      <c r="F71" s="56"/>
      <c r="G71" s="56"/>
      <c r="H71" s="56"/>
      <c r="I71" s="56"/>
      <c r="J71" s="56"/>
      <c r="K71" s="56">
        <f>B78*0.4</f>
        <v>49.6</v>
      </c>
      <c r="L71" s="57"/>
      <c r="M71" s="56"/>
      <c r="N71" s="56"/>
      <c r="R71" s="56"/>
      <c r="S71" s="56"/>
    </row>
    <row r="72" spans="1:19">
      <c r="A72" s="119" t="s">
        <v>48</v>
      </c>
      <c r="B72" s="120"/>
      <c r="C72" s="414" t="str">
        <f>"必修部分（&lt;=60%,"&amp;B78*0.6&amp;"学分)"</f>
        <v>必修部分（&lt;=60%,74.4学分)</v>
      </c>
      <c r="D72" s="415"/>
      <c r="E72" s="416"/>
      <c r="F72" s="414" t="str">
        <f>"选修部分（&gt;=40%,"&amp;B78*0.4&amp;"学分"</f>
        <v>选修部分（&gt;=40%,49.6学分</v>
      </c>
      <c r="G72" s="415"/>
      <c r="H72" s="415"/>
      <c r="I72" s="415"/>
      <c r="J72" s="415"/>
      <c r="K72" s="415"/>
      <c r="L72" s="416"/>
      <c r="M72" s="417" t="s">
        <v>110</v>
      </c>
      <c r="N72" s="417"/>
      <c r="O72" s="418"/>
      <c r="R72"/>
      <c r="S72"/>
    </row>
    <row r="73" spans="1:19" ht="39">
      <c r="A73" s="121">
        <v>1</v>
      </c>
      <c r="B73" s="59" t="s">
        <v>111</v>
      </c>
      <c r="C73" s="122" t="s">
        <v>49</v>
      </c>
      <c r="D73" s="60">
        <f>SUM(D4,D5,D13,D14,D15,D22,D23,D30,D31)</f>
        <v>432</v>
      </c>
      <c r="E73" s="60">
        <f>SUM(E4,E5,E13,E14,E15,E22,E23,E30,E31)</f>
        <v>24</v>
      </c>
      <c r="F73" s="123" t="s">
        <v>50</v>
      </c>
      <c r="G73" s="123"/>
      <c r="H73" s="123"/>
      <c r="I73" s="123"/>
      <c r="J73" s="123"/>
      <c r="K73" s="124">
        <f>SUM(D32:D33,D60,D68)</f>
        <v>384</v>
      </c>
      <c r="L73" s="125">
        <v>18</v>
      </c>
      <c r="M73" s="419" t="s">
        <v>112</v>
      </c>
      <c r="N73" s="420"/>
      <c r="O73" s="421"/>
      <c r="R73" s="123"/>
      <c r="S73" s="123"/>
    </row>
    <row r="74" spans="1:19">
      <c r="A74" s="406">
        <v>2</v>
      </c>
      <c r="B74" s="422" t="s">
        <v>51</v>
      </c>
      <c r="C74" s="126"/>
      <c r="D74" s="126"/>
      <c r="E74" s="126"/>
      <c r="F74" s="127" t="s">
        <v>52</v>
      </c>
      <c r="G74" s="127"/>
      <c r="H74" s="127"/>
      <c r="I74" s="127"/>
      <c r="J74" s="127"/>
      <c r="K74" s="126"/>
      <c r="L74" s="128">
        <f>SUM(E16+E47+E56+E57+E58+E64)</f>
        <v>10</v>
      </c>
      <c r="M74" s="410"/>
      <c r="N74" s="410"/>
      <c r="O74" s="411"/>
      <c r="R74" s="127"/>
      <c r="S74" s="127"/>
    </row>
    <row r="75" spans="1:19" ht="26">
      <c r="A75" s="406"/>
      <c r="B75" s="407"/>
      <c r="C75" s="129"/>
      <c r="D75" s="130"/>
      <c r="E75" s="130"/>
      <c r="F75" s="131" t="s">
        <v>119</v>
      </c>
      <c r="G75" s="131"/>
      <c r="H75" s="131"/>
      <c r="I75" s="131"/>
      <c r="J75" s="131"/>
      <c r="K75" s="130"/>
      <c r="L75" s="130">
        <v>5</v>
      </c>
      <c r="M75" s="410"/>
      <c r="N75" s="410"/>
      <c r="O75" s="411"/>
      <c r="R75" s="131"/>
      <c r="S75" s="131"/>
    </row>
    <row r="76" spans="1:19">
      <c r="A76" s="406">
        <v>3</v>
      </c>
      <c r="B76" s="407" t="s">
        <v>113</v>
      </c>
      <c r="C76" s="132" t="s">
        <v>114</v>
      </c>
      <c r="D76" s="133"/>
      <c r="E76" s="134">
        <f>SUM(E9+E12+E17+E24+E18+E25+E26+E27+E28+E32+E33+E38+E39+E40+E41+E42+E43+E48+E49)</f>
        <v>41</v>
      </c>
      <c r="F76" s="135" t="s">
        <v>115</v>
      </c>
      <c r="G76" s="135"/>
      <c r="H76" s="135"/>
      <c r="I76" s="135"/>
      <c r="J76" s="135"/>
      <c r="K76" s="136"/>
      <c r="L76" s="136">
        <v>26</v>
      </c>
      <c r="M76" s="408"/>
      <c r="N76" s="408"/>
      <c r="O76" s="409"/>
      <c r="R76" s="135"/>
      <c r="S76" s="135"/>
    </row>
    <row r="77" spans="1:19" ht="26">
      <c r="A77" s="406"/>
      <c r="B77" s="407"/>
      <c r="C77" s="132" t="s">
        <v>120</v>
      </c>
      <c r="D77" s="133"/>
      <c r="E77" s="134"/>
      <c r="F77" s="137" t="s">
        <v>121</v>
      </c>
      <c r="G77" s="137"/>
      <c r="H77" s="137"/>
      <c r="I77" s="137"/>
      <c r="J77" s="137"/>
      <c r="K77" s="25"/>
      <c r="L77" s="61"/>
      <c r="M77" s="410"/>
      <c r="N77" s="410"/>
      <c r="O77" s="411"/>
      <c r="R77" s="137"/>
      <c r="S77" s="137"/>
    </row>
    <row r="78" spans="1:19" ht="15" thickBot="1">
      <c r="A78" s="138" t="s">
        <v>53</v>
      </c>
      <c r="B78" s="139">
        <f>E78+L78</f>
        <v>124</v>
      </c>
      <c r="C78" s="140"/>
      <c r="D78" s="140"/>
      <c r="E78" s="139">
        <f>SUM(E73:E76)</f>
        <v>65</v>
      </c>
      <c r="F78" s="140">
        <f>18+2+18+18</f>
        <v>56</v>
      </c>
      <c r="G78" s="218"/>
      <c r="H78" s="218"/>
      <c r="I78" s="238"/>
      <c r="J78" s="238"/>
      <c r="K78" s="140"/>
      <c r="L78" s="139">
        <f>SUM(L73:L77)</f>
        <v>59</v>
      </c>
      <c r="M78" s="412"/>
      <c r="N78" s="412"/>
      <c r="O78" s="413"/>
      <c r="R78" s="238"/>
      <c r="S78" s="238"/>
    </row>
    <row r="79" spans="1:19">
      <c r="A79" s="55"/>
      <c r="B79" s="56"/>
      <c r="C79" s="65"/>
      <c r="D79" s="56"/>
      <c r="E79" s="56"/>
      <c r="F79" s="56"/>
      <c r="G79" s="56"/>
      <c r="H79" s="56"/>
      <c r="I79" s="56"/>
      <c r="J79" s="56"/>
      <c r="K79" s="56"/>
      <c r="L79" s="57"/>
      <c r="M79" s="56"/>
      <c r="N79" s="56"/>
      <c r="O79" s="56"/>
      <c r="R79" s="56"/>
      <c r="S79" s="56"/>
    </row>
    <row r="80" spans="1:19">
      <c r="A80" s="55"/>
      <c r="B80" s="56"/>
      <c r="C80" s="65"/>
      <c r="D80" s="56"/>
      <c r="E80" s="56"/>
      <c r="F80" s="56" t="s">
        <v>116</v>
      </c>
      <c r="G80" s="56"/>
      <c r="H80" s="56"/>
      <c r="I80" s="56"/>
      <c r="J80" s="56"/>
      <c r="K80" s="56"/>
      <c r="L80" s="57" t="s">
        <v>117</v>
      </c>
      <c r="M80" s="56"/>
      <c r="N80" s="56"/>
      <c r="O80" s="56" t="s">
        <v>118</v>
      </c>
      <c r="R80" s="56"/>
      <c r="S80" s="56"/>
    </row>
    <row r="81" spans="1:19" ht="31" customHeight="1" thickBot="1">
      <c r="A81" s="221" t="s">
        <v>221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387"/>
      <c r="B82" s="393"/>
      <c r="C82" s="393"/>
      <c r="D82" s="393"/>
      <c r="E82" s="393"/>
      <c r="F82" s="388"/>
      <c r="G82" s="222" t="s">
        <v>192</v>
      </c>
      <c r="H82" s="404" t="s">
        <v>194</v>
      </c>
      <c r="I82" s="236"/>
      <c r="J82" s="236"/>
      <c r="K82" s="222" t="s">
        <v>195</v>
      </c>
      <c r="L82" s="404" t="s">
        <v>6</v>
      </c>
      <c r="M82" s="222" t="s">
        <v>197</v>
      </c>
      <c r="N82" s="404" t="s">
        <v>198</v>
      </c>
      <c r="O82" t="s">
        <v>253</v>
      </c>
      <c r="P82" t="s">
        <v>254</v>
      </c>
      <c r="R82" s="236"/>
      <c r="S82" s="236"/>
    </row>
    <row r="83" spans="1:19" ht="15" thickBot="1">
      <c r="A83" s="401" t="s">
        <v>191</v>
      </c>
      <c r="B83" s="402"/>
      <c r="C83" s="402"/>
      <c r="D83" s="402"/>
      <c r="E83" s="402"/>
      <c r="F83" s="403"/>
      <c r="G83" s="223" t="s">
        <v>193</v>
      </c>
      <c r="H83" s="405"/>
      <c r="I83" s="237"/>
      <c r="J83" s="237"/>
      <c r="K83" s="223" t="s">
        <v>196</v>
      </c>
      <c r="L83" s="405"/>
      <c r="M83" s="223" t="s">
        <v>196</v>
      </c>
      <c r="N83" s="405"/>
      <c r="O83"/>
      <c r="R83" s="237"/>
      <c r="S83" s="237"/>
    </row>
    <row r="84" spans="1:19" ht="15" thickBot="1">
      <c r="A84" s="387" t="s">
        <v>199</v>
      </c>
      <c r="B84" s="388"/>
      <c r="C84" s="385" t="s">
        <v>200</v>
      </c>
      <c r="D84" s="386"/>
      <c r="E84" s="386"/>
      <c r="F84" s="384"/>
      <c r="G84" s="223">
        <v>7</v>
      </c>
      <c r="H84" s="223">
        <v>432</v>
      </c>
      <c r="I84" s="237"/>
      <c r="J84" s="237"/>
      <c r="K84" s="234">
        <f>H84/(L76*16+G66)</f>
        <v>0.15697674418604651</v>
      </c>
      <c r="L84" s="223">
        <v>24</v>
      </c>
      <c r="M84" s="223">
        <f>L84/B78</f>
        <v>0.19354838709677419</v>
      </c>
      <c r="N84" s="223"/>
      <c r="O84"/>
      <c r="R84" s="237"/>
      <c r="S84" s="237"/>
    </row>
    <row r="85" spans="1:19" ht="15" thickBot="1">
      <c r="A85" s="389"/>
      <c r="B85" s="390"/>
      <c r="C85" s="387" t="s">
        <v>201</v>
      </c>
      <c r="D85" s="388"/>
      <c r="E85" s="385" t="s">
        <v>202</v>
      </c>
      <c r="F85" s="384"/>
      <c r="G85" s="223">
        <f>SUM(H9+H10+H11+H12+H18+H24+H25+H42+H43)</f>
        <v>9</v>
      </c>
      <c r="H85" s="223">
        <f>G9+G10+G11+G12+G18+G24+G25+G42+G43</f>
        <v>304</v>
      </c>
      <c r="I85" s="237"/>
      <c r="J85" s="237"/>
      <c r="K85" s="223">
        <f>H85/(L76*16+G66)</f>
        <v>0.11046511627906977</v>
      </c>
      <c r="L85" s="240">
        <f>E9+E10+E11+E12+E18+E24+E25+E42+E43</f>
        <v>15.5</v>
      </c>
      <c r="M85" s="223">
        <f>L85/B78</f>
        <v>0.125</v>
      </c>
      <c r="N85" s="223"/>
      <c r="O85"/>
      <c r="R85" s="237"/>
      <c r="S85" s="237"/>
    </row>
    <row r="86" spans="1:19" ht="15" thickBot="1">
      <c r="A86" s="391"/>
      <c r="B86" s="392"/>
      <c r="C86" s="391"/>
      <c r="D86" s="392"/>
      <c r="E86" s="385" t="s">
        <v>203</v>
      </c>
      <c r="F86" s="384"/>
      <c r="G86" s="223">
        <f>SUM(H17+H26+H27+H28+H32+H33+H38+H39+H40+H41+H48+H49)</f>
        <v>12</v>
      </c>
      <c r="H86" s="223">
        <f>G17+G26+G27+G28+G32+G33+G38+G39+G40+G41+G48+G49</f>
        <v>544</v>
      </c>
      <c r="I86" s="237"/>
      <c r="J86" s="237"/>
      <c r="K86" s="234">
        <f>H86/(L76*16+G66)</f>
        <v>0.19767441860465115</v>
      </c>
      <c r="L86" s="241">
        <f>E17+E26+E27+E28+E32+E33+E38+E39+E40+E41+E49+E48</f>
        <v>26.5</v>
      </c>
      <c r="M86" s="223">
        <f>L86/B78</f>
        <v>0.21370967741935484</v>
      </c>
      <c r="N86" s="223"/>
      <c r="O86"/>
      <c r="R86" s="237"/>
      <c r="S86" s="237"/>
    </row>
    <row r="87" spans="1:19" ht="15" thickBot="1">
      <c r="A87" s="387" t="s">
        <v>204</v>
      </c>
      <c r="B87" s="388"/>
      <c r="C87" s="385" t="s">
        <v>205</v>
      </c>
      <c r="D87" s="386"/>
      <c r="E87" s="386"/>
      <c r="F87" s="384"/>
      <c r="G87" s="223">
        <f>Q4+Q13+Q14+Q15+Q18+Q19+Q21+Q22+Q23+Q24+Q25+Q27+Q28+Q30+Q31+Q32+Q34+Q37+Q38+Q39+Q36+Q46+Q47+Q48+Q49+Q50+Q51+Q52+Q63+Q64</f>
        <v>30</v>
      </c>
      <c r="H87" s="223">
        <f>P66</f>
        <v>1532</v>
      </c>
      <c r="I87" s="237"/>
      <c r="J87" s="237"/>
      <c r="K87" s="223">
        <f>H87/(L76*16+G66)</f>
        <v>0.5566860465116279</v>
      </c>
      <c r="L87" s="241" t="e">
        <f>N66</f>
        <v>#VALUE!</v>
      </c>
      <c r="M87" s="223" t="e">
        <f>L87/B78</f>
        <v>#VALUE!</v>
      </c>
      <c r="N87" s="223"/>
      <c r="O87"/>
      <c r="R87" s="237"/>
      <c r="S87" s="237"/>
    </row>
    <row r="88" spans="1:19" ht="15" thickBot="1">
      <c r="A88" s="389"/>
      <c r="B88" s="390"/>
      <c r="C88" s="385" t="s">
        <v>206</v>
      </c>
      <c r="D88" s="386"/>
      <c r="E88" s="386"/>
      <c r="F88" s="384"/>
      <c r="G88" s="223">
        <v>7</v>
      </c>
      <c r="H88" s="223">
        <v>334</v>
      </c>
      <c r="I88" s="237"/>
      <c r="J88" s="237"/>
      <c r="K88" s="234">
        <f>H88/(L76*16+G66)</f>
        <v>0.12136627906976744</v>
      </c>
      <c r="L88" s="223">
        <v>18</v>
      </c>
      <c r="M88" s="223">
        <f>L88/B78</f>
        <v>0.14516129032258066</v>
      </c>
      <c r="N88" s="223"/>
      <c r="O88"/>
      <c r="R88" s="237"/>
      <c r="S88" s="237"/>
    </row>
    <row r="89" spans="1:19" ht="15" thickBot="1">
      <c r="A89" s="389"/>
      <c r="B89" s="390"/>
      <c r="C89" s="385" t="s">
        <v>207</v>
      </c>
      <c r="D89" s="386"/>
      <c r="E89" s="384"/>
      <c r="F89" s="223" t="s">
        <v>208</v>
      </c>
      <c r="G89" s="223">
        <v>1</v>
      </c>
      <c r="H89" s="223"/>
      <c r="I89" s="237"/>
      <c r="J89" s="237"/>
      <c r="K89" s="223"/>
      <c r="L89" s="223"/>
      <c r="M89" s="234" t="s">
        <v>81</v>
      </c>
      <c r="N89" s="223"/>
      <c r="O89"/>
      <c r="R89" s="237"/>
      <c r="S89" s="237"/>
    </row>
    <row r="90" spans="1:19" ht="15" thickBot="1">
      <c r="A90" s="389"/>
      <c r="B90" s="390"/>
      <c r="C90" s="387"/>
      <c r="D90" s="393"/>
      <c r="E90" s="388"/>
      <c r="F90" s="223" t="s">
        <v>210</v>
      </c>
      <c r="G90" s="223">
        <v>1</v>
      </c>
      <c r="H90" s="223"/>
      <c r="I90" s="237"/>
      <c r="J90" s="237"/>
      <c r="K90" s="223"/>
      <c r="L90" s="223">
        <v>1</v>
      </c>
      <c r="M90" s="234">
        <f>L90/B78</f>
        <v>8.0645161290322578E-3</v>
      </c>
      <c r="N90" s="223"/>
      <c r="O90"/>
      <c r="R90" s="237"/>
      <c r="S90" s="237"/>
    </row>
    <row r="91" spans="1:19" ht="15" thickBot="1">
      <c r="A91" s="389"/>
      <c r="B91" s="390"/>
      <c r="C91" s="389"/>
      <c r="D91" s="394"/>
      <c r="E91" s="390"/>
      <c r="F91" s="223" t="s">
        <v>211</v>
      </c>
      <c r="G91" s="223">
        <v>1</v>
      </c>
      <c r="H91" s="223"/>
      <c r="I91" s="237"/>
      <c r="J91" s="237"/>
      <c r="K91" s="223"/>
      <c r="L91" s="223">
        <v>1</v>
      </c>
      <c r="M91" s="234">
        <f>L91/B78</f>
        <v>8.0645161290322578E-3</v>
      </c>
      <c r="N91" s="223"/>
      <c r="O91"/>
      <c r="R91" s="237"/>
      <c r="S91" s="237"/>
    </row>
    <row r="92" spans="1:19" ht="15" thickBot="1">
      <c r="A92" s="389"/>
      <c r="B92" s="390"/>
      <c r="C92" s="389" t="s">
        <v>209</v>
      </c>
      <c r="D92" s="394"/>
      <c r="E92" s="390"/>
      <c r="F92" s="223" t="s">
        <v>212</v>
      </c>
      <c r="G92" s="223">
        <v>1</v>
      </c>
      <c r="H92" s="223"/>
      <c r="I92" s="237"/>
      <c r="J92" s="237"/>
      <c r="K92" s="223"/>
      <c r="L92" s="223">
        <v>1</v>
      </c>
      <c r="M92" s="234">
        <f>L92/B78</f>
        <v>8.0645161290322578E-3</v>
      </c>
      <c r="N92" s="223"/>
      <c r="O92"/>
      <c r="R92" s="237"/>
      <c r="S92" s="237"/>
    </row>
    <row r="93" spans="1:19" ht="15" thickBot="1">
      <c r="A93" s="389"/>
      <c r="B93" s="390"/>
      <c r="C93" s="395"/>
      <c r="D93" s="396"/>
      <c r="E93" s="397"/>
      <c r="F93" s="223" t="s">
        <v>213</v>
      </c>
      <c r="G93" s="223">
        <v>1</v>
      </c>
      <c r="H93" s="223"/>
      <c r="I93" s="237"/>
      <c r="J93" s="237"/>
      <c r="K93" s="223"/>
      <c r="L93" s="223">
        <v>3</v>
      </c>
      <c r="M93" s="234">
        <f>L93/B78</f>
        <v>2.4193548387096774E-2</v>
      </c>
      <c r="N93" s="223"/>
      <c r="O93"/>
      <c r="R93" s="237"/>
      <c r="S93" s="237"/>
    </row>
    <row r="94" spans="1:19" ht="15" thickBot="1">
      <c r="A94" s="389"/>
      <c r="B94" s="390"/>
      <c r="C94" s="395"/>
      <c r="D94" s="396"/>
      <c r="E94" s="397"/>
      <c r="F94" s="223" t="s">
        <v>214</v>
      </c>
      <c r="G94" s="223">
        <v>1</v>
      </c>
      <c r="H94" s="223"/>
      <c r="I94" s="237"/>
      <c r="J94" s="237"/>
      <c r="K94" s="223"/>
      <c r="L94" s="223">
        <v>1</v>
      </c>
      <c r="M94" s="234">
        <f>L94/B78</f>
        <v>8.0645161290322578E-3</v>
      </c>
      <c r="N94" s="223"/>
      <c r="O94"/>
      <c r="R94" s="237"/>
      <c r="S94" s="237"/>
    </row>
    <row r="95" spans="1:19" ht="15" thickBot="1">
      <c r="A95" s="389"/>
      <c r="B95" s="390"/>
      <c r="C95" s="398"/>
      <c r="D95" s="399"/>
      <c r="E95" s="400"/>
      <c r="F95" s="224" t="s">
        <v>215</v>
      </c>
      <c r="G95" s="223">
        <v>1</v>
      </c>
      <c r="H95" s="223"/>
      <c r="I95" s="237"/>
      <c r="J95" s="237"/>
      <c r="K95" s="223"/>
      <c r="L95" s="223">
        <v>3</v>
      </c>
      <c r="M95" s="234">
        <f>L95/B78</f>
        <v>2.4193548387096774E-2</v>
      </c>
      <c r="N95" s="223"/>
      <c r="O95"/>
      <c r="R95" s="237"/>
      <c r="S95" s="237"/>
    </row>
    <row r="96" spans="1:19" ht="15" thickBot="1">
      <c r="A96" s="391"/>
      <c r="B96" s="392"/>
      <c r="C96" s="385" t="s">
        <v>216</v>
      </c>
      <c r="D96" s="386"/>
      <c r="E96" s="384"/>
      <c r="F96" s="224"/>
      <c r="G96" s="223">
        <v>7</v>
      </c>
      <c r="H96" s="223"/>
      <c r="I96" s="237"/>
      <c r="J96" s="237"/>
      <c r="K96" s="223"/>
      <c r="L96" s="223">
        <v>10</v>
      </c>
      <c r="M96" s="234">
        <f>L96/B78</f>
        <v>8.0645161290322578E-2</v>
      </c>
      <c r="N96" s="223"/>
      <c r="O96"/>
      <c r="R96" s="237"/>
      <c r="S96" s="237"/>
    </row>
    <row r="97" spans="1:19" ht="15" thickBot="1">
      <c r="A97" s="385" t="s">
        <v>217</v>
      </c>
      <c r="B97" s="386"/>
      <c r="C97" s="386"/>
      <c r="D97" s="386"/>
      <c r="E97" s="386"/>
      <c r="F97" s="384"/>
      <c r="G97" s="223">
        <f>SUM(G84:G96)</f>
        <v>79</v>
      </c>
      <c r="H97" s="223">
        <f>(L76*16+G66)</f>
        <v>2752</v>
      </c>
      <c r="I97" s="237"/>
      <c r="J97" s="237"/>
      <c r="K97" s="223"/>
      <c r="L97" s="223"/>
      <c r="M97" s="223"/>
      <c r="N97" s="223"/>
      <c r="O97"/>
      <c r="R97" s="237"/>
      <c r="S97" s="237"/>
    </row>
    <row r="98" spans="1:19" ht="29" thickBot="1">
      <c r="A98" s="225" t="s">
        <v>218</v>
      </c>
      <c r="B98" s="383">
        <f>B78</f>
        <v>124</v>
      </c>
      <c r="C98" s="384"/>
      <c r="D98" s="385" t="s">
        <v>219</v>
      </c>
      <c r="E98" s="386"/>
      <c r="F98" s="384"/>
      <c r="G98" s="383">
        <f>B78-L78</f>
        <v>65</v>
      </c>
      <c r="H98" s="384"/>
      <c r="I98" s="235"/>
      <c r="J98" s="235"/>
      <c r="K98" s="385" t="s">
        <v>220</v>
      </c>
      <c r="L98" s="384"/>
      <c r="M98" s="383">
        <f>L78</f>
        <v>59</v>
      </c>
      <c r="N98" s="384"/>
      <c r="O98"/>
      <c r="R98" s="235"/>
      <c r="S98" s="235"/>
    </row>
    <row r="99" spans="1:1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R99" s="226"/>
      <c r="S99" s="226"/>
    </row>
    <row r="100" spans="1:19" ht="17">
      <c r="A100" s="2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A1:O1"/>
    <mergeCell ref="A2:A3"/>
    <mergeCell ref="B2:F2"/>
    <mergeCell ref="K2:O2"/>
    <mergeCell ref="A4:A12"/>
    <mergeCell ref="A56:A63"/>
    <mergeCell ref="A13:A21"/>
    <mergeCell ref="A22:A29"/>
    <mergeCell ref="A30:A36"/>
    <mergeCell ref="A37:A45"/>
    <mergeCell ref="A46:A48"/>
    <mergeCell ref="C72:E72"/>
    <mergeCell ref="F72:L72"/>
    <mergeCell ref="M72:O72"/>
    <mergeCell ref="M73:O73"/>
    <mergeCell ref="A74:A75"/>
    <mergeCell ref="B74:B75"/>
    <mergeCell ref="M74:O74"/>
    <mergeCell ref="M75:O75"/>
    <mergeCell ref="A76:A77"/>
    <mergeCell ref="B76:B77"/>
    <mergeCell ref="M76:O76"/>
    <mergeCell ref="M77:O77"/>
    <mergeCell ref="M78:O78"/>
    <mergeCell ref="A82:F82"/>
    <mergeCell ref="A83:F83"/>
    <mergeCell ref="H82:H83"/>
    <mergeCell ref="L82:L83"/>
    <mergeCell ref="N82:N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M98:N98"/>
    <mergeCell ref="A97:F97"/>
    <mergeCell ref="B98:C98"/>
    <mergeCell ref="D98:F98"/>
    <mergeCell ref="G98:H98"/>
    <mergeCell ref="K98:L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opLeftCell="A6" zoomScale="125" zoomScaleNormal="125" zoomScalePageLayoutView="125" workbookViewId="0">
      <selection activeCell="D33" sqref="D33"/>
    </sheetView>
  </sheetViews>
  <sheetFormatPr baseColWidth="10" defaultColWidth="8.83203125" defaultRowHeight="14" x14ac:dyDescent="0"/>
  <cols>
    <col min="1" max="1" width="7.1640625" customWidth="1"/>
    <col min="2" max="2" width="19.6640625" style="62" customWidth="1"/>
    <col min="3" max="3" width="24.1640625" style="66" customWidth="1"/>
    <col min="4" max="4" width="7.33203125" style="62" customWidth="1"/>
    <col min="5" max="5" width="8.5" style="62" customWidth="1"/>
    <col min="6" max="6" width="15.83203125" style="62" customWidth="1"/>
    <col min="7" max="7" width="8.5" style="62" customWidth="1"/>
    <col min="8" max="8" width="7" style="62" customWidth="1"/>
    <col min="9" max="10" width="5.1640625" style="62" customWidth="1"/>
    <col min="11" max="11" width="7.83203125" style="62" customWidth="1"/>
    <col min="12" max="12" width="26.1640625" style="63" customWidth="1"/>
    <col min="13" max="13" width="4.33203125" style="62" customWidth="1"/>
    <col min="14" max="14" width="5.6640625" style="62" customWidth="1"/>
    <col min="15" max="15" width="14.33203125" style="62" customWidth="1"/>
    <col min="17" max="17" width="5.33203125" customWidth="1"/>
    <col min="18" max="19" width="5.1640625" style="62" customWidth="1"/>
  </cols>
  <sheetData>
    <row r="1" spans="1:19" ht="21">
      <c r="A1" s="429" t="s">
        <v>80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R1"/>
      <c r="S1"/>
    </row>
    <row r="2" spans="1:19" ht="15">
      <c r="A2" s="430" t="s">
        <v>0</v>
      </c>
      <c r="B2" s="432" t="s">
        <v>1</v>
      </c>
      <c r="C2" s="433"/>
      <c r="D2" s="433"/>
      <c r="E2" s="433"/>
      <c r="F2" s="434"/>
      <c r="G2" s="219"/>
      <c r="H2" s="219"/>
      <c r="I2" s="239"/>
      <c r="J2" s="239"/>
      <c r="K2" s="451" t="s">
        <v>2</v>
      </c>
      <c r="L2" s="435"/>
      <c r="M2" s="435"/>
      <c r="N2" s="435"/>
      <c r="O2" s="452"/>
      <c r="R2" s="239"/>
      <c r="S2" s="239"/>
    </row>
    <row r="3" spans="1:19" ht="16" thickBot="1">
      <c r="A3" s="431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27" t="s">
        <v>245</v>
      </c>
      <c r="H3" s="227" t="s">
        <v>246</v>
      </c>
      <c r="I3" s="227" t="s">
        <v>256</v>
      </c>
      <c r="J3" s="227" t="s">
        <v>254</v>
      </c>
      <c r="K3" s="1" t="s">
        <v>3</v>
      </c>
      <c r="L3" s="2" t="s">
        <v>160</v>
      </c>
      <c r="M3" s="2" t="s">
        <v>161</v>
      </c>
      <c r="N3" s="2" t="s">
        <v>6</v>
      </c>
      <c r="O3" s="4" t="s">
        <v>162</v>
      </c>
      <c r="P3" s="227" t="s">
        <v>245</v>
      </c>
      <c r="Q3" s="227" t="s">
        <v>246</v>
      </c>
      <c r="R3" s="227" t="s">
        <v>256</v>
      </c>
      <c r="S3" s="227" t="s">
        <v>254</v>
      </c>
    </row>
    <row r="4" spans="1:19">
      <c r="A4" s="437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260"/>
      <c r="K4" s="298">
        <v>1901023</v>
      </c>
      <c r="L4" s="299" t="s">
        <v>163</v>
      </c>
      <c r="M4" s="300">
        <v>32</v>
      </c>
      <c r="N4" s="301">
        <v>1</v>
      </c>
      <c r="O4" s="302" t="s">
        <v>165</v>
      </c>
      <c r="P4" s="300">
        <f>M4</f>
        <v>32</v>
      </c>
      <c r="Q4" s="301">
        <v>1</v>
      </c>
      <c r="R4" s="302"/>
      <c r="S4" s="323">
        <v>32</v>
      </c>
    </row>
    <row r="5" spans="1:19">
      <c r="A5" s="438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271"/>
      <c r="K5" s="86"/>
      <c r="L5" s="111" t="s">
        <v>66</v>
      </c>
      <c r="M5" s="11">
        <v>32</v>
      </c>
      <c r="N5" s="12">
        <v>2</v>
      </c>
      <c r="O5" s="12" t="s">
        <v>59</v>
      </c>
      <c r="P5" s="86">
        <v>0</v>
      </c>
      <c r="Q5" s="111">
        <v>0</v>
      </c>
      <c r="R5" s="11"/>
      <c r="S5" s="85"/>
    </row>
    <row r="6" spans="1:19">
      <c r="A6" s="438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1">
        <f t="shared" ref="G6:G64" si="0">D6</f>
        <v>20</v>
      </c>
      <c r="H6" s="12">
        <v>1</v>
      </c>
      <c r="I6" s="11"/>
      <c r="J6" s="284"/>
      <c r="K6" s="87" t="s">
        <v>122</v>
      </c>
      <c r="L6" s="13" t="s">
        <v>123</v>
      </c>
      <c r="M6" s="87" t="s">
        <v>122</v>
      </c>
      <c r="N6" s="13" t="s">
        <v>124</v>
      </c>
      <c r="O6" s="87" t="s">
        <v>125</v>
      </c>
      <c r="P6" s="13" t="str">
        <f t="shared" ref="P6:P66" si="1">M6</f>
        <v xml:space="preserve"> </v>
      </c>
      <c r="Q6" s="87"/>
      <c r="R6" s="13"/>
      <c r="S6" s="324"/>
    </row>
    <row r="7" spans="1:19">
      <c r="A7" s="438"/>
      <c r="B7" s="86">
        <v>1900110</v>
      </c>
      <c r="C7" s="111" t="s">
        <v>15</v>
      </c>
      <c r="D7" s="11">
        <v>80</v>
      </c>
      <c r="E7" s="12">
        <v>4</v>
      </c>
      <c r="F7" s="12" t="s">
        <v>14</v>
      </c>
      <c r="G7" s="11">
        <f t="shared" si="0"/>
        <v>80</v>
      </c>
      <c r="H7" s="12">
        <v>1</v>
      </c>
      <c r="I7" s="11"/>
      <c r="J7" s="284"/>
      <c r="K7" s="87"/>
      <c r="L7" s="13"/>
      <c r="M7" s="14"/>
      <c r="N7" s="14"/>
      <c r="O7" s="87"/>
      <c r="P7" s="13">
        <f t="shared" si="1"/>
        <v>0</v>
      </c>
      <c r="Q7" s="14"/>
      <c r="R7" s="14"/>
      <c r="S7" s="324"/>
    </row>
    <row r="8" spans="1:19">
      <c r="A8" s="438"/>
      <c r="B8" s="86">
        <v>310017</v>
      </c>
      <c r="C8" s="111" t="s">
        <v>16</v>
      </c>
      <c r="D8" s="11">
        <f>18*E8</f>
        <v>18</v>
      </c>
      <c r="E8" s="12">
        <v>1</v>
      </c>
      <c r="F8" s="12" t="s">
        <v>14</v>
      </c>
      <c r="G8" s="11">
        <f t="shared" si="0"/>
        <v>18</v>
      </c>
      <c r="H8" s="12">
        <v>1</v>
      </c>
      <c r="I8" s="11"/>
      <c r="J8" s="284"/>
      <c r="K8" s="87"/>
      <c r="L8" s="13"/>
      <c r="M8" s="14"/>
      <c r="N8" s="14"/>
      <c r="O8" s="87"/>
      <c r="P8" s="13">
        <f t="shared" si="1"/>
        <v>0</v>
      </c>
      <c r="Q8" s="14"/>
      <c r="R8" s="14"/>
      <c r="S8" s="324"/>
    </row>
    <row r="9" spans="1:19">
      <c r="A9" s="438"/>
      <c r="B9" s="75">
        <v>199186</v>
      </c>
      <c r="C9" s="15" t="s">
        <v>17</v>
      </c>
      <c r="D9" s="67">
        <v>32</v>
      </c>
      <c r="E9" s="68">
        <v>2</v>
      </c>
      <c r="F9" s="262" t="s">
        <v>11</v>
      </c>
      <c r="G9" s="67">
        <f t="shared" si="0"/>
        <v>32</v>
      </c>
      <c r="H9" s="68">
        <v>1</v>
      </c>
      <c r="I9" s="67">
        <v>32</v>
      </c>
      <c r="J9" s="263"/>
      <c r="K9" s="87"/>
      <c r="L9" s="13"/>
      <c r="M9" s="14"/>
      <c r="N9" s="14"/>
      <c r="O9" s="87"/>
      <c r="P9" s="13">
        <f t="shared" si="1"/>
        <v>0</v>
      </c>
      <c r="Q9" s="14"/>
      <c r="R9" s="14" t="s">
        <v>266</v>
      </c>
      <c r="S9" s="324"/>
    </row>
    <row r="10" spans="1:19">
      <c r="A10" s="438"/>
      <c r="B10" s="75">
        <v>1900101</v>
      </c>
      <c r="C10" s="15" t="s">
        <v>18</v>
      </c>
      <c r="D10" s="16"/>
      <c r="E10" s="17">
        <v>0</v>
      </c>
      <c r="F10" s="262" t="s">
        <v>19</v>
      </c>
      <c r="G10" s="67">
        <f t="shared" si="0"/>
        <v>0</v>
      </c>
      <c r="H10" s="68">
        <v>1</v>
      </c>
      <c r="I10" s="67"/>
      <c r="J10" s="263"/>
      <c r="K10" s="87"/>
      <c r="L10" s="13"/>
      <c r="M10" s="14"/>
      <c r="N10" s="14"/>
      <c r="O10" s="87"/>
      <c r="P10" s="13">
        <f t="shared" si="1"/>
        <v>0</v>
      </c>
      <c r="Q10" s="14"/>
      <c r="R10" s="14"/>
      <c r="S10" s="324"/>
    </row>
    <row r="11" spans="1:19">
      <c r="A11" s="438"/>
      <c r="B11" s="75"/>
      <c r="C11" s="15" t="s">
        <v>20</v>
      </c>
      <c r="D11" s="67"/>
      <c r="E11" s="68">
        <v>0</v>
      </c>
      <c r="F11" s="262" t="s">
        <v>19</v>
      </c>
      <c r="G11" s="67">
        <f t="shared" si="0"/>
        <v>0</v>
      </c>
      <c r="H11" s="68">
        <v>1</v>
      </c>
      <c r="I11" s="67"/>
      <c r="J11" s="263"/>
      <c r="K11" s="87"/>
      <c r="L11" s="13"/>
      <c r="M11" s="14"/>
      <c r="N11" s="14"/>
      <c r="O11" s="87"/>
      <c r="P11" s="13">
        <f t="shared" si="1"/>
        <v>0</v>
      </c>
      <c r="Q11" s="14"/>
      <c r="R11" s="14"/>
      <c r="S11" s="324"/>
    </row>
    <row r="12" spans="1:19" ht="15" thickBot="1">
      <c r="A12" s="438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6">
        <f t="shared" si="0"/>
        <v>80</v>
      </c>
      <c r="H12" s="295">
        <v>1</v>
      </c>
      <c r="I12" s="266">
        <v>48</v>
      </c>
      <c r="J12" s="267">
        <v>32</v>
      </c>
      <c r="K12" s="305"/>
      <c r="L12" s="306"/>
      <c r="M12" s="307"/>
      <c r="N12" s="307"/>
      <c r="O12" s="286"/>
      <c r="P12" s="306">
        <f t="shared" si="1"/>
        <v>0</v>
      </c>
      <c r="Q12" s="307"/>
      <c r="R12" s="307" t="s">
        <v>266</v>
      </c>
      <c r="S12" s="325" t="s">
        <v>266</v>
      </c>
    </row>
    <row r="13" spans="1:19" ht="16">
      <c r="A13" s="426" t="s">
        <v>21</v>
      </c>
      <c r="B13" s="76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310"/>
      <c r="K13" s="298">
        <v>1902060</v>
      </c>
      <c r="L13" s="299" t="s">
        <v>242</v>
      </c>
      <c r="M13" s="300" t="s">
        <v>98</v>
      </c>
      <c r="N13" s="301">
        <v>2</v>
      </c>
      <c r="O13" s="302" t="s">
        <v>243</v>
      </c>
      <c r="P13" s="300">
        <v>80</v>
      </c>
      <c r="Q13" s="301">
        <v>1</v>
      </c>
      <c r="R13" s="302"/>
      <c r="S13" s="323">
        <v>80</v>
      </c>
    </row>
    <row r="14" spans="1:19">
      <c r="A14" s="427"/>
      <c r="B14" s="78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311"/>
      <c r="K14" s="107">
        <v>1300004</v>
      </c>
      <c r="L14" s="112" t="s">
        <v>185</v>
      </c>
      <c r="M14" s="90">
        <v>54</v>
      </c>
      <c r="N14" s="90">
        <v>3</v>
      </c>
      <c r="O14" s="315" t="s">
        <v>72</v>
      </c>
      <c r="P14" s="303">
        <f t="shared" si="1"/>
        <v>54</v>
      </c>
      <c r="Q14" s="304">
        <v>1</v>
      </c>
      <c r="R14" s="107">
        <v>54</v>
      </c>
      <c r="S14" s="326"/>
    </row>
    <row r="15" spans="1:19">
      <c r="A15" s="427"/>
      <c r="B15" s="78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311"/>
      <c r="K15" s="316">
        <v>1300008</v>
      </c>
      <c r="L15" s="215" t="s">
        <v>164</v>
      </c>
      <c r="M15" s="216">
        <v>32</v>
      </c>
      <c r="N15" s="217">
        <v>1</v>
      </c>
      <c r="O15" s="317" t="s">
        <v>71</v>
      </c>
      <c r="P15" s="216">
        <f t="shared" si="1"/>
        <v>32</v>
      </c>
      <c r="Q15" s="217">
        <v>1</v>
      </c>
      <c r="R15" s="316"/>
      <c r="S15" s="327">
        <v>32</v>
      </c>
    </row>
    <row r="16" spans="1:19">
      <c r="A16" s="427"/>
      <c r="B16" s="194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97">
        <v>1</v>
      </c>
      <c r="I16" s="126"/>
      <c r="J16" s="191"/>
      <c r="K16" s="169"/>
      <c r="L16" s="213"/>
      <c r="M16" s="171"/>
      <c r="N16" s="171"/>
      <c r="O16" s="171"/>
      <c r="P16" s="303">
        <f t="shared" si="1"/>
        <v>0</v>
      </c>
      <c r="Q16" s="304"/>
      <c r="R16" s="169"/>
      <c r="S16" s="328"/>
    </row>
    <row r="17" spans="1:19">
      <c r="A17" s="427"/>
      <c r="B17" s="163">
        <v>1901003</v>
      </c>
      <c r="C17" s="18" t="s">
        <v>86</v>
      </c>
      <c r="D17" s="19">
        <v>80</v>
      </c>
      <c r="E17" s="20">
        <v>4</v>
      </c>
      <c r="F17" s="264" t="s">
        <v>247</v>
      </c>
      <c r="G17" s="16">
        <f t="shared" si="0"/>
        <v>80</v>
      </c>
      <c r="H17" s="10">
        <v>1</v>
      </c>
      <c r="I17" s="67">
        <v>48</v>
      </c>
      <c r="J17" s="312">
        <v>32</v>
      </c>
      <c r="K17" s="159"/>
      <c r="L17" s="64" t="s">
        <v>69</v>
      </c>
      <c r="M17" s="94">
        <v>32</v>
      </c>
      <c r="N17" s="11">
        <v>2</v>
      </c>
      <c r="O17" s="12" t="s">
        <v>59</v>
      </c>
      <c r="P17" s="11">
        <v>0</v>
      </c>
      <c r="Q17" s="12">
        <v>0</v>
      </c>
      <c r="R17" s="159" t="s">
        <v>267</v>
      </c>
      <c r="S17" s="329" t="s">
        <v>81</v>
      </c>
    </row>
    <row r="18" spans="1:19">
      <c r="A18" s="427"/>
      <c r="B18" s="86">
        <v>1900111</v>
      </c>
      <c r="C18" s="111" t="s">
        <v>56</v>
      </c>
      <c r="D18" s="11">
        <v>80</v>
      </c>
      <c r="E18" s="12">
        <v>4</v>
      </c>
      <c r="F18" s="12" t="s">
        <v>59</v>
      </c>
      <c r="G18" s="11">
        <f t="shared" si="0"/>
        <v>80</v>
      </c>
      <c r="H18" s="12">
        <v>1</v>
      </c>
      <c r="I18" s="11"/>
      <c r="J18" s="313"/>
      <c r="K18" s="169"/>
      <c r="L18" s="213"/>
      <c r="M18" s="171"/>
      <c r="N18" s="171"/>
      <c r="O18" s="171"/>
      <c r="P18" s="303">
        <f t="shared" si="1"/>
        <v>0</v>
      </c>
      <c r="Q18" s="304"/>
      <c r="R18" s="67" t="s">
        <v>266</v>
      </c>
      <c r="S18" s="263"/>
    </row>
    <row r="19" spans="1:19">
      <c r="A19" s="427"/>
      <c r="B19" s="75">
        <v>1901002</v>
      </c>
      <c r="C19" s="112" t="s">
        <v>57</v>
      </c>
      <c r="D19" s="90">
        <v>54</v>
      </c>
      <c r="E19" s="91">
        <v>3</v>
      </c>
      <c r="F19" s="264" t="s">
        <v>11</v>
      </c>
      <c r="G19" s="16">
        <f t="shared" si="0"/>
        <v>54</v>
      </c>
      <c r="H19" s="10">
        <v>1</v>
      </c>
      <c r="I19" s="67">
        <v>54</v>
      </c>
      <c r="J19" s="312"/>
      <c r="K19" s="169"/>
      <c r="L19" s="213"/>
      <c r="M19" s="171"/>
      <c r="N19" s="171"/>
      <c r="O19" s="171"/>
      <c r="P19" s="304">
        <f t="shared" si="1"/>
        <v>0</v>
      </c>
      <c r="Q19" s="304"/>
      <c r="R19" s="67"/>
      <c r="S19" s="263"/>
    </row>
    <row r="20" spans="1:19">
      <c r="A20" s="427"/>
      <c r="B20" s="75">
        <v>1900112</v>
      </c>
      <c r="C20" s="112" t="s">
        <v>58</v>
      </c>
      <c r="D20" s="90">
        <v>64</v>
      </c>
      <c r="E20" s="91">
        <v>3</v>
      </c>
      <c r="F20" s="264" t="s">
        <v>11</v>
      </c>
      <c r="G20" s="16">
        <f t="shared" si="0"/>
        <v>64</v>
      </c>
      <c r="H20" s="10">
        <v>1</v>
      </c>
      <c r="I20" s="67">
        <v>64</v>
      </c>
      <c r="J20" s="312"/>
      <c r="K20" s="169"/>
      <c r="L20" s="213"/>
      <c r="M20" s="171"/>
      <c r="N20" s="171"/>
      <c r="O20" s="171"/>
      <c r="P20" s="303">
        <f t="shared" si="1"/>
        <v>0</v>
      </c>
      <c r="Q20" s="304"/>
      <c r="R20" s="67"/>
      <c r="S20" s="263"/>
    </row>
    <row r="21" spans="1:19">
      <c r="A21" s="427"/>
      <c r="B21" s="75">
        <v>1905045</v>
      </c>
      <c r="C21" s="34" t="s">
        <v>182</v>
      </c>
      <c r="D21" s="16">
        <v>32</v>
      </c>
      <c r="E21" s="10">
        <v>2</v>
      </c>
      <c r="F21" s="264" t="s">
        <v>11</v>
      </c>
      <c r="G21" s="16">
        <f t="shared" si="0"/>
        <v>32</v>
      </c>
      <c r="H21" s="10">
        <v>1</v>
      </c>
      <c r="I21" s="67">
        <v>32</v>
      </c>
      <c r="J21" s="312"/>
      <c r="K21" s="169"/>
      <c r="L21" s="213"/>
      <c r="M21" s="171"/>
      <c r="N21" s="171"/>
      <c r="O21" s="171"/>
      <c r="P21" s="304">
        <f t="shared" si="1"/>
        <v>0</v>
      </c>
      <c r="Q21" s="304"/>
      <c r="R21" s="67"/>
      <c r="S21" s="263"/>
    </row>
    <row r="22" spans="1:19" ht="15" thickBot="1">
      <c r="A22" s="428"/>
      <c r="B22" s="81"/>
      <c r="C22" s="147" t="s">
        <v>126</v>
      </c>
      <c r="D22" s="21"/>
      <c r="E22" s="148"/>
      <c r="F22" s="21" t="s">
        <v>236</v>
      </c>
      <c r="G22" s="285">
        <f t="shared" si="0"/>
        <v>0</v>
      </c>
      <c r="H22" s="296"/>
      <c r="I22" s="296"/>
      <c r="J22" s="314"/>
      <c r="K22" s="318">
        <v>1905039</v>
      </c>
      <c r="L22" s="319" t="s">
        <v>151</v>
      </c>
      <c r="M22" s="320" t="s">
        <v>159</v>
      </c>
      <c r="N22" s="321">
        <v>3</v>
      </c>
      <c r="O22" s="322" t="s">
        <v>145</v>
      </c>
      <c r="P22" s="320">
        <v>120</v>
      </c>
      <c r="Q22" s="321">
        <v>1</v>
      </c>
      <c r="R22" s="322"/>
      <c r="S22" s="330">
        <v>120</v>
      </c>
    </row>
    <row r="23" spans="1:19">
      <c r="A23" s="426" t="s">
        <v>28</v>
      </c>
      <c r="B23" s="76">
        <v>309003</v>
      </c>
      <c r="C23" s="118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260"/>
      <c r="K23" s="331">
        <v>1900113</v>
      </c>
      <c r="L23" s="113" t="s">
        <v>73</v>
      </c>
      <c r="M23" s="113">
        <v>64</v>
      </c>
      <c r="N23" s="113">
        <v>3</v>
      </c>
      <c r="O23" s="113" t="s">
        <v>72</v>
      </c>
      <c r="P23" s="113">
        <f t="shared" si="1"/>
        <v>64</v>
      </c>
      <c r="Q23" s="113"/>
      <c r="R23" s="113">
        <v>64</v>
      </c>
      <c r="S23" s="332"/>
    </row>
    <row r="24" spans="1:19">
      <c r="A24" s="427"/>
      <c r="B24" s="78">
        <v>310015</v>
      </c>
      <c r="C24" s="116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271"/>
      <c r="K24" s="333"/>
      <c r="L24" s="112" t="s">
        <v>287</v>
      </c>
      <c r="M24" s="112">
        <v>40</v>
      </c>
      <c r="N24" s="112">
        <v>2.5</v>
      </c>
      <c r="O24" s="112" t="s">
        <v>72</v>
      </c>
      <c r="P24" s="112">
        <f t="shared" si="1"/>
        <v>40</v>
      </c>
      <c r="Q24" s="112"/>
      <c r="R24" s="112">
        <v>64</v>
      </c>
      <c r="S24" s="326"/>
    </row>
    <row r="25" spans="1:19">
      <c r="A25" s="427"/>
      <c r="B25" s="75">
        <v>1901007</v>
      </c>
      <c r="C25" s="34" t="s">
        <v>88</v>
      </c>
      <c r="D25" s="16">
        <v>48</v>
      </c>
      <c r="E25" s="10">
        <v>3</v>
      </c>
      <c r="F25" s="262" t="s">
        <v>237</v>
      </c>
      <c r="G25" s="16">
        <f t="shared" si="0"/>
        <v>48</v>
      </c>
      <c r="H25" s="10">
        <v>1</v>
      </c>
      <c r="I25" s="67">
        <v>48</v>
      </c>
      <c r="J25" s="263" t="s">
        <v>266</v>
      </c>
      <c r="K25" s="316">
        <v>1905029</v>
      </c>
      <c r="L25" s="215" t="s">
        <v>152</v>
      </c>
      <c r="M25" s="216" t="s">
        <v>188</v>
      </c>
      <c r="N25" s="217">
        <v>3</v>
      </c>
      <c r="O25" s="317"/>
      <c r="P25" s="216">
        <v>120</v>
      </c>
      <c r="Q25" s="217">
        <v>1</v>
      </c>
      <c r="R25" s="317"/>
      <c r="S25" s="327">
        <v>120</v>
      </c>
    </row>
    <row r="26" spans="1:19">
      <c r="A26" s="427"/>
      <c r="B26" s="165">
        <v>1901008</v>
      </c>
      <c r="C26" s="182" t="s">
        <v>149</v>
      </c>
      <c r="D26" s="166">
        <v>32</v>
      </c>
      <c r="E26" s="183">
        <v>1</v>
      </c>
      <c r="F26" s="182" t="s">
        <v>61</v>
      </c>
      <c r="G26" s="16">
        <f t="shared" si="0"/>
        <v>32</v>
      </c>
      <c r="H26" s="10">
        <v>1</v>
      </c>
      <c r="I26" s="67" t="s">
        <v>266</v>
      </c>
      <c r="J26" s="263">
        <v>32</v>
      </c>
      <c r="K26" s="316"/>
      <c r="L26" s="215" t="s">
        <v>166</v>
      </c>
      <c r="M26" s="216">
        <v>32</v>
      </c>
      <c r="N26" s="217">
        <v>1</v>
      </c>
      <c r="O26" s="317" t="s">
        <v>165</v>
      </c>
      <c r="P26" s="216">
        <f t="shared" si="1"/>
        <v>32</v>
      </c>
      <c r="Q26" s="217">
        <v>1</v>
      </c>
      <c r="R26" s="317">
        <v>32</v>
      </c>
      <c r="S26" s="327"/>
    </row>
    <row r="27" spans="1:19">
      <c r="A27" s="427"/>
      <c r="B27" s="75">
        <v>1901006</v>
      </c>
      <c r="C27" s="34" t="s">
        <v>87</v>
      </c>
      <c r="D27" s="16">
        <v>64</v>
      </c>
      <c r="E27" s="10">
        <v>4</v>
      </c>
      <c r="F27" s="262" t="s">
        <v>239</v>
      </c>
      <c r="G27" s="16">
        <f t="shared" si="0"/>
        <v>64</v>
      </c>
      <c r="H27" s="10">
        <v>1</v>
      </c>
      <c r="I27" s="67">
        <v>64</v>
      </c>
      <c r="J27" s="263" t="s">
        <v>265</v>
      </c>
      <c r="K27" s="159"/>
      <c r="L27" s="64" t="s">
        <v>76</v>
      </c>
      <c r="M27" s="94">
        <v>16</v>
      </c>
      <c r="N27" s="11">
        <v>1</v>
      </c>
      <c r="O27" s="12" t="s">
        <v>14</v>
      </c>
      <c r="P27" s="11">
        <v>0</v>
      </c>
      <c r="Q27" s="12">
        <v>0</v>
      </c>
      <c r="R27" s="159"/>
      <c r="S27" s="329" t="s">
        <v>81</v>
      </c>
    </row>
    <row r="28" spans="1:19">
      <c r="A28" s="427"/>
      <c r="B28" s="75">
        <v>1901007</v>
      </c>
      <c r="C28" s="182" t="s">
        <v>60</v>
      </c>
      <c r="D28" s="166">
        <v>32</v>
      </c>
      <c r="E28" s="183">
        <v>1</v>
      </c>
      <c r="F28" s="182" t="s">
        <v>240</v>
      </c>
      <c r="G28" s="16">
        <f t="shared" si="0"/>
        <v>32</v>
      </c>
      <c r="H28" s="10">
        <v>1</v>
      </c>
      <c r="I28" s="67"/>
      <c r="J28" s="263">
        <v>32</v>
      </c>
      <c r="K28" s="107">
        <v>1905028</v>
      </c>
      <c r="L28" s="200" t="s">
        <v>153</v>
      </c>
      <c r="M28" s="103">
        <v>32</v>
      </c>
      <c r="N28" s="104">
        <v>2</v>
      </c>
      <c r="O28" s="315" t="s">
        <v>72</v>
      </c>
      <c r="P28" s="103">
        <f t="shared" si="1"/>
        <v>32</v>
      </c>
      <c r="Q28" s="104">
        <v>1</v>
      </c>
      <c r="R28" s="107">
        <v>32</v>
      </c>
      <c r="S28" s="334" t="s">
        <v>265</v>
      </c>
    </row>
    <row r="29" spans="1:19">
      <c r="A29" s="427"/>
      <c r="B29" s="169"/>
      <c r="C29" s="170"/>
      <c r="D29" s="171"/>
      <c r="E29" s="171"/>
      <c r="F29" s="171"/>
      <c r="G29" s="16">
        <f t="shared" si="0"/>
        <v>0</v>
      </c>
      <c r="H29" s="10"/>
      <c r="I29" s="67"/>
      <c r="J29" s="263"/>
      <c r="K29" s="107">
        <v>1905048</v>
      </c>
      <c r="L29" s="102" t="s">
        <v>103</v>
      </c>
      <c r="M29" s="103">
        <v>48</v>
      </c>
      <c r="N29" s="104">
        <v>3</v>
      </c>
      <c r="O29" s="315" t="s">
        <v>72</v>
      </c>
      <c r="P29" s="103">
        <f t="shared" si="1"/>
        <v>48</v>
      </c>
      <c r="Q29" s="104">
        <v>1</v>
      </c>
      <c r="R29" s="107">
        <v>48</v>
      </c>
      <c r="S29" s="334"/>
    </row>
    <row r="30" spans="1:19" ht="15" thickBot="1">
      <c r="A30" s="427"/>
      <c r="B30" s="81"/>
      <c r="C30" s="117" t="s">
        <v>32</v>
      </c>
      <c r="D30" s="23"/>
      <c r="E30" s="23"/>
      <c r="F30" s="23" t="s">
        <v>19</v>
      </c>
      <c r="G30" s="285">
        <f t="shared" si="0"/>
        <v>0</v>
      </c>
      <c r="H30" s="296">
        <v>1</v>
      </c>
      <c r="I30" s="266"/>
      <c r="J30" s="267"/>
      <c r="K30" s="335"/>
      <c r="L30" s="117" t="s">
        <v>74</v>
      </c>
      <c r="M30" s="26">
        <v>48</v>
      </c>
      <c r="N30" s="296">
        <v>3</v>
      </c>
      <c r="O30" s="336" t="s">
        <v>72</v>
      </c>
      <c r="P30" s="189">
        <f t="shared" si="1"/>
        <v>48</v>
      </c>
      <c r="Q30" s="190">
        <v>1</v>
      </c>
      <c r="R30" s="337">
        <v>48</v>
      </c>
      <c r="S30" s="338"/>
    </row>
    <row r="31" spans="1:19">
      <c r="A31" s="448" t="s">
        <v>33</v>
      </c>
      <c r="B31" s="76">
        <v>3009004</v>
      </c>
      <c r="C31" s="167" t="s">
        <v>136</v>
      </c>
      <c r="D31" s="5">
        <v>36</v>
      </c>
      <c r="E31" s="168">
        <v>2</v>
      </c>
      <c r="F31" s="6" t="s">
        <v>10</v>
      </c>
      <c r="G31" s="5">
        <f t="shared" si="0"/>
        <v>36</v>
      </c>
      <c r="H31" s="6">
        <v>1</v>
      </c>
      <c r="I31" s="5"/>
      <c r="J31" s="260"/>
      <c r="K31" s="95"/>
      <c r="L31" s="96" t="s">
        <v>77</v>
      </c>
      <c r="M31" s="88">
        <v>64</v>
      </c>
      <c r="N31" s="97">
        <v>3</v>
      </c>
      <c r="O31" s="339" t="s">
        <v>72</v>
      </c>
      <c r="P31" s="340">
        <f t="shared" si="1"/>
        <v>64</v>
      </c>
      <c r="Q31" s="341">
        <v>1</v>
      </c>
      <c r="R31" s="342">
        <v>64</v>
      </c>
      <c r="S31" s="343"/>
    </row>
    <row r="32" spans="1:19">
      <c r="A32" s="449"/>
      <c r="B32" s="78">
        <v>3100014</v>
      </c>
      <c r="C32" s="154" t="s">
        <v>137</v>
      </c>
      <c r="D32" s="7">
        <f>18*E32</f>
        <v>108</v>
      </c>
      <c r="E32" s="155">
        <v>6</v>
      </c>
      <c r="F32" s="8" t="s">
        <v>10</v>
      </c>
      <c r="G32" s="7">
        <f t="shared" si="0"/>
        <v>108</v>
      </c>
      <c r="H32" s="8">
        <v>1</v>
      </c>
      <c r="I32" s="7"/>
      <c r="J32" s="271"/>
      <c r="K32" s="107">
        <v>1905053</v>
      </c>
      <c r="L32" s="157" t="s">
        <v>139</v>
      </c>
      <c r="M32" s="201">
        <v>48</v>
      </c>
      <c r="N32" s="202">
        <v>3</v>
      </c>
      <c r="O32" s="315" t="s">
        <v>72</v>
      </c>
      <c r="P32" s="103">
        <f t="shared" si="1"/>
        <v>48</v>
      </c>
      <c r="Q32" s="104">
        <v>1</v>
      </c>
      <c r="R32" s="157">
        <v>48</v>
      </c>
      <c r="S32" s="344"/>
    </row>
    <row r="33" spans="1:19">
      <c r="A33" s="449"/>
      <c r="B33" s="80">
        <v>1905010</v>
      </c>
      <c r="C33" s="15" t="s">
        <v>108</v>
      </c>
      <c r="D33" s="9" t="s">
        <v>303</v>
      </c>
      <c r="E33" s="10">
        <v>3</v>
      </c>
      <c r="F33" s="378" t="s">
        <v>238</v>
      </c>
      <c r="G33" s="16" t="str">
        <f t="shared" si="0"/>
        <v xml:space="preserve"> </v>
      </c>
      <c r="H33" s="10">
        <v>1</v>
      </c>
      <c r="I33" s="67">
        <v>48</v>
      </c>
      <c r="J33" s="263" t="s">
        <v>265</v>
      </c>
      <c r="K33" s="107">
        <v>1905026</v>
      </c>
      <c r="L33" s="156" t="s">
        <v>138</v>
      </c>
      <c r="M33" s="99">
        <v>48</v>
      </c>
      <c r="N33" s="100">
        <v>3</v>
      </c>
      <c r="O33" s="315" t="s">
        <v>72</v>
      </c>
      <c r="P33" s="103">
        <f t="shared" si="1"/>
        <v>48</v>
      </c>
      <c r="Q33" s="104">
        <v>1</v>
      </c>
      <c r="R33" s="157">
        <v>48</v>
      </c>
      <c r="S33" s="344" t="s">
        <v>81</v>
      </c>
    </row>
    <row r="34" spans="1:19">
      <c r="A34" s="449"/>
      <c r="B34" s="80">
        <v>1905011</v>
      </c>
      <c r="C34" s="15" t="s">
        <v>109</v>
      </c>
      <c r="D34" s="9">
        <v>32</v>
      </c>
      <c r="E34" s="10">
        <v>1</v>
      </c>
      <c r="F34" s="378" t="s">
        <v>241</v>
      </c>
      <c r="G34" s="16">
        <f t="shared" si="0"/>
        <v>32</v>
      </c>
      <c r="H34" s="10">
        <v>1</v>
      </c>
      <c r="I34" s="67"/>
      <c r="J34" s="263">
        <v>32</v>
      </c>
      <c r="K34" s="107" t="s">
        <v>81</v>
      </c>
      <c r="L34" s="156" t="s">
        <v>170</v>
      </c>
      <c r="M34" s="99" t="s">
        <v>81</v>
      </c>
      <c r="N34" s="100" t="s">
        <v>171</v>
      </c>
      <c r="O34" s="315" t="s">
        <v>172</v>
      </c>
      <c r="P34" s="103">
        <v>0</v>
      </c>
      <c r="Q34" s="104">
        <v>0</v>
      </c>
      <c r="R34" s="157"/>
      <c r="S34" s="344"/>
    </row>
    <row r="35" spans="1:19">
      <c r="A35" s="449"/>
      <c r="B35" s="169"/>
      <c r="C35" s="170"/>
      <c r="D35" s="171"/>
      <c r="E35" s="171"/>
      <c r="F35" s="171"/>
      <c r="G35" s="16">
        <f t="shared" si="0"/>
        <v>0</v>
      </c>
      <c r="H35" s="10"/>
      <c r="I35" s="67"/>
      <c r="J35" s="263"/>
      <c r="K35" s="107">
        <v>1905030</v>
      </c>
      <c r="L35" s="156" t="s">
        <v>99</v>
      </c>
      <c r="M35" s="99">
        <v>48</v>
      </c>
      <c r="N35" s="100">
        <v>3</v>
      </c>
      <c r="O35" s="315" t="s">
        <v>72</v>
      </c>
      <c r="P35" s="103">
        <f t="shared" si="1"/>
        <v>48</v>
      </c>
      <c r="Q35" s="104">
        <v>1</v>
      </c>
      <c r="R35" s="157">
        <v>48</v>
      </c>
      <c r="S35" s="344"/>
    </row>
    <row r="36" spans="1:19">
      <c r="A36" s="449"/>
      <c r="B36" s="169"/>
      <c r="C36" s="170"/>
      <c r="D36" s="171"/>
      <c r="E36" s="171"/>
      <c r="F36" s="171"/>
      <c r="G36" s="16">
        <f t="shared" si="0"/>
        <v>0</v>
      </c>
      <c r="H36" s="10"/>
      <c r="I36" s="67"/>
      <c r="J36" s="263"/>
      <c r="K36" s="107" t="s">
        <v>81</v>
      </c>
      <c r="L36" s="98"/>
      <c r="M36" s="99"/>
      <c r="N36" s="100"/>
      <c r="O36" s="315"/>
      <c r="P36" s="303">
        <f t="shared" si="1"/>
        <v>0</v>
      </c>
      <c r="Q36" s="304"/>
      <c r="R36" s="67"/>
      <c r="S36" s="263"/>
    </row>
    <row r="37" spans="1:19" ht="15" thickBot="1">
      <c r="A37" s="450"/>
      <c r="B37" s="81"/>
      <c r="C37" s="117" t="s">
        <v>36</v>
      </c>
      <c r="D37" s="23"/>
      <c r="E37" s="23"/>
      <c r="F37" s="23" t="s">
        <v>19</v>
      </c>
      <c r="G37" s="285">
        <f t="shared" si="0"/>
        <v>0</v>
      </c>
      <c r="H37" s="296"/>
      <c r="I37" s="266"/>
      <c r="J37" s="267"/>
      <c r="K37" s="318">
        <v>199641</v>
      </c>
      <c r="L37" s="319" t="s">
        <v>167</v>
      </c>
      <c r="M37" s="320" t="s">
        <v>189</v>
      </c>
      <c r="N37" s="321">
        <v>2</v>
      </c>
      <c r="O37" s="322" t="s">
        <v>140</v>
      </c>
      <c r="P37" s="320">
        <v>80</v>
      </c>
      <c r="Q37" s="321"/>
      <c r="R37" s="322"/>
      <c r="S37" s="330">
        <v>80</v>
      </c>
    </row>
    <row r="38" spans="1:19">
      <c r="A38" s="448" t="s">
        <v>37</v>
      </c>
      <c r="B38" s="173">
        <v>3300003</v>
      </c>
      <c r="C38" s="174" t="s">
        <v>135</v>
      </c>
      <c r="D38" s="175">
        <v>20</v>
      </c>
      <c r="E38" s="176">
        <v>1</v>
      </c>
      <c r="F38" s="259" t="s">
        <v>14</v>
      </c>
      <c r="G38" s="175">
        <f t="shared" si="0"/>
        <v>20</v>
      </c>
      <c r="H38" s="176">
        <v>1</v>
      </c>
      <c r="I38" s="175" t="s">
        <v>265</v>
      </c>
      <c r="J38" s="379"/>
      <c r="K38" s="187"/>
      <c r="L38" s="113" t="s">
        <v>269</v>
      </c>
      <c r="M38" s="88" t="s">
        <v>266</v>
      </c>
      <c r="N38" s="89" t="s">
        <v>266</v>
      </c>
      <c r="O38" s="339" t="s">
        <v>269</v>
      </c>
      <c r="P38" s="345">
        <v>0</v>
      </c>
      <c r="Q38" s="346" t="s">
        <v>266</v>
      </c>
      <c r="R38" s="347" t="s">
        <v>266</v>
      </c>
      <c r="S38" s="348"/>
    </row>
    <row r="39" spans="1:19">
      <c r="A39" s="449"/>
      <c r="B39" s="177">
        <v>1905046</v>
      </c>
      <c r="C39" s="178" t="s">
        <v>62</v>
      </c>
      <c r="D39" s="179">
        <v>48</v>
      </c>
      <c r="E39" s="180">
        <v>3</v>
      </c>
      <c r="F39" s="262" t="s">
        <v>238</v>
      </c>
      <c r="G39" s="16">
        <f t="shared" si="0"/>
        <v>48</v>
      </c>
      <c r="H39" s="10">
        <v>1</v>
      </c>
      <c r="I39" s="67">
        <v>48</v>
      </c>
      <c r="J39" s="263" t="s">
        <v>265</v>
      </c>
      <c r="K39" s="316">
        <v>199625</v>
      </c>
      <c r="L39" s="215" t="s">
        <v>102</v>
      </c>
      <c r="M39" s="216" t="s">
        <v>244</v>
      </c>
      <c r="N39" s="217">
        <v>2</v>
      </c>
      <c r="O39" s="317" t="s">
        <v>71</v>
      </c>
      <c r="P39" s="216">
        <v>80</v>
      </c>
      <c r="Q39" s="217">
        <v>1</v>
      </c>
      <c r="R39" s="317" t="s">
        <v>268</v>
      </c>
      <c r="S39" s="327">
        <v>80</v>
      </c>
    </row>
    <row r="40" spans="1:19">
      <c r="A40" s="449"/>
      <c r="B40" s="177">
        <v>1905047</v>
      </c>
      <c r="C40" s="182" t="s">
        <v>63</v>
      </c>
      <c r="D40" s="166">
        <v>32</v>
      </c>
      <c r="E40" s="183">
        <v>1</v>
      </c>
      <c r="F40" s="378" t="s">
        <v>241</v>
      </c>
      <c r="G40" s="16">
        <f t="shared" si="0"/>
        <v>32</v>
      </c>
      <c r="H40" s="10">
        <v>1</v>
      </c>
      <c r="I40" s="67" t="s">
        <v>266</v>
      </c>
      <c r="J40" s="263">
        <v>32</v>
      </c>
      <c r="K40" s="316">
        <v>199624</v>
      </c>
      <c r="L40" s="215" t="s">
        <v>248</v>
      </c>
      <c r="M40" s="216" t="s">
        <v>228</v>
      </c>
      <c r="N40" s="217">
        <v>3</v>
      </c>
      <c r="O40" s="317" t="s">
        <v>71</v>
      </c>
      <c r="P40" s="216">
        <v>120</v>
      </c>
      <c r="Q40" s="217"/>
      <c r="R40" s="317" t="s">
        <v>265</v>
      </c>
      <c r="S40" s="327">
        <v>120</v>
      </c>
    </row>
    <row r="41" spans="1:19">
      <c r="A41" s="449"/>
      <c r="B41" s="177">
        <v>1901015</v>
      </c>
      <c r="C41" s="24" t="s">
        <v>64</v>
      </c>
      <c r="D41" s="9">
        <v>64</v>
      </c>
      <c r="E41" s="181">
        <v>4</v>
      </c>
      <c r="F41" s="262" t="s">
        <v>238</v>
      </c>
      <c r="G41" s="16">
        <f t="shared" si="0"/>
        <v>64</v>
      </c>
      <c r="H41" s="10">
        <v>1</v>
      </c>
      <c r="I41" s="67">
        <v>64</v>
      </c>
      <c r="J41" s="263" t="s">
        <v>265</v>
      </c>
      <c r="K41" s="107"/>
      <c r="L41" s="102" t="s">
        <v>81</v>
      </c>
      <c r="M41" s="103" t="s">
        <v>81</v>
      </c>
      <c r="N41" s="104" t="s">
        <v>81</v>
      </c>
      <c r="O41" s="315" t="s">
        <v>81</v>
      </c>
      <c r="P41" s="304">
        <v>0</v>
      </c>
      <c r="Q41" s="304"/>
      <c r="R41" s="67"/>
      <c r="S41" s="263" t="s">
        <v>266</v>
      </c>
    </row>
    <row r="42" spans="1:19">
      <c r="A42" s="449"/>
      <c r="B42" s="177">
        <v>1901016</v>
      </c>
      <c r="C42" s="182" t="s">
        <v>65</v>
      </c>
      <c r="D42" s="166">
        <v>40</v>
      </c>
      <c r="E42" s="183">
        <v>1</v>
      </c>
      <c r="F42" s="378" t="s">
        <v>241</v>
      </c>
      <c r="G42" s="16">
        <f t="shared" si="0"/>
        <v>40</v>
      </c>
      <c r="H42" s="10">
        <v>1</v>
      </c>
      <c r="I42" s="67" t="s">
        <v>266</v>
      </c>
      <c r="J42" s="263">
        <v>40</v>
      </c>
      <c r="K42" s="107"/>
      <c r="L42" s="102" t="s">
        <v>81</v>
      </c>
      <c r="M42" s="103" t="s">
        <v>81</v>
      </c>
      <c r="N42" s="104" t="s">
        <v>81</v>
      </c>
      <c r="O42" s="315" t="s">
        <v>83</v>
      </c>
      <c r="P42" s="303">
        <v>0</v>
      </c>
      <c r="Q42" s="304"/>
      <c r="R42" s="67" t="s">
        <v>265</v>
      </c>
      <c r="S42" s="263"/>
    </row>
    <row r="43" spans="1:19">
      <c r="A43" s="449"/>
      <c r="B43" s="177">
        <v>1901013</v>
      </c>
      <c r="C43" s="24" t="s">
        <v>183</v>
      </c>
      <c r="D43" s="9">
        <v>48</v>
      </c>
      <c r="E43" s="181">
        <v>3</v>
      </c>
      <c r="F43" s="262" t="s">
        <v>11</v>
      </c>
      <c r="G43" s="16">
        <f t="shared" si="0"/>
        <v>48</v>
      </c>
      <c r="H43" s="10">
        <v>1</v>
      </c>
      <c r="I43" s="67">
        <v>48</v>
      </c>
      <c r="J43" s="263" t="s">
        <v>265</v>
      </c>
      <c r="K43" s="107"/>
      <c r="L43" s="102" t="s">
        <v>81</v>
      </c>
      <c r="M43" s="103" t="s">
        <v>81</v>
      </c>
      <c r="N43" s="104" t="s">
        <v>81</v>
      </c>
      <c r="O43" s="315" t="s">
        <v>83</v>
      </c>
      <c r="P43" s="304">
        <v>0</v>
      </c>
      <c r="Q43" s="304"/>
      <c r="R43" s="67"/>
      <c r="S43" s="263" t="s">
        <v>268</v>
      </c>
    </row>
    <row r="44" spans="1:19">
      <c r="A44" s="449"/>
      <c r="B44" s="177">
        <v>1901014</v>
      </c>
      <c r="C44" s="182" t="s">
        <v>184</v>
      </c>
      <c r="D44" s="166">
        <v>16</v>
      </c>
      <c r="E44" s="183">
        <v>0.5</v>
      </c>
      <c r="F44" s="182" t="s">
        <v>148</v>
      </c>
      <c r="G44" s="16">
        <f t="shared" si="0"/>
        <v>16</v>
      </c>
      <c r="H44" s="10">
        <v>1</v>
      </c>
      <c r="I44" s="67"/>
      <c r="J44" s="263">
        <v>16</v>
      </c>
      <c r="K44" s="107" t="s">
        <v>81</v>
      </c>
      <c r="L44" s="102" t="s">
        <v>107</v>
      </c>
      <c r="M44" s="103" t="s">
        <v>81</v>
      </c>
      <c r="N44" s="104" t="s">
        <v>81</v>
      </c>
      <c r="O44" s="315"/>
      <c r="P44" s="303">
        <v>0</v>
      </c>
      <c r="Q44" s="304"/>
      <c r="R44" s="67"/>
      <c r="S44" s="263"/>
    </row>
    <row r="45" spans="1:19">
      <c r="A45" s="449"/>
      <c r="B45" s="177"/>
      <c r="C45" s="28"/>
      <c r="D45" s="22"/>
      <c r="E45" s="29"/>
      <c r="F45" s="264"/>
      <c r="G45" s="16">
        <f t="shared" si="0"/>
        <v>0</v>
      </c>
      <c r="H45" s="10"/>
      <c r="I45" s="67"/>
      <c r="J45" s="263"/>
      <c r="K45" s="107" t="s">
        <v>81</v>
      </c>
      <c r="L45" s="102" t="s">
        <v>81</v>
      </c>
      <c r="M45" s="103" t="s">
        <v>81</v>
      </c>
      <c r="N45" s="104" t="s">
        <v>81</v>
      </c>
      <c r="O45" s="315"/>
      <c r="P45" s="304">
        <v>0</v>
      </c>
      <c r="Q45" s="304"/>
      <c r="R45" s="67"/>
      <c r="S45" s="263"/>
    </row>
    <row r="46" spans="1:19" ht="15" thickBot="1">
      <c r="A46" s="450"/>
      <c r="B46" s="81"/>
      <c r="C46" s="117" t="s">
        <v>38</v>
      </c>
      <c r="D46" s="30"/>
      <c r="E46" s="31"/>
      <c r="F46" s="265" t="s">
        <v>27</v>
      </c>
      <c r="G46" s="285">
        <f t="shared" si="0"/>
        <v>0</v>
      </c>
      <c r="H46" s="296"/>
      <c r="I46" s="266"/>
      <c r="J46" s="267"/>
      <c r="K46" s="160"/>
      <c r="L46" s="188"/>
      <c r="M46" s="189"/>
      <c r="N46" s="190"/>
      <c r="O46" s="336"/>
      <c r="P46" s="308">
        <f t="shared" si="1"/>
        <v>0</v>
      </c>
      <c r="Q46" s="309"/>
      <c r="R46" s="266"/>
      <c r="S46" s="267"/>
    </row>
    <row r="47" spans="1:19">
      <c r="A47" s="427" t="s">
        <v>39</v>
      </c>
      <c r="B47" s="173">
        <v>3300005</v>
      </c>
      <c r="C47" s="193" t="s">
        <v>134</v>
      </c>
      <c r="D47" s="175">
        <v>20</v>
      </c>
      <c r="E47" s="176">
        <v>1</v>
      </c>
      <c r="F47" s="259" t="s">
        <v>14</v>
      </c>
      <c r="G47" s="175">
        <f t="shared" si="0"/>
        <v>20</v>
      </c>
      <c r="H47" s="176">
        <v>1</v>
      </c>
      <c r="I47" s="175"/>
      <c r="J47" s="193"/>
      <c r="K47" s="268"/>
      <c r="L47" s="113" t="s">
        <v>273</v>
      </c>
      <c r="M47" s="88" t="s">
        <v>274</v>
      </c>
      <c r="N47" s="88" t="s">
        <v>275</v>
      </c>
      <c r="O47" s="339" t="s">
        <v>276</v>
      </c>
      <c r="P47" s="346" t="str">
        <f t="shared" si="1"/>
        <v xml:space="preserve"> </v>
      </c>
      <c r="Q47" s="346" t="s">
        <v>288</v>
      </c>
      <c r="R47" s="347"/>
      <c r="S47" s="348"/>
    </row>
    <row r="48" spans="1:19">
      <c r="A48" s="427"/>
      <c r="B48" s="194">
        <v>1900103</v>
      </c>
      <c r="C48" s="127" t="s">
        <v>40</v>
      </c>
      <c r="D48" s="126" t="s">
        <v>25</v>
      </c>
      <c r="E48" s="195">
        <v>1</v>
      </c>
      <c r="F48" s="126" t="s">
        <v>41</v>
      </c>
      <c r="G48" s="126" t="str">
        <f t="shared" si="0"/>
        <v>1周</v>
      </c>
      <c r="H48" s="195">
        <v>1</v>
      </c>
      <c r="I48" s="194" t="s">
        <v>266</v>
      </c>
      <c r="J48" s="127"/>
      <c r="K48" s="269">
        <v>1905037</v>
      </c>
      <c r="L48" s="102" t="s">
        <v>79</v>
      </c>
      <c r="M48" s="103">
        <v>48</v>
      </c>
      <c r="N48" s="104">
        <v>3</v>
      </c>
      <c r="O48" s="315" t="s">
        <v>72</v>
      </c>
      <c r="P48" s="303">
        <f t="shared" si="1"/>
        <v>48</v>
      </c>
      <c r="Q48" s="304">
        <v>1</v>
      </c>
      <c r="R48" s="67">
        <v>48</v>
      </c>
      <c r="S48" s="263"/>
    </row>
    <row r="49" spans="1:19">
      <c r="A49" s="427"/>
      <c r="B49" s="80">
        <v>1905033</v>
      </c>
      <c r="C49" s="15" t="s">
        <v>154</v>
      </c>
      <c r="D49" s="9">
        <v>48</v>
      </c>
      <c r="E49" s="10">
        <v>3</v>
      </c>
      <c r="F49" s="262" t="s">
        <v>238</v>
      </c>
      <c r="G49" s="16">
        <f t="shared" si="0"/>
        <v>48</v>
      </c>
      <c r="H49" s="10">
        <v>1</v>
      </c>
      <c r="I49" s="67">
        <v>48</v>
      </c>
      <c r="J49" s="67"/>
      <c r="K49" s="214">
        <v>1905038</v>
      </c>
      <c r="L49" s="215" t="s">
        <v>168</v>
      </c>
      <c r="M49" s="216">
        <v>16</v>
      </c>
      <c r="N49" s="217">
        <v>1</v>
      </c>
      <c r="O49" s="317" t="s">
        <v>145</v>
      </c>
      <c r="P49" s="216">
        <f t="shared" si="1"/>
        <v>16</v>
      </c>
      <c r="Q49" s="217">
        <v>1</v>
      </c>
      <c r="R49" s="317"/>
      <c r="S49" s="327">
        <v>16</v>
      </c>
    </row>
    <row r="50" spans="1:19">
      <c r="A50" s="145"/>
      <c r="B50" s="80">
        <v>1905034</v>
      </c>
      <c r="C50" s="15" t="s">
        <v>155</v>
      </c>
      <c r="D50" s="9">
        <v>32</v>
      </c>
      <c r="E50" s="10">
        <v>1</v>
      </c>
      <c r="F50" s="378" t="s">
        <v>241</v>
      </c>
      <c r="G50" s="16">
        <f t="shared" si="0"/>
        <v>32</v>
      </c>
      <c r="H50" s="10">
        <v>1</v>
      </c>
      <c r="I50" s="67"/>
      <c r="J50" s="67">
        <v>32</v>
      </c>
      <c r="K50" s="269">
        <v>1901036</v>
      </c>
      <c r="L50" s="102" t="s">
        <v>100</v>
      </c>
      <c r="M50" s="103">
        <v>32</v>
      </c>
      <c r="N50" s="104">
        <v>2</v>
      </c>
      <c r="O50" s="315"/>
      <c r="P50" s="303">
        <f t="shared" si="1"/>
        <v>32</v>
      </c>
      <c r="Q50" s="304">
        <v>1</v>
      </c>
      <c r="R50" s="67">
        <v>32</v>
      </c>
      <c r="S50" s="263"/>
    </row>
    <row r="51" spans="1:19">
      <c r="A51" s="145"/>
      <c r="B51" s="169"/>
      <c r="C51" s="170"/>
      <c r="D51" s="171"/>
      <c r="E51" s="171"/>
      <c r="F51" s="171"/>
      <c r="G51" s="16">
        <f t="shared" si="0"/>
        <v>0</v>
      </c>
      <c r="H51" s="10"/>
      <c r="I51" s="67"/>
      <c r="J51" s="67"/>
      <c r="K51" s="269">
        <v>1904020</v>
      </c>
      <c r="L51" s="102" t="s">
        <v>186</v>
      </c>
      <c r="M51" s="103">
        <v>32</v>
      </c>
      <c r="N51" s="104">
        <v>2</v>
      </c>
      <c r="O51" s="315"/>
      <c r="P51" s="304">
        <f t="shared" si="1"/>
        <v>32</v>
      </c>
      <c r="Q51" s="304">
        <v>1</v>
      </c>
      <c r="R51" s="67">
        <v>32</v>
      </c>
      <c r="S51" s="263"/>
    </row>
    <row r="52" spans="1:19">
      <c r="A52" s="145"/>
      <c r="B52" s="169"/>
      <c r="C52" s="170"/>
      <c r="D52" s="171"/>
      <c r="E52" s="171"/>
      <c r="F52" s="171"/>
      <c r="G52" s="16">
        <f t="shared" si="0"/>
        <v>0</v>
      </c>
      <c r="H52" s="10"/>
      <c r="I52" s="67"/>
      <c r="J52" s="67"/>
      <c r="K52" s="214">
        <v>1904021</v>
      </c>
      <c r="L52" s="215" t="s">
        <v>278</v>
      </c>
      <c r="M52" s="216">
        <v>32</v>
      </c>
      <c r="N52" s="217">
        <v>1</v>
      </c>
      <c r="O52" s="317"/>
      <c r="P52" s="216">
        <f t="shared" si="1"/>
        <v>32</v>
      </c>
      <c r="Q52" s="217">
        <v>1</v>
      </c>
      <c r="R52" s="317"/>
      <c r="S52" s="327">
        <v>32</v>
      </c>
    </row>
    <row r="53" spans="1:19">
      <c r="A53" s="145"/>
      <c r="B53" s="75"/>
      <c r="C53" s="18"/>
      <c r="D53" s="22"/>
      <c r="E53" s="32"/>
      <c r="F53" s="264"/>
      <c r="G53" s="16">
        <f t="shared" si="0"/>
        <v>0</v>
      </c>
      <c r="H53" s="10"/>
      <c r="I53" s="67"/>
      <c r="J53" s="67"/>
      <c r="K53" s="214">
        <v>199641</v>
      </c>
      <c r="L53" s="215" t="s">
        <v>169</v>
      </c>
      <c r="M53" s="216" t="s">
        <v>189</v>
      </c>
      <c r="N53" s="217">
        <v>2</v>
      </c>
      <c r="O53" s="317" t="s">
        <v>165</v>
      </c>
      <c r="P53" s="216">
        <v>80</v>
      </c>
      <c r="Q53" s="217">
        <v>1</v>
      </c>
      <c r="R53" s="317"/>
      <c r="S53" s="327">
        <v>80</v>
      </c>
    </row>
    <row r="54" spans="1:19">
      <c r="A54" s="145"/>
      <c r="B54" s="75"/>
      <c r="C54" s="18"/>
      <c r="D54" s="22"/>
      <c r="E54" s="32"/>
      <c r="F54" s="264"/>
      <c r="G54" s="16">
        <f t="shared" si="0"/>
        <v>0</v>
      </c>
      <c r="H54" s="10"/>
      <c r="I54" s="67"/>
      <c r="J54" s="67"/>
      <c r="K54" s="377">
        <v>199783</v>
      </c>
      <c r="L54" s="15" t="s">
        <v>95</v>
      </c>
      <c r="M54" s="9">
        <v>48</v>
      </c>
      <c r="N54" s="10">
        <v>3</v>
      </c>
      <c r="O54" s="315" t="s">
        <v>72</v>
      </c>
      <c r="P54" s="303">
        <f t="shared" si="1"/>
        <v>48</v>
      </c>
      <c r="Q54" s="304">
        <v>1</v>
      </c>
      <c r="R54" s="67">
        <v>48</v>
      </c>
      <c r="S54" s="263"/>
    </row>
    <row r="55" spans="1:19">
      <c r="A55" s="145"/>
      <c r="B55" s="75"/>
      <c r="C55" s="18"/>
      <c r="D55" s="22"/>
      <c r="E55" s="32"/>
      <c r="F55" s="264"/>
      <c r="G55" s="16">
        <f t="shared" si="0"/>
        <v>0</v>
      </c>
      <c r="H55" s="10"/>
      <c r="I55" s="67"/>
      <c r="J55" s="67"/>
      <c r="K55" s="214">
        <v>199784</v>
      </c>
      <c r="L55" s="215" t="s">
        <v>277</v>
      </c>
      <c r="M55" s="216">
        <v>32</v>
      </c>
      <c r="N55" s="217">
        <v>1</v>
      </c>
      <c r="O55" s="317" t="s">
        <v>72</v>
      </c>
      <c r="P55" s="216">
        <f t="shared" si="1"/>
        <v>32</v>
      </c>
      <c r="Q55" s="217">
        <v>1</v>
      </c>
      <c r="R55" s="317"/>
      <c r="S55" s="327">
        <v>32</v>
      </c>
    </row>
    <row r="56" spans="1:19" ht="15" thickBot="1">
      <c r="A56" s="146"/>
      <c r="B56" s="81"/>
      <c r="C56" s="117" t="s">
        <v>42</v>
      </c>
      <c r="D56" s="26"/>
      <c r="E56" s="27"/>
      <c r="F56" s="23" t="s">
        <v>19</v>
      </c>
      <c r="G56" s="285">
        <f t="shared" si="0"/>
        <v>0</v>
      </c>
      <c r="H56" s="296"/>
      <c r="I56" s="266"/>
      <c r="J56" s="266"/>
      <c r="K56" s="270" t="s">
        <v>81</v>
      </c>
      <c r="L56" s="35" t="s">
        <v>81</v>
      </c>
      <c r="M56" s="36" t="s">
        <v>81</v>
      </c>
      <c r="N56" s="36" t="s">
        <v>81</v>
      </c>
      <c r="O56" s="36"/>
      <c r="P56" s="308">
        <v>0</v>
      </c>
      <c r="Q56" s="309"/>
      <c r="R56" s="189"/>
      <c r="S56" s="349"/>
    </row>
    <row r="57" spans="1:19">
      <c r="A57" s="423" t="s">
        <v>43</v>
      </c>
      <c r="B57" s="205">
        <v>1900104</v>
      </c>
      <c r="C57" s="204" t="s">
        <v>44</v>
      </c>
      <c r="D57" s="205" t="s">
        <v>301</v>
      </c>
      <c r="E57" s="206">
        <v>3</v>
      </c>
      <c r="F57" s="205" t="s">
        <v>127</v>
      </c>
      <c r="G57" s="205">
        <v>160</v>
      </c>
      <c r="H57" s="206">
        <v>1</v>
      </c>
      <c r="I57" s="205"/>
      <c r="J57" s="370"/>
      <c r="K57" s="192"/>
      <c r="L57" s="113" t="s">
        <v>270</v>
      </c>
      <c r="M57" s="88" t="s">
        <v>266</v>
      </c>
      <c r="N57" s="97" t="s">
        <v>268</v>
      </c>
      <c r="O57" s="339" t="s">
        <v>269</v>
      </c>
      <c r="P57" s="346">
        <v>0</v>
      </c>
      <c r="Q57" s="346" t="s">
        <v>266</v>
      </c>
      <c r="R57" s="340"/>
      <c r="S57" s="350"/>
    </row>
    <row r="58" spans="1:19">
      <c r="A58" s="424"/>
      <c r="B58" s="126">
        <v>1900105</v>
      </c>
      <c r="C58" s="127" t="s">
        <v>34</v>
      </c>
      <c r="D58" s="126" t="s">
        <v>35</v>
      </c>
      <c r="E58" s="195">
        <v>1</v>
      </c>
      <c r="F58" s="126" t="s">
        <v>26</v>
      </c>
      <c r="G58" s="126">
        <v>40</v>
      </c>
      <c r="H58" s="195">
        <v>1</v>
      </c>
      <c r="I58" s="126"/>
      <c r="J58" s="371"/>
      <c r="K58" s="107">
        <v>1905050</v>
      </c>
      <c r="L58" s="34" t="s">
        <v>104</v>
      </c>
      <c r="M58" s="246">
        <v>32</v>
      </c>
      <c r="N58" s="246">
        <v>2</v>
      </c>
      <c r="O58" s="315" t="s">
        <v>72</v>
      </c>
      <c r="P58" s="16">
        <f t="shared" si="1"/>
        <v>32</v>
      </c>
      <c r="Q58" s="10">
        <v>1</v>
      </c>
      <c r="R58" s="103">
        <v>32</v>
      </c>
      <c r="S58" s="351"/>
    </row>
    <row r="59" spans="1:19">
      <c r="A59" s="424"/>
      <c r="B59" s="126">
        <v>1900107</v>
      </c>
      <c r="C59" s="127" t="s">
        <v>45</v>
      </c>
      <c r="D59" s="126" t="s">
        <v>302</v>
      </c>
      <c r="E59" s="195">
        <v>1</v>
      </c>
      <c r="F59" s="126" t="s">
        <v>26</v>
      </c>
      <c r="G59" s="126">
        <v>40</v>
      </c>
      <c r="H59" s="195">
        <v>1</v>
      </c>
      <c r="I59" s="126"/>
      <c r="J59" s="371"/>
      <c r="K59" s="107" t="s">
        <v>147</v>
      </c>
      <c r="L59" s="34" t="s">
        <v>147</v>
      </c>
      <c r="M59" s="246" t="s">
        <v>147</v>
      </c>
      <c r="N59" s="246" t="s">
        <v>147</v>
      </c>
      <c r="O59" s="246" t="s">
        <v>81</v>
      </c>
      <c r="P59" s="304">
        <v>0</v>
      </c>
      <c r="Q59" s="304"/>
      <c r="R59" s="103"/>
      <c r="S59" s="351"/>
    </row>
    <row r="60" spans="1:19">
      <c r="A60" s="424"/>
      <c r="B60" s="130"/>
      <c r="C60" s="129" t="s">
        <v>128</v>
      </c>
      <c r="D60" s="130" t="s">
        <v>129</v>
      </c>
      <c r="E60" s="208">
        <v>2</v>
      </c>
      <c r="F60" s="208" t="s">
        <v>31</v>
      </c>
      <c r="G60" s="130">
        <v>80</v>
      </c>
      <c r="H60" s="208">
        <v>1</v>
      </c>
      <c r="I60" s="130"/>
      <c r="J60" s="372"/>
      <c r="K60" s="107" t="s">
        <v>147</v>
      </c>
      <c r="L60" s="34" t="s">
        <v>147</v>
      </c>
      <c r="M60" s="246" t="s">
        <v>147</v>
      </c>
      <c r="N60" s="246" t="s">
        <v>147</v>
      </c>
      <c r="O60" s="246" t="s">
        <v>83</v>
      </c>
      <c r="P60" s="303">
        <v>0</v>
      </c>
      <c r="Q60" s="304"/>
      <c r="R60" s="264"/>
      <c r="S60" s="164"/>
    </row>
    <row r="61" spans="1:19">
      <c r="A61" s="424"/>
      <c r="B61" s="373" t="s">
        <v>249</v>
      </c>
      <c r="C61" s="34" t="s">
        <v>250</v>
      </c>
      <c r="D61" s="246" t="s">
        <v>251</v>
      </c>
      <c r="E61" s="246" t="s">
        <v>249</v>
      </c>
      <c r="F61" s="262" t="s">
        <v>251</v>
      </c>
      <c r="G61" s="16" t="str">
        <f t="shared" si="0"/>
        <v xml:space="preserve"> </v>
      </c>
      <c r="H61" s="10" t="s">
        <v>252</v>
      </c>
      <c r="I61" s="264"/>
      <c r="J61" s="164"/>
      <c r="K61" s="107" t="s">
        <v>147</v>
      </c>
      <c r="L61" s="34" t="s">
        <v>147</v>
      </c>
      <c r="M61" s="246" t="s">
        <v>147</v>
      </c>
      <c r="N61" s="246" t="s">
        <v>147</v>
      </c>
      <c r="O61" s="246"/>
      <c r="P61" s="304">
        <v>0</v>
      </c>
      <c r="Q61" s="304"/>
      <c r="R61" s="264"/>
      <c r="S61" s="164"/>
    </row>
    <row r="62" spans="1:19">
      <c r="A62" s="424"/>
      <c r="B62" s="273"/>
      <c r="C62" s="18" t="s">
        <v>83</v>
      </c>
      <c r="D62" s="22" t="s">
        <v>81</v>
      </c>
      <c r="E62" s="32" t="s">
        <v>81</v>
      </c>
      <c r="F62" s="264" t="s">
        <v>81</v>
      </c>
      <c r="G62" s="16" t="str">
        <f t="shared" si="0"/>
        <v xml:space="preserve"> </v>
      </c>
      <c r="H62" s="10"/>
      <c r="I62" s="264"/>
      <c r="J62" s="164"/>
      <c r="K62" s="169"/>
      <c r="L62" s="213"/>
      <c r="M62" s="171"/>
      <c r="N62" s="171"/>
      <c r="O62" s="171"/>
      <c r="P62" s="303">
        <f t="shared" si="1"/>
        <v>0</v>
      </c>
      <c r="Q62" s="304"/>
      <c r="R62" s="264"/>
      <c r="S62" s="164"/>
    </row>
    <row r="63" spans="1:19">
      <c r="A63" s="424"/>
      <c r="B63" s="273"/>
      <c r="C63" s="18" t="s">
        <v>81</v>
      </c>
      <c r="D63" s="22" t="s">
        <v>300</v>
      </c>
      <c r="E63" s="32" t="s">
        <v>81</v>
      </c>
      <c r="F63" s="264" t="s">
        <v>81</v>
      </c>
      <c r="G63" s="16" t="str">
        <f t="shared" si="0"/>
        <v xml:space="preserve"> </v>
      </c>
      <c r="H63" s="10"/>
      <c r="I63" s="264"/>
      <c r="J63" s="164"/>
      <c r="K63" s="169"/>
      <c r="L63" s="213"/>
      <c r="M63" s="171"/>
      <c r="N63" s="171"/>
      <c r="O63" s="171"/>
      <c r="P63" s="304">
        <f t="shared" si="1"/>
        <v>0</v>
      </c>
      <c r="Q63" s="304"/>
      <c r="R63" s="264"/>
      <c r="S63" s="164"/>
    </row>
    <row r="64" spans="1:19" ht="15" thickBot="1">
      <c r="A64" s="425"/>
      <c r="B64" s="23"/>
      <c r="C64" s="210"/>
      <c r="D64" s="30"/>
      <c r="E64" s="211"/>
      <c r="F64" s="279"/>
      <c r="G64" s="285">
        <f t="shared" si="0"/>
        <v>0</v>
      </c>
      <c r="H64" s="296"/>
      <c r="I64" s="279"/>
      <c r="J64" s="212"/>
      <c r="K64" s="160" t="s">
        <v>265</v>
      </c>
      <c r="L64" s="35" t="s">
        <v>271</v>
      </c>
      <c r="M64" s="36" t="s">
        <v>266</v>
      </c>
      <c r="N64" s="36" t="s">
        <v>265</v>
      </c>
      <c r="O64" s="336" t="s">
        <v>90</v>
      </c>
      <c r="P64" s="308">
        <v>0</v>
      </c>
      <c r="Q64" s="309" t="s">
        <v>266</v>
      </c>
      <c r="R64" s="279"/>
      <c r="S64" s="212"/>
    </row>
    <row r="65" spans="1:19">
      <c r="A65" s="145" t="s">
        <v>47</v>
      </c>
      <c r="B65" s="203">
        <v>1900106</v>
      </c>
      <c r="C65" s="204" t="s">
        <v>130</v>
      </c>
      <c r="D65" s="205" t="s">
        <v>299</v>
      </c>
      <c r="E65" s="206">
        <v>3</v>
      </c>
      <c r="F65" s="205" t="s">
        <v>41</v>
      </c>
      <c r="G65" s="205">
        <v>480</v>
      </c>
      <c r="H65" s="206">
        <v>1</v>
      </c>
      <c r="I65" s="205"/>
      <c r="J65" s="374"/>
      <c r="K65" s="357"/>
      <c r="L65" s="358" t="s">
        <v>157</v>
      </c>
      <c r="M65" s="359"/>
      <c r="N65" s="360">
        <v>5</v>
      </c>
      <c r="O65" s="339" t="s">
        <v>72</v>
      </c>
      <c r="P65" s="346">
        <f t="shared" si="1"/>
        <v>0</v>
      </c>
      <c r="Q65" s="346">
        <v>1</v>
      </c>
      <c r="R65" s="361"/>
      <c r="S65" s="362"/>
    </row>
    <row r="66" spans="1:19" ht="15" thickBot="1">
      <c r="A66" s="40"/>
      <c r="B66" s="149"/>
      <c r="C66" s="150" t="s">
        <v>46</v>
      </c>
      <c r="D66" s="151" t="s">
        <v>132</v>
      </c>
      <c r="E66" s="152">
        <v>1</v>
      </c>
      <c r="F66" s="152" t="s">
        <v>133</v>
      </c>
      <c r="G66" s="151">
        <v>40</v>
      </c>
      <c r="H66" s="152">
        <v>1</v>
      </c>
      <c r="I66" s="375"/>
      <c r="J66" s="376"/>
      <c r="K66" s="363"/>
      <c r="L66" s="364"/>
      <c r="M66" s="365"/>
      <c r="N66" s="365"/>
      <c r="O66" s="366"/>
      <c r="P66" s="367">
        <f t="shared" si="1"/>
        <v>0</v>
      </c>
      <c r="Q66" s="368"/>
      <c r="R66" s="365" t="s">
        <v>265</v>
      </c>
      <c r="S66" s="369" t="s">
        <v>266</v>
      </c>
    </row>
    <row r="67" spans="1:19" ht="15" thickBot="1">
      <c r="A67" s="41"/>
      <c r="B67" s="42"/>
      <c r="C67" s="43"/>
      <c r="D67" s="44"/>
      <c r="E67" s="44">
        <f>SUM(E4:E66)</f>
        <v>96.5</v>
      </c>
      <c r="F67" s="45">
        <f>SUM(F4:F66)</f>
        <v>0</v>
      </c>
      <c r="G67" s="228">
        <f>SUM(G3:G66)</f>
        <v>2428</v>
      </c>
      <c r="H67" s="382">
        <f>SUM(H4:H66)</f>
        <v>46</v>
      </c>
      <c r="I67" s="228">
        <f>SUM(I5:I66)</f>
        <v>646</v>
      </c>
      <c r="J67" s="228">
        <f>SUM(J5:J66)</f>
        <v>280</v>
      </c>
      <c r="K67" s="352"/>
      <c r="L67" s="353"/>
      <c r="M67" s="354"/>
      <c r="N67" s="355">
        <f>SUM(N4+N13+N14+N15+N22+N23+N24+N25+N26+N28+N29+N30+N31+N32+N33+N35+N37+N39+N40+N48+N49+N50+N51+N52+N53+N54+N55+N58+N65)</f>
        <v>68.5</v>
      </c>
      <c r="O67" s="356"/>
      <c r="P67" s="231">
        <f>SUM(P4:P66)</f>
        <v>1542</v>
      </c>
      <c r="Q67">
        <f>SUM(Q3:Q66)</f>
        <v>25</v>
      </c>
      <c r="R67" s="48">
        <f>SUM(Q4:R66)</f>
        <v>767</v>
      </c>
      <c r="S67" s="48">
        <f>SUM(S4:S65)</f>
        <v>824</v>
      </c>
    </row>
    <row r="68" spans="1:19">
      <c r="A68" s="47" t="s">
        <v>48</v>
      </c>
      <c r="B68" s="47" t="s">
        <v>48</v>
      </c>
      <c r="C68" s="48"/>
      <c r="D68" s="49"/>
      <c r="E68" s="48"/>
      <c r="F68" s="48"/>
      <c r="G68" s="48"/>
      <c r="H68" s="48"/>
      <c r="I68" s="52"/>
      <c r="J68" s="52"/>
      <c r="K68" s="48"/>
      <c r="L68" s="49"/>
      <c r="M68" s="48"/>
      <c r="N68" s="48"/>
      <c r="O68" s="50"/>
      <c r="R68" s="52"/>
      <c r="S68" s="52"/>
    </row>
    <row r="69" spans="1:19">
      <c r="A69" s="51"/>
      <c r="B69" s="51" t="s">
        <v>257</v>
      </c>
      <c r="C69" s="52">
        <f>I9+I12+I19+I20+I21+I25+I43</f>
        <v>326</v>
      </c>
      <c r="D69" s="53" t="s">
        <v>259</v>
      </c>
      <c r="E69" s="52">
        <f>I17+I27+I33+I39+I41+I49</f>
        <v>320</v>
      </c>
      <c r="F69" s="52"/>
      <c r="G69" s="52" t="s">
        <v>263</v>
      </c>
      <c r="H69" s="52">
        <f>R67</f>
        <v>767</v>
      </c>
      <c r="I69" s="56"/>
      <c r="J69" s="56"/>
      <c r="K69" s="52"/>
      <c r="L69" s="53"/>
      <c r="M69" s="52"/>
      <c r="N69" s="52"/>
      <c r="O69" s="54"/>
      <c r="R69" s="56"/>
      <c r="S69" s="56"/>
    </row>
    <row r="70" spans="1:19">
      <c r="A70" s="55"/>
      <c r="B70" s="53" t="s">
        <v>258</v>
      </c>
      <c r="C70" s="56">
        <f>J12+J26+J44</f>
        <v>80</v>
      </c>
      <c r="D70" s="57" t="s">
        <v>260</v>
      </c>
      <c r="E70" s="56">
        <f>J50+J42+J40+J34+J28+J17</f>
        <v>200</v>
      </c>
      <c r="F70" s="56"/>
      <c r="G70" s="56" t="s">
        <v>264</v>
      </c>
      <c r="H70" s="56">
        <f>S67</f>
        <v>824</v>
      </c>
      <c r="I70" s="56"/>
      <c r="J70" s="56"/>
      <c r="K70" s="56"/>
      <c r="L70" s="57"/>
      <c r="M70" s="56"/>
      <c r="N70" s="56"/>
      <c r="O70" s="58"/>
      <c r="P70" t="s">
        <v>272</v>
      </c>
      <c r="R70" s="56"/>
      <c r="S70" s="56"/>
    </row>
    <row r="71" spans="1:19">
      <c r="A71" s="55"/>
      <c r="B71" s="56"/>
      <c r="C71" s="65"/>
      <c r="D71" s="56"/>
      <c r="E71" s="56"/>
      <c r="F71" s="56"/>
      <c r="G71" s="56"/>
      <c r="H71" s="56"/>
      <c r="I71" s="56"/>
      <c r="J71" s="56"/>
      <c r="K71" s="56"/>
      <c r="L71" s="57"/>
      <c r="M71" s="56"/>
      <c r="N71" s="56"/>
      <c r="R71" s="56"/>
      <c r="S71" s="56"/>
    </row>
    <row r="72" spans="1:19" ht="15" thickBot="1">
      <c r="A72" s="55"/>
      <c r="B72" s="56"/>
      <c r="C72" s="65"/>
      <c r="D72" s="56"/>
      <c r="E72" s="56"/>
      <c r="F72" s="56"/>
      <c r="G72" s="56"/>
      <c r="H72" s="56"/>
      <c r="I72" s="56"/>
      <c r="J72" s="56"/>
      <c r="K72" s="56"/>
      <c r="L72" s="57"/>
      <c r="M72" s="56"/>
      <c r="N72" s="56"/>
      <c r="R72"/>
      <c r="S72"/>
    </row>
    <row r="73" spans="1:19">
      <c r="A73" s="119" t="s">
        <v>48</v>
      </c>
      <c r="B73" s="144"/>
      <c r="C73" s="414" t="str">
        <f>"必修部分（&lt;=60%,"&amp;B79*0.6&amp;"学分)"</f>
        <v>必修部分（&lt;=60%,78.9学分)</v>
      </c>
      <c r="D73" s="415"/>
      <c r="E73" s="416"/>
      <c r="F73" s="414" t="str">
        <f>"选修部分（&gt;=40%,("&amp;B79*0.4&amp;"学分)"</f>
        <v>选修部分（&gt;=40%,(52.6学分)</v>
      </c>
      <c r="G73" s="415"/>
      <c r="H73" s="415"/>
      <c r="I73" s="415"/>
      <c r="J73" s="415"/>
      <c r="K73" s="415"/>
      <c r="L73" s="416"/>
      <c r="M73" s="417" t="s">
        <v>110</v>
      </c>
      <c r="N73" s="417"/>
      <c r="O73" s="418"/>
      <c r="R73"/>
      <c r="S73"/>
    </row>
    <row r="74" spans="1:19" ht="26" customHeight="1">
      <c r="A74" s="141">
        <v>1</v>
      </c>
      <c r="B74" s="59" t="s">
        <v>111</v>
      </c>
      <c r="C74" s="122" t="s">
        <v>49</v>
      </c>
      <c r="D74" s="60">
        <f>SUM(D4,D5,D13,D14,D15,D23,D24,D31,D32)</f>
        <v>432</v>
      </c>
      <c r="E74" s="60">
        <f>SUM(E4,E5,E13,E14,E15,E23,E24,E31,E32)</f>
        <v>24</v>
      </c>
      <c r="F74" s="123" t="s">
        <v>50</v>
      </c>
      <c r="G74" s="123"/>
      <c r="H74" s="123"/>
      <c r="I74" s="123"/>
      <c r="J74" s="123"/>
      <c r="K74" s="124">
        <f>SUM(D49:D50,D61,D69)</f>
        <v>80</v>
      </c>
      <c r="L74" s="125">
        <v>18</v>
      </c>
      <c r="M74" s="419" t="s">
        <v>112</v>
      </c>
      <c r="N74" s="420"/>
      <c r="O74" s="421"/>
      <c r="R74"/>
      <c r="S74"/>
    </row>
    <row r="75" spans="1:19">
      <c r="A75" s="406">
        <v>2</v>
      </c>
      <c r="B75" s="422" t="s">
        <v>51</v>
      </c>
      <c r="C75" s="126"/>
      <c r="D75" s="126"/>
      <c r="E75" s="126"/>
      <c r="F75" s="127" t="s">
        <v>52</v>
      </c>
      <c r="G75" s="127"/>
      <c r="H75" s="127"/>
      <c r="I75" s="127"/>
      <c r="J75" s="127"/>
      <c r="K75" s="126"/>
      <c r="L75" s="128">
        <f>SUM(E16+E48+E57+E58+E59+E65)</f>
        <v>10</v>
      </c>
      <c r="M75" s="442"/>
      <c r="N75" s="443"/>
      <c r="O75" s="444"/>
      <c r="R75"/>
      <c r="S75"/>
    </row>
    <row r="76" spans="1:19" ht="26">
      <c r="A76" s="406"/>
      <c r="B76" s="407"/>
      <c r="C76" s="129"/>
      <c r="D76" s="130"/>
      <c r="E76" s="130"/>
      <c r="F76" s="131" t="s">
        <v>119</v>
      </c>
      <c r="G76" s="131"/>
      <c r="H76" s="131"/>
      <c r="I76" s="131"/>
      <c r="J76" s="131"/>
      <c r="K76" s="130"/>
      <c r="L76" s="130">
        <v>5</v>
      </c>
      <c r="M76" s="442"/>
      <c r="N76" s="443"/>
      <c r="O76" s="444"/>
      <c r="R76"/>
      <c r="S76"/>
    </row>
    <row r="77" spans="1:19">
      <c r="A77" s="406">
        <v>3</v>
      </c>
      <c r="B77" s="407" t="s">
        <v>156</v>
      </c>
      <c r="C77" s="132" t="s">
        <v>114</v>
      </c>
      <c r="D77" s="133"/>
      <c r="E77" s="134">
        <f>SUM(E9+E10+E12+E11+E17+E19+E20+E21+E25+E26+E27+E28+E33+E34+E39+E40+E41+E42+E43+E44+E49+E50)</f>
        <v>47.5</v>
      </c>
      <c r="F77" s="135" t="s">
        <v>115</v>
      </c>
      <c r="G77" s="242">
        <f>B79-L74-L75-L76</f>
        <v>98.5</v>
      </c>
      <c r="H77" s="135"/>
      <c r="I77" s="242"/>
      <c r="J77" s="135"/>
      <c r="K77" s="136"/>
      <c r="L77" s="136">
        <v>27</v>
      </c>
      <c r="M77" s="439"/>
      <c r="N77" s="440"/>
      <c r="O77" s="441"/>
      <c r="R77"/>
      <c r="S77"/>
    </row>
    <row r="78" spans="1:19" ht="26">
      <c r="A78" s="406"/>
      <c r="B78" s="407"/>
      <c r="C78" s="132" t="s">
        <v>120</v>
      </c>
      <c r="D78" s="133"/>
      <c r="E78" s="134"/>
      <c r="F78" s="137" t="s">
        <v>121</v>
      </c>
      <c r="G78" s="137"/>
      <c r="H78" s="137"/>
      <c r="I78" s="137"/>
      <c r="J78" s="137"/>
      <c r="K78" s="142"/>
      <c r="L78" s="61"/>
      <c r="M78" s="442"/>
      <c r="N78" s="443"/>
      <c r="O78" s="444"/>
      <c r="R78"/>
      <c r="S78"/>
    </row>
    <row r="79" spans="1:19" ht="15" thickBot="1">
      <c r="A79" s="138" t="s">
        <v>53</v>
      </c>
      <c r="B79" s="139">
        <f>E79+L74+L75+L76+L77</f>
        <v>131.5</v>
      </c>
      <c r="C79" s="143">
        <v>66.5</v>
      </c>
      <c r="D79" s="143"/>
      <c r="E79" s="139">
        <f>SUM(E74:E77)</f>
        <v>71.5</v>
      </c>
      <c r="F79" s="143">
        <f>18+2+18+18</f>
        <v>56</v>
      </c>
      <c r="G79" s="220"/>
      <c r="H79" s="220"/>
      <c r="I79" s="247"/>
      <c r="J79" s="247"/>
      <c r="K79" s="143"/>
      <c r="L79" s="139">
        <f>SUM(L74:L78)</f>
        <v>60</v>
      </c>
      <c r="M79" s="445"/>
      <c r="N79" s="446"/>
      <c r="O79" s="447"/>
      <c r="R79"/>
      <c r="S79"/>
    </row>
    <row r="80" spans="1:19">
      <c r="A80" s="55"/>
      <c r="B80" s="56"/>
      <c r="C80" s="65"/>
      <c r="D80" s="56"/>
      <c r="E80" s="56"/>
      <c r="F80" s="56"/>
      <c r="G80" s="56"/>
      <c r="H80" s="56"/>
      <c r="I80" s="56"/>
      <c r="J80" s="56"/>
      <c r="K80" s="56"/>
      <c r="L80" s="57"/>
      <c r="M80" s="56"/>
      <c r="N80" s="56"/>
      <c r="O80" s="56"/>
      <c r="R80"/>
      <c r="S80"/>
    </row>
    <row r="81" spans="1:19" ht="15" thickBot="1">
      <c r="A81" s="55"/>
      <c r="B81" s="56"/>
      <c r="C81" s="65"/>
      <c r="D81" s="56"/>
      <c r="E81" s="56"/>
      <c r="F81" s="56" t="s">
        <v>116</v>
      </c>
      <c r="G81" s="56"/>
      <c r="H81" s="56"/>
      <c r="I81"/>
      <c r="J81"/>
      <c r="K81" s="56"/>
      <c r="L81" s="57" t="s">
        <v>117</v>
      </c>
      <c r="M81" s="56"/>
      <c r="N81" s="56"/>
      <c r="O81" s="56" t="s">
        <v>118</v>
      </c>
      <c r="R81"/>
      <c r="S81"/>
    </row>
    <row r="82" spans="1:19" ht="15" thickBot="1">
      <c r="A82" s="55"/>
      <c r="B82" s="56"/>
      <c r="C82" s="65"/>
      <c r="D82" s="56"/>
      <c r="E82" s="56"/>
      <c r="F82" s="57"/>
      <c r="G82" s="57"/>
      <c r="H82" s="57"/>
      <c r="I82" s="236"/>
      <c r="J82" s="236"/>
      <c r="K82" s="56"/>
      <c r="L82" s="57"/>
      <c r="M82" s="56"/>
      <c r="N82" s="56"/>
      <c r="O82"/>
      <c r="R82"/>
      <c r="S82"/>
    </row>
    <row r="83" spans="1:19" ht="57" thickBot="1">
      <c r="A83" s="387"/>
      <c r="B83" s="393"/>
      <c r="C83" s="393"/>
      <c r="D83" s="393"/>
      <c r="E83" s="393"/>
      <c r="F83" s="388"/>
      <c r="G83" s="232" t="s">
        <v>192</v>
      </c>
      <c r="H83" s="404" t="s">
        <v>194</v>
      </c>
      <c r="I83" s="237"/>
      <c r="J83" s="237"/>
      <c r="K83" s="232" t="s">
        <v>195</v>
      </c>
      <c r="L83" s="404" t="s">
        <v>6</v>
      </c>
      <c r="M83" s="232" t="s">
        <v>197</v>
      </c>
      <c r="N83" s="404" t="s">
        <v>198</v>
      </c>
      <c r="R83"/>
      <c r="S83"/>
    </row>
    <row r="84" spans="1:19" ht="29" thickBot="1">
      <c r="A84" s="401" t="s">
        <v>191</v>
      </c>
      <c r="B84" s="402"/>
      <c r="C84" s="402"/>
      <c r="D84" s="402"/>
      <c r="E84" s="402"/>
      <c r="F84" s="403"/>
      <c r="G84" s="234" t="s">
        <v>193</v>
      </c>
      <c r="H84" s="405"/>
      <c r="I84" s="237"/>
      <c r="J84" s="237"/>
      <c r="K84" s="234" t="s">
        <v>196</v>
      </c>
      <c r="L84" s="405"/>
      <c r="M84" s="234" t="s">
        <v>196</v>
      </c>
      <c r="N84" s="405"/>
      <c r="R84"/>
      <c r="S84"/>
    </row>
    <row r="85" spans="1:19" ht="15" thickBot="1">
      <c r="A85" s="387" t="s">
        <v>199</v>
      </c>
      <c r="B85" s="388"/>
      <c r="C85" s="385" t="s">
        <v>200</v>
      </c>
      <c r="D85" s="386"/>
      <c r="E85" s="386"/>
      <c r="F85" s="384"/>
      <c r="G85" s="234">
        <v>7</v>
      </c>
      <c r="H85" s="234">
        <v>432</v>
      </c>
      <c r="I85" s="237"/>
      <c r="J85" s="237"/>
      <c r="K85" s="234">
        <f>H85/(L77*16+G67)</f>
        <v>0.15104895104895105</v>
      </c>
      <c r="L85" s="234">
        <v>24</v>
      </c>
      <c r="M85" s="234">
        <f>L85/B79</f>
        <v>0.18250950570342206</v>
      </c>
      <c r="N85" s="234"/>
      <c r="R85"/>
      <c r="S85"/>
    </row>
    <row r="86" spans="1:19" ht="15" thickBot="1">
      <c r="A86" s="389"/>
      <c r="B86" s="390"/>
      <c r="C86" s="387" t="s">
        <v>201</v>
      </c>
      <c r="D86" s="388"/>
      <c r="E86" s="385" t="s">
        <v>202</v>
      </c>
      <c r="F86" s="384"/>
      <c r="G86" s="241">
        <f>SUM(H10+H11+H12+H9+H20+H21+H19+H25+H26+H43+H44)</f>
        <v>11</v>
      </c>
      <c r="H86" s="240">
        <f>G9+G12+G19+G20+G21+G25+G26+G43+G44</f>
        <v>406</v>
      </c>
      <c r="I86" s="237"/>
      <c r="J86" s="237"/>
      <c r="K86" s="234">
        <f>H86/(L77*16+G67)</f>
        <v>0.14195804195804196</v>
      </c>
      <c r="L86" s="240">
        <f>E10+E9+E11+E12+E20+E21+E25+E19+E25+E26+E43+E44</f>
        <v>24.5</v>
      </c>
      <c r="M86" s="234">
        <f>L86/B79</f>
        <v>0.18631178707224336</v>
      </c>
      <c r="N86" s="234"/>
      <c r="R86"/>
      <c r="S86"/>
    </row>
    <row r="87" spans="1:19" ht="15" thickBot="1">
      <c r="A87" s="391"/>
      <c r="B87" s="392"/>
      <c r="C87" s="391"/>
      <c r="D87" s="392"/>
      <c r="E87" s="385" t="s">
        <v>203</v>
      </c>
      <c r="F87" s="384"/>
      <c r="G87" s="241">
        <f>SUM(H17+H27+H28+H33+H34+H39+H40+H41+H42+H49+H50)</f>
        <v>11</v>
      </c>
      <c r="H87" s="234" t="e">
        <f>G17+G27+G28+G33+G34+G39+G40+G41+G42+G49+G50</f>
        <v>#VALUE!</v>
      </c>
      <c r="I87" s="237"/>
      <c r="J87" s="237"/>
      <c r="K87" s="234" t="e">
        <f>H87/(L77*16+G67)</f>
        <v>#VALUE!</v>
      </c>
      <c r="L87" s="241">
        <f>E18+E27+E28+E29+E33+E34+E39+E40+E41+E42+E50+E49</f>
        <v>26</v>
      </c>
      <c r="M87" s="234">
        <f>L87/B79</f>
        <v>0.19771863117870722</v>
      </c>
      <c r="N87" s="234"/>
      <c r="R87"/>
      <c r="S87"/>
    </row>
    <row r="88" spans="1:19" ht="15" thickBot="1">
      <c r="A88" s="387" t="s">
        <v>204</v>
      </c>
      <c r="B88" s="388"/>
      <c r="C88" s="385" t="s">
        <v>205</v>
      </c>
      <c r="D88" s="386"/>
      <c r="E88" s="386"/>
      <c r="F88" s="384"/>
      <c r="G88" s="234">
        <f>Q67</f>
        <v>25</v>
      </c>
      <c r="H88" s="234">
        <f>R67+S67</f>
        <v>1591</v>
      </c>
      <c r="I88" s="237"/>
      <c r="J88" s="237"/>
      <c r="K88" s="234">
        <f>H88/(L77*16+G67)</f>
        <v>0.55629370629370634</v>
      </c>
      <c r="L88" s="241">
        <f>N67</f>
        <v>68.5</v>
      </c>
      <c r="M88" s="234">
        <f>L88/B79</f>
        <v>0.52091254752851712</v>
      </c>
      <c r="N88" s="234"/>
      <c r="R88"/>
      <c r="S88"/>
    </row>
    <row r="89" spans="1:19" ht="15" thickBot="1">
      <c r="A89" s="389"/>
      <c r="B89" s="390"/>
      <c r="C89" s="385" t="s">
        <v>206</v>
      </c>
      <c r="D89" s="386"/>
      <c r="E89" s="386"/>
      <c r="F89" s="384"/>
      <c r="G89" s="234">
        <v>7</v>
      </c>
      <c r="H89" s="234">
        <v>334</v>
      </c>
      <c r="I89" s="237"/>
      <c r="J89" s="237"/>
      <c r="K89" s="234">
        <f>H89/(L77*16+G67)</f>
        <v>0.11678321678321678</v>
      </c>
      <c r="L89" s="234">
        <v>18</v>
      </c>
      <c r="M89" s="234">
        <f>L89/B79</f>
        <v>0.13688212927756654</v>
      </c>
      <c r="N89" s="234"/>
      <c r="R89"/>
      <c r="S89"/>
    </row>
    <row r="90" spans="1:19" ht="15" thickBot="1">
      <c r="A90" s="389"/>
      <c r="B90" s="390"/>
      <c r="C90" s="385" t="s">
        <v>207</v>
      </c>
      <c r="D90" s="386"/>
      <c r="E90" s="384"/>
      <c r="F90" s="234" t="s">
        <v>208</v>
      </c>
      <c r="G90" s="234">
        <v>1</v>
      </c>
      <c r="H90" s="234"/>
      <c r="I90" s="237"/>
      <c r="J90" s="237"/>
      <c r="K90" s="234"/>
      <c r="L90" s="234"/>
      <c r="M90" s="234" t="s">
        <v>81</v>
      </c>
      <c r="N90" s="234"/>
      <c r="R90"/>
      <c r="S90"/>
    </row>
    <row r="91" spans="1:19" ht="15" thickBot="1">
      <c r="A91" s="389"/>
      <c r="B91" s="390"/>
      <c r="C91" s="387"/>
      <c r="D91" s="393"/>
      <c r="E91" s="388"/>
      <c r="F91" s="234" t="s">
        <v>210</v>
      </c>
      <c r="G91" s="234">
        <v>1</v>
      </c>
      <c r="H91" s="234"/>
      <c r="I91" s="237"/>
      <c r="J91" s="237"/>
      <c r="K91" s="234"/>
      <c r="L91" s="234">
        <v>1</v>
      </c>
      <c r="M91" s="234">
        <f>L91/B79</f>
        <v>7.6045627376425855E-3</v>
      </c>
      <c r="N91" s="234"/>
      <c r="R91"/>
      <c r="S91"/>
    </row>
    <row r="92" spans="1:19" ht="15" thickBot="1">
      <c r="A92" s="389"/>
      <c r="B92" s="390"/>
      <c r="C92" s="389"/>
      <c r="D92" s="394"/>
      <c r="E92" s="390"/>
      <c r="F92" s="234" t="s">
        <v>211</v>
      </c>
      <c r="G92" s="234">
        <v>1</v>
      </c>
      <c r="H92" s="234"/>
      <c r="I92" s="237"/>
      <c r="J92" s="237"/>
      <c r="K92" s="234"/>
      <c r="L92" s="234">
        <v>1</v>
      </c>
      <c r="M92" s="234">
        <f>L92/B79</f>
        <v>7.6045627376425855E-3</v>
      </c>
      <c r="N92" s="234"/>
      <c r="R92"/>
      <c r="S92"/>
    </row>
    <row r="93" spans="1:19" ht="15" thickBot="1">
      <c r="A93" s="389"/>
      <c r="B93" s="390"/>
      <c r="C93" s="389" t="s">
        <v>209</v>
      </c>
      <c r="D93" s="394"/>
      <c r="E93" s="390"/>
      <c r="F93" s="234" t="s">
        <v>212</v>
      </c>
      <c r="G93" s="234">
        <v>1</v>
      </c>
      <c r="H93" s="234"/>
      <c r="I93" s="237"/>
      <c r="J93" s="237"/>
      <c r="K93" s="234"/>
      <c r="L93" s="234">
        <v>1</v>
      </c>
      <c r="M93" s="234">
        <f>L93/B79</f>
        <v>7.6045627376425855E-3</v>
      </c>
      <c r="N93" s="234"/>
      <c r="R93"/>
      <c r="S93"/>
    </row>
    <row r="94" spans="1:19" ht="15" thickBot="1">
      <c r="A94" s="389"/>
      <c r="B94" s="390"/>
      <c r="C94" s="395"/>
      <c r="D94" s="396"/>
      <c r="E94" s="397"/>
      <c r="F94" s="234" t="s">
        <v>213</v>
      </c>
      <c r="G94" s="234">
        <v>1</v>
      </c>
      <c r="H94" s="234"/>
      <c r="I94" s="237"/>
      <c r="J94" s="237"/>
      <c r="K94" s="234"/>
      <c r="L94" s="234">
        <v>3</v>
      </c>
      <c r="M94" s="234">
        <f>L94/B79</f>
        <v>2.2813688212927757E-2</v>
      </c>
      <c r="N94" s="234"/>
      <c r="R94"/>
      <c r="S94"/>
    </row>
    <row r="95" spans="1:19" ht="15" thickBot="1">
      <c r="A95" s="389"/>
      <c r="B95" s="390"/>
      <c r="C95" s="395"/>
      <c r="D95" s="396"/>
      <c r="E95" s="397"/>
      <c r="F95" s="234" t="s">
        <v>214</v>
      </c>
      <c r="G95" s="234">
        <v>1</v>
      </c>
      <c r="H95" s="234"/>
      <c r="I95" s="237"/>
      <c r="J95" s="237"/>
      <c r="K95" s="234"/>
      <c r="L95" s="234">
        <v>1</v>
      </c>
      <c r="M95" s="234">
        <f>L95/B79</f>
        <v>7.6045627376425855E-3</v>
      </c>
      <c r="N95" s="234"/>
      <c r="R95"/>
      <c r="S95"/>
    </row>
    <row r="96" spans="1:19" ht="15" thickBot="1">
      <c r="A96" s="389"/>
      <c r="B96" s="390"/>
      <c r="C96" s="398"/>
      <c r="D96" s="399"/>
      <c r="E96" s="400"/>
      <c r="F96" s="224" t="s">
        <v>215</v>
      </c>
      <c r="G96" s="234">
        <v>1</v>
      </c>
      <c r="H96" s="234"/>
      <c r="I96" s="237"/>
      <c r="J96" s="237"/>
      <c r="K96" s="234"/>
      <c r="L96" s="234">
        <v>3</v>
      </c>
      <c r="M96" s="234">
        <f>L96/B79</f>
        <v>2.2813688212927757E-2</v>
      </c>
      <c r="N96" s="234"/>
      <c r="R96"/>
      <c r="S96"/>
    </row>
    <row r="97" spans="1:19" ht="15" thickBot="1">
      <c r="A97" s="391"/>
      <c r="B97" s="392"/>
      <c r="C97" s="385" t="s">
        <v>216</v>
      </c>
      <c r="D97" s="386"/>
      <c r="E97" s="384"/>
      <c r="F97" s="224"/>
      <c r="G97" s="234">
        <v>7</v>
      </c>
      <c r="H97" s="234"/>
      <c r="I97" s="237"/>
      <c r="J97" s="237"/>
      <c r="K97" s="234"/>
      <c r="L97" s="234">
        <v>10</v>
      </c>
      <c r="M97" s="234">
        <f>L97/B79</f>
        <v>7.6045627376425853E-2</v>
      </c>
      <c r="N97" s="234"/>
      <c r="R97"/>
      <c r="S97"/>
    </row>
    <row r="98" spans="1:19" ht="15" thickBot="1">
      <c r="A98" s="385" t="s">
        <v>217</v>
      </c>
      <c r="B98" s="386"/>
      <c r="C98" s="386"/>
      <c r="D98" s="386"/>
      <c r="E98" s="386"/>
      <c r="F98" s="384"/>
      <c r="G98" s="234">
        <f>SUM(G85:G97)</f>
        <v>75</v>
      </c>
      <c r="H98" s="234">
        <f>(L77*16+G67)</f>
        <v>2860</v>
      </c>
      <c r="I98" s="235"/>
      <c r="J98" s="235"/>
      <c r="K98" s="234"/>
      <c r="L98" s="234"/>
      <c r="M98" s="234"/>
      <c r="N98" s="234"/>
      <c r="R98"/>
      <c r="S98"/>
    </row>
    <row r="99" spans="1:19" ht="29" thickBot="1">
      <c r="A99" s="233" t="s">
        <v>218</v>
      </c>
      <c r="B99" s="383">
        <f>B79</f>
        <v>131.5</v>
      </c>
      <c r="C99" s="384"/>
      <c r="D99" s="385" t="s">
        <v>219</v>
      </c>
      <c r="E99" s="386"/>
      <c r="F99" s="384"/>
      <c r="G99" s="383">
        <f>B79-L77-L74-L75-L76</f>
        <v>71.5</v>
      </c>
      <c r="H99" s="384"/>
      <c r="I99" s="226"/>
      <c r="J99" s="226"/>
      <c r="K99" s="385" t="s">
        <v>220</v>
      </c>
      <c r="L99" s="384"/>
      <c r="M99" s="383">
        <f>L79</f>
        <v>60</v>
      </c>
      <c r="N99" s="384"/>
      <c r="R99"/>
      <c r="S99"/>
    </row>
    <row r="100" spans="1:19">
      <c r="I100"/>
      <c r="J100"/>
      <c r="R100"/>
      <c r="S100"/>
    </row>
    <row r="101" spans="1:19"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</sheetData>
  <mergeCells count="51">
    <mergeCell ref="M99:N99"/>
    <mergeCell ref="A98:F98"/>
    <mergeCell ref="B99:C99"/>
    <mergeCell ref="D99:F99"/>
    <mergeCell ref="G99:H99"/>
    <mergeCell ref="K99:L99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A85:B87"/>
    <mergeCell ref="C85:F85"/>
    <mergeCell ref="C86:D87"/>
    <mergeCell ref="E86:F86"/>
    <mergeCell ref="E87:F87"/>
    <mergeCell ref="A83:F83"/>
    <mergeCell ref="H83:H84"/>
    <mergeCell ref="L83:L84"/>
    <mergeCell ref="N83:N84"/>
    <mergeCell ref="A84:F84"/>
    <mergeCell ref="A13:A22"/>
    <mergeCell ref="A1:O1"/>
    <mergeCell ref="A2:A3"/>
    <mergeCell ref="B2:F2"/>
    <mergeCell ref="K2:O2"/>
    <mergeCell ref="A4:A12"/>
    <mergeCell ref="A23:A30"/>
    <mergeCell ref="A31:A37"/>
    <mergeCell ref="A38:A46"/>
    <mergeCell ref="A47:A49"/>
    <mergeCell ref="A57:A64"/>
    <mergeCell ref="F73:L73"/>
    <mergeCell ref="M73:O73"/>
    <mergeCell ref="M74:O74"/>
    <mergeCell ref="A75:A76"/>
    <mergeCell ref="B75:B76"/>
    <mergeCell ref="M75:O75"/>
    <mergeCell ref="M76:O76"/>
    <mergeCell ref="C73:E73"/>
    <mergeCell ref="A77:A78"/>
    <mergeCell ref="B77:B78"/>
    <mergeCell ref="M77:O77"/>
    <mergeCell ref="M78:O78"/>
    <mergeCell ref="M79:O7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2017-07-17T13:13:12Z</dcterms:modified>
</cp:coreProperties>
</file>